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EA411F14-7987-4230-B1CE-0610C21BCEA6}" xr6:coauthVersionLast="47" xr6:coauthVersionMax="47" xr10:uidLastSave="{00000000-0000-0000-0000-000000000000}"/>
  <bookViews>
    <workbookView xWindow="-108" yWindow="-108" windowWidth="23256" windowHeight="12456" tabRatio="780" activeTab="4" xr2:uid="{00000000-000D-0000-FFFF-FFFF00000000}"/>
  </bookViews>
  <sheets>
    <sheet name="門市主檔" sheetId="1" r:id="rId1"/>
    <sheet name="首頁" sheetId="26" r:id="rId2"/>
    <sheet name="IM" sheetId="12" r:id="rId3"/>
    <sheet name="IM錯誤紀錄" sheetId="16" r:id="rId4"/>
    <sheet name="吳宗鴻" sheetId="4" r:id="rId5"/>
    <sheet name="湯家瑋" sheetId="2" r:id="rId6"/>
    <sheet name="狄澤洋" sheetId="3" r:id="rId7"/>
    <sheet name="門市狀態" sheetId="13" r:id="rId8"/>
    <sheet name="0919門市清單主檔" sheetId="10" r:id="rId9"/>
    <sheet name="區域表" sheetId="7" r:id="rId10"/>
    <sheet name="STAR專案" sheetId="25" r:id="rId11"/>
    <sheet name="特殊門市清單" sheetId="14" state="hidden" r:id="rId12"/>
    <sheet name="部門對應" sheetId="15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8" hidden="1">'0919門市清單主檔'!$A$1:$AC$208</definedName>
    <definedName name="_xlnm._FilterDatabase" localSheetId="2" hidden="1">IM!$A$1:$AM$3</definedName>
    <definedName name="_xlnm._FilterDatabase" localSheetId="3" hidden="1">IM錯誤紀錄!$A$1:$AL$1</definedName>
    <definedName name="_xlnm._FilterDatabase" localSheetId="10" hidden="1">STAR專案!$A$1:$M$282</definedName>
    <definedName name="_xlnm._FilterDatabase" localSheetId="4" hidden="1">吳宗鴻!$A$6:$R$6</definedName>
    <definedName name="_xlnm._FilterDatabase" localSheetId="6" hidden="1">狄澤洋!$A$6:$O$41</definedName>
    <definedName name="_xlnm._FilterDatabase" localSheetId="0" hidden="1">門市主檔!$A$14:$Y$14</definedName>
    <definedName name="_xlnm._FilterDatabase" localSheetId="11" hidden="1">特殊門市清單!$D$2:$K$1474</definedName>
    <definedName name="_xlnm._FilterDatabase" localSheetId="12" hidden="1">部門對應!$A$1:$I$372</definedName>
    <definedName name="_xlnm._FilterDatabase" localSheetId="5" hidden="1">湯家瑋!$A$6:$O$43</definedName>
    <definedName name="A" localSheetId="8">#N/A</definedName>
    <definedName name="A" localSheetId="10">#REF!</definedName>
    <definedName name="A" localSheetId="0">#REF!</definedName>
    <definedName name="A" localSheetId="7">#N/A</definedName>
    <definedName name="A" localSheetId="11">特殊門市清單!A</definedName>
    <definedName name="A" localSheetId="9">區域表!A</definedName>
    <definedName name="A" localSheetId="12">#N/A</definedName>
    <definedName name="A">#REF!</definedName>
    <definedName name="A00">[1]督導二課!$D$80</definedName>
    <definedName name="AA" localSheetId="8">#REF!</definedName>
    <definedName name="AA" localSheetId="10">#REF!</definedName>
    <definedName name="AA" localSheetId="0">#REF!</definedName>
    <definedName name="AA" localSheetId="7">#REF!</definedName>
    <definedName name="AA" localSheetId="11">#REF!</definedName>
    <definedName name="AA" localSheetId="9">#REF!</definedName>
    <definedName name="AA" localSheetId="12">#REF!</definedName>
    <definedName name="AA">#REF!</definedName>
    <definedName name="BEGIN" localSheetId="8">#N/A</definedName>
    <definedName name="BEGIN" localSheetId="10">#REF!</definedName>
    <definedName name="BEGIN" localSheetId="0">#REF!</definedName>
    <definedName name="BEGIN" localSheetId="7">#N/A</definedName>
    <definedName name="BEGIN" localSheetId="11">特殊門市清單!BEGIN</definedName>
    <definedName name="BEGIN" localSheetId="9">區域表!BEGIN</definedName>
    <definedName name="BEGIN" localSheetId="12">#N/A</definedName>
    <definedName name="BEGIN">#REF!</definedName>
    <definedName name="BONUS" localSheetId="8">#N/A</definedName>
    <definedName name="BONUS" localSheetId="10">#REF!</definedName>
    <definedName name="BONUS" localSheetId="0">#REF!</definedName>
    <definedName name="BONUS" localSheetId="7">#N/A</definedName>
    <definedName name="BONUS" localSheetId="11">特殊門市清單!BONUS</definedName>
    <definedName name="BONUS" localSheetId="9">區域表!BONUS</definedName>
    <definedName name="BONUS" localSheetId="12">#N/A</definedName>
    <definedName name="BONUS">#REF!</definedName>
    <definedName name="CALK3" localSheetId="8">#N/A</definedName>
    <definedName name="CALK3" localSheetId="10">#REF!</definedName>
    <definedName name="CALK3" localSheetId="0">#REF!</definedName>
    <definedName name="CALK3" localSheetId="7">#N/A</definedName>
    <definedName name="CALK3" localSheetId="11">特殊門市清單!CALK3</definedName>
    <definedName name="CALK3" localSheetId="9">區域表!CALK3</definedName>
    <definedName name="CALK3" localSheetId="12">#N/A</definedName>
    <definedName name="CALK3">#REF!</definedName>
    <definedName name="CALP3" localSheetId="8">#N/A</definedName>
    <definedName name="CALP3" localSheetId="10">#REF!</definedName>
    <definedName name="CALP3" localSheetId="0">#REF!</definedName>
    <definedName name="CALP3" localSheetId="7">#N/A</definedName>
    <definedName name="CALP3" localSheetId="11">特殊門市清單!CALP3</definedName>
    <definedName name="CALP3" localSheetId="9">區域表!CALP3</definedName>
    <definedName name="CALP3" localSheetId="12">#N/A</definedName>
    <definedName name="CALP3">#REF!</definedName>
    <definedName name="DRALINE" localSheetId="8">#N/A</definedName>
    <definedName name="DRALINE" localSheetId="10">#REF!</definedName>
    <definedName name="DRALINE" localSheetId="0">#REF!</definedName>
    <definedName name="DRALINE" localSheetId="7">#N/A</definedName>
    <definedName name="DRALINE" localSheetId="11">特殊門市清單!DRALINE</definedName>
    <definedName name="DRALINE" localSheetId="9">區域表!DRALINE</definedName>
    <definedName name="DRALINE" localSheetId="12">#N/A</definedName>
    <definedName name="DRALINE">#REF!</definedName>
    <definedName name="DRAWLINE" localSheetId="8">#N/A</definedName>
    <definedName name="DRAWLINE" localSheetId="10">#REF!</definedName>
    <definedName name="DRAWLINE" localSheetId="0">#REF!</definedName>
    <definedName name="DRAWLINE" localSheetId="7">#N/A</definedName>
    <definedName name="DRAWLINE" localSheetId="11">特殊門市清單!DRAWLINE</definedName>
    <definedName name="DRAWLINE" localSheetId="9">區域表!DRAWLINE</definedName>
    <definedName name="DRAWLINE" localSheetId="12">#N/A</definedName>
    <definedName name="DRAWLINE">#REF!</definedName>
    <definedName name="FUCK" localSheetId="8">#REF!</definedName>
    <definedName name="FUCK" localSheetId="10">#REF!</definedName>
    <definedName name="FUCK" localSheetId="0">#REF!</definedName>
    <definedName name="FUCK" localSheetId="7">#REF!</definedName>
    <definedName name="FUCK" localSheetId="11">#REF!</definedName>
    <definedName name="FUCK" localSheetId="9">#REF!</definedName>
    <definedName name="FUCK" localSheetId="12">#REF!</definedName>
    <definedName name="FUCK">#REF!</definedName>
    <definedName name="FUCK1" localSheetId="8">#REF!</definedName>
    <definedName name="FUCK1" localSheetId="10">#REF!</definedName>
    <definedName name="FUCK1" localSheetId="0">#REF!</definedName>
    <definedName name="FUCK1" localSheetId="7">#REF!</definedName>
    <definedName name="FUCK1" localSheetId="11">#REF!</definedName>
    <definedName name="FUCK1" localSheetId="9">#REF!</definedName>
    <definedName name="FUCK1" localSheetId="12">#REF!</definedName>
    <definedName name="FUCK1">#REF!</definedName>
    <definedName name="FUCK2" localSheetId="8">#REF!</definedName>
    <definedName name="FUCK2" localSheetId="10">#REF!</definedName>
    <definedName name="FUCK2" localSheetId="0">#REF!</definedName>
    <definedName name="FUCK2" localSheetId="7">#REF!</definedName>
    <definedName name="FUCK2" localSheetId="11">#REF!</definedName>
    <definedName name="FUCK2" localSheetId="9">#REF!</definedName>
    <definedName name="FUCK2" localSheetId="12">#REF!</definedName>
    <definedName name="FUCK2">#REF!</definedName>
    <definedName name="FUCK4" localSheetId="8">#REF!</definedName>
    <definedName name="FUCK4" localSheetId="10">#REF!</definedName>
    <definedName name="FUCK4" localSheetId="0">#REF!</definedName>
    <definedName name="FUCK4" localSheetId="7">#REF!</definedName>
    <definedName name="FUCK4" localSheetId="11">#REF!</definedName>
    <definedName name="FUCK4" localSheetId="9">#REF!</definedName>
    <definedName name="FUCK4" localSheetId="12">#REF!</definedName>
    <definedName name="FUCK4">#REF!</definedName>
    <definedName name="KEVIN3" localSheetId="8">#REF!</definedName>
    <definedName name="KEVIN3" localSheetId="10">#REF!</definedName>
    <definedName name="KEVIN3" localSheetId="0">#REF!</definedName>
    <definedName name="KEVIN3" localSheetId="7">#REF!</definedName>
    <definedName name="KEVIN3" localSheetId="11">#REF!</definedName>
    <definedName name="KEVIN3" localSheetId="9">#REF!</definedName>
    <definedName name="KEVIN3" localSheetId="12">#REF!</definedName>
    <definedName name="KEVIN3">#REF!</definedName>
    <definedName name="KMAKER" localSheetId="8">#N/A</definedName>
    <definedName name="KMAKER" localSheetId="10">#REF!</definedName>
    <definedName name="KMAKER" localSheetId="0">#REF!</definedName>
    <definedName name="KMAKER" localSheetId="7">#N/A</definedName>
    <definedName name="KMAKER" localSheetId="11">特殊門市清單!KMAKER</definedName>
    <definedName name="KMAKER" localSheetId="9">區域表!KMAKER</definedName>
    <definedName name="KMAKER" localSheetId="12">#N/A</definedName>
    <definedName name="KMAKER">#REF!</definedName>
    <definedName name="MAN" localSheetId="8">#N/A</definedName>
    <definedName name="MAN" localSheetId="10">#REF!</definedName>
    <definedName name="MAN" localSheetId="0">#REF!</definedName>
    <definedName name="MAN" localSheetId="7">#N/A</definedName>
    <definedName name="MAN" localSheetId="11">特殊門市清單!MAN</definedName>
    <definedName name="MAN" localSheetId="9">區域表!MAN</definedName>
    <definedName name="MAN" localSheetId="12">#N/A</definedName>
    <definedName name="MAN">#REF!</definedName>
    <definedName name="MIMI" localSheetId="8">#REF!</definedName>
    <definedName name="MIMI" localSheetId="10">#REF!</definedName>
    <definedName name="MIMI" localSheetId="0">#REF!</definedName>
    <definedName name="MIMI" localSheetId="7">#REF!</definedName>
    <definedName name="MIMI" localSheetId="11">#REF!</definedName>
    <definedName name="MIMI" localSheetId="9">#REF!</definedName>
    <definedName name="MIMI" localSheetId="12">#REF!</definedName>
    <definedName name="MIMI">#REF!</definedName>
    <definedName name="MIMI1" localSheetId="8">#REF!</definedName>
    <definedName name="MIMI1" localSheetId="10">#REF!</definedName>
    <definedName name="MIMI1" localSheetId="0">#REF!</definedName>
    <definedName name="MIMI1" localSheetId="7">#REF!</definedName>
    <definedName name="MIMI1" localSheetId="11">#REF!</definedName>
    <definedName name="MIMI1" localSheetId="9">#REF!</definedName>
    <definedName name="MIMI1" localSheetId="12">#REF!</definedName>
    <definedName name="MIMI1">#REF!</definedName>
    <definedName name="MIMI2" localSheetId="8">#REF!</definedName>
    <definedName name="MIMI2" localSheetId="10">#REF!</definedName>
    <definedName name="MIMI2" localSheetId="0">#REF!</definedName>
    <definedName name="MIMI2" localSheetId="7">#REF!</definedName>
    <definedName name="MIMI2" localSheetId="11">#REF!</definedName>
    <definedName name="MIMI2" localSheetId="9">#REF!</definedName>
    <definedName name="MIMI2" localSheetId="12">#REF!</definedName>
    <definedName name="MIMI2">#REF!</definedName>
    <definedName name="_xlnm.Print_Area" localSheetId="10">#REF!</definedName>
    <definedName name="_xlnm.Print_Area" localSheetId="7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8">#REF!</definedName>
    <definedName name="Print_Area_MI" localSheetId="10">#REF!</definedName>
    <definedName name="Print_Area_MI" localSheetId="0">#REF!</definedName>
    <definedName name="Print_Area_MI" localSheetId="7">#REF!</definedName>
    <definedName name="Print_Area_MI" localSheetId="11">#REF!</definedName>
    <definedName name="Print_Area_MI" localSheetId="9">#REF!</definedName>
    <definedName name="Print_Area_MI" localSheetId="12">#REF!</definedName>
    <definedName name="Print_Area_MI">#REF!</definedName>
    <definedName name="PRINTG" localSheetId="8">#N/A</definedName>
    <definedName name="PRINTG" localSheetId="10">#REF!</definedName>
    <definedName name="PRINTG" localSheetId="0">#REF!</definedName>
    <definedName name="PRINTG" localSheetId="7">#N/A</definedName>
    <definedName name="PRINTG" localSheetId="11">特殊門市清單!PRINTG</definedName>
    <definedName name="PRINTG" localSheetId="9">區域表!PRINTG</definedName>
    <definedName name="PRINTG" localSheetId="12">#N/A</definedName>
    <definedName name="PRINTG">#REF!</definedName>
    <definedName name="RRRR" localSheetId="8">#REF!</definedName>
    <definedName name="RRRR" localSheetId="10">#REF!</definedName>
    <definedName name="RRRR" localSheetId="0">#REF!</definedName>
    <definedName name="RRRR" localSheetId="7">#REF!</definedName>
    <definedName name="RRRR" localSheetId="11">#REF!</definedName>
    <definedName name="RRRR" localSheetId="9">#REF!</definedName>
    <definedName name="RRRR" localSheetId="12">#REF!</definedName>
    <definedName name="RRRR">#REF!</definedName>
    <definedName name="SAVEOLDDATAFILE" localSheetId="8">#N/A</definedName>
    <definedName name="SAVEOLDDATAFILE" localSheetId="10">#REF!</definedName>
    <definedName name="SAVEOLDDATAFILE" localSheetId="0">#REF!</definedName>
    <definedName name="SAVEOLDDATAFILE" localSheetId="7">#N/A</definedName>
    <definedName name="SAVEOLDDATAFILE" localSheetId="11">特殊門市清單!SAVEOLDDATAFILE</definedName>
    <definedName name="SAVEOLDDATAFILE" localSheetId="9">區域表!SAVEOLDDATAFILE</definedName>
    <definedName name="SAVEOLDDATAFILE" localSheetId="12">#N/A</definedName>
    <definedName name="SAVEOLDDATAFILE">#REF!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2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8">#N/A</definedName>
    <definedName name="目錄" localSheetId="10">#REF!</definedName>
    <definedName name="目錄" localSheetId="7">#N/A</definedName>
    <definedName name="目錄" localSheetId="11">特殊門市清單!目錄</definedName>
    <definedName name="目錄" localSheetId="9">區域表!目錄</definedName>
    <definedName name="目錄" localSheetId="12">#N/A</definedName>
    <definedName name="目錄">#REF!</definedName>
    <definedName name="全區" localSheetId="8">#N/A</definedName>
    <definedName name="全區" localSheetId="10">#REF!</definedName>
    <definedName name="全區" localSheetId="7">#N/A</definedName>
    <definedName name="全區" localSheetId="11">特殊門市清單!全區</definedName>
    <definedName name="全區" localSheetId="9">區域表!全區</definedName>
    <definedName name="全區" localSheetId="12">#N/A</definedName>
    <definedName name="全區">#REF!</definedName>
    <definedName name="門店編號" localSheetId="8">#REF!</definedName>
    <definedName name="門店編號" localSheetId="10">#REF!</definedName>
    <definedName name="門店編號" localSheetId="7">#REF!</definedName>
    <definedName name="門店編號" localSheetId="11">#REF!</definedName>
    <definedName name="門店編號" localSheetId="9">#REF!</definedName>
    <definedName name="門店編號" localSheetId="12">#REF!</definedName>
    <definedName name="門店編號">#REF!</definedName>
    <definedName name="南區8月" localSheetId="8">#N/A</definedName>
    <definedName name="南區8月" localSheetId="10">#REF!</definedName>
    <definedName name="南區8月" localSheetId="7">#N/A</definedName>
    <definedName name="南區8月" localSheetId="11">特殊門市清單!南區8月</definedName>
    <definedName name="南區8月" localSheetId="9">區域表!南區8月</definedName>
    <definedName name="南區8月" localSheetId="12">#N/A</definedName>
    <definedName name="南區8月">#REF!</definedName>
    <definedName name="客服登錄資料" localSheetId="8">[3]客服登錄資料!#REF!</definedName>
    <definedName name="客服登錄資料" localSheetId="10">[4]客服登錄資料!#REF!</definedName>
    <definedName name="客服登錄資料" localSheetId="7">[3]客服登錄資料!#REF!</definedName>
    <definedName name="客服登錄資料" localSheetId="11">[3]客服登錄資料!#REF!</definedName>
    <definedName name="客服登錄資料" localSheetId="9">[3]客服登錄資料!#REF!</definedName>
    <definedName name="客服登錄資料" localSheetId="12">[3]客服登錄資料!#REF!</definedName>
    <definedName name="客服登錄資料">[4]客服登錄資料!#REF!</definedName>
    <definedName name="修改" localSheetId="8">#N/A</definedName>
    <definedName name="修改" localSheetId="10">#REF!</definedName>
    <definedName name="修改" localSheetId="7">#N/A</definedName>
    <definedName name="修改" localSheetId="11">特殊門市清單!修改</definedName>
    <definedName name="修改" localSheetId="9">區域表!修改</definedName>
    <definedName name="修改" localSheetId="12">#N/A</definedName>
    <definedName name="修改">#REF!</definedName>
    <definedName name="獅" localSheetId="8">#REF!</definedName>
    <definedName name="獅" localSheetId="10">#REF!</definedName>
    <definedName name="獅" localSheetId="7">#REF!</definedName>
    <definedName name="獅" localSheetId="11">#REF!</definedName>
    <definedName name="獅" localSheetId="9">#REF!</definedName>
    <definedName name="獅" localSheetId="12">#REF!</definedName>
    <definedName name="獅">#REF!</definedName>
    <definedName name="績效" localSheetId="8">#N/A</definedName>
    <definedName name="績效" localSheetId="10">#REF!</definedName>
    <definedName name="績效" localSheetId="7">#N/A</definedName>
    <definedName name="績效" localSheetId="11">特殊門市清單!績效</definedName>
    <definedName name="績效" localSheetId="9">區域表!績效</definedName>
    <definedName name="績效" localSheetId="12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J2" i="4" l="1"/>
  <c r="D4" i="26"/>
  <c r="A4" i="26"/>
  <c r="B4" i="26"/>
  <c r="F4" i="26"/>
  <c r="E4" i="26"/>
  <c r="C4" i="26"/>
  <c r="E2" i="26"/>
  <c r="D2" i="26"/>
  <c r="C2" i="26"/>
  <c r="B2" i="26"/>
  <c r="A2" i="26"/>
  <c r="AL45" i="12"/>
  <c r="AM45" i="12"/>
  <c r="AL46" i="12"/>
  <c r="AM46" i="12"/>
  <c r="AL47" i="12"/>
  <c r="AM47" i="12"/>
  <c r="AL48" i="12"/>
  <c r="AM48" i="12"/>
  <c r="AL49" i="12"/>
  <c r="AM49" i="12"/>
  <c r="AL50" i="12"/>
  <c r="AM50" i="12"/>
  <c r="AL36" i="12"/>
  <c r="AM36" i="12"/>
  <c r="AL37" i="12"/>
  <c r="AM37" i="12"/>
  <c r="AL38" i="12"/>
  <c r="AM38" i="12"/>
  <c r="AL39" i="12"/>
  <c r="AM39" i="12"/>
  <c r="AL40" i="12"/>
  <c r="AM40" i="12"/>
  <c r="AL41" i="12"/>
  <c r="AM41" i="12"/>
  <c r="AL42" i="12"/>
  <c r="AM42" i="12"/>
  <c r="AL43" i="12"/>
  <c r="AM43" i="12"/>
  <c r="AL44" i="12"/>
  <c r="AM44" i="12"/>
  <c r="C7" i="3"/>
  <c r="D7" i="3" s="1"/>
  <c r="C8" i="3"/>
  <c r="D8" i="3" s="1"/>
  <c r="C9" i="3"/>
  <c r="D9" i="3" s="1"/>
  <c r="E9" i="3" s="1"/>
  <c r="C10" i="3"/>
  <c r="D10" i="3" s="1"/>
  <c r="E10" i="3" s="1"/>
  <c r="C11" i="3"/>
  <c r="D11" i="3" s="1"/>
  <c r="E11" i="3" s="1"/>
  <c r="C12" i="3"/>
  <c r="D12" i="3" s="1"/>
  <c r="C13" i="3"/>
  <c r="D13" i="3" s="1"/>
  <c r="C14" i="3"/>
  <c r="D14" i="3" s="1"/>
  <c r="E14" i="3" s="1"/>
  <c r="C15" i="3"/>
  <c r="D15" i="3" s="1"/>
  <c r="C16" i="3"/>
  <c r="D16" i="3" s="1"/>
  <c r="C17" i="3"/>
  <c r="D17" i="3" s="1"/>
  <c r="E17" i="3" s="1"/>
  <c r="C18" i="3"/>
  <c r="D18" i="3" s="1"/>
  <c r="E18" i="3" s="1"/>
  <c r="C19" i="3"/>
  <c r="D19" i="3" s="1"/>
  <c r="E19" i="3" s="1"/>
  <c r="C20" i="3"/>
  <c r="D20" i="3" s="1"/>
  <c r="C21" i="3"/>
  <c r="C22" i="3"/>
  <c r="D22" i="3" s="1"/>
  <c r="E22" i="3" s="1"/>
  <c r="C23" i="3"/>
  <c r="D23" i="3" s="1"/>
  <c r="C24" i="3"/>
  <c r="D24" i="3" s="1"/>
  <c r="C25" i="3"/>
  <c r="D25" i="3" s="1"/>
  <c r="E25" i="3" s="1"/>
  <c r="C26" i="3"/>
  <c r="D26" i="3" s="1"/>
  <c r="E26" i="3" s="1"/>
  <c r="C27" i="3"/>
  <c r="D27" i="3" s="1"/>
  <c r="C28" i="3"/>
  <c r="D28" i="3" s="1"/>
  <c r="C29" i="3"/>
  <c r="D29" i="3" s="1"/>
  <c r="E29" i="3" s="1"/>
  <c r="C30" i="3"/>
  <c r="D30" i="3" s="1"/>
  <c r="E30" i="3" s="1"/>
  <c r="C31" i="3"/>
  <c r="D31" i="3" s="1"/>
  <c r="C32" i="3"/>
  <c r="D32" i="3" s="1"/>
  <c r="C33" i="3"/>
  <c r="D33" i="3" s="1"/>
  <c r="E33" i="3" s="1"/>
  <c r="C34" i="3"/>
  <c r="D34" i="3" s="1"/>
  <c r="E34" i="3" s="1"/>
  <c r="C36" i="3"/>
  <c r="D36" i="3" s="1"/>
  <c r="E36" i="3" s="1"/>
  <c r="C37" i="3"/>
  <c r="D37" i="3" s="1"/>
  <c r="C38" i="3"/>
  <c r="D38" i="3" s="1"/>
  <c r="E38" i="3" s="1"/>
  <c r="C39" i="3"/>
  <c r="D39" i="3" s="1"/>
  <c r="E39" i="3" s="1"/>
  <c r="C40" i="3"/>
  <c r="D40" i="3" s="1"/>
  <c r="C41" i="3"/>
  <c r="D41" i="3" s="1"/>
  <c r="C35" i="3"/>
  <c r="C5" i="3"/>
  <c r="C8" i="2"/>
  <c r="D8" i="2" s="1"/>
  <c r="C9" i="2"/>
  <c r="D9" i="2" s="1"/>
  <c r="E9" i="2" s="1"/>
  <c r="C10" i="2"/>
  <c r="D10" i="2" s="1"/>
  <c r="E10" i="2" s="1"/>
  <c r="C11" i="2"/>
  <c r="D11" i="2" s="1"/>
  <c r="C12" i="2"/>
  <c r="D12" i="2" s="1"/>
  <c r="E12" i="2" s="1"/>
  <c r="C13" i="2"/>
  <c r="D13" i="2" s="1"/>
  <c r="C14" i="2"/>
  <c r="D14" i="2" s="1"/>
  <c r="C15" i="2"/>
  <c r="D15" i="2" s="1"/>
  <c r="C16" i="2"/>
  <c r="D16" i="2" s="1"/>
  <c r="C17" i="2"/>
  <c r="D17" i="2" s="1"/>
  <c r="E17" i="2" s="1"/>
  <c r="C18" i="2"/>
  <c r="D18" i="2" s="1"/>
  <c r="E18" i="2" s="1"/>
  <c r="C19" i="2"/>
  <c r="D19" i="2" s="1"/>
  <c r="E19" i="2" s="1"/>
  <c r="C20" i="2"/>
  <c r="D20" i="2" s="1"/>
  <c r="E20" i="2" s="1"/>
  <c r="C21" i="2"/>
  <c r="C22" i="2"/>
  <c r="D22" i="2" s="1"/>
  <c r="C23" i="2"/>
  <c r="D23" i="2" s="1"/>
  <c r="C24" i="2"/>
  <c r="D24" i="2" s="1"/>
  <c r="C25" i="2"/>
  <c r="D25" i="2" s="1"/>
  <c r="E25" i="2" s="1"/>
  <c r="C26" i="2"/>
  <c r="D26" i="2" s="1"/>
  <c r="E26" i="2" s="1"/>
  <c r="C27" i="2"/>
  <c r="D27" i="2" s="1"/>
  <c r="C28" i="2"/>
  <c r="D28" i="2" s="1"/>
  <c r="E28" i="2" s="1"/>
  <c r="C29" i="2"/>
  <c r="D29" i="2" s="1"/>
  <c r="E29" i="2" s="1"/>
  <c r="C30" i="2"/>
  <c r="D30" i="2" s="1"/>
  <c r="C58" i="2"/>
  <c r="D58" i="2" s="1"/>
  <c r="C59" i="2"/>
  <c r="D59" i="2" s="1"/>
  <c r="C31" i="2"/>
  <c r="D31" i="2" s="1"/>
  <c r="E31" i="2" s="1"/>
  <c r="C32" i="2"/>
  <c r="D32" i="2" s="1"/>
  <c r="E32" i="2" s="1"/>
  <c r="C33" i="2"/>
  <c r="D33" i="2" s="1"/>
  <c r="C34" i="2"/>
  <c r="D34" i="2" s="1"/>
  <c r="E34" i="2" s="1"/>
  <c r="C35" i="2"/>
  <c r="D35" i="2" s="1"/>
  <c r="E35" i="2" s="1"/>
  <c r="C36" i="2"/>
  <c r="D36" i="2" s="1"/>
  <c r="C37" i="2"/>
  <c r="D37" i="2" s="1"/>
  <c r="C38" i="2"/>
  <c r="D38" i="2" s="1"/>
  <c r="C60" i="2"/>
  <c r="D60" i="2" s="1"/>
  <c r="E60" i="2" s="1"/>
  <c r="C39" i="2"/>
  <c r="D39" i="2" s="1"/>
  <c r="E39" i="2" s="1"/>
  <c r="C40" i="2"/>
  <c r="D40" i="2" s="1"/>
  <c r="C41" i="2"/>
  <c r="D41" i="2" s="1"/>
  <c r="E41" i="2" s="1"/>
  <c r="C42" i="2"/>
  <c r="D42" i="2" s="1"/>
  <c r="E42" i="2" s="1"/>
  <c r="C43" i="2"/>
  <c r="D43" i="2" s="1"/>
  <c r="C44" i="2"/>
  <c r="D44" i="2" s="1"/>
  <c r="C45" i="2"/>
  <c r="D45" i="2" s="1"/>
  <c r="C46" i="2"/>
  <c r="D46" i="2" s="1"/>
  <c r="E46" i="2" s="1"/>
  <c r="C47" i="2"/>
  <c r="D47" i="2" s="1"/>
  <c r="E47" i="2" s="1"/>
  <c r="C48" i="2"/>
  <c r="D48" i="2" s="1"/>
  <c r="C49" i="2"/>
  <c r="D49" i="2" s="1"/>
  <c r="E49" i="2" s="1"/>
  <c r="C50" i="2"/>
  <c r="D50" i="2" s="1"/>
  <c r="E50" i="2" s="1"/>
  <c r="C51" i="2"/>
  <c r="D51" i="2" s="1"/>
  <c r="C52" i="2"/>
  <c r="D52" i="2" s="1"/>
  <c r="C53" i="2"/>
  <c r="D53" i="2" s="1"/>
  <c r="C54" i="2"/>
  <c r="D54" i="2" s="1"/>
  <c r="E54" i="2" s="1"/>
  <c r="C55" i="2"/>
  <c r="D55" i="2" s="1"/>
  <c r="E55" i="2" s="1"/>
  <c r="C56" i="2"/>
  <c r="D56" i="2" s="1"/>
  <c r="C57" i="2"/>
  <c r="D57" i="2" s="1"/>
  <c r="E57" i="2" s="1"/>
  <c r="C61" i="2"/>
  <c r="D61" i="2" s="1"/>
  <c r="E61" i="2" s="1"/>
  <c r="C62" i="2"/>
  <c r="D62" i="2" s="1"/>
  <c r="C63" i="2"/>
  <c r="D63" i="2" s="1"/>
  <c r="C64" i="2"/>
  <c r="D64" i="2" s="1"/>
  <c r="C7" i="2"/>
  <c r="D7" i="2" s="1"/>
  <c r="C5" i="2"/>
  <c r="C101" i="4"/>
  <c r="D101" i="4" s="1"/>
  <c r="C102" i="4"/>
  <c r="D102" i="4" s="1"/>
  <c r="C103" i="4"/>
  <c r="C104" i="4"/>
  <c r="D104" i="4" s="1"/>
  <c r="C105" i="4"/>
  <c r="D105" i="4" s="1"/>
  <c r="E105" i="4" s="1"/>
  <c r="C106" i="4"/>
  <c r="D106" i="4" s="1"/>
  <c r="C107" i="4"/>
  <c r="D107" i="4" s="1"/>
  <c r="C7" i="4"/>
  <c r="D7" i="4" s="1"/>
  <c r="C8" i="4"/>
  <c r="D8" i="4" s="1"/>
  <c r="C9" i="4"/>
  <c r="D9" i="4" s="1"/>
  <c r="E9" i="4" s="1"/>
  <c r="C10" i="4"/>
  <c r="C11" i="4"/>
  <c r="D11" i="4" s="1"/>
  <c r="E11" i="4" s="1"/>
  <c r="C12" i="4"/>
  <c r="D12" i="4" s="1"/>
  <c r="E12" i="4" s="1"/>
  <c r="C13" i="4"/>
  <c r="D13" i="4" s="1"/>
  <c r="C14" i="4"/>
  <c r="D14" i="4" s="1"/>
  <c r="C15" i="4"/>
  <c r="D15" i="4" s="1"/>
  <c r="C16" i="4"/>
  <c r="D16" i="4" s="1"/>
  <c r="C17" i="4"/>
  <c r="D17" i="4" s="1"/>
  <c r="E17" i="4" s="1"/>
  <c r="C18" i="4"/>
  <c r="C19" i="4"/>
  <c r="D19" i="4" s="1"/>
  <c r="C20" i="4"/>
  <c r="D20" i="4" s="1"/>
  <c r="E20" i="4" s="1"/>
  <c r="C21" i="4"/>
  <c r="D21" i="4" s="1"/>
  <c r="E21" i="4" s="1"/>
  <c r="C22" i="4"/>
  <c r="D22" i="4" s="1"/>
  <c r="C23" i="4"/>
  <c r="D23" i="4" s="1"/>
  <c r="C24" i="4"/>
  <c r="D24" i="4" s="1"/>
  <c r="C25" i="4"/>
  <c r="D25" i="4" s="1"/>
  <c r="E25" i="4" s="1"/>
  <c r="C26" i="4"/>
  <c r="C27" i="4"/>
  <c r="D27" i="4" s="1"/>
  <c r="C28" i="4"/>
  <c r="D28" i="4" s="1"/>
  <c r="E28" i="4" s="1"/>
  <c r="C29" i="4"/>
  <c r="D29" i="4" s="1"/>
  <c r="E29" i="4" s="1"/>
  <c r="C30" i="4"/>
  <c r="D30" i="4" s="1"/>
  <c r="C31" i="4"/>
  <c r="D31" i="4" s="1"/>
  <c r="C32" i="4"/>
  <c r="D32" i="4" s="1"/>
  <c r="C33" i="4"/>
  <c r="D33" i="4" s="1"/>
  <c r="E33" i="4" s="1"/>
  <c r="C34" i="4"/>
  <c r="D34" i="4" s="1"/>
  <c r="E34" i="4" s="1"/>
  <c r="C35" i="4"/>
  <c r="D35" i="4" s="1"/>
  <c r="C36" i="4"/>
  <c r="D36" i="4" s="1"/>
  <c r="E36" i="4" s="1"/>
  <c r="C37" i="4"/>
  <c r="D37" i="4" s="1"/>
  <c r="C38" i="4"/>
  <c r="D38" i="4" s="1"/>
  <c r="C39" i="4"/>
  <c r="D39" i="4" s="1"/>
  <c r="C40" i="4"/>
  <c r="C41" i="4"/>
  <c r="D41" i="4" s="1"/>
  <c r="E41" i="4" s="1"/>
  <c r="C42" i="4"/>
  <c r="D42" i="4" s="1"/>
  <c r="E42" i="4" s="1"/>
  <c r="C43" i="4"/>
  <c r="D43" i="4" s="1"/>
  <c r="C44" i="4"/>
  <c r="D44" i="4" s="1"/>
  <c r="E44" i="4" s="1"/>
  <c r="C45" i="4"/>
  <c r="C46" i="4"/>
  <c r="D46" i="4" s="1"/>
  <c r="C47" i="4"/>
  <c r="D47" i="4" s="1"/>
  <c r="C98" i="4"/>
  <c r="D98" i="4" s="1"/>
  <c r="C99" i="4"/>
  <c r="D99" i="4" s="1"/>
  <c r="E99" i="4" s="1"/>
  <c r="C48" i="4"/>
  <c r="D48" i="4" s="1"/>
  <c r="E48" i="4" s="1"/>
  <c r="C49" i="4"/>
  <c r="D49" i="4" s="1"/>
  <c r="C50" i="4"/>
  <c r="D50" i="4" s="1"/>
  <c r="E50" i="4" s="1"/>
  <c r="C51" i="4"/>
  <c r="D51" i="4" s="1"/>
  <c r="E51" i="4" s="1"/>
  <c r="C52" i="4"/>
  <c r="D52" i="4" s="1"/>
  <c r="C53" i="4"/>
  <c r="D53" i="4" s="1"/>
  <c r="C54" i="4"/>
  <c r="D54" i="4" s="1"/>
  <c r="C55" i="4"/>
  <c r="D55" i="4" s="1"/>
  <c r="E55" i="4" s="1"/>
  <c r="C56" i="4"/>
  <c r="D56" i="4" s="1"/>
  <c r="E56" i="4" s="1"/>
  <c r="C57" i="4"/>
  <c r="D57" i="4" s="1"/>
  <c r="C58" i="4"/>
  <c r="D58" i="4" s="1"/>
  <c r="C59" i="4"/>
  <c r="D59" i="4" s="1"/>
  <c r="E59" i="4" s="1"/>
  <c r="C60" i="4"/>
  <c r="D60" i="4" s="1"/>
  <c r="E60" i="4" s="1"/>
  <c r="C61" i="4"/>
  <c r="D61" i="4" s="1"/>
  <c r="C62" i="4"/>
  <c r="D62" i="4" s="1"/>
  <c r="C63" i="4"/>
  <c r="D63" i="4" s="1"/>
  <c r="E63" i="4" s="1"/>
  <c r="C64" i="4"/>
  <c r="D64" i="4" s="1"/>
  <c r="E64" i="4" s="1"/>
  <c r="C65" i="4"/>
  <c r="D65" i="4" s="1"/>
  <c r="C66" i="4"/>
  <c r="D66" i="4" s="1"/>
  <c r="C67" i="4"/>
  <c r="C68" i="4"/>
  <c r="D68" i="4" s="1"/>
  <c r="C69" i="4"/>
  <c r="D69" i="4" s="1"/>
  <c r="C70" i="4"/>
  <c r="D70" i="4" s="1"/>
  <c r="C71" i="4"/>
  <c r="D71" i="4" s="1"/>
  <c r="E71" i="4" s="1"/>
  <c r="C72" i="4"/>
  <c r="D72" i="4" s="1"/>
  <c r="E72" i="4" s="1"/>
  <c r="C73" i="4"/>
  <c r="D73" i="4" s="1"/>
  <c r="C74" i="4"/>
  <c r="D74" i="4"/>
  <c r="C75" i="4"/>
  <c r="D75" i="4" s="1"/>
  <c r="C76" i="4"/>
  <c r="D76" i="4" s="1"/>
  <c r="E76" i="4" s="1"/>
  <c r="C77" i="4"/>
  <c r="D77" i="4" s="1"/>
  <c r="C78" i="4"/>
  <c r="C79" i="4"/>
  <c r="D79" i="4" s="1"/>
  <c r="E79" i="4" s="1"/>
  <c r="C80" i="4"/>
  <c r="D80" i="4" s="1"/>
  <c r="E80" i="4" s="1"/>
  <c r="C81" i="4"/>
  <c r="D81" i="4" s="1"/>
  <c r="C82" i="4"/>
  <c r="D82" i="4" s="1"/>
  <c r="C83" i="4"/>
  <c r="C84" i="4"/>
  <c r="D84" i="4" s="1"/>
  <c r="E84" i="4" s="1"/>
  <c r="C85" i="4"/>
  <c r="D85" i="4" s="1"/>
  <c r="C86" i="4"/>
  <c r="D86" i="4" s="1"/>
  <c r="C87" i="4"/>
  <c r="D87" i="4" s="1"/>
  <c r="E87" i="4" s="1"/>
  <c r="C88" i="4"/>
  <c r="D88" i="4" s="1"/>
  <c r="E88" i="4" s="1"/>
  <c r="C89" i="4"/>
  <c r="D89" i="4" s="1"/>
  <c r="C90" i="4"/>
  <c r="D90" i="4"/>
  <c r="C91" i="4"/>
  <c r="D91" i="4" s="1"/>
  <c r="C92" i="4"/>
  <c r="D92" i="4" s="1"/>
  <c r="C93" i="4"/>
  <c r="D93" i="4" s="1"/>
  <c r="C94" i="4"/>
  <c r="C95" i="4"/>
  <c r="D95" i="4" s="1"/>
  <c r="E95" i="4" s="1"/>
  <c r="C96" i="4"/>
  <c r="D96" i="4" s="1"/>
  <c r="E96" i="4" s="1"/>
  <c r="C97" i="4"/>
  <c r="D97" i="4" s="1"/>
  <c r="C108" i="4"/>
  <c r="D108" i="4"/>
  <c r="C109" i="4"/>
  <c r="C110" i="4"/>
  <c r="D110" i="4" s="1"/>
  <c r="E110" i="4" s="1"/>
  <c r="C111" i="4"/>
  <c r="D111" i="4" s="1"/>
  <c r="C112" i="4"/>
  <c r="D112" i="4" s="1"/>
  <c r="C113" i="4"/>
  <c r="D113" i="4" s="1"/>
  <c r="E113" i="4" s="1"/>
  <c r="C114" i="4"/>
  <c r="D114" i="4" s="1"/>
  <c r="E114" i="4" s="1"/>
  <c r="C115" i="4"/>
  <c r="D115" i="4" s="1"/>
  <c r="C116" i="4"/>
  <c r="D116" i="4" s="1"/>
  <c r="C117" i="4"/>
  <c r="D117" i="4" s="1"/>
  <c r="C118" i="4"/>
  <c r="D118" i="4" s="1"/>
  <c r="E118" i="4" s="1"/>
  <c r="C119" i="4"/>
  <c r="D119" i="4" s="1"/>
  <c r="C120" i="4"/>
  <c r="D120" i="4" s="1"/>
  <c r="C121" i="4"/>
  <c r="D121" i="4" s="1"/>
  <c r="C122" i="4"/>
  <c r="D122" i="4" s="1"/>
  <c r="E122" i="4" s="1"/>
  <c r="C123" i="4"/>
  <c r="D123" i="4" s="1"/>
  <c r="C100" i="4"/>
  <c r="C5" i="4"/>
  <c r="AL4" i="16"/>
  <c r="AL19" i="12"/>
  <c r="AM19" i="12"/>
  <c r="AL20" i="12"/>
  <c r="AM20" i="12"/>
  <c r="AL21" i="12"/>
  <c r="AM21" i="12"/>
  <c r="AL22" i="12"/>
  <c r="AM22" i="12"/>
  <c r="AL23" i="12"/>
  <c r="AM23" i="12"/>
  <c r="AL24" i="12"/>
  <c r="AM24" i="12"/>
  <c r="AL25" i="12"/>
  <c r="AM25" i="12"/>
  <c r="AL26" i="12"/>
  <c r="AM26" i="12"/>
  <c r="AL27" i="12"/>
  <c r="AM27" i="12"/>
  <c r="AL28" i="12"/>
  <c r="AM28" i="12"/>
  <c r="AL29" i="12"/>
  <c r="AM29" i="12"/>
  <c r="AL30" i="12"/>
  <c r="AM30" i="12"/>
  <c r="AL31" i="12"/>
  <c r="AM31" i="12"/>
  <c r="AL32" i="12"/>
  <c r="AM32" i="12"/>
  <c r="AL33" i="12"/>
  <c r="AM33" i="12"/>
  <c r="AL34" i="12"/>
  <c r="AM34" i="12"/>
  <c r="AL35" i="12"/>
  <c r="AM35" i="12"/>
  <c r="D2" i="3" l="1"/>
  <c r="E37" i="4"/>
  <c r="D2" i="4"/>
  <c r="E117" i="4"/>
  <c r="D109" i="4"/>
  <c r="E109" i="4" s="1"/>
  <c r="D83" i="4"/>
  <c r="E83" i="4" s="1"/>
  <c r="D67" i="4"/>
  <c r="E67" i="4" s="1"/>
  <c r="D45" i="4"/>
  <c r="E45" i="4" s="1"/>
  <c r="E13" i="2"/>
  <c r="E20" i="3"/>
  <c r="E121" i="4"/>
  <c r="E108" i="4"/>
  <c r="E91" i="4"/>
  <c r="E82" i="4"/>
  <c r="E75" i="4"/>
  <c r="E66" i="4"/>
  <c r="E13" i="3"/>
  <c r="E112" i="4"/>
  <c r="E86" i="4"/>
  <c r="E70" i="4"/>
  <c r="E98" i="4"/>
  <c r="E32" i="4"/>
  <c r="E62" i="2"/>
  <c r="E37" i="3"/>
  <c r="E116" i="4"/>
  <c r="E58" i="4"/>
  <c r="E12" i="3"/>
  <c r="E24" i="4"/>
  <c r="E120" i="4"/>
  <c r="D94" i="4"/>
  <c r="E94" i="4" s="1"/>
  <c r="E90" i="4"/>
  <c r="D78" i="4"/>
  <c r="E78" i="4" s="1"/>
  <c r="E74" i="4"/>
  <c r="D40" i="4"/>
  <c r="E40" i="4" s="1"/>
  <c r="D21" i="2"/>
  <c r="D3" i="2" s="1"/>
  <c r="E28" i="3"/>
  <c r="D21" i="3"/>
  <c r="E21" i="3" s="1"/>
  <c r="D2" i="2"/>
  <c r="E27" i="3"/>
  <c r="E41" i="3"/>
  <c r="E32" i="3"/>
  <c r="E24" i="3"/>
  <c r="E16" i="3"/>
  <c r="E8" i="3"/>
  <c r="E31" i="3"/>
  <c r="E23" i="3"/>
  <c r="E15" i="3"/>
  <c r="E7" i="3"/>
  <c r="E40" i="3"/>
  <c r="D35" i="3"/>
  <c r="E52" i="2"/>
  <c r="E44" i="2"/>
  <c r="E37" i="2"/>
  <c r="E58" i="2"/>
  <c r="E23" i="2"/>
  <c r="E15" i="2"/>
  <c r="E63" i="2"/>
  <c r="E51" i="2"/>
  <c r="E43" i="2"/>
  <c r="E36" i="2"/>
  <c r="E30" i="2"/>
  <c r="E22" i="2"/>
  <c r="E14" i="2"/>
  <c r="E48" i="2"/>
  <c r="E40" i="2"/>
  <c r="E33" i="2"/>
  <c r="E27" i="2"/>
  <c r="E11" i="2"/>
  <c r="E56" i="2"/>
  <c r="E64" i="2"/>
  <c r="E53" i="2"/>
  <c r="E45" i="2"/>
  <c r="E38" i="2"/>
  <c r="E59" i="2"/>
  <c r="E24" i="2"/>
  <c r="E16" i="2"/>
  <c r="E8" i="2"/>
  <c r="E7" i="2"/>
  <c r="E119" i="4"/>
  <c r="E111" i="4"/>
  <c r="E93" i="4"/>
  <c r="E85" i="4"/>
  <c r="E77" i="4"/>
  <c r="E69" i="4"/>
  <c r="E61" i="4"/>
  <c r="E53" i="4"/>
  <c r="E47" i="4"/>
  <c r="E39" i="4"/>
  <c r="E31" i="4"/>
  <c r="D26" i="4"/>
  <c r="E26" i="4" s="1"/>
  <c r="E23" i="4"/>
  <c r="D18" i="4"/>
  <c r="E18" i="4" s="1"/>
  <c r="E15" i="4"/>
  <c r="D10" i="4"/>
  <c r="E10" i="4" s="1"/>
  <c r="E7" i="4"/>
  <c r="D103" i="4"/>
  <c r="E103" i="4" s="1"/>
  <c r="E102" i="4"/>
  <c r="E92" i="4"/>
  <c r="E68" i="4"/>
  <c r="E52" i="4"/>
  <c r="E46" i="4"/>
  <c r="E38" i="4"/>
  <c r="E30" i="4"/>
  <c r="E22" i="4"/>
  <c r="E14" i="4"/>
  <c r="E107" i="4"/>
  <c r="E115" i="4"/>
  <c r="E97" i="4"/>
  <c r="E89" i="4"/>
  <c r="E81" i="4"/>
  <c r="E73" i="4"/>
  <c r="E65" i="4"/>
  <c r="E57" i="4"/>
  <c r="E49" i="4"/>
  <c r="E43" i="4"/>
  <c r="E35" i="4"/>
  <c r="E27" i="4"/>
  <c r="E19" i="4"/>
  <c r="E104" i="4"/>
  <c r="E123" i="4"/>
  <c r="E62" i="4"/>
  <c r="E54" i="4"/>
  <c r="E16" i="4"/>
  <c r="E8" i="4"/>
  <c r="E101" i="4"/>
  <c r="E13" i="4"/>
  <c r="E106" i="4"/>
  <c r="D100" i="4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N57" i="1" a="1"/>
  <c r="N57" i="1" s="1"/>
  <c r="M15" i="1" a="1"/>
  <c r="M15" i="1" s="1"/>
  <c r="AL4" i="12"/>
  <c r="AM4" i="12"/>
  <c r="AL5" i="12"/>
  <c r="AM5" i="12"/>
  <c r="AL6" i="12"/>
  <c r="AM6" i="12"/>
  <c r="AL7" i="12"/>
  <c r="AM7" i="12"/>
  <c r="E3" i="2" l="1"/>
  <c r="F3" i="2"/>
  <c r="E21" i="2"/>
  <c r="D4" i="2" s="1"/>
  <c r="E100" i="4"/>
  <c r="D4" i="4" s="1"/>
  <c r="D3" i="4"/>
  <c r="E35" i="3"/>
  <c r="D4" i="3" s="1"/>
  <c r="D3" i="3"/>
  <c r="E2" i="2"/>
  <c r="F2" i="2"/>
  <c r="AM2" i="12"/>
  <c r="AM3" i="12"/>
  <c r="AL3" i="12"/>
  <c r="E4" i="2" l="1"/>
  <c r="F4" i="2"/>
  <c r="M112" i="1" a="1"/>
  <c r="M112" i="1" s="1"/>
  <c r="M115" i="1" a="1"/>
  <c r="M115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55" i="1" l="1" a="1"/>
  <c r="M55" i="1" s="1"/>
  <c r="M56" i="1" a="1"/>
  <c r="M56" i="1" s="1"/>
  <c r="M57" i="1" a="1"/>
  <c r="M57" i="1" s="1"/>
  <c r="M33" i="1" a="1"/>
  <c r="M33" i="1" s="1"/>
  <c r="M34" i="1" a="1"/>
  <c r="M34" i="1" s="1"/>
  <c r="M27" i="1" a="1"/>
  <c r="M2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25" i="1" a="1"/>
  <c r="M25" i="1" s="1"/>
  <c r="M66" i="1" a="1"/>
  <c r="M66" i="1" s="1"/>
  <c r="M53" i="1" a="1"/>
  <c r="M53" i="1" s="1"/>
  <c r="M67" i="1" a="1"/>
  <c r="M67" i="1" s="1"/>
  <c r="M68" i="1" a="1"/>
  <c r="M68" i="1" s="1"/>
  <c r="M69" i="1" a="1"/>
  <c r="M69" i="1" s="1"/>
  <c r="M19" i="1" a="1"/>
  <c r="M19" i="1" s="1"/>
  <c r="M20" i="1" a="1"/>
  <c r="M20" i="1" s="1"/>
  <c r="M21" i="1" a="1"/>
  <c r="M21" i="1" s="1"/>
  <c r="M23" i="1" a="1"/>
  <c r="M23" i="1" s="1"/>
  <c r="M32" i="1" a="1"/>
  <c r="M32" i="1" s="1"/>
  <c r="M29" i="1" a="1"/>
  <c r="M2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50" i="1" a="1"/>
  <c r="M50" i="1" s="1"/>
  <c r="M51" i="1" a="1"/>
  <c r="M51" i="1" s="1"/>
  <c r="M80" i="1" a="1"/>
  <c r="M80" i="1" s="1"/>
  <c r="M81" i="1" a="1"/>
  <c r="M81" i="1" s="1"/>
  <c r="M82" i="1" a="1"/>
  <c r="M82" i="1" s="1"/>
  <c r="M16" i="1" a="1"/>
  <c r="M16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39" i="1" a="1"/>
  <c r="M39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48" i="1" a="1"/>
  <c r="M48" i="1" s="1"/>
  <c r="M49" i="1" a="1"/>
  <c r="M49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7" i="1" a="1"/>
  <c r="M17" i="1" s="1"/>
  <c r="M110" i="1" a="1"/>
  <c r="M110" i="1" s="1"/>
  <c r="M111" i="1" a="1"/>
  <c r="M111" i="1" s="1"/>
  <c r="M113" i="1" a="1"/>
  <c r="M113" i="1" s="1"/>
  <c r="M114" i="1" a="1"/>
  <c r="M114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46" i="1" a="1"/>
  <c r="M46" i="1" s="1"/>
  <c r="M47" i="1" a="1"/>
  <c r="M47" i="1" s="1"/>
  <c r="M131" i="1" a="1"/>
  <c r="M131" i="1" s="1"/>
  <c r="M132" i="1" a="1"/>
  <c r="M132" i="1" s="1"/>
  <c r="M133" i="1" a="1"/>
  <c r="M133" i="1" s="1"/>
  <c r="M36" i="1" a="1"/>
  <c r="M36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31" i="1" a="1"/>
  <c r="M31" i="1" s="1"/>
  <c r="M141" i="1" a="1"/>
  <c r="M141" i="1" s="1"/>
  <c r="M142" i="1" a="1"/>
  <c r="M142" i="1" s="1"/>
  <c r="M28" i="1" a="1"/>
  <c r="M28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26" i="1" a="1"/>
  <c r="M26" i="1" s="1"/>
  <c r="M155" i="1" a="1"/>
  <c r="M155" i="1" s="1"/>
  <c r="M156" i="1" a="1"/>
  <c r="M156" i="1" s="1"/>
  <c r="M157" i="1" a="1"/>
  <c r="M157" i="1" s="1"/>
  <c r="M224" i="1" a="1"/>
  <c r="M224" i="1" s="1"/>
  <c r="M158" i="1" a="1"/>
  <c r="M158" i="1" s="1"/>
  <c r="M159" i="1" a="1"/>
  <c r="M159" i="1" s="1"/>
  <c r="M160" i="1" a="1"/>
  <c r="M160" i="1" s="1"/>
  <c r="M18" i="1" a="1"/>
  <c r="M18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37" i="1" a="1"/>
  <c r="M37" i="1" s="1"/>
  <c r="M171" i="1" a="1"/>
  <c r="M171" i="1" s="1"/>
  <c r="M172" i="1" a="1"/>
  <c r="M172" i="1" s="1"/>
  <c r="M173" i="1" a="1"/>
  <c r="M173" i="1" s="1"/>
  <c r="M24" i="1" a="1"/>
  <c r="M24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22" i="1" a="1"/>
  <c r="M22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40" i="1" a="1"/>
  <c r="M40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11" i="1" a="1"/>
  <c r="M211" i="1" s="1"/>
  <c r="M214" i="1" a="1"/>
  <c r="M214" i="1" s="1"/>
  <c r="M218" i="1" a="1"/>
  <c r="M218" i="1" s="1"/>
  <c r="M213" i="1" a="1"/>
  <c r="M213" i="1" s="1"/>
  <c r="M212" i="1" a="1"/>
  <c r="M212" i="1" s="1"/>
  <c r="M220" i="1" a="1"/>
  <c r="M220" i="1" s="1"/>
  <c r="M30" i="1" a="1"/>
  <c r="M30" i="1" s="1"/>
  <c r="M52" i="1" a="1"/>
  <c r="M52" i="1" s="1"/>
  <c r="M217" i="1" a="1"/>
  <c r="M217" i="1" s="1"/>
  <c r="M216" i="1" a="1"/>
  <c r="M216" i="1" s="1"/>
  <c r="M219" i="1" a="1"/>
  <c r="M219" i="1" s="1"/>
  <c r="M215" i="1" a="1"/>
  <c r="M215" i="1" s="1"/>
  <c r="M221" i="1" a="1"/>
  <c r="M221" i="1" s="1"/>
  <c r="M222" i="1" a="1"/>
  <c r="M222" i="1" s="1"/>
  <c r="M35" i="1" a="1"/>
  <c r="M35" i="1" s="1"/>
  <c r="M209" i="1" a="1"/>
  <c r="M209" i="1" s="1"/>
  <c r="M210" i="1" a="1"/>
  <c r="M210" i="1" s="1"/>
  <c r="M38" i="1" a="1"/>
  <c r="M38" i="1" s="1"/>
  <c r="M223" i="1" a="1"/>
  <c r="M223" i="1" s="1"/>
  <c r="M54" i="1" a="1"/>
  <c r="M54" i="1" s="1"/>
  <c r="N55" i="1" a="1"/>
  <c r="N55" i="1" s="1"/>
  <c r="N56" i="1" a="1"/>
  <c r="N56" i="1" s="1"/>
  <c r="N33" i="1" a="1"/>
  <c r="N33" i="1" s="1"/>
  <c r="N34" i="1" a="1"/>
  <c r="N34" i="1" s="1"/>
  <c r="N27" i="1" a="1"/>
  <c r="N2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25" i="1" a="1"/>
  <c r="N25" i="1" s="1"/>
  <c r="N66" i="1" a="1"/>
  <c r="N66" i="1" s="1"/>
  <c r="N53" i="1" a="1"/>
  <c r="N53" i="1" s="1"/>
  <c r="N67" i="1" a="1"/>
  <c r="N67" i="1" s="1"/>
  <c r="N68" i="1" a="1"/>
  <c r="N68" i="1" s="1"/>
  <c r="N69" i="1" a="1"/>
  <c r="N69" i="1" s="1"/>
  <c r="N19" i="1" a="1"/>
  <c r="N19" i="1" s="1"/>
  <c r="N20" i="1" a="1"/>
  <c r="N20" i="1" s="1"/>
  <c r="N21" i="1" a="1"/>
  <c r="N21" i="1" s="1"/>
  <c r="N23" i="1" a="1"/>
  <c r="N23" i="1" s="1"/>
  <c r="N32" i="1" a="1"/>
  <c r="N32" i="1" s="1"/>
  <c r="N29" i="1" a="1"/>
  <c r="N2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50" i="1" a="1"/>
  <c r="N50" i="1" s="1"/>
  <c r="N51" i="1" a="1"/>
  <c r="N51" i="1" s="1"/>
  <c r="N80" i="1" a="1"/>
  <c r="N80" i="1" s="1"/>
  <c r="N81" i="1" a="1"/>
  <c r="N81" i="1" s="1"/>
  <c r="N82" i="1" a="1"/>
  <c r="N82" i="1" s="1"/>
  <c r="N16" i="1" a="1"/>
  <c r="N16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39" i="1" a="1"/>
  <c r="N39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48" i="1" a="1"/>
  <c r="N48" i="1" s="1"/>
  <c r="N49" i="1" a="1"/>
  <c r="N49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7" i="1" a="1"/>
  <c r="N17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46" i="1" a="1"/>
  <c r="N46" i="1" s="1"/>
  <c r="N47" i="1" a="1"/>
  <c r="N47" i="1" s="1"/>
  <c r="N131" i="1" a="1"/>
  <c r="N131" i="1" s="1"/>
  <c r="N132" i="1" a="1"/>
  <c r="N132" i="1" s="1"/>
  <c r="N133" i="1" a="1"/>
  <c r="N133" i="1" s="1"/>
  <c r="N36" i="1" a="1"/>
  <c r="N36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31" i="1" a="1"/>
  <c r="N31" i="1" s="1"/>
  <c r="N141" i="1" a="1"/>
  <c r="N141" i="1" s="1"/>
  <c r="N142" i="1" a="1"/>
  <c r="N142" i="1" s="1"/>
  <c r="N28" i="1" a="1"/>
  <c r="N28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26" i="1" a="1"/>
  <c r="N26" i="1" s="1"/>
  <c r="N155" i="1" a="1"/>
  <c r="N155" i="1" s="1"/>
  <c r="N156" i="1" a="1"/>
  <c r="N156" i="1" s="1"/>
  <c r="N157" i="1" a="1"/>
  <c r="N157" i="1" s="1"/>
  <c r="N224" i="1" a="1"/>
  <c r="N224" i="1" s="1"/>
  <c r="N158" i="1" a="1"/>
  <c r="N158" i="1" s="1"/>
  <c r="N159" i="1" a="1"/>
  <c r="N159" i="1" s="1"/>
  <c r="N160" i="1" a="1"/>
  <c r="N160" i="1" s="1"/>
  <c r="N18" i="1" a="1"/>
  <c r="N18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37" i="1" a="1"/>
  <c r="N37" i="1" s="1"/>
  <c r="N171" i="1" a="1"/>
  <c r="N171" i="1" s="1"/>
  <c r="N172" i="1" a="1"/>
  <c r="N172" i="1" s="1"/>
  <c r="N173" i="1" a="1"/>
  <c r="N173" i="1" s="1"/>
  <c r="N24" i="1" a="1"/>
  <c r="N24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22" i="1" a="1"/>
  <c r="N22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40" i="1" a="1"/>
  <c r="N40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11" i="1" a="1"/>
  <c r="N211" i="1" s="1"/>
  <c r="N214" i="1" a="1"/>
  <c r="N214" i="1" s="1"/>
  <c r="N218" i="1" a="1"/>
  <c r="N218" i="1" s="1"/>
  <c r="N213" i="1" a="1"/>
  <c r="N213" i="1" s="1"/>
  <c r="N212" i="1" a="1"/>
  <c r="N212" i="1" s="1"/>
  <c r="N220" i="1" a="1"/>
  <c r="N220" i="1" s="1"/>
  <c r="N30" i="1" a="1"/>
  <c r="N30" i="1" s="1"/>
  <c r="N52" i="1" a="1"/>
  <c r="N52" i="1" s="1"/>
  <c r="N217" i="1" a="1"/>
  <c r="N217" i="1" s="1"/>
  <c r="N216" i="1" a="1"/>
  <c r="N216" i="1" s="1"/>
  <c r="N219" i="1" a="1"/>
  <c r="N219" i="1" s="1"/>
  <c r="N215" i="1" a="1"/>
  <c r="N215" i="1" s="1"/>
  <c r="N221" i="1" a="1"/>
  <c r="N221" i="1" s="1"/>
  <c r="N222" i="1" a="1"/>
  <c r="N222" i="1" s="1"/>
  <c r="N35" i="1" a="1"/>
  <c r="N35" i="1" s="1"/>
  <c r="N209" i="1" a="1"/>
  <c r="N209" i="1" s="1"/>
  <c r="N210" i="1" a="1"/>
  <c r="N210" i="1" s="1"/>
  <c r="N38" i="1" a="1"/>
  <c r="N38" i="1" s="1"/>
  <c r="N223" i="1" a="1"/>
  <c r="N223" i="1" s="1"/>
  <c r="N54" i="1" a="1"/>
  <c r="N54" i="1" s="1"/>
  <c r="U55" i="1"/>
  <c r="U56" i="1"/>
  <c r="U57" i="1"/>
  <c r="U33" i="1"/>
  <c r="U34" i="1"/>
  <c r="U27" i="1"/>
  <c r="U58" i="1"/>
  <c r="U59" i="1"/>
  <c r="U60" i="1"/>
  <c r="U61" i="1"/>
  <c r="U62" i="1"/>
  <c r="U63" i="1"/>
  <c r="U64" i="1"/>
  <c r="U65" i="1"/>
  <c r="U25" i="1"/>
  <c r="U66" i="1"/>
  <c r="U53" i="1"/>
  <c r="U67" i="1"/>
  <c r="U68" i="1"/>
  <c r="U69" i="1"/>
  <c r="U19" i="1"/>
  <c r="U15" i="1"/>
  <c r="Y15" i="1" s="1"/>
  <c r="U20" i="1"/>
  <c r="U21" i="1"/>
  <c r="U23" i="1"/>
  <c r="U32" i="1"/>
  <c r="U29" i="1"/>
  <c r="U70" i="1"/>
  <c r="U71" i="1"/>
  <c r="U72" i="1"/>
  <c r="U73" i="1"/>
  <c r="U74" i="1"/>
  <c r="U75" i="1"/>
  <c r="U76" i="1"/>
  <c r="U77" i="1"/>
  <c r="U78" i="1"/>
  <c r="U79" i="1"/>
  <c r="U50" i="1"/>
  <c r="U51" i="1"/>
  <c r="U80" i="1"/>
  <c r="U81" i="1"/>
  <c r="U82" i="1"/>
  <c r="U16" i="1"/>
  <c r="U83" i="1"/>
  <c r="U84" i="1"/>
  <c r="U85" i="1"/>
  <c r="U86" i="1"/>
  <c r="U87" i="1"/>
  <c r="U88" i="1"/>
  <c r="U89" i="1"/>
  <c r="U90" i="1"/>
  <c r="U91" i="1"/>
  <c r="U39" i="1"/>
  <c r="U41" i="1"/>
  <c r="U42" i="1"/>
  <c r="U43" i="1"/>
  <c r="U44" i="1"/>
  <c r="U45" i="1"/>
  <c r="U92" i="1"/>
  <c r="U93" i="1"/>
  <c r="U94" i="1"/>
  <c r="U95" i="1"/>
  <c r="U96" i="1"/>
  <c r="U97" i="1"/>
  <c r="U98" i="1"/>
  <c r="U48" i="1"/>
  <c r="U49" i="1"/>
  <c r="U99" i="1"/>
  <c r="U100" i="1"/>
  <c r="U101" i="1"/>
  <c r="U102" i="1"/>
  <c r="U103" i="1"/>
  <c r="U104" i="1"/>
  <c r="U105" i="1"/>
  <c r="U106" i="1"/>
  <c r="U107" i="1"/>
  <c r="U108" i="1"/>
  <c r="U109" i="1"/>
  <c r="U17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46" i="1"/>
  <c r="U47" i="1"/>
  <c r="U131" i="1"/>
  <c r="U132" i="1"/>
  <c r="U133" i="1"/>
  <c r="U36" i="1"/>
  <c r="U134" i="1"/>
  <c r="U135" i="1"/>
  <c r="U136" i="1"/>
  <c r="U137" i="1"/>
  <c r="U138" i="1"/>
  <c r="U139" i="1"/>
  <c r="U140" i="1"/>
  <c r="U31" i="1"/>
  <c r="U141" i="1"/>
  <c r="U142" i="1"/>
  <c r="U28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26" i="1"/>
  <c r="U155" i="1"/>
  <c r="U156" i="1"/>
  <c r="U157" i="1"/>
  <c r="U224" i="1"/>
  <c r="U158" i="1"/>
  <c r="U159" i="1"/>
  <c r="U160" i="1"/>
  <c r="U18" i="1"/>
  <c r="U161" i="1"/>
  <c r="U162" i="1"/>
  <c r="U163" i="1"/>
  <c r="U164" i="1"/>
  <c r="U165" i="1"/>
  <c r="U166" i="1"/>
  <c r="U167" i="1"/>
  <c r="U168" i="1"/>
  <c r="U169" i="1"/>
  <c r="U170" i="1"/>
  <c r="U37" i="1"/>
  <c r="U171" i="1"/>
  <c r="U172" i="1"/>
  <c r="U173" i="1"/>
  <c r="U24" i="1"/>
  <c r="U174" i="1"/>
  <c r="U175" i="1"/>
  <c r="U176" i="1"/>
  <c r="U177" i="1"/>
  <c r="U178" i="1"/>
  <c r="U179" i="1"/>
  <c r="U180" i="1"/>
  <c r="U181" i="1"/>
  <c r="U22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40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11" i="1"/>
  <c r="Y25" i="1" s="1"/>
  <c r="U214" i="1"/>
  <c r="U218" i="1"/>
  <c r="U213" i="1"/>
  <c r="U212" i="1"/>
  <c r="U220" i="1"/>
  <c r="U30" i="1"/>
  <c r="U52" i="1"/>
  <c r="U217" i="1"/>
  <c r="U216" i="1"/>
  <c r="U219" i="1"/>
  <c r="U215" i="1"/>
  <c r="U221" i="1"/>
  <c r="U222" i="1"/>
  <c r="U35" i="1"/>
  <c r="U209" i="1"/>
  <c r="U210" i="1"/>
  <c r="U38" i="1"/>
  <c r="U223" i="1"/>
  <c r="U54" i="1"/>
  <c r="V52" i="1" l="1"/>
  <c r="V46" i="1"/>
  <c r="Y27" i="1"/>
  <c r="V27" i="1" s="1"/>
  <c r="Y209" i="1"/>
  <c r="Y52" i="1"/>
  <c r="V25" i="1"/>
  <c r="V15" i="1"/>
  <c r="Y67" i="1"/>
  <c r="Y56" i="1"/>
  <c r="Y69" i="1"/>
  <c r="Y70" i="1"/>
  <c r="Y78" i="1"/>
  <c r="Y83" i="1"/>
  <c r="Y91" i="1"/>
  <c r="Y93" i="1"/>
  <c r="Y99" i="1"/>
  <c r="Y107" i="1"/>
  <c r="Y114" i="1"/>
  <c r="Y122" i="1"/>
  <c r="Y130" i="1"/>
  <c r="Y135" i="1"/>
  <c r="Y142" i="1"/>
  <c r="Y149" i="1"/>
  <c r="Y156" i="1"/>
  <c r="Y162" i="1"/>
  <c r="Y170" i="1"/>
  <c r="Y176" i="1"/>
  <c r="Y183" i="1"/>
  <c r="Y191" i="1"/>
  <c r="Y198" i="1"/>
  <c r="Y206" i="1"/>
  <c r="Y213" i="1"/>
  <c r="Y55" i="1"/>
  <c r="Y219" i="1"/>
  <c r="Y223" i="1"/>
  <c r="Y57" i="1"/>
  <c r="Y61" i="1"/>
  <c r="Y63" i="1"/>
  <c r="Y23" i="1"/>
  <c r="V23" i="1" s="1"/>
  <c r="Y75" i="1"/>
  <c r="Y81" i="1"/>
  <c r="Y89" i="1"/>
  <c r="Y44" i="1"/>
  <c r="V44" i="1" s="1"/>
  <c r="Y98" i="1"/>
  <c r="Y104" i="1"/>
  <c r="Y111" i="1"/>
  <c r="Y119" i="1"/>
  <c r="Y127" i="1"/>
  <c r="Y133" i="1"/>
  <c r="Y140" i="1"/>
  <c r="Y146" i="1"/>
  <c r="Y154" i="1"/>
  <c r="Y160" i="1"/>
  <c r="Y167" i="1"/>
  <c r="Y24" i="1"/>
  <c r="V24" i="1" s="1"/>
  <c r="Y181" i="1"/>
  <c r="Y188" i="1"/>
  <c r="Y40" i="1"/>
  <c r="V40" i="1" s="1"/>
  <c r="Y203" i="1"/>
  <c r="Y62" i="1"/>
  <c r="Y60" i="1"/>
  <c r="Y32" i="1"/>
  <c r="V32" i="1" s="1"/>
  <c r="Y76" i="1"/>
  <c r="Y82" i="1"/>
  <c r="Y88" i="1"/>
  <c r="Y45" i="1"/>
  <c r="V45" i="1" s="1"/>
  <c r="Y48" i="1"/>
  <c r="V48" i="1" s="1"/>
  <c r="Y105" i="1"/>
  <c r="Y112" i="1"/>
  <c r="Y120" i="1"/>
  <c r="Y128" i="1"/>
  <c r="Y36" i="1"/>
  <c r="V36" i="1" s="1"/>
  <c r="Y31" i="1"/>
  <c r="V31" i="1" s="1"/>
  <c r="Y147" i="1"/>
  <c r="Y26" i="1"/>
  <c r="V26" i="1" s="1"/>
  <c r="Y18" i="1"/>
  <c r="V18" i="1" s="1"/>
  <c r="Y168" i="1"/>
  <c r="Y174" i="1"/>
  <c r="Y22" i="1"/>
  <c r="V22" i="1" s="1"/>
  <c r="Y189" i="1"/>
  <c r="Y196" i="1"/>
  <c r="Y204" i="1"/>
  <c r="Y218" i="1"/>
  <c r="Y53" i="1"/>
  <c r="V53" i="1" s="1"/>
  <c r="Y68" i="1"/>
  <c r="Y29" i="1"/>
  <c r="V29" i="1" s="1"/>
  <c r="Y77" i="1"/>
  <c r="Y16" i="1"/>
  <c r="V16" i="1" s="1"/>
  <c r="Y90" i="1"/>
  <c r="Y92" i="1"/>
  <c r="Y49" i="1"/>
  <c r="V49" i="1" s="1"/>
  <c r="Y106" i="1"/>
  <c r="Y113" i="1"/>
  <c r="Y121" i="1"/>
  <c r="Y129" i="1"/>
  <c r="Y134" i="1"/>
  <c r="Y141" i="1"/>
  <c r="Y148" i="1"/>
  <c r="Y155" i="1"/>
  <c r="Y161" i="1"/>
  <c r="Y169" i="1"/>
  <c r="Y175" i="1"/>
  <c r="Y182" i="1"/>
  <c r="Y190" i="1"/>
  <c r="Y197" i="1"/>
  <c r="Y205" i="1"/>
  <c r="Y212" i="1"/>
  <c r="Y220" i="1"/>
  <c r="Y30" i="1"/>
  <c r="V30" i="1" s="1"/>
  <c r="Y34" i="1"/>
  <c r="V34" i="1" s="1"/>
  <c r="Y19" i="1"/>
  <c r="V19" i="1" s="1"/>
  <c r="Y71" i="1"/>
  <c r="Y79" i="1"/>
  <c r="Y84" i="1"/>
  <c r="Y39" i="1"/>
  <c r="V39" i="1" s="1"/>
  <c r="Y94" i="1"/>
  <c r="Y100" i="1"/>
  <c r="Y108" i="1"/>
  <c r="Y123" i="1"/>
  <c r="Y46" i="1"/>
  <c r="Y136" i="1"/>
  <c r="Y28" i="1"/>
  <c r="V28" i="1" s="1"/>
  <c r="Y150" i="1"/>
  <c r="Y157" i="1"/>
  <c r="Y163" i="1"/>
  <c r="Y37" i="1"/>
  <c r="V37" i="1" s="1"/>
  <c r="Y177" i="1"/>
  <c r="Y184" i="1"/>
  <c r="Y192" i="1"/>
  <c r="Y199" i="1"/>
  <c r="Y207" i="1"/>
  <c r="Y214" i="1"/>
  <c r="Y33" i="1"/>
  <c r="V33" i="1" s="1"/>
  <c r="Y50" i="1"/>
  <c r="V50" i="1" s="1"/>
  <c r="Y64" i="1"/>
  <c r="Y20" i="1"/>
  <c r="V20" i="1" s="1"/>
  <c r="Y73" i="1"/>
  <c r="Y51" i="1"/>
  <c r="V51" i="1" s="1"/>
  <c r="Y86" i="1"/>
  <c r="Y42" i="1"/>
  <c r="V42" i="1" s="1"/>
  <c r="Y96" i="1"/>
  <c r="Y102" i="1"/>
  <c r="Y17" i="1"/>
  <c r="V17" i="1" s="1"/>
  <c r="Y117" i="1"/>
  <c r="Y125" i="1"/>
  <c r="Y131" i="1"/>
  <c r="Y138" i="1"/>
  <c r="Y144" i="1"/>
  <c r="Y152" i="1"/>
  <c r="Y158" i="1"/>
  <c r="Y165" i="1"/>
  <c r="Y172" i="1"/>
  <c r="Y179" i="1"/>
  <c r="Y186" i="1"/>
  <c r="Y194" i="1"/>
  <c r="Y201" i="1"/>
  <c r="Y35" i="1"/>
  <c r="V35" i="1" s="1"/>
  <c r="Y216" i="1"/>
  <c r="Y222" i="1"/>
  <c r="Y58" i="1"/>
  <c r="Y54" i="1"/>
  <c r="Y21" i="1"/>
  <c r="V21" i="1" s="1"/>
  <c r="Y74" i="1"/>
  <c r="Y80" i="1"/>
  <c r="Y87" i="1"/>
  <c r="Y43" i="1"/>
  <c r="V43" i="1" s="1"/>
  <c r="Y97" i="1"/>
  <c r="Y103" i="1"/>
  <c r="Y110" i="1"/>
  <c r="Y118" i="1"/>
  <c r="Y126" i="1"/>
  <c r="Y132" i="1"/>
  <c r="Y139" i="1"/>
  <c r="Y145" i="1"/>
  <c r="Y153" i="1"/>
  <c r="Y159" i="1"/>
  <c r="Y166" i="1"/>
  <c r="Y173" i="1"/>
  <c r="Y180" i="1"/>
  <c r="Y187" i="1"/>
  <c r="Y195" i="1"/>
  <c r="Y202" i="1"/>
  <c r="Y210" i="1"/>
  <c r="Y217" i="1"/>
  <c r="Y38" i="1"/>
  <c r="V38" i="1" s="1"/>
  <c r="Y59" i="1"/>
  <c r="Y66" i="1"/>
  <c r="Y211" i="1"/>
  <c r="Y65" i="1"/>
  <c r="Y72" i="1"/>
  <c r="Y85" i="1"/>
  <c r="Y41" i="1"/>
  <c r="V41" i="1" s="1"/>
  <c r="Y95" i="1"/>
  <c r="Y101" i="1"/>
  <c r="Y109" i="1"/>
  <c r="Y116" i="1"/>
  <c r="Y124" i="1"/>
  <c r="Y47" i="1"/>
  <c r="V47" i="1" s="1"/>
  <c r="Y137" i="1"/>
  <c r="Y143" i="1"/>
  <c r="Y151" i="1"/>
  <c r="Y224" i="1"/>
  <c r="V224" i="1" s="1"/>
  <c r="Y164" i="1"/>
  <c r="Y171" i="1"/>
  <c r="Y178" i="1"/>
  <c r="Y185" i="1"/>
  <c r="Y193" i="1"/>
  <c r="Y200" i="1"/>
  <c r="Y208" i="1"/>
  <c r="Y215" i="1"/>
  <c r="Y221" i="1"/>
  <c r="AL3" i="16"/>
  <c r="I108" i="4"/>
  <c r="P38" i="1"/>
  <c r="O38" i="1" a="1"/>
  <c r="O38" i="1" s="1"/>
  <c r="K38" i="1"/>
  <c r="L38" i="1" s="1" a="1"/>
  <c r="L38" i="1" s="1"/>
  <c r="J38" i="1" a="1"/>
  <c r="J38" i="1" s="1"/>
  <c r="H38" i="1"/>
  <c r="F38" i="1"/>
  <c r="D38" i="1"/>
  <c r="E38" i="1" s="1"/>
  <c r="C38" i="1"/>
  <c r="Z14" i="1" l="1"/>
  <c r="Y211" i="10"/>
  <c r="Z211" i="10"/>
  <c r="W211" i="10"/>
  <c r="V211" i="10"/>
  <c r="U211" i="10"/>
  <c r="F108" i="4" l="1"/>
  <c r="X211" i="10"/>
  <c r="I33" i="2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210" i="10"/>
  <c r="W210" i="10"/>
  <c r="V210" i="10"/>
  <c r="U210" i="10"/>
  <c r="X210" i="10" s="1"/>
  <c r="I7" i="2"/>
  <c r="I8" i="2"/>
  <c r="I19" i="2"/>
  <c r="I20" i="2"/>
  <c r="I21" i="2"/>
  <c r="I22" i="2"/>
  <c r="I23" i="2"/>
  <c r="I30" i="2"/>
  <c r="I31" i="2"/>
  <c r="I34" i="2"/>
  <c r="I32" i="2"/>
  <c r="I36" i="2"/>
  <c r="I63" i="2"/>
  <c r="I39" i="2"/>
  <c r="I40" i="2"/>
  <c r="I37" i="2"/>
  <c r="I35" i="2"/>
  <c r="I38" i="2"/>
  <c r="I60" i="2"/>
  <c r="I61" i="2"/>
  <c r="I62" i="2"/>
  <c r="I24" i="2"/>
  <c r="I25" i="2"/>
  <c r="I41" i="2"/>
  <c r="I42" i="2"/>
  <c r="I64" i="2"/>
  <c r="I43" i="2"/>
  <c r="I9" i="2"/>
  <c r="I10" i="2"/>
  <c r="I11" i="2"/>
  <c r="I12" i="2"/>
  <c r="I13" i="2"/>
  <c r="I14" i="2"/>
  <c r="I44" i="2"/>
  <c r="I45" i="2"/>
  <c r="I46" i="2"/>
  <c r="I47" i="2"/>
  <c r="I48" i="2"/>
  <c r="I49" i="2"/>
  <c r="I50" i="2"/>
  <c r="I15" i="2"/>
  <c r="I16" i="2"/>
  <c r="I26" i="2"/>
  <c r="I58" i="2"/>
  <c r="I59" i="2"/>
  <c r="I51" i="2"/>
  <c r="I52" i="2"/>
  <c r="I17" i="2"/>
  <c r="I18" i="2"/>
  <c r="I27" i="2"/>
  <c r="I28" i="2"/>
  <c r="I29" i="2"/>
  <c r="I53" i="2"/>
  <c r="I54" i="2"/>
  <c r="I55" i="2"/>
  <c r="I56" i="2"/>
  <c r="I57" i="2"/>
  <c r="O55" i="1" a="1"/>
  <c r="O55" i="1" s="1"/>
  <c r="O56" i="1" a="1"/>
  <c r="O56" i="1" s="1"/>
  <c r="O57" i="1" a="1"/>
  <c r="O57" i="1" s="1"/>
  <c r="O33" i="1" a="1"/>
  <c r="O33" i="1" s="1"/>
  <c r="O34" i="1" a="1"/>
  <c r="O34" i="1" s="1"/>
  <c r="O27" i="1" a="1"/>
  <c r="O2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25" i="1" a="1"/>
  <c r="O25" i="1" s="1"/>
  <c r="O66" i="1" a="1"/>
  <c r="O66" i="1" s="1"/>
  <c r="O53" i="1" a="1"/>
  <c r="O53" i="1" s="1"/>
  <c r="O67" i="1" a="1"/>
  <c r="O67" i="1" s="1"/>
  <c r="O68" i="1" a="1"/>
  <c r="O68" i="1" s="1"/>
  <c r="O69" i="1" a="1"/>
  <c r="O69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32" i="1" a="1"/>
  <c r="O32" i="1" s="1"/>
  <c r="O29" i="1" a="1"/>
  <c r="O2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50" i="1" a="1"/>
  <c r="O50" i="1" s="1"/>
  <c r="O51" i="1" a="1"/>
  <c r="O51" i="1" s="1"/>
  <c r="O80" i="1" a="1"/>
  <c r="O80" i="1" s="1"/>
  <c r="O81" i="1" a="1"/>
  <c r="O81" i="1" s="1"/>
  <c r="O82" i="1" a="1"/>
  <c r="O82" i="1" s="1"/>
  <c r="O16" i="1" a="1"/>
  <c r="O16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39" i="1" a="1"/>
  <c r="O39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48" i="1" a="1"/>
  <c r="O48" i="1" s="1"/>
  <c r="O49" i="1" a="1"/>
  <c r="O49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7" i="1" a="1"/>
  <c r="O17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46" i="1" a="1"/>
  <c r="O46" i="1" s="1"/>
  <c r="O47" i="1" a="1"/>
  <c r="O47" i="1" s="1"/>
  <c r="O131" i="1" a="1"/>
  <c r="O131" i="1" s="1"/>
  <c r="O132" i="1" a="1"/>
  <c r="O132" i="1" s="1"/>
  <c r="O133" i="1" a="1"/>
  <c r="O133" i="1" s="1"/>
  <c r="O36" i="1" a="1"/>
  <c r="O36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31" i="1" a="1"/>
  <c r="O31" i="1" s="1"/>
  <c r="O141" i="1" a="1"/>
  <c r="O141" i="1" s="1"/>
  <c r="O142" i="1" a="1"/>
  <c r="O142" i="1" s="1"/>
  <c r="O28" i="1" a="1"/>
  <c r="O28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26" i="1" a="1"/>
  <c r="O26" i="1" s="1"/>
  <c r="O155" i="1" a="1"/>
  <c r="O155" i="1" s="1"/>
  <c r="O156" i="1" a="1"/>
  <c r="O156" i="1" s="1"/>
  <c r="O157" i="1" a="1"/>
  <c r="O157" i="1" s="1"/>
  <c r="O224" i="1" a="1"/>
  <c r="O224" i="1" s="1"/>
  <c r="O158" i="1" a="1"/>
  <c r="O158" i="1" s="1"/>
  <c r="O159" i="1" a="1"/>
  <c r="O159" i="1" s="1"/>
  <c r="O160" i="1" a="1"/>
  <c r="O160" i="1" s="1"/>
  <c r="O18" i="1" a="1"/>
  <c r="O18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37" i="1" a="1"/>
  <c r="O37" i="1" s="1"/>
  <c r="O171" i="1" a="1"/>
  <c r="O171" i="1" s="1"/>
  <c r="O172" i="1" a="1"/>
  <c r="O172" i="1" s="1"/>
  <c r="O173" i="1" a="1"/>
  <c r="O173" i="1" s="1"/>
  <c r="O24" i="1" a="1"/>
  <c r="O24" i="1" s="1"/>
  <c r="O174" i="1" a="1"/>
  <c r="O174" i="1" s="1"/>
  <c r="O178" i="1" a="1"/>
  <c r="O178" i="1" s="1"/>
  <c r="O192" i="1" a="1"/>
  <c r="O192" i="1" s="1"/>
  <c r="O188" i="1" a="1"/>
  <c r="O188" i="1" s="1"/>
  <c r="O191" i="1" a="1"/>
  <c r="O191" i="1" s="1"/>
  <c r="O187" i="1" a="1"/>
  <c r="O187" i="1" s="1"/>
  <c r="O177" i="1" a="1"/>
  <c r="O177" i="1" s="1"/>
  <c r="O176" i="1" a="1"/>
  <c r="O176" i="1" s="1"/>
  <c r="O186" i="1" a="1"/>
  <c r="O186" i="1" s="1"/>
  <c r="O189" i="1" a="1"/>
  <c r="O189" i="1" s="1"/>
  <c r="O190" i="1" a="1"/>
  <c r="O190" i="1" s="1"/>
  <c r="O194" i="1" a="1"/>
  <c r="O194" i="1" s="1"/>
  <c r="O211" i="1" a="1"/>
  <c r="O211" i="1" s="1"/>
  <c r="O175" i="1" a="1"/>
  <c r="O175" i="1" s="1"/>
  <c r="O207" i="1" a="1"/>
  <c r="O207" i="1" s="1"/>
  <c r="O199" i="1" a="1"/>
  <c r="O199" i="1" s="1"/>
  <c r="O202" i="1" a="1"/>
  <c r="O202" i="1" s="1"/>
  <c r="O214" i="1" a="1"/>
  <c r="O214" i="1" s="1"/>
  <c r="O183" i="1" a="1"/>
  <c r="O183" i="1" s="1"/>
  <c r="O218" i="1" a="1"/>
  <c r="O218" i="1" s="1"/>
  <c r="O213" i="1" a="1"/>
  <c r="O213" i="1" s="1"/>
  <c r="O22" i="1" a="1"/>
  <c r="O22" i="1" s="1"/>
  <c r="O212" i="1" a="1"/>
  <c r="O212" i="1" s="1"/>
  <c r="O197" i="1" a="1"/>
  <c r="O197" i="1" s="1"/>
  <c r="O198" i="1" a="1"/>
  <c r="O198" i="1" s="1"/>
  <c r="O200" i="1" a="1"/>
  <c r="O200" i="1" s="1"/>
  <c r="O204" i="1" a="1"/>
  <c r="O204" i="1" s="1"/>
  <c r="O220" i="1" a="1"/>
  <c r="O220" i="1" s="1"/>
  <c r="O30" i="1" a="1"/>
  <c r="O30" i="1" s="1"/>
  <c r="O52" i="1" a="1"/>
  <c r="O52" i="1" s="1"/>
  <c r="O196" i="1" a="1"/>
  <c r="O196" i="1" s="1"/>
  <c r="O217" i="1" a="1"/>
  <c r="O217" i="1" s="1"/>
  <c r="O216" i="1" a="1"/>
  <c r="O216" i="1" s="1"/>
  <c r="O219" i="1" a="1"/>
  <c r="O219" i="1" s="1"/>
  <c r="O215" i="1" a="1"/>
  <c r="O215" i="1" s="1"/>
  <c r="O221" i="1" a="1"/>
  <c r="O221" i="1" s="1"/>
  <c r="O222" i="1" a="1"/>
  <c r="O222" i="1" s="1"/>
  <c r="O179" i="1" a="1"/>
  <c r="O179" i="1" s="1"/>
  <c r="O180" i="1" a="1"/>
  <c r="O180" i="1" s="1"/>
  <c r="O181" i="1" a="1"/>
  <c r="O181" i="1" s="1"/>
  <c r="O182" i="1" a="1"/>
  <c r="O182" i="1" s="1"/>
  <c r="O184" i="1" a="1"/>
  <c r="O184" i="1" s="1"/>
  <c r="O185" i="1" a="1"/>
  <c r="O185" i="1" s="1"/>
  <c r="O206" i="1" a="1"/>
  <c r="O206" i="1" s="1"/>
  <c r="O203" i="1" a="1"/>
  <c r="O203" i="1" s="1"/>
  <c r="O205" i="1" a="1"/>
  <c r="O205" i="1" s="1"/>
  <c r="O40" i="1" a="1"/>
  <c r="O40" i="1" s="1"/>
  <c r="O193" i="1" a="1"/>
  <c r="O193" i="1" s="1"/>
  <c r="O195" i="1" a="1"/>
  <c r="O195" i="1" s="1"/>
  <c r="O35" i="1" a="1"/>
  <c r="O35" i="1" s="1"/>
  <c r="O201" i="1" a="1"/>
  <c r="O201" i="1" s="1"/>
  <c r="O209" i="1" a="1"/>
  <c r="O209" i="1" s="1"/>
  <c r="O210" i="1" a="1"/>
  <c r="O210" i="1" s="1"/>
  <c r="O208" i="1" a="1"/>
  <c r="O208" i="1" s="1"/>
  <c r="O54" i="1" a="1"/>
  <c r="O54" i="1" s="1"/>
  <c r="AL2" i="12"/>
  <c r="J174" i="1" a="1"/>
  <c r="J174" i="1" s="1"/>
  <c r="A2" i="2" l="1"/>
  <c r="J2" i="2"/>
  <c r="A2" i="1"/>
  <c r="H101" i="4" l="1"/>
  <c r="H8" i="4"/>
  <c r="H14" i="4"/>
  <c r="H21" i="4"/>
  <c r="H29" i="4"/>
  <c r="H36" i="4"/>
  <c r="H42" i="4"/>
  <c r="H47" i="4"/>
  <c r="H119" i="4"/>
  <c r="H56" i="4"/>
  <c r="H64" i="4"/>
  <c r="H72" i="4"/>
  <c r="H123" i="4"/>
  <c r="H87" i="4"/>
  <c r="H95" i="4"/>
  <c r="H12" i="2"/>
  <c r="H20" i="2"/>
  <c r="H26" i="2"/>
  <c r="H32" i="2"/>
  <c r="H60" i="2"/>
  <c r="H45" i="2"/>
  <c r="H53" i="2"/>
  <c r="H9" i="3"/>
  <c r="H39" i="3"/>
  <c r="H21" i="3"/>
  <c r="H29" i="3"/>
  <c r="H35" i="3"/>
  <c r="H18" i="4"/>
  <c r="H38" i="4"/>
  <c r="H118" i="4"/>
  <c r="H68" i="4"/>
  <c r="H91" i="4"/>
  <c r="H61" i="2"/>
  <c r="H42" i="2"/>
  <c r="H17" i="3"/>
  <c r="H33" i="3"/>
  <c r="H12" i="4"/>
  <c r="H34" i="4"/>
  <c r="H50" i="4"/>
  <c r="H85" i="4"/>
  <c r="H59" i="2"/>
  <c r="H7" i="3"/>
  <c r="H36" i="3"/>
  <c r="H102" i="4"/>
  <c r="H9" i="4"/>
  <c r="H15" i="4"/>
  <c r="H22" i="4"/>
  <c r="H30" i="4"/>
  <c r="H113" i="4"/>
  <c r="H43" i="4"/>
  <c r="H98" i="4"/>
  <c r="H120" i="4"/>
  <c r="H57" i="4"/>
  <c r="H65" i="4"/>
  <c r="H73" i="4"/>
  <c r="H80" i="4"/>
  <c r="H88" i="4"/>
  <c r="H96" i="4"/>
  <c r="H13" i="2"/>
  <c r="H21" i="2"/>
  <c r="H27" i="2"/>
  <c r="H63" i="2"/>
  <c r="H39" i="2"/>
  <c r="H46" i="2"/>
  <c r="H54" i="2"/>
  <c r="H10" i="3"/>
  <c r="H40" i="3"/>
  <c r="H22" i="3"/>
  <c r="H30" i="3"/>
  <c r="H11" i="4"/>
  <c r="H52" i="4"/>
  <c r="H76" i="4"/>
  <c r="H8" i="2"/>
  <c r="H30" i="2"/>
  <c r="H49" i="2"/>
  <c r="H25" i="3"/>
  <c r="H27" i="4"/>
  <c r="H46" i="4"/>
  <c r="H62" i="4"/>
  <c r="H78" i="4"/>
  <c r="H18" i="2"/>
  <c r="H37" i="2"/>
  <c r="H37" i="3"/>
  <c r="H7" i="4"/>
  <c r="H35" i="4"/>
  <c r="H117" i="4"/>
  <c r="H63" i="4"/>
  <c r="H86" i="4"/>
  <c r="H19" i="2"/>
  <c r="H38" i="2"/>
  <c r="H44" i="2"/>
  <c r="H38" i="3"/>
  <c r="H41" i="3"/>
  <c r="H103" i="4"/>
  <c r="H108" i="4"/>
  <c r="H16" i="4"/>
  <c r="H23" i="4"/>
  <c r="H31" i="4"/>
  <c r="H37" i="4"/>
  <c r="H44" i="4"/>
  <c r="H99" i="4"/>
  <c r="H121" i="4"/>
  <c r="H58" i="4"/>
  <c r="H66" i="4"/>
  <c r="H74" i="4"/>
  <c r="H81" i="4"/>
  <c r="H89" i="4"/>
  <c r="H97" i="4"/>
  <c r="H14" i="2"/>
  <c r="H22" i="2"/>
  <c r="H28" i="2"/>
  <c r="H33" i="2"/>
  <c r="H40" i="2"/>
  <c r="H47" i="2"/>
  <c r="H55" i="2"/>
  <c r="H11" i="3"/>
  <c r="H15" i="3"/>
  <c r="H23" i="3"/>
  <c r="H31" i="3"/>
  <c r="H57" i="2"/>
  <c r="H93" i="4"/>
  <c r="H104" i="4"/>
  <c r="H10" i="4"/>
  <c r="H17" i="4"/>
  <c r="H111" i="4"/>
  <c r="H112" i="4"/>
  <c r="H114" i="4"/>
  <c r="H115" i="4"/>
  <c r="H48" i="4"/>
  <c r="H122" i="4"/>
  <c r="H59" i="4"/>
  <c r="H67" i="4"/>
  <c r="H75" i="4"/>
  <c r="H82" i="4"/>
  <c r="H90" i="4"/>
  <c r="H100" i="4"/>
  <c r="H15" i="2"/>
  <c r="H23" i="2"/>
  <c r="H29" i="2"/>
  <c r="H34" i="2"/>
  <c r="H41" i="2"/>
  <c r="H48" i="2"/>
  <c r="H56" i="2"/>
  <c r="H12" i="3"/>
  <c r="H16" i="3"/>
  <c r="H24" i="3"/>
  <c r="H32" i="3"/>
  <c r="H105" i="4"/>
  <c r="H24" i="4"/>
  <c r="H32" i="4"/>
  <c r="H45" i="4"/>
  <c r="H60" i="4"/>
  <c r="H83" i="4"/>
  <c r="H16" i="2"/>
  <c r="H35" i="2"/>
  <c r="H13" i="3"/>
  <c r="H107" i="4"/>
  <c r="H40" i="4"/>
  <c r="H54" i="4"/>
  <c r="H70" i="4"/>
  <c r="H24" i="2"/>
  <c r="H43" i="2"/>
  <c r="H19" i="3"/>
  <c r="H13" i="4"/>
  <c r="H28" i="4"/>
  <c r="H41" i="4"/>
  <c r="H55" i="4"/>
  <c r="H79" i="4"/>
  <c r="H11" i="2"/>
  <c r="H31" i="2"/>
  <c r="H8" i="3"/>
  <c r="H28" i="3"/>
  <c r="H106" i="4"/>
  <c r="H109" i="4"/>
  <c r="H19" i="4"/>
  <c r="H25" i="4"/>
  <c r="H33" i="4"/>
  <c r="H39" i="4"/>
  <c r="H116" i="4"/>
  <c r="H49" i="4"/>
  <c r="H53" i="4"/>
  <c r="H61" i="4"/>
  <c r="H69" i="4"/>
  <c r="H77" i="4"/>
  <c r="H84" i="4"/>
  <c r="H92" i="4"/>
  <c r="H9" i="2"/>
  <c r="H17" i="2"/>
  <c r="H62" i="2"/>
  <c r="H58" i="2"/>
  <c r="H36" i="2"/>
  <c r="H64" i="2"/>
  <c r="H50" i="2"/>
  <c r="H7" i="2"/>
  <c r="H14" i="3"/>
  <c r="H18" i="3"/>
  <c r="H26" i="3"/>
  <c r="H34" i="3"/>
  <c r="H110" i="4"/>
  <c r="H10" i="2"/>
  <c r="H51" i="2"/>
  <c r="H27" i="3"/>
  <c r="H20" i="4"/>
  <c r="H51" i="4"/>
  <c r="H71" i="4"/>
  <c r="H94" i="4"/>
  <c r="H25" i="2"/>
  <c r="H52" i="2"/>
  <c r="H20" i="3"/>
  <c r="H26" i="4"/>
  <c r="B2" i="1"/>
  <c r="G7" i="2"/>
  <c r="G11" i="3"/>
  <c r="G24" i="3"/>
  <c r="G37" i="3"/>
  <c r="G18" i="3"/>
  <c r="G33" i="2"/>
  <c r="G20" i="2"/>
  <c r="G62" i="2"/>
  <c r="G10" i="2"/>
  <c r="G47" i="2"/>
  <c r="G59" i="2"/>
  <c r="G53" i="2"/>
  <c r="G68" i="4"/>
  <c r="G76" i="4"/>
  <c r="G13" i="4"/>
  <c r="G20" i="4"/>
  <c r="G27" i="4"/>
  <c r="G34" i="4"/>
  <c r="G88" i="4"/>
  <c r="G37" i="4"/>
  <c r="G44" i="4"/>
  <c r="G99" i="4"/>
  <c r="G121" i="4"/>
  <c r="G102" i="4"/>
  <c r="G55" i="4"/>
  <c r="G80" i="4"/>
  <c r="G81" i="4"/>
  <c r="G13" i="3"/>
  <c r="G15" i="3"/>
  <c r="G23" i="3"/>
  <c r="G16" i="3"/>
  <c r="G19" i="3"/>
  <c r="G34" i="2"/>
  <c r="G21" i="2"/>
  <c r="G24" i="2"/>
  <c r="G11" i="2"/>
  <c r="G48" i="2"/>
  <c r="G51" i="2"/>
  <c r="G54" i="2"/>
  <c r="G69" i="4"/>
  <c r="G77" i="4"/>
  <c r="G14" i="4"/>
  <c r="G21" i="4"/>
  <c r="G28" i="4"/>
  <c r="G78" i="4"/>
  <c r="G89" i="4"/>
  <c r="G114" i="4"/>
  <c r="G115" i="4"/>
  <c r="G48" i="4"/>
  <c r="G122" i="4"/>
  <c r="G103" i="4"/>
  <c r="G56" i="4"/>
  <c r="G97" i="4"/>
  <c r="G82" i="4"/>
  <c r="G12" i="3"/>
  <c r="G32" i="3"/>
  <c r="G27" i="3"/>
  <c r="G8" i="3"/>
  <c r="G39" i="3"/>
  <c r="G35" i="2"/>
  <c r="G22" i="2"/>
  <c r="G25" i="2"/>
  <c r="G12" i="2"/>
  <c r="G49" i="2"/>
  <c r="G52" i="2"/>
  <c r="G55" i="2"/>
  <c r="G70" i="4"/>
  <c r="G100" i="4"/>
  <c r="G15" i="4"/>
  <c r="G22" i="4"/>
  <c r="G29" i="4"/>
  <c r="G79" i="4"/>
  <c r="G90" i="4"/>
  <c r="G38" i="4"/>
  <c r="G45" i="4"/>
  <c r="G118" i="4"/>
  <c r="G52" i="4"/>
  <c r="G104" i="4"/>
  <c r="G57" i="4"/>
  <c r="G8" i="4"/>
  <c r="G108" i="4"/>
  <c r="G34" i="3"/>
  <c r="G29" i="3"/>
  <c r="G25" i="3"/>
  <c r="G10" i="3"/>
  <c r="G33" i="3"/>
  <c r="G36" i="2"/>
  <c r="G23" i="2"/>
  <c r="G41" i="2"/>
  <c r="G13" i="2"/>
  <c r="G50" i="2"/>
  <c r="G17" i="2"/>
  <c r="G56" i="2"/>
  <c r="G71" i="4"/>
  <c r="G101" i="4"/>
  <c r="G16" i="4"/>
  <c r="G23" i="4"/>
  <c r="G30" i="4"/>
  <c r="G83" i="4"/>
  <c r="G91" i="4"/>
  <c r="G39" i="4"/>
  <c r="G116" i="4"/>
  <c r="G49" i="4"/>
  <c r="G123" i="4"/>
  <c r="G105" i="4"/>
  <c r="G58" i="4"/>
  <c r="G9" i="4"/>
  <c r="G36" i="3"/>
  <c r="G30" i="3"/>
  <c r="G40" i="3"/>
  <c r="G7" i="3"/>
  <c r="G8" i="2"/>
  <c r="G37" i="2"/>
  <c r="G30" i="2"/>
  <c r="G42" i="2"/>
  <c r="G14" i="2"/>
  <c r="G15" i="2"/>
  <c r="G18" i="2"/>
  <c r="G57" i="2"/>
  <c r="G72" i="4"/>
  <c r="G10" i="4"/>
  <c r="G17" i="4"/>
  <c r="G111" i="4"/>
  <c r="G31" i="4"/>
  <c r="G84" i="4"/>
  <c r="G92" i="4"/>
  <c r="G40" i="4"/>
  <c r="G46" i="4"/>
  <c r="G50" i="4"/>
  <c r="G93" i="4"/>
  <c r="G106" i="4"/>
  <c r="G59" i="4"/>
  <c r="G60" i="4"/>
  <c r="G41" i="3"/>
  <c r="G22" i="3"/>
  <c r="G21" i="3"/>
  <c r="G9" i="3"/>
  <c r="G31" i="2"/>
  <c r="G38" i="2"/>
  <c r="G39" i="2"/>
  <c r="G64" i="2"/>
  <c r="G44" i="2"/>
  <c r="G16" i="2"/>
  <c r="G27" i="2"/>
  <c r="G73" i="4"/>
  <c r="G11" i="4"/>
  <c r="G18" i="4"/>
  <c r="G24" i="4"/>
  <c r="G112" i="4"/>
  <c r="G85" i="4"/>
  <c r="G35" i="4"/>
  <c r="G41" i="4"/>
  <c r="G117" i="4"/>
  <c r="G51" i="4"/>
  <c r="G94" i="4"/>
  <c r="G107" i="4"/>
  <c r="G64" i="4"/>
  <c r="G61" i="4"/>
  <c r="G14" i="3"/>
  <c r="G28" i="3"/>
  <c r="G20" i="3"/>
  <c r="G38" i="3"/>
  <c r="G32" i="2"/>
  <c r="G60" i="2"/>
  <c r="G40" i="2"/>
  <c r="G43" i="2"/>
  <c r="G45" i="2"/>
  <c r="G26" i="2"/>
  <c r="G28" i="2"/>
  <c r="G7" i="4"/>
  <c r="G74" i="4"/>
  <c r="G109" i="4"/>
  <c r="G19" i="4"/>
  <c r="G25" i="4"/>
  <c r="G32" i="4"/>
  <c r="G86" i="4"/>
  <c r="G36" i="4"/>
  <c r="G42" i="4"/>
  <c r="G47" i="4"/>
  <c r="G119" i="4"/>
  <c r="G95" i="4"/>
  <c r="G53" i="4"/>
  <c r="G65" i="4"/>
  <c r="G62" i="4"/>
  <c r="G31" i="3"/>
  <c r="G26" i="3"/>
  <c r="G35" i="3"/>
  <c r="G17" i="3"/>
  <c r="G63" i="2"/>
  <c r="G19" i="2"/>
  <c r="G61" i="2"/>
  <c r="G9" i="2"/>
  <c r="G46" i="2"/>
  <c r="G58" i="2"/>
  <c r="G29" i="2"/>
  <c r="G67" i="4"/>
  <c r="G75" i="4"/>
  <c r="G12" i="4"/>
  <c r="G110" i="4"/>
  <c r="G26" i="4"/>
  <c r="G33" i="4"/>
  <c r="G87" i="4"/>
  <c r="G113" i="4"/>
  <c r="G43" i="4"/>
  <c r="G98" i="4"/>
  <c r="G120" i="4"/>
  <c r="G96" i="4"/>
  <c r="G54" i="4"/>
  <c r="G66" i="4"/>
  <c r="G63" i="4"/>
  <c r="B108" i="4"/>
  <c r="AB210" i="10"/>
  <c r="AB211" i="10"/>
  <c r="B33" i="2"/>
  <c r="F33" i="2"/>
  <c r="J55" i="1" a="1"/>
  <c r="J55" i="1" s="1"/>
  <c r="J56" i="1" a="1"/>
  <c r="J56" i="1" s="1"/>
  <c r="J57" i="1" a="1"/>
  <c r="J57" i="1" s="1"/>
  <c r="J33" i="1" a="1"/>
  <c r="J33" i="1" s="1"/>
  <c r="J34" i="1" a="1"/>
  <c r="J34" i="1" s="1"/>
  <c r="J27" i="1" a="1"/>
  <c r="J2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25" i="1" a="1"/>
  <c r="J25" i="1" s="1"/>
  <c r="J66" i="1" a="1"/>
  <c r="J66" i="1" s="1"/>
  <c r="J53" i="1" a="1"/>
  <c r="J53" i="1" s="1"/>
  <c r="J67" i="1" a="1"/>
  <c r="J67" i="1" s="1"/>
  <c r="J68" i="1" a="1"/>
  <c r="J68" i="1" s="1"/>
  <c r="J69" i="1" a="1"/>
  <c r="J69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32" i="1" a="1"/>
  <c r="J32" i="1" s="1"/>
  <c r="J29" i="1" a="1"/>
  <c r="J2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50" i="1" a="1"/>
  <c r="J50" i="1" s="1"/>
  <c r="J51" i="1" a="1"/>
  <c r="J51" i="1" s="1"/>
  <c r="J80" i="1" a="1"/>
  <c r="J80" i="1" s="1"/>
  <c r="J81" i="1" a="1"/>
  <c r="J81" i="1" s="1"/>
  <c r="J82" i="1" a="1"/>
  <c r="J82" i="1" s="1"/>
  <c r="J16" i="1" a="1"/>
  <c r="J16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39" i="1" a="1"/>
  <c r="J39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48" i="1" a="1"/>
  <c r="J48" i="1" s="1"/>
  <c r="J49" i="1" a="1"/>
  <c r="J49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47" i="1" a="1"/>
  <c r="J47" i="1" s="1"/>
  <c r="J46" i="1" a="1"/>
  <c r="J46" i="1" s="1"/>
  <c r="J178" i="1" a="1"/>
  <c r="J178" i="1" s="1"/>
  <c r="J116" i="1" a="1"/>
  <c r="J116" i="1" s="1"/>
  <c r="J113" i="1" a="1"/>
  <c r="J113" i="1" s="1"/>
  <c r="J128" i="1" a="1"/>
  <c r="J128" i="1" s="1"/>
  <c r="J123" i="1" a="1"/>
  <c r="J123" i="1" s="1"/>
  <c r="J136" i="1" a="1"/>
  <c r="J136" i="1" s="1"/>
  <c r="J138" i="1" a="1"/>
  <c r="J138" i="1" s="1"/>
  <c r="J36" i="1" a="1"/>
  <c r="J36" i="1" s="1"/>
  <c r="J135" i="1" a="1"/>
  <c r="J135" i="1" s="1"/>
  <c r="J169" i="1" a="1"/>
  <c r="J169" i="1" s="1"/>
  <c r="J104" i="1" a="1"/>
  <c r="J104" i="1" s="1"/>
  <c r="J134" i="1" a="1"/>
  <c r="J134" i="1" s="1"/>
  <c r="J163" i="1" a="1"/>
  <c r="J163" i="1" s="1"/>
  <c r="J144" i="1" a="1"/>
  <c r="J144" i="1" s="1"/>
  <c r="J156" i="1" a="1"/>
  <c r="J156" i="1" s="1"/>
  <c r="J139" i="1" a="1"/>
  <c r="J139" i="1" s="1"/>
  <c r="J162" i="1" a="1"/>
  <c r="J162" i="1" s="1"/>
  <c r="J146" i="1" a="1"/>
  <c r="J146" i="1" s="1"/>
  <c r="J147" i="1" a="1"/>
  <c r="J147" i="1" s="1"/>
  <c r="J37" i="1" a="1"/>
  <c r="J37" i="1" s="1"/>
  <c r="J133" i="1" a="1"/>
  <c r="J133" i="1" s="1"/>
  <c r="J224" i="1" a="1"/>
  <c r="J224" i="1" s="1"/>
  <c r="J164" i="1" a="1"/>
  <c r="J164" i="1" s="1"/>
  <c r="J137" i="1" a="1"/>
  <c r="J137" i="1" s="1"/>
  <c r="J120" i="1" a="1"/>
  <c r="J120" i="1" s="1"/>
  <c r="J108" i="1" a="1"/>
  <c r="J108" i="1" s="1"/>
  <c r="J107" i="1" a="1"/>
  <c r="J107" i="1" s="1"/>
  <c r="J109" i="1" a="1"/>
  <c r="J109" i="1" s="1"/>
  <c r="J125" i="1" a="1"/>
  <c r="J125" i="1" s="1"/>
  <c r="J157" i="1" a="1"/>
  <c r="J157" i="1" s="1"/>
  <c r="J168" i="1" a="1"/>
  <c r="J168" i="1" s="1"/>
  <c r="J105" i="1" a="1"/>
  <c r="J105" i="1" s="1"/>
  <c r="J165" i="1" a="1"/>
  <c r="J165" i="1" s="1"/>
  <c r="J166" i="1" a="1"/>
  <c r="J166" i="1" s="1"/>
  <c r="J161" i="1" a="1"/>
  <c r="J161" i="1" s="1"/>
  <c r="J148" i="1" a="1"/>
  <c r="J148" i="1" s="1"/>
  <c r="J145" i="1" a="1"/>
  <c r="J145" i="1" s="1"/>
  <c r="J18" i="1" a="1"/>
  <c r="J18" i="1" s="1"/>
  <c r="J160" i="1" a="1"/>
  <c r="J160" i="1" s="1"/>
  <c r="J159" i="1" a="1"/>
  <c r="J159" i="1" s="1"/>
  <c r="J158" i="1" a="1"/>
  <c r="J158" i="1" s="1"/>
  <c r="J110" i="1" a="1"/>
  <c r="J110" i="1" s="1"/>
  <c r="J192" i="1" a="1"/>
  <c r="J192" i="1" s="1"/>
  <c r="J188" i="1" a="1"/>
  <c r="J188" i="1" s="1"/>
  <c r="J191" i="1" a="1"/>
  <c r="J191" i="1" s="1"/>
  <c r="J187" i="1" a="1"/>
  <c r="J187" i="1" s="1"/>
  <c r="J131" i="1" a="1"/>
  <c r="J131" i="1" s="1"/>
  <c r="J111" i="1" a="1"/>
  <c r="J111" i="1" s="1"/>
  <c r="J112" i="1" a="1"/>
  <c r="J112" i="1" s="1"/>
  <c r="J177" i="1" a="1"/>
  <c r="J177" i="1" s="1"/>
  <c r="J176" i="1" a="1"/>
  <c r="J176" i="1" s="1"/>
  <c r="J173" i="1" a="1"/>
  <c r="J173" i="1" s="1"/>
  <c r="J186" i="1" a="1"/>
  <c r="J186" i="1" s="1"/>
  <c r="J189" i="1" a="1"/>
  <c r="J189" i="1" s="1"/>
  <c r="J190" i="1" a="1"/>
  <c r="J190" i="1" s="1"/>
  <c r="J194" i="1" a="1"/>
  <c r="J194" i="1" s="1"/>
  <c r="J170" i="1" a="1"/>
  <c r="J170" i="1" s="1"/>
  <c r="J172" i="1" a="1"/>
  <c r="J172" i="1" s="1"/>
  <c r="J152" i="1" a="1"/>
  <c r="J152" i="1" s="1"/>
  <c r="J142" i="1" a="1"/>
  <c r="J142" i="1" s="1"/>
  <c r="J143" i="1" a="1"/>
  <c r="J143" i="1" s="1"/>
  <c r="J150" i="1" a="1"/>
  <c r="J150" i="1" s="1"/>
  <c r="J151" i="1" a="1"/>
  <c r="J151" i="1" s="1"/>
  <c r="J171" i="1" a="1"/>
  <c r="J171" i="1" s="1"/>
  <c r="J149" i="1" a="1"/>
  <c r="J149" i="1" s="1"/>
  <c r="J167" i="1" a="1"/>
  <c r="J167" i="1" s="1"/>
  <c r="J211" i="1" a="1"/>
  <c r="J211" i="1" s="1"/>
  <c r="J175" i="1" a="1"/>
  <c r="J175" i="1" s="1"/>
  <c r="J17" i="1" a="1"/>
  <c r="J17" i="1" s="1"/>
  <c r="J207" i="1" a="1"/>
  <c r="J207" i="1" s="1"/>
  <c r="J24" i="1" a="1"/>
  <c r="J24" i="1" s="1"/>
  <c r="J130" i="1" a="1"/>
  <c r="J130" i="1" s="1"/>
  <c r="J199" i="1" a="1"/>
  <c r="J199" i="1" s="1"/>
  <c r="J202" i="1" a="1"/>
  <c r="J202" i="1" s="1"/>
  <c r="J214" i="1" a="1"/>
  <c r="J214" i="1" s="1"/>
  <c r="J129" i="1" a="1"/>
  <c r="J129" i="1" s="1"/>
  <c r="J183" i="1" a="1"/>
  <c r="J183" i="1" s="1"/>
  <c r="J218" i="1" a="1"/>
  <c r="J218" i="1" s="1"/>
  <c r="J213" i="1" a="1"/>
  <c r="J213" i="1" s="1"/>
  <c r="J22" i="1" a="1"/>
  <c r="J22" i="1" s="1"/>
  <c r="J212" i="1" a="1"/>
  <c r="J212" i="1" s="1"/>
  <c r="J197" i="1" a="1"/>
  <c r="J197" i="1" s="1"/>
  <c r="J155" i="1" a="1"/>
  <c r="J155" i="1" s="1"/>
  <c r="J198" i="1" a="1"/>
  <c r="J198" i="1" s="1"/>
  <c r="J200" i="1" a="1"/>
  <c r="J200" i="1" s="1"/>
  <c r="J204" i="1" a="1"/>
  <c r="J204" i="1" s="1"/>
  <c r="J220" i="1" a="1"/>
  <c r="J220" i="1" s="1"/>
  <c r="J30" i="1" a="1"/>
  <c r="J30" i="1" s="1"/>
  <c r="J52" i="1" a="1"/>
  <c r="J52" i="1" s="1"/>
  <c r="J196" i="1" a="1"/>
  <c r="J196" i="1" s="1"/>
  <c r="J217" i="1" a="1"/>
  <c r="J217" i="1" s="1"/>
  <c r="J216" i="1" a="1"/>
  <c r="J216" i="1" s="1"/>
  <c r="J219" i="1" a="1"/>
  <c r="J219" i="1" s="1"/>
  <c r="J215" i="1" a="1"/>
  <c r="J215" i="1" s="1"/>
  <c r="J221" i="1" a="1"/>
  <c r="J221" i="1" s="1"/>
  <c r="J115" i="1" a="1"/>
  <c r="J115" i="1" s="1"/>
  <c r="J114" i="1" a="1"/>
  <c r="J114" i="1" s="1"/>
  <c r="J222" i="1" a="1"/>
  <c r="J222" i="1" s="1"/>
  <c r="J28" i="1" a="1"/>
  <c r="J28" i="1" s="1"/>
  <c r="J140" i="1" a="1"/>
  <c r="J140" i="1" s="1"/>
  <c r="J31" i="1" a="1"/>
  <c r="J31" i="1" s="1"/>
  <c r="J141" i="1" a="1"/>
  <c r="J141" i="1" s="1"/>
  <c r="J179" i="1" a="1"/>
  <c r="J179" i="1" s="1"/>
  <c r="J117" i="1" a="1"/>
  <c r="J117" i="1" s="1"/>
  <c r="J118" i="1" a="1"/>
  <c r="J118" i="1" s="1"/>
  <c r="J180" i="1" a="1"/>
  <c r="J180" i="1" s="1"/>
  <c r="J181" i="1" a="1"/>
  <c r="J181" i="1" s="1"/>
  <c r="J182" i="1" a="1"/>
  <c r="J182" i="1" s="1"/>
  <c r="J184" i="1" a="1"/>
  <c r="J184" i="1" s="1"/>
  <c r="J119" i="1" a="1"/>
  <c r="J119" i="1" s="1"/>
  <c r="J185" i="1" a="1"/>
  <c r="J185" i="1" s="1"/>
  <c r="J121" i="1" a="1"/>
  <c r="J121" i="1" s="1"/>
  <c r="J106" i="1" a="1"/>
  <c r="J106" i="1" s="1"/>
  <c r="J206" i="1" a="1"/>
  <c r="J206" i="1" s="1"/>
  <c r="J203" i="1" a="1"/>
  <c r="J203" i="1" s="1"/>
  <c r="J126" i="1" a="1"/>
  <c r="J126" i="1" s="1"/>
  <c r="J122" i="1" a="1"/>
  <c r="J122" i="1" s="1"/>
  <c r="J124" i="1" a="1"/>
  <c r="J124" i="1" s="1"/>
  <c r="J154" i="1" a="1"/>
  <c r="J154" i="1" s="1"/>
  <c r="J205" i="1" a="1"/>
  <c r="J205" i="1" s="1"/>
  <c r="J40" i="1" a="1"/>
  <c r="J40" i="1" s="1"/>
  <c r="J193" i="1" a="1"/>
  <c r="J193" i="1" s="1"/>
  <c r="J195" i="1" a="1"/>
  <c r="J195" i="1" s="1"/>
  <c r="J127" i="1" a="1"/>
  <c r="J127" i="1" s="1"/>
  <c r="J35" i="1" a="1"/>
  <c r="J35" i="1" s="1"/>
  <c r="J201" i="1" a="1"/>
  <c r="J201" i="1" s="1"/>
  <c r="J153" i="1" a="1"/>
  <c r="J153" i="1" s="1"/>
  <c r="J26" i="1" a="1"/>
  <c r="J26" i="1" s="1"/>
  <c r="J209" i="1" a="1"/>
  <c r="J209" i="1" s="1"/>
  <c r="J210" i="1" a="1"/>
  <c r="J210" i="1" s="1"/>
  <c r="J132" i="1" a="1"/>
  <c r="J132" i="1" s="1"/>
  <c r="J208" i="1" a="1"/>
  <c r="J208" i="1" s="1"/>
  <c r="J54" i="1" a="1"/>
  <c r="J54" i="1" s="1"/>
  <c r="I2" i="4" l="1"/>
  <c r="H2" i="4"/>
  <c r="I2" i="3"/>
  <c r="H2" i="3"/>
  <c r="I2" i="2"/>
  <c r="H2" i="2"/>
  <c r="AL2" i="16"/>
  <c r="I103" i="4"/>
  <c r="I104" i="4"/>
  <c r="I105" i="4"/>
  <c r="I106" i="4"/>
  <c r="I100" i="4"/>
  <c r="I101" i="4"/>
  <c r="I107" i="4"/>
  <c r="I7" i="4"/>
  <c r="I8" i="4"/>
  <c r="I9" i="4"/>
  <c r="I35" i="4"/>
  <c r="I10" i="4"/>
  <c r="I11" i="4"/>
  <c r="I109" i="4"/>
  <c r="I12" i="4"/>
  <c r="I13" i="4"/>
  <c r="I14" i="4"/>
  <c r="I15" i="4"/>
  <c r="I16" i="4"/>
  <c r="I53" i="4"/>
  <c r="I17" i="4"/>
  <c r="I39" i="4"/>
  <c r="I36" i="4"/>
  <c r="I54" i="4"/>
  <c r="I18" i="4"/>
  <c r="I40" i="4"/>
  <c r="I19" i="4"/>
  <c r="I41" i="4"/>
  <c r="I55" i="4"/>
  <c r="I60" i="4"/>
  <c r="I56" i="4"/>
  <c r="I110" i="4"/>
  <c r="I42" i="4"/>
  <c r="I20" i="4"/>
  <c r="I43" i="4"/>
  <c r="I61" i="4"/>
  <c r="I44" i="4"/>
  <c r="I21" i="4"/>
  <c r="I115" i="4"/>
  <c r="I45" i="4"/>
  <c r="I116" i="4"/>
  <c r="I62" i="4"/>
  <c r="I22" i="4"/>
  <c r="I113" i="4"/>
  <c r="I63" i="4"/>
  <c r="I46" i="4"/>
  <c r="I37" i="4"/>
  <c r="I23" i="4"/>
  <c r="I117" i="4"/>
  <c r="I47" i="4"/>
  <c r="I98" i="4"/>
  <c r="I99" i="4"/>
  <c r="I57" i="4"/>
  <c r="I48" i="4"/>
  <c r="I118" i="4"/>
  <c r="I49" i="4"/>
  <c r="I114" i="4"/>
  <c r="I111" i="4"/>
  <c r="I24" i="4"/>
  <c r="I25" i="4"/>
  <c r="I50" i="4"/>
  <c r="I51" i="4"/>
  <c r="I119" i="4"/>
  <c r="I26" i="4"/>
  <c r="I27" i="4"/>
  <c r="I120" i="4"/>
  <c r="I28" i="4"/>
  <c r="I121" i="4"/>
  <c r="I58" i="4"/>
  <c r="I122" i="4"/>
  <c r="I29" i="4"/>
  <c r="I30" i="4"/>
  <c r="I31" i="4"/>
  <c r="I112" i="4"/>
  <c r="I32" i="4"/>
  <c r="I59" i="4"/>
  <c r="I33" i="4"/>
  <c r="I34" i="4"/>
  <c r="I52" i="4"/>
  <c r="I38" i="4"/>
  <c r="I64" i="4"/>
  <c r="I65" i="4"/>
  <c r="I66" i="4"/>
  <c r="I67" i="4"/>
  <c r="I68" i="4"/>
  <c r="I69" i="4"/>
  <c r="I70" i="4"/>
  <c r="I80" i="4"/>
  <c r="I71" i="4"/>
  <c r="I78" i="4"/>
  <c r="I72" i="4"/>
  <c r="I73" i="4"/>
  <c r="I74" i="4"/>
  <c r="I75" i="4"/>
  <c r="I81" i="4"/>
  <c r="I82" i="4"/>
  <c r="I76" i="4"/>
  <c r="I79" i="4"/>
  <c r="I77" i="4"/>
  <c r="I123" i="4"/>
  <c r="I83" i="4"/>
  <c r="I84" i="4"/>
  <c r="I85" i="4"/>
  <c r="I93" i="4"/>
  <c r="I86" i="4"/>
  <c r="I87" i="4"/>
  <c r="I88" i="4"/>
  <c r="I89" i="4"/>
  <c r="I90" i="4"/>
  <c r="I91" i="4"/>
  <c r="I94" i="4"/>
  <c r="I95" i="4"/>
  <c r="I92" i="4"/>
  <c r="I96" i="4"/>
  <c r="I97" i="4"/>
  <c r="I102" i="4"/>
  <c r="A2" i="4" l="1"/>
  <c r="K57" i="1"/>
  <c r="L57" i="1" s="1" a="1"/>
  <c r="L57" i="1" s="1"/>
  <c r="F57" i="1"/>
  <c r="D57" i="1"/>
  <c r="E57" i="1" s="1"/>
  <c r="C57" i="1"/>
  <c r="Z209" i="10"/>
  <c r="W209" i="10"/>
  <c r="V209" i="10"/>
  <c r="Y209" i="10" s="1"/>
  <c r="U209" i="10"/>
  <c r="X209" i="10" s="1"/>
  <c r="K215" i="1"/>
  <c r="L215" i="1" s="1" a="1"/>
  <c r="L215" i="1" s="1"/>
  <c r="AL6" i="16"/>
  <c r="P57" i="1" l="1"/>
  <c r="H160" i="1"/>
  <c r="H57" i="1"/>
  <c r="F104" i="4" l="1"/>
  <c r="F103" i="4"/>
  <c r="F102" i="4"/>
  <c r="F105" i="4"/>
  <c r="F101" i="4"/>
  <c r="F38" i="4"/>
  <c r="F106" i="4"/>
  <c r="F107" i="4"/>
  <c r="F100" i="4" l="1"/>
  <c r="F64" i="2" l="1"/>
  <c r="F12" i="2"/>
  <c r="F9" i="2"/>
  <c r="F7" i="2"/>
  <c r="F15" i="2"/>
  <c r="F16" i="2"/>
  <c r="F41" i="2"/>
  <c r="F14" i="2"/>
  <c r="F11" i="2"/>
  <c r="F10" i="2"/>
  <c r="F18" i="2"/>
  <c r="F13" i="2"/>
  <c r="F8" i="2"/>
  <c r="F17" i="2"/>
  <c r="F42" i="2"/>
  <c r="F49" i="2"/>
  <c r="F34" i="2"/>
  <c r="F43" i="2"/>
  <c r="F46" i="2"/>
  <c r="AL5" i="16"/>
  <c r="F222" i="1"/>
  <c r="F70" i="1"/>
  <c r="F181" i="1"/>
  <c r="F180" i="1"/>
  <c r="F167" i="1"/>
  <c r="F208" i="1"/>
  <c r="F219" i="1"/>
  <c r="F59" i="1"/>
  <c r="F73" i="1"/>
  <c r="F162" i="1"/>
  <c r="F204" i="1"/>
  <c r="F168" i="1"/>
  <c r="F216" i="1"/>
  <c r="F163" i="1"/>
  <c r="F156" i="1"/>
  <c r="F148" i="1"/>
  <c r="F63" i="1"/>
  <c r="F108" i="1"/>
  <c r="F58" i="1"/>
  <c r="F199" i="1"/>
  <c r="F71" i="1"/>
  <c r="F125" i="1"/>
  <c r="F215" i="1"/>
  <c r="F15" i="1"/>
  <c r="F145" i="1"/>
  <c r="F105" i="1"/>
  <c r="F27" i="1"/>
  <c r="F95" i="1"/>
  <c r="F176" i="1"/>
  <c r="F64" i="1"/>
  <c r="F178" i="1"/>
  <c r="F45" i="1"/>
  <c r="F194" i="1"/>
  <c r="F195" i="1"/>
  <c r="F93" i="1"/>
  <c r="F90" i="1"/>
  <c r="F109" i="1"/>
  <c r="F143" i="1"/>
  <c r="F218" i="1"/>
  <c r="F101" i="1"/>
  <c r="F69" i="1"/>
  <c r="F116" i="1"/>
  <c r="F85" i="1"/>
  <c r="F74" i="1"/>
  <c r="F189" i="1"/>
  <c r="F26" i="1"/>
  <c r="F177" i="1"/>
  <c r="F153" i="1"/>
  <c r="F91" i="1"/>
  <c r="F209" i="1"/>
  <c r="F173" i="1"/>
  <c r="F151" i="1"/>
  <c r="F80" i="1"/>
  <c r="F137" i="1"/>
  <c r="F78" i="1"/>
  <c r="F117" i="1"/>
  <c r="F119" i="1"/>
  <c r="F112" i="1"/>
  <c r="F182" i="1"/>
  <c r="F220" i="1"/>
  <c r="F103" i="1"/>
  <c r="F87" i="1"/>
  <c r="F139" i="1"/>
  <c r="F160" i="1"/>
  <c r="F115" i="1"/>
  <c r="F81" i="1"/>
  <c r="F190" i="1"/>
  <c r="F21" i="1"/>
  <c r="F18" i="1"/>
  <c r="F210" i="1"/>
  <c r="F171" i="1"/>
  <c r="F147" i="1"/>
  <c r="F124" i="1"/>
  <c r="F146" i="1"/>
  <c r="F132" i="1"/>
  <c r="F130" i="1"/>
  <c r="F79" i="1"/>
  <c r="F200" i="1"/>
  <c r="F32" i="1"/>
  <c r="F150" i="1"/>
  <c r="F104" i="1"/>
  <c r="F165" i="1"/>
  <c r="F20" i="1"/>
  <c r="F120" i="1"/>
  <c r="F99" i="1"/>
  <c r="F198" i="1"/>
  <c r="F60" i="1"/>
  <c r="F201" i="1"/>
  <c r="F98" i="1"/>
  <c r="F154" i="1"/>
  <c r="F72" i="1"/>
  <c r="F53" i="1"/>
  <c r="F169" i="1"/>
  <c r="F114" i="1"/>
  <c r="F149" i="1"/>
  <c r="F55" i="1"/>
  <c r="F118" i="1"/>
  <c r="F40" i="1"/>
  <c r="F159" i="1"/>
  <c r="F16" i="1"/>
  <c r="F166" i="1"/>
  <c r="F161" i="1"/>
  <c r="F127" i="1"/>
  <c r="F224" i="1"/>
  <c r="F52" i="1"/>
  <c r="F193" i="1"/>
  <c r="F158" i="1"/>
  <c r="F214" i="1"/>
  <c r="F217" i="1"/>
  <c r="F212" i="1"/>
  <c r="F62" i="1"/>
  <c r="F54" i="1"/>
  <c r="F107" i="1"/>
  <c r="F205" i="1"/>
  <c r="F184" i="1"/>
  <c r="F92" i="1"/>
  <c r="F129" i="1"/>
  <c r="F185" i="1"/>
  <c r="F61" i="1"/>
  <c r="F196" i="1"/>
  <c r="F133" i="1"/>
  <c r="F186" i="1"/>
  <c r="F111" i="1"/>
  <c r="F183" i="1"/>
  <c r="F126" i="1"/>
  <c r="F83" i="1"/>
  <c r="F82" i="1"/>
  <c r="F76" i="1"/>
  <c r="F221" i="1"/>
  <c r="F30" i="1"/>
  <c r="F202" i="1"/>
  <c r="F96" i="1"/>
  <c r="F84" i="1"/>
  <c r="F35" i="1"/>
  <c r="F144" i="1"/>
  <c r="F23" i="1"/>
  <c r="F164" i="1"/>
  <c r="F37" i="1"/>
  <c r="F65" i="1"/>
  <c r="F100" i="1"/>
  <c r="F113" i="1"/>
  <c r="F197" i="1"/>
  <c r="F157" i="1"/>
  <c r="F22" i="1"/>
  <c r="F77" i="1"/>
  <c r="F213" i="1"/>
  <c r="F122" i="1"/>
  <c r="F155" i="1"/>
  <c r="F134" i="1"/>
  <c r="F142" i="1"/>
  <c r="F152" i="1"/>
  <c r="F203" i="1"/>
  <c r="F172" i="1"/>
  <c r="F49" i="1"/>
  <c r="F48" i="1"/>
  <c r="F179" i="1"/>
  <c r="F206" i="1"/>
  <c r="F102" i="1"/>
  <c r="F131" i="1"/>
  <c r="F135" i="1"/>
  <c r="F36" i="1"/>
  <c r="F24" i="1"/>
  <c r="F207" i="1"/>
  <c r="F97" i="1"/>
  <c r="F17" i="1"/>
  <c r="F187" i="1"/>
  <c r="F191" i="1"/>
  <c r="F188" i="1"/>
  <c r="F192" i="1"/>
  <c r="F174" i="1"/>
  <c r="F34" i="1"/>
  <c r="F51" i="1"/>
  <c r="F50" i="1"/>
  <c r="F68" i="1"/>
  <c r="F94" i="1"/>
  <c r="F67" i="1"/>
  <c r="F25" i="1"/>
  <c r="F106" i="1"/>
  <c r="F75" i="1"/>
  <c r="F141" i="1"/>
  <c r="F31" i="1"/>
  <c r="F140" i="1"/>
  <c r="F175" i="1"/>
  <c r="F211" i="1"/>
  <c r="F44" i="1"/>
  <c r="F43" i="1"/>
  <c r="F39" i="1"/>
  <c r="F41" i="1"/>
  <c r="F42" i="1"/>
  <c r="F66" i="1"/>
  <c r="F121" i="1"/>
  <c r="F56" i="1"/>
  <c r="F19" i="1"/>
  <c r="F89" i="1"/>
  <c r="F88" i="1"/>
  <c r="F86" i="1"/>
  <c r="F28" i="1"/>
  <c r="F46" i="1"/>
  <c r="F47" i="1"/>
  <c r="F138" i="1"/>
  <c r="F110" i="1"/>
  <c r="F170" i="1"/>
  <c r="F29" i="1"/>
  <c r="F136" i="1"/>
  <c r="F33" i="1"/>
  <c r="F123" i="1"/>
  <c r="P134" i="1"/>
  <c r="P113" i="1"/>
  <c r="P89" i="1"/>
  <c r="P221" i="1"/>
  <c r="P142" i="1"/>
  <c r="P129" i="1"/>
  <c r="P217" i="1"/>
  <c r="P166" i="1"/>
  <c r="P114" i="1"/>
  <c r="P154" i="1"/>
  <c r="P188" i="1"/>
  <c r="P179" i="1"/>
  <c r="P124" i="1"/>
  <c r="P31" i="1"/>
  <c r="P87" i="1"/>
  <c r="P117" i="1"/>
  <c r="P48" i="1"/>
  <c r="P43" i="1"/>
  <c r="P102" i="1"/>
  <c r="P93" i="1"/>
  <c r="P27" i="1"/>
  <c r="P125" i="1"/>
  <c r="P163" i="1"/>
  <c r="P219" i="1"/>
  <c r="K170" i="1"/>
  <c r="L170" i="1" s="1" a="1"/>
  <c r="L170" i="1" s="1"/>
  <c r="K123" i="1"/>
  <c r="L123" i="1" s="1" a="1"/>
  <c r="L123" i="1" s="1"/>
  <c r="K33" i="1"/>
  <c r="L33" i="1" s="1" a="1"/>
  <c r="L33" i="1" s="1"/>
  <c r="K136" i="1"/>
  <c r="L136" i="1" s="1" a="1"/>
  <c r="L136" i="1" s="1"/>
  <c r="K29" i="1"/>
  <c r="L29" i="1" s="1" a="1"/>
  <c r="L29" i="1" s="1"/>
  <c r="K68" i="1"/>
  <c r="L68" i="1" s="1" a="1"/>
  <c r="L68" i="1" s="1"/>
  <c r="K134" i="1"/>
  <c r="L134" i="1" s="1" a="1"/>
  <c r="L134" i="1" s="1"/>
  <c r="K155" i="1"/>
  <c r="L155" i="1" s="1" a="1"/>
  <c r="L155" i="1" s="1"/>
  <c r="K122" i="1"/>
  <c r="L122" i="1" s="1" a="1"/>
  <c r="L122" i="1" s="1"/>
  <c r="K213" i="1"/>
  <c r="L213" i="1" s="1" a="1"/>
  <c r="L213" i="1" s="1"/>
  <c r="K77" i="1"/>
  <c r="L77" i="1" s="1" a="1"/>
  <c r="L77" i="1" s="1"/>
  <c r="K22" i="1"/>
  <c r="L22" i="1" s="1" a="1"/>
  <c r="L22" i="1" s="1"/>
  <c r="K157" i="1"/>
  <c r="L157" i="1" s="1" a="1"/>
  <c r="L157" i="1" s="1"/>
  <c r="K197" i="1"/>
  <c r="L197" i="1" s="1" a="1"/>
  <c r="L197" i="1" s="1"/>
  <c r="K113" i="1"/>
  <c r="L113" i="1" s="1" a="1"/>
  <c r="L113" i="1" s="1"/>
  <c r="K100" i="1"/>
  <c r="L100" i="1" s="1" a="1"/>
  <c r="L100" i="1" s="1"/>
  <c r="K65" i="1"/>
  <c r="L65" i="1" s="1" a="1"/>
  <c r="L65" i="1" s="1"/>
  <c r="K37" i="1"/>
  <c r="L37" i="1" s="1" a="1"/>
  <c r="L37" i="1" s="1"/>
  <c r="K164" i="1"/>
  <c r="L164" i="1" s="1" a="1"/>
  <c r="L164" i="1" s="1"/>
  <c r="K42" i="1"/>
  <c r="L42" i="1" s="1" a="1"/>
  <c r="L42" i="1" s="1"/>
  <c r="K131" i="1"/>
  <c r="L131" i="1" s="1" a="1"/>
  <c r="L131" i="1" s="1"/>
  <c r="K23" i="1"/>
  <c r="L23" i="1" s="1" a="1"/>
  <c r="L23" i="1" s="1"/>
  <c r="K89" i="1"/>
  <c r="L89" i="1" s="1" a="1"/>
  <c r="L89" i="1" s="1"/>
  <c r="K144" i="1"/>
  <c r="L144" i="1" s="1" a="1"/>
  <c r="L144" i="1" s="1"/>
  <c r="K35" i="1"/>
  <c r="L35" i="1" s="1" a="1"/>
  <c r="L35" i="1" s="1"/>
  <c r="K84" i="1"/>
  <c r="L84" i="1" s="1" a="1"/>
  <c r="L84" i="1" s="1"/>
  <c r="K96" i="1"/>
  <c r="L96" i="1" s="1" a="1"/>
  <c r="L96" i="1" s="1"/>
  <c r="K202" i="1"/>
  <c r="L202" i="1" s="1" a="1"/>
  <c r="L202" i="1" s="1"/>
  <c r="K30" i="1"/>
  <c r="L30" i="1" s="1" a="1"/>
  <c r="L30" i="1" s="1"/>
  <c r="K44" i="1"/>
  <c r="L44" i="1" s="1" a="1"/>
  <c r="L44" i="1" s="1"/>
  <c r="K221" i="1"/>
  <c r="L221" i="1" s="1" a="1"/>
  <c r="L221" i="1" s="1"/>
  <c r="K76" i="1"/>
  <c r="L76" i="1" s="1" a="1"/>
  <c r="L76" i="1" s="1"/>
  <c r="K82" i="1"/>
  <c r="L82" i="1" s="1" a="1"/>
  <c r="L82" i="1" s="1"/>
  <c r="K83" i="1"/>
  <c r="L83" i="1" s="1" a="1"/>
  <c r="L83" i="1" s="1"/>
  <c r="K126" i="1"/>
  <c r="L126" i="1" s="1" a="1"/>
  <c r="L126" i="1" s="1"/>
  <c r="K183" i="1"/>
  <c r="L183" i="1" s="1" a="1"/>
  <c r="L183" i="1" s="1"/>
  <c r="K111" i="1"/>
  <c r="L111" i="1" s="1" a="1"/>
  <c r="L111" i="1" s="1"/>
  <c r="K34" i="1"/>
  <c r="L34" i="1" s="1" a="1"/>
  <c r="L34" i="1" s="1"/>
  <c r="K142" i="1"/>
  <c r="L142" i="1" s="1" a="1"/>
  <c r="L142" i="1" s="1"/>
  <c r="K186" i="1"/>
  <c r="L186" i="1" s="1" a="1"/>
  <c r="L186" i="1" s="1"/>
  <c r="K133" i="1"/>
  <c r="L133" i="1" s="1" a="1"/>
  <c r="L133" i="1" s="1"/>
  <c r="K152" i="1"/>
  <c r="L152" i="1" s="1" a="1"/>
  <c r="L152" i="1" s="1"/>
  <c r="K196" i="1"/>
  <c r="L196" i="1" s="1" a="1"/>
  <c r="L196" i="1" s="1"/>
  <c r="K61" i="1"/>
  <c r="L61" i="1" s="1" a="1"/>
  <c r="L61" i="1" s="1"/>
  <c r="K185" i="1"/>
  <c r="L185" i="1" s="1" a="1"/>
  <c r="L185" i="1" s="1"/>
  <c r="K17" i="1"/>
  <c r="L17" i="1" s="1" a="1"/>
  <c r="L17" i="1" s="1"/>
  <c r="K129" i="1"/>
  <c r="L129" i="1" s="1" a="1"/>
  <c r="L129" i="1" s="1"/>
  <c r="K92" i="1"/>
  <c r="L92" i="1" s="1" a="1"/>
  <c r="L92" i="1" s="1"/>
  <c r="K184" i="1"/>
  <c r="L184" i="1" s="1" a="1"/>
  <c r="L184" i="1" s="1"/>
  <c r="K205" i="1"/>
  <c r="L205" i="1" s="1" a="1"/>
  <c r="L205" i="1" s="1"/>
  <c r="K107" i="1"/>
  <c r="L107" i="1" s="1" a="1"/>
  <c r="L107" i="1" s="1"/>
  <c r="K54" i="1"/>
  <c r="L54" i="1" s="1" a="1"/>
  <c r="L54" i="1" s="1"/>
  <c r="K62" i="1"/>
  <c r="L62" i="1" s="1" a="1"/>
  <c r="L62" i="1" s="1"/>
  <c r="K212" i="1"/>
  <c r="L212" i="1" s="1" a="1"/>
  <c r="L212" i="1" s="1"/>
  <c r="K217" i="1"/>
  <c r="L217" i="1" s="1" a="1"/>
  <c r="L217" i="1" s="1"/>
  <c r="K47" i="1"/>
  <c r="L47" i="1" s="1" a="1"/>
  <c r="L47" i="1" s="1"/>
  <c r="K214" i="1"/>
  <c r="L214" i="1" s="1" a="1"/>
  <c r="L214" i="1" s="1"/>
  <c r="K158" i="1"/>
  <c r="L158" i="1" s="1" a="1"/>
  <c r="L158" i="1" s="1"/>
  <c r="K49" i="1"/>
  <c r="L49" i="1" s="1" a="1"/>
  <c r="L49" i="1" s="1"/>
  <c r="K138" i="1"/>
  <c r="L138" i="1" s="1" a="1"/>
  <c r="L138" i="1" s="1"/>
  <c r="K19" i="1"/>
  <c r="L19" i="1" s="1" a="1"/>
  <c r="L19" i="1" s="1"/>
  <c r="K193" i="1"/>
  <c r="L193" i="1" s="1" a="1"/>
  <c r="L193" i="1" s="1"/>
  <c r="K51" i="1"/>
  <c r="L51" i="1" s="1" a="1"/>
  <c r="L51" i="1" s="1"/>
  <c r="K36" i="1"/>
  <c r="L36" i="1" s="1" a="1"/>
  <c r="L36" i="1" s="1"/>
  <c r="K174" i="1"/>
  <c r="L174" i="1" s="1" a="1"/>
  <c r="L174" i="1" s="1"/>
  <c r="K52" i="1"/>
  <c r="L52" i="1" s="1" a="1"/>
  <c r="L52" i="1" s="1"/>
  <c r="K88" i="1"/>
  <c r="L88" i="1" s="1" a="1"/>
  <c r="L88" i="1" s="1"/>
  <c r="K224" i="1"/>
  <c r="L224" i="1" s="1" a="1"/>
  <c r="L224" i="1" s="1"/>
  <c r="K127" i="1"/>
  <c r="L127" i="1" s="1" a="1"/>
  <c r="L127" i="1" s="1"/>
  <c r="K161" i="1"/>
  <c r="L161" i="1" s="1" a="1"/>
  <c r="L161" i="1" s="1"/>
  <c r="K166" i="1"/>
  <c r="L166" i="1" s="1" a="1"/>
  <c r="L166" i="1" s="1"/>
  <c r="K16" i="1"/>
  <c r="L16" i="1" s="1" a="1"/>
  <c r="L16" i="1" s="1"/>
  <c r="K159" i="1"/>
  <c r="L159" i="1" s="1" a="1"/>
  <c r="L159" i="1" s="1"/>
  <c r="K40" i="1"/>
  <c r="L40" i="1" s="1" a="1"/>
  <c r="L40" i="1" s="1"/>
  <c r="K97" i="1"/>
  <c r="L97" i="1" s="1" a="1"/>
  <c r="L97" i="1" s="1"/>
  <c r="K118" i="1"/>
  <c r="L118" i="1" s="1" a="1"/>
  <c r="L118" i="1" s="1"/>
  <c r="K55" i="1"/>
  <c r="L55" i="1" s="1" a="1"/>
  <c r="L55" i="1" s="1"/>
  <c r="K149" i="1"/>
  <c r="L149" i="1" s="1" a="1"/>
  <c r="L149" i="1" s="1"/>
  <c r="K114" i="1"/>
  <c r="L114" i="1" s="1" a="1"/>
  <c r="L114" i="1" s="1"/>
  <c r="K172" i="1"/>
  <c r="L172" i="1" s="1" a="1"/>
  <c r="L172" i="1" s="1"/>
  <c r="K207" i="1"/>
  <c r="L207" i="1" s="1" a="1"/>
  <c r="L207" i="1" s="1"/>
  <c r="K169" i="1"/>
  <c r="L169" i="1" s="1" a="1"/>
  <c r="L169" i="1" s="1"/>
  <c r="K211" i="1"/>
  <c r="L211" i="1" s="1" a="1"/>
  <c r="L211" i="1" s="1"/>
  <c r="K175" i="1"/>
  <c r="L175" i="1" s="1" a="1"/>
  <c r="L175" i="1" s="1"/>
  <c r="K53" i="1"/>
  <c r="L53" i="1" s="1" a="1"/>
  <c r="L53" i="1" s="1"/>
  <c r="K72" i="1"/>
  <c r="L72" i="1" s="1" a="1"/>
  <c r="L72" i="1" s="1"/>
  <c r="K154" i="1"/>
  <c r="L154" i="1" s="1" a="1"/>
  <c r="L154" i="1" s="1"/>
  <c r="K98" i="1"/>
  <c r="L98" i="1" s="1" a="1"/>
  <c r="L98" i="1" s="1"/>
  <c r="K201" i="1"/>
  <c r="L201" i="1" s="1" a="1"/>
  <c r="L201" i="1" s="1"/>
  <c r="K60" i="1"/>
  <c r="L60" i="1" s="1" a="1"/>
  <c r="L60" i="1" s="1"/>
  <c r="K198" i="1"/>
  <c r="L198" i="1" s="1" a="1"/>
  <c r="L198" i="1" s="1"/>
  <c r="K99" i="1"/>
  <c r="L99" i="1" s="1" a="1"/>
  <c r="L99" i="1" s="1"/>
  <c r="K120" i="1"/>
  <c r="L120" i="1" s="1" a="1"/>
  <c r="L120" i="1" s="1"/>
  <c r="K20" i="1"/>
  <c r="L20" i="1" s="1" a="1"/>
  <c r="L20" i="1" s="1"/>
  <c r="K188" i="1"/>
  <c r="L188" i="1" s="1" a="1"/>
  <c r="L188" i="1" s="1"/>
  <c r="K165" i="1"/>
  <c r="L165" i="1" s="1" a="1"/>
  <c r="L165" i="1" s="1"/>
  <c r="K104" i="1"/>
  <c r="L104" i="1" s="1" a="1"/>
  <c r="L104" i="1" s="1"/>
  <c r="K150" i="1"/>
  <c r="L150" i="1" s="1" a="1"/>
  <c r="L150" i="1" s="1"/>
  <c r="K32" i="1"/>
  <c r="L32" i="1" s="1" a="1"/>
  <c r="L32" i="1" s="1"/>
  <c r="K106" i="1"/>
  <c r="L106" i="1" s="1" a="1"/>
  <c r="L106" i="1" s="1"/>
  <c r="K200" i="1"/>
  <c r="L200" i="1" s="1" a="1"/>
  <c r="L200" i="1" s="1"/>
  <c r="K187" i="1"/>
  <c r="L187" i="1" s="1" a="1"/>
  <c r="L187" i="1" s="1"/>
  <c r="K179" i="1"/>
  <c r="L179" i="1" s="1" a="1"/>
  <c r="L179" i="1" s="1"/>
  <c r="K25" i="1"/>
  <c r="L25" i="1" s="1" a="1"/>
  <c r="L25" i="1" s="1"/>
  <c r="K79" i="1"/>
  <c r="L79" i="1" s="1" a="1"/>
  <c r="L79" i="1" s="1"/>
  <c r="K130" i="1"/>
  <c r="L130" i="1" s="1" a="1"/>
  <c r="L130" i="1" s="1"/>
  <c r="K75" i="1"/>
  <c r="L75" i="1" s="1" a="1"/>
  <c r="L75" i="1" s="1"/>
  <c r="K56" i="1"/>
  <c r="L56" i="1" s="1" a="1"/>
  <c r="L56" i="1" s="1"/>
  <c r="K132" i="1"/>
  <c r="L132" i="1" s="1" a="1"/>
  <c r="L132" i="1" s="1"/>
  <c r="K146" i="1"/>
  <c r="L146" i="1" s="1" a="1"/>
  <c r="L146" i="1" s="1"/>
  <c r="K124" i="1"/>
  <c r="L124" i="1" s="1" a="1"/>
  <c r="L124" i="1" s="1"/>
  <c r="K147" i="1"/>
  <c r="L147" i="1" s="1" a="1"/>
  <c r="L147" i="1" s="1"/>
  <c r="K171" i="1"/>
  <c r="L171" i="1" s="1" a="1"/>
  <c r="L171" i="1" s="1"/>
  <c r="K210" i="1"/>
  <c r="L210" i="1" s="1" a="1"/>
  <c r="L210" i="1" s="1"/>
  <c r="K18" i="1"/>
  <c r="L18" i="1" s="1" a="1"/>
  <c r="L18" i="1" s="1"/>
  <c r="K46" i="1"/>
  <c r="L46" i="1" s="1" a="1"/>
  <c r="L46" i="1" s="1"/>
  <c r="K41" i="1"/>
  <c r="L41" i="1" s="1" a="1"/>
  <c r="L41" i="1" s="1"/>
  <c r="K21" i="1"/>
  <c r="L21" i="1" s="1" a="1"/>
  <c r="L21" i="1" s="1"/>
  <c r="K31" i="1"/>
  <c r="L31" i="1" s="1" a="1"/>
  <c r="L31" i="1" s="1"/>
  <c r="K190" i="1"/>
  <c r="L190" i="1" s="1" a="1"/>
  <c r="L190" i="1" s="1"/>
  <c r="K81" i="1"/>
  <c r="L81" i="1" s="1" a="1"/>
  <c r="L81" i="1" s="1"/>
  <c r="K115" i="1"/>
  <c r="L115" i="1" s="1" a="1"/>
  <c r="L115" i="1" s="1"/>
  <c r="K28" i="1"/>
  <c r="L28" i="1" s="1" a="1"/>
  <c r="L28" i="1" s="1"/>
  <c r="K203" i="1"/>
  <c r="L203" i="1" s="1" a="1"/>
  <c r="L203" i="1" s="1"/>
  <c r="K160" i="1"/>
  <c r="L160" i="1" s="1" a="1"/>
  <c r="L160" i="1" s="1"/>
  <c r="K139" i="1"/>
  <c r="L139" i="1" s="1" a="1"/>
  <c r="L139" i="1" s="1"/>
  <c r="K87" i="1"/>
  <c r="L87" i="1" s="1" a="1"/>
  <c r="L87" i="1" s="1"/>
  <c r="K103" i="1"/>
  <c r="L103" i="1" s="1" a="1"/>
  <c r="L103" i="1" s="1"/>
  <c r="K220" i="1"/>
  <c r="L220" i="1" s="1" a="1"/>
  <c r="L220" i="1" s="1"/>
  <c r="K182" i="1"/>
  <c r="L182" i="1" s="1" a="1"/>
  <c r="L182" i="1" s="1"/>
  <c r="K112" i="1"/>
  <c r="L112" i="1" s="1" a="1"/>
  <c r="L112" i="1" s="1"/>
  <c r="K119" i="1"/>
  <c r="L119" i="1" s="1" a="1"/>
  <c r="L119" i="1" s="1"/>
  <c r="K39" i="1"/>
  <c r="L39" i="1" s="1" a="1"/>
  <c r="L39" i="1" s="1"/>
  <c r="K110" i="1"/>
  <c r="L110" i="1" s="1" a="1"/>
  <c r="L110" i="1" s="1"/>
  <c r="K117" i="1"/>
  <c r="L117" i="1" s="1" a="1"/>
  <c r="L117" i="1" s="1"/>
  <c r="K78" i="1"/>
  <c r="L78" i="1" s="1" a="1"/>
  <c r="L78" i="1" s="1"/>
  <c r="K191" i="1"/>
  <c r="L191" i="1" s="1" a="1"/>
  <c r="L191" i="1" s="1"/>
  <c r="K206" i="1"/>
  <c r="L206" i="1" s="1" a="1"/>
  <c r="L206" i="1" s="1"/>
  <c r="K137" i="1"/>
  <c r="L137" i="1" s="1" a="1"/>
  <c r="L137" i="1" s="1"/>
  <c r="K80" i="1"/>
  <c r="L80" i="1" s="1" a="1"/>
  <c r="L80" i="1" s="1"/>
  <c r="K151" i="1"/>
  <c r="L151" i="1" s="1" a="1"/>
  <c r="L151" i="1" s="1"/>
  <c r="K94" i="1"/>
  <c r="L94" i="1" s="1" a="1"/>
  <c r="L94" i="1" s="1"/>
  <c r="K48" i="1"/>
  <c r="L48" i="1" s="1" a="1"/>
  <c r="L48" i="1" s="1"/>
  <c r="K173" i="1"/>
  <c r="L173" i="1" s="1" a="1"/>
  <c r="L173" i="1" s="1"/>
  <c r="K209" i="1"/>
  <c r="L209" i="1" s="1" a="1"/>
  <c r="L209" i="1" s="1"/>
  <c r="K91" i="1"/>
  <c r="L91" i="1" s="1" a="1"/>
  <c r="L91" i="1" s="1"/>
  <c r="K153" i="1"/>
  <c r="L153" i="1" s="1" a="1"/>
  <c r="L153" i="1" s="1"/>
  <c r="K140" i="1"/>
  <c r="L140" i="1" s="1" a="1"/>
  <c r="L140" i="1" s="1"/>
  <c r="K177" i="1"/>
  <c r="L177" i="1" s="1" a="1"/>
  <c r="L177" i="1" s="1"/>
  <c r="K26" i="1"/>
  <c r="L26" i="1" s="1" a="1"/>
  <c r="L26" i="1" s="1"/>
  <c r="K43" i="1"/>
  <c r="L43" i="1" s="1" a="1"/>
  <c r="L43" i="1" s="1"/>
  <c r="K189" i="1"/>
  <c r="L189" i="1" s="1" a="1"/>
  <c r="L189" i="1" s="1"/>
  <c r="K86" i="1"/>
  <c r="L86" i="1" s="1" a="1"/>
  <c r="L86" i="1" s="1"/>
  <c r="K192" i="1"/>
  <c r="L192" i="1" s="1" a="1"/>
  <c r="L192" i="1" s="1"/>
  <c r="K74" i="1"/>
  <c r="L74" i="1" s="1" a="1"/>
  <c r="L74" i="1" s="1"/>
  <c r="K85" i="1"/>
  <c r="L85" i="1" s="1" a="1"/>
  <c r="L85" i="1" s="1"/>
  <c r="K141" i="1"/>
  <c r="L141" i="1" s="1" a="1"/>
  <c r="L141" i="1" s="1"/>
  <c r="K116" i="1"/>
  <c r="L116" i="1" s="1" a="1"/>
  <c r="L116" i="1" s="1"/>
  <c r="K102" i="1"/>
  <c r="L102" i="1" s="1" a="1"/>
  <c r="L102" i="1" s="1"/>
  <c r="K69" i="1"/>
  <c r="L69" i="1" s="1" a="1"/>
  <c r="L69" i="1" s="1"/>
  <c r="K101" i="1"/>
  <c r="L101" i="1" s="1" a="1"/>
  <c r="L101" i="1" s="1"/>
  <c r="K218" i="1"/>
  <c r="L218" i="1" s="1" a="1"/>
  <c r="L218" i="1" s="1"/>
  <c r="K143" i="1"/>
  <c r="L143" i="1" s="1" a="1"/>
  <c r="L143" i="1" s="1"/>
  <c r="K67" i="1"/>
  <c r="L67" i="1" s="1" a="1"/>
  <c r="L67" i="1" s="1"/>
  <c r="K109" i="1"/>
  <c r="L109" i="1" s="1" a="1"/>
  <c r="L109" i="1" s="1"/>
  <c r="K90" i="1"/>
  <c r="L90" i="1" s="1" a="1"/>
  <c r="L90" i="1" s="1"/>
  <c r="K93" i="1"/>
  <c r="L93" i="1" s="1" a="1"/>
  <c r="L93" i="1" s="1"/>
  <c r="K195" i="1"/>
  <c r="L195" i="1" s="1" a="1"/>
  <c r="L195" i="1" s="1"/>
  <c r="K194" i="1"/>
  <c r="L194" i="1" s="1" a="1"/>
  <c r="L194" i="1" s="1"/>
  <c r="K45" i="1"/>
  <c r="L45" i="1" s="1" a="1"/>
  <c r="L45" i="1" s="1"/>
  <c r="K178" i="1"/>
  <c r="L178" i="1" s="1" a="1"/>
  <c r="L178" i="1" s="1"/>
  <c r="K64" i="1"/>
  <c r="L64" i="1" s="1" a="1"/>
  <c r="L64" i="1" s="1"/>
  <c r="K176" i="1"/>
  <c r="L176" i="1" s="1" a="1"/>
  <c r="L176" i="1" s="1"/>
  <c r="K95" i="1"/>
  <c r="L95" i="1" s="1" a="1"/>
  <c r="L95" i="1" s="1"/>
  <c r="K27" i="1"/>
  <c r="L27" i="1" s="1" a="1"/>
  <c r="L27" i="1" s="1"/>
  <c r="K105" i="1"/>
  <c r="L105" i="1" s="1" a="1"/>
  <c r="L105" i="1" s="1"/>
  <c r="K50" i="1"/>
  <c r="L50" i="1" s="1" a="1"/>
  <c r="L50" i="1" s="1"/>
  <c r="K135" i="1"/>
  <c r="L135" i="1" s="1" a="1"/>
  <c r="L135" i="1" s="1"/>
  <c r="K145" i="1"/>
  <c r="L145" i="1" s="1" a="1"/>
  <c r="L145" i="1" s="1"/>
  <c r="K15" i="1"/>
  <c r="L15" i="1" s="1" a="1"/>
  <c r="L15" i="1" s="1"/>
  <c r="K24" i="1"/>
  <c r="L24" i="1" s="1" a="1"/>
  <c r="L24" i="1" s="1"/>
  <c r="K125" i="1"/>
  <c r="L125" i="1" s="1" a="1"/>
  <c r="L125" i="1" s="1"/>
  <c r="K71" i="1"/>
  <c r="L71" i="1" s="1" a="1"/>
  <c r="L71" i="1" s="1"/>
  <c r="K199" i="1"/>
  <c r="L199" i="1" s="1" a="1"/>
  <c r="L199" i="1" s="1"/>
  <c r="K58" i="1"/>
  <c r="L58" i="1" s="1" a="1"/>
  <c r="L58" i="1" s="1"/>
  <c r="K108" i="1"/>
  <c r="L108" i="1" s="1" a="1"/>
  <c r="L108" i="1" s="1"/>
  <c r="K63" i="1"/>
  <c r="L63" i="1" s="1" a="1"/>
  <c r="L63" i="1" s="1"/>
  <c r="K148" i="1"/>
  <c r="L148" i="1" s="1" a="1"/>
  <c r="L148" i="1" s="1"/>
  <c r="K156" i="1"/>
  <c r="L156" i="1" s="1" a="1"/>
  <c r="L156" i="1" s="1"/>
  <c r="K163" i="1"/>
  <c r="L163" i="1" s="1" a="1"/>
  <c r="L163" i="1" s="1"/>
  <c r="K216" i="1"/>
  <c r="L216" i="1" s="1" a="1"/>
  <c r="L216" i="1" s="1"/>
  <c r="K168" i="1"/>
  <c r="L168" i="1" s="1" a="1"/>
  <c r="L168" i="1" s="1"/>
  <c r="K66" i="1"/>
  <c r="L66" i="1" s="1" a="1"/>
  <c r="L66" i="1" s="1"/>
  <c r="K204" i="1"/>
  <c r="L204" i="1" s="1" a="1"/>
  <c r="L204" i="1" s="1"/>
  <c r="K162" i="1"/>
  <c r="L162" i="1" s="1" a="1"/>
  <c r="L162" i="1" s="1"/>
  <c r="K73" i="1"/>
  <c r="L73" i="1" s="1" a="1"/>
  <c r="L73" i="1" s="1"/>
  <c r="K59" i="1"/>
  <c r="L59" i="1" s="1" a="1"/>
  <c r="L59" i="1" s="1"/>
  <c r="K219" i="1"/>
  <c r="L219" i="1" s="1" a="1"/>
  <c r="L219" i="1" s="1"/>
  <c r="K208" i="1"/>
  <c r="L208" i="1" s="1" a="1"/>
  <c r="L208" i="1" s="1"/>
  <c r="K167" i="1"/>
  <c r="L167" i="1" s="1" a="1"/>
  <c r="L167" i="1" s="1"/>
  <c r="K180" i="1"/>
  <c r="L180" i="1" s="1" a="1"/>
  <c r="L180" i="1" s="1"/>
  <c r="K121" i="1"/>
  <c r="L121" i="1" s="1" a="1"/>
  <c r="L121" i="1" s="1"/>
  <c r="K181" i="1"/>
  <c r="L181" i="1" s="1" a="1"/>
  <c r="L181" i="1" s="1"/>
  <c r="K70" i="1"/>
  <c r="L70" i="1" s="1" a="1"/>
  <c r="L70" i="1" s="1"/>
  <c r="K222" i="1"/>
  <c r="L222" i="1" s="1" a="1"/>
  <c r="L222" i="1" s="1"/>
  <c r="K128" i="1"/>
  <c r="L128" i="1" s="1" a="1"/>
  <c r="L128" i="1" s="1"/>
  <c r="H129" i="1"/>
  <c r="H214" i="1"/>
  <c r="H134" i="1"/>
  <c r="H133" i="1"/>
  <c r="H163" i="1"/>
  <c r="H118" i="1"/>
  <c r="H99" i="1"/>
  <c r="H179" i="1"/>
  <c r="H25" i="1"/>
  <c r="H117" i="1"/>
  <c r="H94" i="1"/>
  <c r="H128" i="1"/>
  <c r="H67" i="1"/>
  <c r="H215" i="1"/>
  <c r="H66" i="1"/>
  <c r="H212" i="1"/>
  <c r="H22" i="1"/>
  <c r="H183" i="1"/>
  <c r="H88" i="1"/>
  <c r="H80" i="1"/>
  <c r="H91" i="1"/>
  <c r="H158" i="1"/>
  <c r="H155" i="1"/>
  <c r="H87" i="1"/>
  <c r="H139" i="1"/>
  <c r="H23" i="1"/>
  <c r="H36" i="1"/>
  <c r="H147" i="1"/>
  <c r="H18" i="1"/>
  <c r="H162" i="1"/>
  <c r="H70" i="1"/>
  <c r="H82" i="1"/>
  <c r="H98" i="1"/>
  <c r="H71" i="1"/>
  <c r="H58" i="1"/>
  <c r="H164" i="1"/>
  <c r="H16" i="1"/>
  <c r="H207" i="1"/>
  <c r="H211" i="1"/>
  <c r="H175" i="1"/>
  <c r="H32" i="1"/>
  <c r="H74" i="1"/>
  <c r="H81" i="1"/>
  <c r="H210" i="1"/>
  <c r="H72" i="1"/>
  <c r="H126" i="1"/>
  <c r="H205" i="1"/>
  <c r="H95" i="1"/>
  <c r="H165" i="1"/>
  <c r="H42" i="1"/>
  <c r="H135" i="1"/>
  <c r="H15" i="1"/>
  <c r="H125" i="1"/>
  <c r="H121" i="1"/>
  <c r="H122" i="1"/>
  <c r="H20" i="1"/>
  <c r="H124" i="1"/>
  <c r="H140" i="1"/>
  <c r="H120" i="1"/>
  <c r="H166" i="1"/>
  <c r="H148" i="1"/>
  <c r="H84" i="1"/>
  <c r="H221" i="1"/>
  <c r="H83" i="1"/>
  <c r="H196" i="1"/>
  <c r="H40" i="1"/>
  <c r="H198" i="1"/>
  <c r="H103" i="1"/>
  <c r="H109" i="1"/>
  <c r="H170" i="1"/>
  <c r="H172" i="1"/>
  <c r="H77" i="1"/>
  <c r="H144" i="1"/>
  <c r="H152" i="1"/>
  <c r="H138" i="1"/>
  <c r="H149" i="1"/>
  <c r="H151" i="1"/>
  <c r="H194" i="1"/>
  <c r="H68" i="1"/>
  <c r="H19" i="1"/>
  <c r="H104" i="1"/>
  <c r="H44" i="1"/>
  <c r="H107" i="1"/>
  <c r="H43" i="1"/>
  <c r="H45" i="1"/>
  <c r="H49" i="1"/>
  <c r="H110" i="1"/>
  <c r="H48" i="1"/>
  <c r="H24" i="1"/>
  <c r="H202" i="1"/>
  <c r="H90" i="1"/>
  <c r="H204" i="1"/>
  <c r="H188" i="1"/>
  <c r="H187" i="1"/>
  <c r="H190" i="1"/>
  <c r="H191" i="1"/>
  <c r="H189" i="1"/>
  <c r="H192" i="1"/>
  <c r="H59" i="1"/>
  <c r="H213" i="1"/>
  <c r="H218" i="1"/>
  <c r="H33" i="1"/>
  <c r="H96" i="1"/>
  <c r="H143" i="1"/>
  <c r="H150" i="1"/>
  <c r="H65" i="1"/>
  <c r="H61" i="1"/>
  <c r="H217" i="1"/>
  <c r="H193" i="1"/>
  <c r="H195" i="1"/>
  <c r="H216" i="1"/>
  <c r="H127" i="1"/>
  <c r="H78" i="1"/>
  <c r="H100" i="1"/>
  <c r="H159" i="1"/>
  <c r="H182" i="1"/>
  <c r="H119" i="1"/>
  <c r="H102" i="1"/>
  <c r="H101" i="1"/>
  <c r="H111" i="1"/>
  <c r="H112" i="1"/>
  <c r="H31" i="1"/>
  <c r="H28" i="1"/>
  <c r="H86" i="1"/>
  <c r="H85" i="1"/>
  <c r="H141" i="1"/>
  <c r="H186" i="1"/>
  <c r="H176" i="1"/>
  <c r="H27" i="1"/>
  <c r="H131" i="1"/>
  <c r="H173" i="1"/>
  <c r="H62" i="1"/>
  <c r="H136" i="1"/>
  <c r="H21" i="1"/>
  <c r="H206" i="1"/>
  <c r="H137" i="1"/>
  <c r="H171" i="1"/>
  <c r="H63" i="1"/>
  <c r="H168" i="1"/>
  <c r="H123" i="1"/>
  <c r="H108" i="1"/>
  <c r="H106" i="1"/>
  <c r="H169" i="1"/>
  <c r="H56" i="1"/>
  <c r="H97" i="1"/>
  <c r="H17" i="1"/>
  <c r="H220" i="1"/>
  <c r="H89" i="1"/>
  <c r="H47" i="1"/>
  <c r="H114" i="1"/>
  <c r="H46" i="1"/>
  <c r="H115" i="1"/>
  <c r="H55" i="1"/>
  <c r="H37" i="1"/>
  <c r="H52" i="1"/>
  <c r="H53" i="1"/>
  <c r="H64" i="1"/>
  <c r="H185" i="1"/>
  <c r="H75" i="1"/>
  <c r="H41" i="1"/>
  <c r="H39" i="1"/>
  <c r="H184" i="1"/>
  <c r="H73" i="1"/>
  <c r="H76" i="1"/>
  <c r="H35" i="1"/>
  <c r="H113" i="1"/>
  <c r="H177" i="1"/>
  <c r="H116" i="1"/>
  <c r="H178" i="1"/>
  <c r="H34" i="1"/>
  <c r="H51" i="1"/>
  <c r="H92" i="1"/>
  <c r="H93" i="1"/>
  <c r="H50" i="1"/>
  <c r="H142" i="1"/>
  <c r="H60" i="1"/>
  <c r="H105" i="1"/>
  <c r="H145" i="1"/>
  <c r="H156" i="1"/>
  <c r="H157" i="1"/>
  <c r="H180" i="1"/>
  <c r="H181" i="1"/>
  <c r="H200" i="1"/>
  <c r="H174" i="1"/>
  <c r="H161" i="1"/>
  <c r="H29" i="1"/>
  <c r="H224" i="1"/>
  <c r="H54" i="1"/>
  <c r="H146" i="1"/>
  <c r="H79" i="1"/>
  <c r="H203" i="1"/>
  <c r="H69" i="1"/>
  <c r="H167" i="1"/>
  <c r="H201" i="1"/>
  <c r="H132" i="1"/>
  <c r="H209" i="1"/>
  <c r="H26" i="1"/>
  <c r="H154" i="1"/>
  <c r="H153" i="1"/>
  <c r="H208" i="1"/>
  <c r="H130" i="1"/>
  <c r="H219" i="1"/>
  <c r="H222" i="1"/>
  <c r="H30" i="1"/>
  <c r="H199" i="1"/>
  <c r="H197" i="1"/>
  <c r="P197" i="1"/>
  <c r="P214" i="1"/>
  <c r="P133" i="1"/>
  <c r="P118" i="1"/>
  <c r="P99" i="1"/>
  <c r="P25" i="1"/>
  <c r="P94" i="1"/>
  <c r="P128" i="1"/>
  <c r="P67" i="1"/>
  <c r="P215" i="1"/>
  <c r="P66" i="1"/>
  <c r="P212" i="1"/>
  <c r="P22" i="1"/>
  <c r="P183" i="1"/>
  <c r="P88" i="1"/>
  <c r="P80" i="1"/>
  <c r="P91" i="1"/>
  <c r="P158" i="1"/>
  <c r="P155" i="1"/>
  <c r="P139" i="1"/>
  <c r="P23" i="1"/>
  <c r="P36" i="1"/>
  <c r="P147" i="1"/>
  <c r="P18" i="1"/>
  <c r="P162" i="1"/>
  <c r="P70" i="1"/>
  <c r="P82" i="1"/>
  <c r="P98" i="1"/>
  <c r="P71" i="1"/>
  <c r="P58" i="1"/>
  <c r="P164" i="1"/>
  <c r="P16" i="1"/>
  <c r="P207" i="1"/>
  <c r="P211" i="1"/>
  <c r="P175" i="1"/>
  <c r="P32" i="1"/>
  <c r="P74" i="1"/>
  <c r="P81" i="1"/>
  <c r="P210" i="1"/>
  <c r="P72" i="1"/>
  <c r="P126" i="1"/>
  <c r="P205" i="1"/>
  <c r="P95" i="1"/>
  <c r="P160" i="1"/>
  <c r="P165" i="1"/>
  <c r="P42" i="1"/>
  <c r="P135" i="1"/>
  <c r="P15" i="1"/>
  <c r="P121" i="1"/>
  <c r="P122" i="1"/>
  <c r="P20" i="1"/>
  <c r="P140" i="1"/>
  <c r="P120" i="1"/>
  <c r="P148" i="1"/>
  <c r="P84" i="1"/>
  <c r="P83" i="1"/>
  <c r="P196" i="1"/>
  <c r="P40" i="1"/>
  <c r="P198" i="1"/>
  <c r="P103" i="1"/>
  <c r="P109" i="1"/>
  <c r="P170" i="1"/>
  <c r="P172" i="1"/>
  <c r="P77" i="1"/>
  <c r="P144" i="1"/>
  <c r="P152" i="1"/>
  <c r="P138" i="1"/>
  <c r="P149" i="1"/>
  <c r="P151" i="1"/>
  <c r="P194" i="1"/>
  <c r="P68" i="1"/>
  <c r="P19" i="1"/>
  <c r="P104" i="1"/>
  <c r="P44" i="1"/>
  <c r="P107" i="1"/>
  <c r="P45" i="1"/>
  <c r="P49" i="1"/>
  <c r="P110" i="1"/>
  <c r="P24" i="1"/>
  <c r="P202" i="1"/>
  <c r="P90" i="1"/>
  <c r="P204" i="1"/>
  <c r="P187" i="1"/>
  <c r="P190" i="1"/>
  <c r="P191" i="1"/>
  <c r="P189" i="1"/>
  <c r="P192" i="1"/>
  <c r="P59" i="1"/>
  <c r="P213" i="1"/>
  <c r="P218" i="1"/>
  <c r="P33" i="1"/>
  <c r="P96" i="1"/>
  <c r="P143" i="1"/>
  <c r="P150" i="1"/>
  <c r="P65" i="1"/>
  <c r="P61" i="1"/>
  <c r="P193" i="1"/>
  <c r="P195" i="1"/>
  <c r="P216" i="1"/>
  <c r="P127" i="1"/>
  <c r="P78" i="1"/>
  <c r="P100" i="1"/>
  <c r="P159" i="1"/>
  <c r="P182" i="1"/>
  <c r="P119" i="1"/>
  <c r="P101" i="1"/>
  <c r="P111" i="1"/>
  <c r="P112" i="1"/>
  <c r="P28" i="1"/>
  <c r="P86" i="1"/>
  <c r="P85" i="1"/>
  <c r="P141" i="1"/>
  <c r="P186" i="1"/>
  <c r="P176" i="1"/>
  <c r="P131" i="1"/>
  <c r="P173" i="1"/>
  <c r="P62" i="1"/>
  <c r="P136" i="1"/>
  <c r="P21" i="1"/>
  <c r="P206" i="1"/>
  <c r="P137" i="1"/>
  <c r="P171" i="1"/>
  <c r="P63" i="1"/>
  <c r="P168" i="1"/>
  <c r="P123" i="1"/>
  <c r="P108" i="1"/>
  <c r="P106" i="1"/>
  <c r="P169" i="1"/>
  <c r="P56" i="1"/>
  <c r="P97" i="1"/>
  <c r="P17" i="1"/>
  <c r="P220" i="1"/>
  <c r="P47" i="1"/>
  <c r="P46" i="1"/>
  <c r="P115" i="1"/>
  <c r="P55" i="1"/>
  <c r="P37" i="1"/>
  <c r="P52" i="1"/>
  <c r="P53" i="1"/>
  <c r="P64" i="1"/>
  <c r="P185" i="1"/>
  <c r="P75" i="1"/>
  <c r="P41" i="1"/>
  <c r="P39" i="1"/>
  <c r="P184" i="1"/>
  <c r="P73" i="1"/>
  <c r="P76" i="1"/>
  <c r="P35" i="1"/>
  <c r="P177" i="1"/>
  <c r="P116" i="1"/>
  <c r="P178" i="1"/>
  <c r="P34" i="1"/>
  <c r="P51" i="1"/>
  <c r="P92" i="1"/>
  <c r="P50" i="1"/>
  <c r="P60" i="1"/>
  <c r="P105" i="1"/>
  <c r="P145" i="1"/>
  <c r="P156" i="1"/>
  <c r="P157" i="1"/>
  <c r="P180" i="1"/>
  <c r="P181" i="1"/>
  <c r="P200" i="1"/>
  <c r="P174" i="1"/>
  <c r="P161" i="1"/>
  <c r="P29" i="1"/>
  <c r="P224" i="1"/>
  <c r="P54" i="1"/>
  <c r="P146" i="1"/>
  <c r="P79" i="1"/>
  <c r="P203" i="1"/>
  <c r="P69" i="1"/>
  <c r="P167" i="1"/>
  <c r="P201" i="1"/>
  <c r="P132" i="1"/>
  <c r="P209" i="1"/>
  <c r="P26" i="1"/>
  <c r="P153" i="1"/>
  <c r="P208" i="1"/>
  <c r="P130" i="1"/>
  <c r="P222" i="1"/>
  <c r="P30" i="1"/>
  <c r="P199" i="1"/>
  <c r="F57" i="4" l="1"/>
  <c r="F51" i="4"/>
  <c r="F112" i="4"/>
  <c r="F78" i="4"/>
  <c r="F68" i="4"/>
  <c r="F91" i="4"/>
  <c r="F119" i="4"/>
  <c r="F58" i="4"/>
  <c r="F21" i="4"/>
  <c r="F72" i="4"/>
  <c r="F79" i="4"/>
  <c r="F95" i="4"/>
  <c r="F35" i="4"/>
  <c r="F115" i="4"/>
  <c r="F16" i="4"/>
  <c r="F84" i="4"/>
  <c r="F46" i="4"/>
  <c r="F43" i="4"/>
  <c r="F86" i="4"/>
  <c r="F37" i="4"/>
  <c r="F81" i="4"/>
  <c r="F123" i="4"/>
  <c r="F87" i="4"/>
  <c r="F23" i="4"/>
  <c r="F111" i="4"/>
  <c r="F17" i="4"/>
  <c r="F120" i="4"/>
  <c r="F55" i="4"/>
  <c r="F82" i="4"/>
  <c r="F88" i="4"/>
  <c r="F92" i="4"/>
  <c r="F18" i="4"/>
  <c r="F30" i="4"/>
  <c r="F80" i="4"/>
  <c r="F89" i="4"/>
  <c r="F93" i="4"/>
  <c r="F28" i="4"/>
  <c r="F71" i="4"/>
  <c r="F67" i="4"/>
  <c r="F90" i="4"/>
  <c r="F7" i="4"/>
  <c r="F121" i="4"/>
  <c r="F33" i="4"/>
  <c r="F85" i="4"/>
  <c r="F50" i="4"/>
  <c r="F118" i="4"/>
  <c r="F49" i="4"/>
  <c r="F39" i="4"/>
  <c r="F22" i="4"/>
  <c r="F48" i="4"/>
  <c r="F11" i="4"/>
  <c r="F44" i="4"/>
  <c r="F60" i="4"/>
  <c r="F65" i="4"/>
  <c r="F45" i="4"/>
  <c r="F34" i="4"/>
  <c r="F97" i="4"/>
  <c r="F113" i="4"/>
  <c r="F94" i="4"/>
  <c r="F62" i="4"/>
  <c r="F54" i="4"/>
  <c r="F36" i="4"/>
  <c r="F110" i="4"/>
  <c r="F122" i="4"/>
  <c r="F69" i="4"/>
  <c r="F8" i="4"/>
  <c r="F63" i="4"/>
  <c r="F117" i="4"/>
  <c r="F24" i="4"/>
  <c r="F20" i="4"/>
  <c r="F13" i="4"/>
  <c r="F73" i="4"/>
  <c r="F76" i="4"/>
  <c r="F99" i="4"/>
  <c r="F96" i="4"/>
  <c r="F47" i="4"/>
  <c r="F25" i="4"/>
  <c r="F75" i="4"/>
  <c r="F42" i="4"/>
  <c r="F41" i="4"/>
  <c r="F29" i="4"/>
  <c r="F109" i="4"/>
  <c r="F64" i="4"/>
  <c r="F9" i="4"/>
  <c r="F98" i="4"/>
  <c r="F26" i="4"/>
  <c r="F32" i="4"/>
  <c r="F14" i="4"/>
  <c r="F52" i="4"/>
  <c r="F74" i="4"/>
  <c r="F70" i="4"/>
  <c r="F27" i="4"/>
  <c r="F83" i="4"/>
  <c r="F61" i="4"/>
  <c r="F19" i="4"/>
  <c r="F66" i="4"/>
  <c r="F12" i="4"/>
  <c r="F15" i="4"/>
  <c r="F116" i="4"/>
  <c r="F114" i="4"/>
  <c r="F53" i="4"/>
  <c r="F40" i="4"/>
  <c r="F59" i="4"/>
  <c r="F10" i="4"/>
  <c r="F31" i="4"/>
  <c r="F77" i="4"/>
  <c r="F56" i="4"/>
  <c r="F8" i="3"/>
  <c r="F38" i="2"/>
  <c r="F39" i="2"/>
  <c r="F62" i="2"/>
  <c r="F24" i="2"/>
  <c r="F56" i="2"/>
  <c r="F35" i="2"/>
  <c r="F48" i="2"/>
  <c r="F47" i="2"/>
  <c r="F44" i="2"/>
  <c r="F26" i="2"/>
  <c r="F20" i="2"/>
  <c r="F45" i="2"/>
  <c r="F61" i="2"/>
  <c r="F55" i="2"/>
  <c r="F57" i="2"/>
  <c r="F54" i="2"/>
  <c r="F51" i="2"/>
  <c r="F37" i="2"/>
  <c r="F59" i="2"/>
  <c r="F25" i="2"/>
  <c r="F40" i="2"/>
  <c r="F30" i="2"/>
  <c r="F36" i="2"/>
  <c r="F22" i="2"/>
  <c r="F19" i="2"/>
  <c r="F29" i="2"/>
  <c r="F23" i="2"/>
  <c r="F21" i="2"/>
  <c r="F28" i="2"/>
  <c r="F27" i="2"/>
  <c r="F60" i="2"/>
  <c r="F31" i="2"/>
  <c r="F32" i="2"/>
  <c r="F53" i="2"/>
  <c r="F50" i="2"/>
  <c r="F52" i="2"/>
  <c r="F63" i="2"/>
  <c r="F58" i="2"/>
  <c r="F36" i="3"/>
  <c r="F38" i="3"/>
  <c r="F18" i="3"/>
  <c r="F30" i="3"/>
  <c r="F37" i="3"/>
  <c r="F11" i="3"/>
  <c r="F21" i="3"/>
  <c r="F41" i="3"/>
  <c r="F7" i="3"/>
  <c r="F35" i="3"/>
  <c r="F15" i="3"/>
  <c r="F33" i="3"/>
  <c r="F10" i="3"/>
  <c r="F16" i="3"/>
  <c r="F40" i="3"/>
  <c r="F12" i="3"/>
  <c r="F28" i="3"/>
  <c r="F9" i="3"/>
  <c r="F29" i="3"/>
  <c r="F32" i="3"/>
  <c r="F20" i="3"/>
  <c r="F19" i="3"/>
  <c r="F27" i="3"/>
  <c r="F39" i="3"/>
  <c r="F25" i="3"/>
  <c r="F26" i="3"/>
  <c r="F31" i="3"/>
  <c r="F13" i="3"/>
  <c r="F14" i="3"/>
  <c r="F23" i="3"/>
  <c r="F34" i="3"/>
  <c r="F22" i="3"/>
  <c r="F17" i="3"/>
  <c r="F24" i="3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36" i="3"/>
  <c r="Y2" i="10"/>
  <c r="I22" i="3"/>
  <c r="Y29" i="10"/>
  <c r="I27" i="3"/>
  <c r="Y27" i="10"/>
  <c r="I12" i="3"/>
  <c r="Y25" i="10"/>
  <c r="I39" i="3"/>
  <c r="Y23" i="10"/>
  <c r="I18" i="3"/>
  <c r="Y21" i="10"/>
  <c r="I37" i="3"/>
  <c r="Y19" i="10"/>
  <c r="I17" i="3"/>
  <c r="Y17" i="10"/>
  <c r="I16" i="3"/>
  <c r="Y15" i="10"/>
  <c r="I8" i="3"/>
  <c r="Y13" i="10"/>
  <c r="I31" i="3"/>
  <c r="Y9" i="10"/>
  <c r="I10" i="3"/>
  <c r="Y3" i="10"/>
  <c r="Y168" i="10"/>
  <c r="Y40" i="10"/>
  <c r="Y161" i="10"/>
  <c r="Y159" i="10"/>
  <c r="Y157" i="10"/>
  <c r="I28" i="3"/>
  <c r="Y36" i="10"/>
  <c r="I14" i="3"/>
  <c r="Y34" i="10"/>
  <c r="I24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34" i="3"/>
  <c r="Y30" i="10"/>
  <c r="I41" i="3"/>
  <c r="Y28" i="10"/>
  <c r="I13" i="3"/>
  <c r="Y26" i="10"/>
  <c r="I33" i="3"/>
  <c r="Y24" i="10"/>
  <c r="I7" i="3"/>
  <c r="Y22" i="10"/>
  <c r="I9" i="3"/>
  <c r="Y20" i="10"/>
  <c r="I32" i="3"/>
  <c r="Y18" i="10"/>
  <c r="I38" i="3"/>
  <c r="Y16" i="10"/>
  <c r="I15" i="3"/>
  <c r="Y14" i="10"/>
  <c r="I20" i="3"/>
  <c r="Y12" i="10"/>
  <c r="I29" i="3"/>
  <c r="Y10" i="10"/>
  <c r="I21" i="3"/>
  <c r="Y8" i="10"/>
  <c r="I40" i="3"/>
  <c r="Y6" i="10"/>
  <c r="I19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25" i="3"/>
  <c r="Y35" i="10"/>
  <c r="I26" i="3"/>
  <c r="Y33" i="10"/>
  <c r="I35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0" i="3"/>
  <c r="X7" i="10"/>
  <c r="I23" i="3"/>
  <c r="X5" i="10"/>
  <c r="I11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J2" i="3" l="1"/>
  <c r="A2" i="3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28" i="1" l="1"/>
  <c r="D33" i="1" l="1"/>
  <c r="C70" i="1"/>
  <c r="D71" i="1"/>
  <c r="E71" i="1" s="1"/>
  <c r="D166" i="1"/>
  <c r="D161" i="1"/>
  <c r="D80" i="1"/>
  <c r="E80" i="1" s="1"/>
  <c r="C95" i="1"/>
  <c r="D157" i="1"/>
  <c r="D56" i="1"/>
  <c r="E56" i="1" s="1"/>
  <c r="D37" i="1"/>
  <c r="D76" i="1"/>
  <c r="D93" i="1"/>
  <c r="D85" i="1"/>
  <c r="D178" i="1"/>
  <c r="E178" i="1" s="1"/>
  <c r="D188" i="1"/>
  <c r="E188" i="1" s="1"/>
  <c r="D221" i="1"/>
  <c r="D121" i="1"/>
  <c r="E121" i="1" s="1"/>
  <c r="D183" i="1"/>
  <c r="E183" i="1" s="1"/>
  <c r="D30" i="1"/>
  <c r="E30" i="1" s="1"/>
  <c r="D59" i="1"/>
  <c r="E59" i="1" s="1"/>
  <c r="D16" i="1"/>
  <c r="E16" i="1" s="1"/>
  <c r="D219" i="1"/>
  <c r="E219" i="1" s="1"/>
  <c r="E221" i="1" l="1"/>
  <c r="E85" i="1"/>
  <c r="E93" i="1"/>
  <c r="E157" i="1"/>
  <c r="E161" i="1"/>
  <c r="E166" i="1"/>
  <c r="E76" i="1"/>
  <c r="E33" i="1"/>
  <c r="E37" i="1"/>
  <c r="D52" i="1"/>
  <c r="D18" i="1"/>
  <c r="E18" i="1" s="1"/>
  <c r="D22" i="1"/>
  <c r="E22" i="1" s="1"/>
  <c r="D108" i="1"/>
  <c r="D176" i="1"/>
  <c r="E176" i="1" s="1"/>
  <c r="D214" i="1"/>
  <c r="E214" i="1" s="1"/>
  <c r="D29" i="1"/>
  <c r="D134" i="1"/>
  <c r="D145" i="1"/>
  <c r="D91" i="1"/>
  <c r="E91" i="1" s="1"/>
  <c r="D175" i="1"/>
  <c r="E175" i="1" s="1"/>
  <c r="D211" i="1"/>
  <c r="E211" i="1" s="1"/>
  <c r="D199" i="1"/>
  <c r="E199" i="1" s="1"/>
  <c r="D180" i="1"/>
  <c r="E180" i="1" s="1"/>
  <c r="D149" i="1"/>
  <c r="E149" i="1" s="1"/>
  <c r="D168" i="1"/>
  <c r="E168" i="1" s="1"/>
  <c r="D135" i="1"/>
  <c r="D164" i="1"/>
  <c r="D94" i="1"/>
  <c r="E94" i="1" s="1"/>
  <c r="D187" i="1"/>
  <c r="E187" i="1" s="1"/>
  <c r="D215" i="1"/>
  <c r="E215" i="1" s="1"/>
  <c r="D216" i="1"/>
  <c r="E216" i="1" s="1"/>
  <c r="D34" i="1"/>
  <c r="D65" i="1"/>
  <c r="E65" i="1" s="1"/>
  <c r="D36" i="1"/>
  <c r="D218" i="1"/>
  <c r="D97" i="1"/>
  <c r="E97" i="1" s="1"/>
  <c r="D150" i="1"/>
  <c r="E150" i="1" s="1"/>
  <c r="D21" i="1"/>
  <c r="E21" i="1" s="1"/>
  <c r="D129" i="1"/>
  <c r="E129" i="1" s="1"/>
  <c r="D209" i="1"/>
  <c r="E209" i="1" s="1"/>
  <c r="D184" i="1"/>
  <c r="D19" i="1"/>
  <c r="D100" i="1"/>
  <c r="E100" i="1" s="1"/>
  <c r="D17" i="1"/>
  <c r="E17" i="1" s="1"/>
  <c r="D24" i="1"/>
  <c r="E24" i="1" s="1"/>
  <c r="D213" i="1"/>
  <c r="E213" i="1" s="1"/>
  <c r="D96" i="1"/>
  <c r="D170" i="1"/>
  <c r="E170" i="1" s="1"/>
  <c r="D81" i="1"/>
  <c r="E81" i="1" s="1"/>
  <c r="D165" i="1"/>
  <c r="E165" i="1" s="1"/>
  <c r="D163" i="1"/>
  <c r="D63" i="1"/>
  <c r="E63" i="1" s="1"/>
  <c r="D110" i="1"/>
  <c r="E110" i="1" s="1"/>
  <c r="D140" i="1"/>
  <c r="E140" i="1" s="1"/>
  <c r="D44" i="1"/>
  <c r="D120" i="1"/>
  <c r="E120" i="1" s="1"/>
  <c r="D60" i="1"/>
  <c r="E60" i="1" s="1"/>
  <c r="D55" i="1"/>
  <c r="E55" i="1" s="1"/>
  <c r="D112" i="1"/>
  <c r="E112" i="1" s="1"/>
  <c r="D45" i="1"/>
  <c r="D119" i="1"/>
  <c r="E119" i="1" s="1"/>
  <c r="D155" i="1"/>
  <c r="E155" i="1" s="1"/>
  <c r="D220" i="1"/>
  <c r="E220" i="1" s="1"/>
  <c r="D208" i="1"/>
  <c r="E208" i="1" s="1"/>
  <c r="D73" i="1"/>
  <c r="E73" i="1" s="1"/>
  <c r="D156" i="1"/>
  <c r="D143" i="1"/>
  <c r="E143" i="1" s="1"/>
  <c r="D104" i="1"/>
  <c r="E104" i="1" s="1"/>
  <c r="D123" i="1"/>
  <c r="D32" i="1"/>
  <c r="E32" i="1" s="1"/>
  <c r="D54" i="1"/>
  <c r="D186" i="1"/>
  <c r="E186" i="1" s="1"/>
  <c r="D113" i="1"/>
  <c r="E113" i="1" s="1"/>
  <c r="D189" i="1"/>
  <c r="E189" i="1" s="1"/>
  <c r="D47" i="1"/>
  <c r="D88" i="1"/>
  <c r="D98" i="1"/>
  <c r="E98" i="1" s="1"/>
  <c r="D118" i="1"/>
  <c r="E118" i="1" s="1"/>
  <c r="D203" i="1"/>
  <c r="E203" i="1" s="1"/>
  <c r="D122" i="1"/>
  <c r="E122" i="1" s="1"/>
  <c r="D132" i="1"/>
  <c r="E132" i="1" s="1"/>
  <c r="D146" i="1"/>
  <c r="E146" i="1" s="1"/>
  <c r="D124" i="1"/>
  <c r="E124" i="1" s="1"/>
  <c r="D193" i="1"/>
  <c r="E193" i="1" s="1"/>
  <c r="D67" i="1"/>
  <c r="E67" i="1" s="1"/>
  <c r="D177" i="1"/>
  <c r="E177" i="1" s="1"/>
  <c r="D103" i="1"/>
  <c r="E103" i="1" s="1"/>
  <c r="D84" i="1"/>
  <c r="D89" i="1"/>
  <c r="D105" i="1"/>
  <c r="D25" i="1"/>
  <c r="E25" i="1" s="1"/>
  <c r="D133" i="1"/>
  <c r="D50" i="1"/>
  <c r="D154" i="1"/>
  <c r="E154" i="1" s="1"/>
  <c r="D202" i="1"/>
  <c r="E202" i="1" s="1"/>
  <c r="D217" i="1"/>
  <c r="E217" i="1" s="1"/>
  <c r="D78" i="1"/>
  <c r="E78" i="1" s="1"/>
  <c r="D224" i="1"/>
  <c r="D148" i="1"/>
  <c r="D77" i="1"/>
  <c r="D87" i="1"/>
  <c r="E87" i="1" s="1"/>
  <c r="D153" i="1"/>
  <c r="E153" i="1" s="1"/>
  <c r="D40" i="1"/>
  <c r="D39" i="1"/>
  <c r="D53" i="1"/>
  <c r="E53" i="1" s="1"/>
  <c r="D74" i="1"/>
  <c r="E74" i="1" s="1"/>
  <c r="D102" i="1"/>
  <c r="E102" i="1" s="1"/>
  <c r="D158" i="1"/>
  <c r="D142" i="1"/>
  <c r="E142" i="1" s="1"/>
  <c r="D75" i="1"/>
  <c r="E75" i="1" s="1"/>
  <c r="D171" i="1"/>
  <c r="E171" i="1" s="1"/>
  <c r="D128" i="1"/>
  <c r="D136" i="1"/>
  <c r="E136" i="1" s="1"/>
  <c r="D23" i="1"/>
  <c r="D137" i="1"/>
  <c r="E137" i="1" s="1"/>
  <c r="D192" i="1"/>
  <c r="E192" i="1" s="1"/>
  <c r="D173" i="1"/>
  <c r="E173" i="1" s="1"/>
  <c r="D83" i="1"/>
  <c r="D26" i="1"/>
  <c r="E26" i="1" s="1"/>
  <c r="D117" i="1"/>
  <c r="E117" i="1" s="1"/>
  <c r="D201" i="1"/>
  <c r="E201" i="1" s="1"/>
  <c r="D49" i="1"/>
  <c r="E49" i="1" s="1"/>
  <c r="D28" i="1"/>
  <c r="E28" i="1" s="1"/>
  <c r="D130" i="1"/>
  <c r="E130" i="1" s="1"/>
  <c r="D197" i="1"/>
  <c r="D167" i="1"/>
  <c r="E167" i="1" s="1"/>
  <c r="D131" i="1"/>
  <c r="E131" i="1" s="1"/>
  <c r="D27" i="1"/>
  <c r="E27" i="1" s="1"/>
  <c r="D195" i="1"/>
  <c r="E195" i="1" s="1"/>
  <c r="D82" i="1"/>
  <c r="D64" i="1"/>
  <c r="E64" i="1" s="1"/>
  <c r="D125" i="1"/>
  <c r="D206" i="1"/>
  <c r="E206" i="1" s="1"/>
  <c r="D174" i="1"/>
  <c r="D116" i="1"/>
  <c r="E116" i="1" s="1"/>
  <c r="D46" i="1"/>
  <c r="D114" i="1"/>
  <c r="D99" i="1"/>
  <c r="E99" i="1" s="1"/>
  <c r="D61" i="1"/>
  <c r="E61" i="1" s="1"/>
  <c r="D70" i="1"/>
  <c r="D69" i="1"/>
  <c r="E69" i="1" s="1"/>
  <c r="D207" i="1"/>
  <c r="E207" i="1" s="1"/>
  <c r="D204" i="1"/>
  <c r="E204" i="1" s="1"/>
  <c r="D139" i="1"/>
  <c r="E139" i="1" s="1"/>
  <c r="D179" i="1"/>
  <c r="E179" i="1" s="1"/>
  <c r="D126" i="1"/>
  <c r="E126" i="1" s="1"/>
  <c r="D162" i="1"/>
  <c r="E162" i="1" s="1"/>
  <c r="D72" i="1"/>
  <c r="E72" i="1" s="1"/>
  <c r="D172" i="1"/>
  <c r="E172" i="1" s="1"/>
  <c r="D210" i="1"/>
  <c r="E210" i="1" s="1"/>
  <c r="D51" i="1"/>
  <c r="D66" i="1"/>
  <c r="E66" i="1" s="1"/>
  <c r="D160" i="1"/>
  <c r="E160" i="1" s="1"/>
  <c r="D191" i="1"/>
  <c r="E191" i="1" s="1"/>
  <c r="D43" i="1"/>
  <c r="D115" i="1"/>
  <c r="D58" i="1"/>
  <c r="E58" i="1" s="1"/>
  <c r="D182" i="1"/>
  <c r="E182" i="1" s="1"/>
  <c r="D127" i="1"/>
  <c r="E127" i="1" s="1"/>
  <c r="D185" i="1"/>
  <c r="D169" i="1"/>
  <c r="E169" i="1" s="1"/>
  <c r="D198" i="1"/>
  <c r="E198" i="1" s="1"/>
  <c r="D200" i="1"/>
  <c r="E200" i="1" s="1"/>
  <c r="D196" i="1"/>
  <c r="E196" i="1" s="1"/>
  <c r="D90" i="1"/>
  <c r="E90" i="1" s="1"/>
  <c r="D181" i="1"/>
  <c r="D15" i="1"/>
  <c r="D101" i="1"/>
  <c r="E101" i="1" s="1"/>
  <c r="D147" i="1"/>
  <c r="E147" i="1" s="1"/>
  <c r="D151" i="1"/>
  <c r="E151" i="1" s="1"/>
  <c r="D35" i="1"/>
  <c r="E35" i="1" s="1"/>
  <c r="D109" i="1"/>
  <c r="E109" i="1" s="1"/>
  <c r="D20" i="1"/>
  <c r="E20" i="1" s="1"/>
  <c r="D95" i="1"/>
  <c r="D144" i="1"/>
  <c r="D194" i="1"/>
  <c r="E194" i="1" s="1"/>
  <c r="D92" i="1"/>
  <c r="D86" i="1"/>
  <c r="D62" i="1"/>
  <c r="E62" i="1" s="1"/>
  <c r="D141" i="1"/>
  <c r="E141" i="1" s="1"/>
  <c r="D79" i="1"/>
  <c r="E79" i="1" s="1"/>
  <c r="D212" i="1"/>
  <c r="D138" i="1"/>
  <c r="D152" i="1"/>
  <c r="E152" i="1" s="1"/>
  <c r="D106" i="1"/>
  <c r="E106" i="1" s="1"/>
  <c r="D159" i="1"/>
  <c r="D190" i="1"/>
  <c r="E190" i="1" s="1"/>
  <c r="D111" i="1"/>
  <c r="E111" i="1" s="1"/>
  <c r="D41" i="1"/>
  <c r="D31" i="1"/>
  <c r="E31" i="1" s="1"/>
  <c r="D205" i="1"/>
  <c r="E205" i="1" s="1"/>
  <c r="D48" i="1"/>
  <c r="E48" i="1" s="1"/>
  <c r="D68" i="1"/>
  <c r="C199" i="1"/>
  <c r="C94" i="1"/>
  <c r="C124" i="1"/>
  <c r="C71" i="1"/>
  <c r="C28" i="1"/>
  <c r="C85" i="1"/>
  <c r="C75" i="1"/>
  <c r="C184" i="1"/>
  <c r="C216" i="1"/>
  <c r="C195" i="1"/>
  <c r="C82" i="1"/>
  <c r="C125" i="1"/>
  <c r="C206" i="1"/>
  <c r="C36" i="1"/>
  <c r="C174" i="1"/>
  <c r="C46" i="1"/>
  <c r="C114" i="1"/>
  <c r="C99" i="1"/>
  <c r="C69" i="1"/>
  <c r="C211" i="1"/>
  <c r="C129" i="1"/>
  <c r="C21" i="1"/>
  <c r="C221" i="1"/>
  <c r="C108" i="1"/>
  <c r="C146" i="1"/>
  <c r="C187" i="1"/>
  <c r="C130" i="1"/>
  <c r="C218" i="1"/>
  <c r="C53" i="1"/>
  <c r="C33" i="1"/>
  <c r="C74" i="1"/>
  <c r="C102" i="1"/>
  <c r="C23" i="1"/>
  <c r="C137" i="1"/>
  <c r="C117" i="1"/>
  <c r="C201" i="1"/>
  <c r="C49" i="1"/>
  <c r="C59" i="1"/>
  <c r="C167" i="1"/>
  <c r="C131" i="1"/>
  <c r="C65" i="1"/>
  <c r="C64" i="1"/>
  <c r="C56" i="1"/>
  <c r="C19" i="1"/>
  <c r="C100" i="1"/>
  <c r="C116" i="1"/>
  <c r="C61" i="1"/>
  <c r="C219" i="1"/>
  <c r="C207" i="1"/>
  <c r="C175" i="1"/>
  <c r="C204" i="1"/>
  <c r="C139" i="1"/>
  <c r="C188" i="1"/>
  <c r="C179" i="1"/>
  <c r="C126" i="1"/>
  <c r="C162" i="1"/>
  <c r="C67" i="1"/>
  <c r="C72" i="1"/>
  <c r="C172" i="1"/>
  <c r="C157" i="1"/>
  <c r="C145" i="1"/>
  <c r="C210" i="1"/>
  <c r="C51" i="1"/>
  <c r="C66" i="1"/>
  <c r="C160" i="1"/>
  <c r="C191" i="1"/>
  <c r="C43" i="1"/>
  <c r="C115" i="1"/>
  <c r="C58" i="1"/>
  <c r="C182" i="1"/>
  <c r="C127" i="1"/>
  <c r="C185" i="1"/>
  <c r="C122" i="1"/>
  <c r="C52" i="1"/>
  <c r="C121" i="1"/>
  <c r="C158" i="1"/>
  <c r="C142" i="1"/>
  <c r="C171" i="1"/>
  <c r="C192" i="1"/>
  <c r="C173" i="1"/>
  <c r="C197" i="1"/>
  <c r="C16" i="1"/>
  <c r="C176" i="1"/>
  <c r="C34" i="1"/>
  <c r="C27" i="1"/>
  <c r="C150" i="1"/>
  <c r="C198" i="1"/>
  <c r="C17" i="1"/>
  <c r="C24" i="1"/>
  <c r="C200" i="1"/>
  <c r="C196" i="1"/>
  <c r="C213" i="1"/>
  <c r="C90" i="1"/>
  <c r="C181" i="1"/>
  <c r="C96" i="1"/>
  <c r="C15" i="1"/>
  <c r="C101" i="1"/>
  <c r="C147" i="1"/>
  <c r="C170" i="1"/>
  <c r="C37" i="1"/>
  <c r="C81" i="1"/>
  <c r="C151" i="1"/>
  <c r="C165" i="1"/>
  <c r="C35" i="1"/>
  <c r="C109" i="1"/>
  <c r="C20" i="1"/>
  <c r="C144" i="1"/>
  <c r="C163" i="1"/>
  <c r="C194" i="1"/>
  <c r="C177" i="1"/>
  <c r="C92" i="1"/>
  <c r="C86" i="1"/>
  <c r="C62" i="1"/>
  <c r="C141" i="1"/>
  <c r="C79" i="1"/>
  <c r="C105" i="1"/>
  <c r="C106" i="1"/>
  <c r="C68" i="1"/>
  <c r="C41" i="1"/>
  <c r="C154" i="1"/>
  <c r="C48" i="1"/>
  <c r="C212" i="1"/>
  <c r="C103" i="1"/>
  <c r="C30" i="1"/>
  <c r="C183" i="1"/>
  <c r="C138" i="1"/>
  <c r="C84" i="1"/>
  <c r="C89" i="1"/>
  <c r="C133" i="1"/>
  <c r="C152" i="1"/>
  <c r="C80" i="1"/>
  <c r="C159" i="1"/>
  <c r="C190" i="1"/>
  <c r="C111" i="1"/>
  <c r="C31" i="1"/>
  <c r="C91" i="1"/>
  <c r="C202" i="1"/>
  <c r="C217" i="1"/>
  <c r="C78" i="1"/>
  <c r="C110" i="1"/>
  <c r="C140" i="1"/>
  <c r="C44" i="1"/>
  <c r="C93" i="1"/>
  <c r="C120" i="1"/>
  <c r="C60" i="1"/>
  <c r="C224" i="1"/>
  <c r="C148" i="1"/>
  <c r="C209" i="1"/>
  <c r="C55" i="1"/>
  <c r="C77" i="1"/>
  <c r="C87" i="1"/>
  <c r="C112" i="1"/>
  <c r="C45" i="1"/>
  <c r="C153" i="1"/>
  <c r="C119" i="1"/>
  <c r="C40" i="1"/>
  <c r="C97" i="1"/>
  <c r="C25" i="1"/>
  <c r="C63" i="1"/>
  <c r="C50" i="1"/>
  <c r="C205" i="1"/>
  <c r="C155" i="1"/>
  <c r="C214" i="1"/>
  <c r="C215" i="1"/>
  <c r="C220" i="1"/>
  <c r="C22" i="1"/>
  <c r="C208" i="1"/>
  <c r="C29" i="1"/>
  <c r="C73" i="1"/>
  <c r="C178" i="1"/>
  <c r="C18" i="1"/>
  <c r="C166" i="1"/>
  <c r="C76" i="1"/>
  <c r="C156" i="1"/>
  <c r="C143" i="1"/>
  <c r="C104" i="1"/>
  <c r="C42" i="1"/>
  <c r="C107" i="1"/>
  <c r="C123" i="1"/>
  <c r="C32" i="1"/>
  <c r="C54" i="1"/>
  <c r="C186" i="1"/>
  <c r="C113" i="1"/>
  <c r="C189" i="1"/>
  <c r="C47" i="1"/>
  <c r="C88" i="1"/>
  <c r="C98" i="1"/>
  <c r="C118" i="1"/>
  <c r="C203" i="1"/>
  <c r="C180" i="1"/>
  <c r="C169" i="1"/>
  <c r="C135" i="1"/>
  <c r="C39" i="1"/>
  <c r="C193" i="1"/>
  <c r="C149" i="1"/>
  <c r="C168" i="1"/>
  <c r="D42" i="1"/>
  <c r="D107" i="1"/>
  <c r="C132" i="1"/>
  <c r="C164" i="1"/>
  <c r="C134" i="1"/>
  <c r="C161" i="1"/>
  <c r="C128" i="1"/>
  <c r="C136" i="1"/>
  <c r="C83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8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15" i="1"/>
  <c r="E88" i="1"/>
  <c r="E86" i="1"/>
  <c r="E92" i="1"/>
  <c r="E114" i="1"/>
  <c r="E89" i="1"/>
  <c r="E84" i="1"/>
  <c r="E83" i="1"/>
  <c r="H8" i="1"/>
  <c r="E128" i="1"/>
  <c r="C8" i="1"/>
  <c r="E8" i="1"/>
  <c r="D8" i="1"/>
  <c r="K8" i="1"/>
  <c r="J8" i="1"/>
  <c r="F8" i="1"/>
  <c r="I8" i="1"/>
  <c r="G8" i="1"/>
  <c r="E185" i="1"/>
  <c r="E46" i="1"/>
  <c r="E39" i="1"/>
  <c r="E184" i="1"/>
  <c r="E134" i="1"/>
  <c r="E138" i="1"/>
  <c r="E144" i="1"/>
  <c r="E51" i="1"/>
  <c r="E40" i="1"/>
  <c r="E34" i="1"/>
  <c r="E29" i="1"/>
  <c r="E212" i="1"/>
  <c r="E95" i="1"/>
  <c r="E181" i="1"/>
  <c r="E174" i="1"/>
  <c r="E54" i="1"/>
  <c r="E44" i="1"/>
  <c r="E96" i="1"/>
  <c r="E41" i="1"/>
  <c r="E197" i="1"/>
  <c r="E50" i="1"/>
  <c r="E107" i="1"/>
  <c r="E70" i="1"/>
  <c r="E125" i="1"/>
  <c r="E158" i="1"/>
  <c r="E77" i="1"/>
  <c r="E133" i="1"/>
  <c r="E123" i="1"/>
  <c r="E108" i="1"/>
  <c r="E42" i="1"/>
  <c r="E43" i="1"/>
  <c r="E148" i="1"/>
  <c r="E45" i="1"/>
  <c r="E159" i="1"/>
  <c r="E82" i="1"/>
  <c r="E23" i="1"/>
  <c r="E224" i="1"/>
  <c r="E105" i="1"/>
  <c r="E47" i="1"/>
  <c r="E163" i="1"/>
  <c r="E164" i="1"/>
  <c r="E68" i="1"/>
  <c r="E156" i="1"/>
  <c r="E19" i="1"/>
  <c r="E36" i="1"/>
  <c r="E135" i="1"/>
  <c r="E145" i="1"/>
  <c r="E52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L9" i="1" l="1"/>
  <c r="J9" i="1"/>
  <c r="D9" i="1"/>
  <c r="E9" i="1"/>
  <c r="G2" i="4" s="1"/>
  <c r="M9" i="1"/>
  <c r="H9" i="1"/>
  <c r="C9" i="1"/>
  <c r="G9" i="1"/>
  <c r="I9" i="1"/>
  <c r="F9" i="1"/>
  <c r="O9" i="1"/>
  <c r="N9" i="1"/>
  <c r="K9" i="1"/>
  <c r="D12" i="1"/>
  <c r="E12" i="1"/>
  <c r="G2" i="2" s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G2" i="3" l="1"/>
  <c r="O12" i="1"/>
  <c r="B8" i="1"/>
  <c r="B7" i="1"/>
  <c r="F2" i="3" l="1"/>
  <c r="E2" i="3"/>
  <c r="F2" i="4"/>
  <c r="E2" i="4"/>
  <c r="AB2" i="10"/>
  <c r="B70" i="4"/>
  <c r="B34" i="13"/>
  <c r="AB208" i="10"/>
  <c r="B44" i="2"/>
  <c r="AB52" i="10"/>
  <c r="B71" i="4"/>
  <c r="AB149" i="10"/>
  <c r="B28" i="2"/>
  <c r="B44" i="13"/>
  <c r="AB162" i="10"/>
  <c r="B14" i="3"/>
  <c r="B51" i="2"/>
  <c r="B62" i="2"/>
  <c r="AB123" i="10"/>
  <c r="B42" i="4"/>
  <c r="AB108" i="10"/>
  <c r="B19" i="2"/>
  <c r="AB131" i="10"/>
  <c r="B30" i="2"/>
  <c r="AB165" i="10"/>
  <c r="B29" i="3"/>
  <c r="B58" i="4"/>
  <c r="AB110" i="10"/>
  <c r="B47" i="2"/>
  <c r="AB29" i="10"/>
  <c r="B15" i="13"/>
  <c r="AB79" i="10"/>
  <c r="B37" i="4"/>
  <c r="AB93" i="10"/>
  <c r="AB161" i="10"/>
  <c r="B56" i="2"/>
  <c r="B15" i="3"/>
  <c r="B26" i="2"/>
  <c r="B57" i="4"/>
  <c r="AB107" i="10"/>
  <c r="B31" i="2"/>
  <c r="B19" i="3"/>
  <c r="B66" i="4"/>
  <c r="B13" i="13"/>
  <c r="B73" i="4"/>
  <c r="AB83" i="10"/>
  <c r="AB66" i="10"/>
  <c r="B17" i="3"/>
  <c r="AB179" i="10"/>
  <c r="B19" i="4"/>
  <c r="AB91" i="10"/>
  <c r="B10" i="13"/>
  <c r="B109" i="4"/>
  <c r="B21" i="2"/>
  <c r="AB115" i="10"/>
  <c r="B3" i="13"/>
  <c r="AB130" i="10"/>
  <c r="B24" i="3"/>
  <c r="B35" i="3"/>
  <c r="AB64" i="10"/>
  <c r="AB190" i="10"/>
  <c r="B120" i="4"/>
  <c r="B8" i="3"/>
  <c r="B72" i="4"/>
  <c r="AB155" i="10"/>
  <c r="AB78" i="10"/>
  <c r="B12" i="4"/>
  <c r="AB22" i="10"/>
  <c r="AB205" i="10"/>
  <c r="AB23" i="10"/>
  <c r="B33" i="3"/>
  <c r="B30" i="4"/>
  <c r="AB117" i="10"/>
  <c r="B34" i="3"/>
  <c r="B61" i="4"/>
  <c r="AB90" i="10"/>
  <c r="B16" i="3"/>
  <c r="AB89" i="10"/>
  <c r="AB14" i="10"/>
  <c r="B37" i="3"/>
  <c r="B50" i="4"/>
  <c r="B32" i="13"/>
  <c r="AB49" i="10"/>
  <c r="AB61" i="10"/>
  <c r="B119" i="4"/>
  <c r="AB178" i="10"/>
  <c r="AB96" i="10"/>
  <c r="AB201" i="10"/>
  <c r="B116" i="4"/>
  <c r="B54" i="4"/>
  <c r="B40" i="3"/>
  <c r="AB202" i="10"/>
  <c r="AB192" i="10"/>
  <c r="AB80" i="10"/>
  <c r="AB141" i="10"/>
  <c r="AB76" i="10"/>
  <c r="AB17" i="10"/>
  <c r="B122" i="4"/>
  <c r="B12" i="3"/>
  <c r="B29" i="4"/>
  <c r="B20" i="3"/>
  <c r="B41" i="13"/>
  <c r="B25" i="2"/>
  <c r="B65" i="4"/>
  <c r="B48" i="4"/>
  <c r="AB60" i="10"/>
  <c r="AB99" i="10"/>
  <c r="B8" i="4"/>
  <c r="B28" i="3"/>
  <c r="B55" i="4"/>
  <c r="B16" i="4"/>
  <c r="B7" i="3"/>
  <c r="AB156" i="10"/>
  <c r="AB85" i="10"/>
  <c r="B36" i="4"/>
  <c r="B98" i="4"/>
  <c r="AB102" i="10"/>
  <c r="AB138" i="10"/>
  <c r="B63" i="4"/>
  <c r="B9" i="13"/>
  <c r="B24" i="2"/>
  <c r="AB81" i="10"/>
  <c r="B49" i="4"/>
  <c r="B34" i="2"/>
  <c r="AB119" i="10"/>
  <c r="B38" i="3"/>
  <c r="B18" i="3"/>
  <c r="B5" i="13"/>
  <c r="AB122" i="10"/>
  <c r="B23" i="2"/>
  <c r="B25" i="4"/>
  <c r="AB111" i="10"/>
  <c r="AB112" i="10"/>
  <c r="B76" i="4"/>
  <c r="AB184" i="10"/>
  <c r="B59" i="13"/>
  <c r="B20" i="4"/>
  <c r="AB16" i="10"/>
  <c r="AB68" i="10"/>
  <c r="B8" i="13"/>
  <c r="B57" i="13"/>
  <c r="AB196" i="10"/>
  <c r="AB41" i="10"/>
  <c r="AB55" i="10"/>
  <c r="B91" i="4"/>
  <c r="B39" i="13"/>
  <c r="B89" i="4"/>
  <c r="B39" i="2"/>
  <c r="B77" i="4"/>
  <c r="AB176" i="10"/>
  <c r="B68" i="4"/>
  <c r="AB53" i="10"/>
  <c r="AB25" i="10"/>
  <c r="B63" i="2"/>
  <c r="B90" i="4"/>
  <c r="AB44" i="10"/>
  <c r="B38" i="2"/>
  <c r="AB175" i="10"/>
  <c r="B40" i="13"/>
  <c r="AB172" i="10"/>
  <c r="B34" i="4"/>
  <c r="B7" i="4"/>
  <c r="B121" i="4"/>
  <c r="B51" i="13"/>
  <c r="B96" i="4"/>
  <c r="B37" i="2"/>
  <c r="B39" i="3"/>
  <c r="AB207" i="10"/>
  <c r="B10" i="4"/>
  <c r="B95" i="4"/>
  <c r="AB154" i="10"/>
  <c r="AB84" i="10"/>
  <c r="AB82" i="10"/>
  <c r="B80" i="4"/>
  <c r="B60" i="13"/>
  <c r="AB92" i="10"/>
  <c r="AB28" i="10"/>
  <c r="B59" i="4"/>
  <c r="B115" i="4"/>
  <c r="B74" i="4"/>
  <c r="B53" i="4"/>
  <c r="B75" i="4"/>
  <c r="AB71" i="10"/>
  <c r="B42" i="13"/>
  <c r="B22" i="3"/>
  <c r="AB106" i="10"/>
  <c r="B46" i="13"/>
  <c r="AB21" i="10"/>
  <c r="AB43" i="10"/>
  <c r="AB121" i="10"/>
  <c r="AB204" i="10"/>
  <c r="B94" i="4"/>
  <c r="B84" i="4"/>
  <c r="B21" i="3"/>
  <c r="AB109" i="10"/>
  <c r="B112" i="4"/>
  <c r="B27" i="4"/>
  <c r="B20" i="2"/>
  <c r="AB195" i="10"/>
  <c r="AB47" i="10"/>
  <c r="AB206" i="10"/>
  <c r="AB169" i="10"/>
  <c r="AB62" i="10"/>
  <c r="B50" i="13"/>
  <c r="B9" i="4"/>
  <c r="B41" i="3"/>
  <c r="B123" i="4"/>
  <c r="B22" i="2"/>
  <c r="AB32" i="10"/>
  <c r="B29" i="2"/>
  <c r="B27" i="13"/>
  <c r="AB153" i="10"/>
  <c r="B45" i="2"/>
  <c r="AB159" i="10"/>
  <c r="AB142" i="10"/>
  <c r="B40" i="4"/>
  <c r="B7" i="13"/>
  <c r="B11" i="3"/>
  <c r="AB143" i="10"/>
  <c r="B21" i="4"/>
  <c r="AB3" i="10"/>
  <c r="AB144" i="10"/>
  <c r="AB137" i="10"/>
  <c r="B47" i="13"/>
  <c r="AB152" i="10"/>
  <c r="B46" i="4"/>
  <c r="B97" i="4"/>
  <c r="B36" i="13"/>
  <c r="B31" i="4"/>
  <c r="B14" i="13"/>
  <c r="AB58" i="10"/>
  <c r="B55" i="13"/>
  <c r="AB163" i="10"/>
  <c r="AB6" i="10"/>
  <c r="B47" i="4"/>
  <c r="AB35" i="10"/>
  <c r="AB164" i="10"/>
  <c r="AB98" i="10"/>
  <c r="B25" i="3"/>
  <c r="AB198" i="10"/>
  <c r="B32" i="2"/>
  <c r="AB167" i="10"/>
  <c r="AB40" i="10"/>
  <c r="B41" i="4"/>
  <c r="AB145" i="10"/>
  <c r="B53" i="13"/>
  <c r="AB42" i="10"/>
  <c r="AB74" i="10"/>
  <c r="AB200" i="10"/>
  <c r="B46" i="2"/>
  <c r="AB87" i="10"/>
  <c r="AB127" i="10"/>
  <c r="AB46" i="10"/>
  <c r="B49" i="13"/>
  <c r="AB86" i="10"/>
  <c r="B35" i="4"/>
  <c r="B32" i="3"/>
  <c r="B44" i="4"/>
  <c r="AB24" i="10"/>
  <c r="AB150" i="10"/>
  <c r="AB65" i="10"/>
  <c r="B27" i="2"/>
  <c r="AB95" i="10"/>
  <c r="AB126" i="10"/>
  <c r="AB38" i="10"/>
  <c r="AB173" i="10"/>
  <c r="B113" i="4"/>
  <c r="AB50" i="10"/>
  <c r="B30" i="3"/>
  <c r="B33" i="4"/>
  <c r="AB177" i="10"/>
  <c r="AB135" i="10"/>
  <c r="AB45" i="10"/>
  <c r="AB5" i="10"/>
  <c r="B43" i="13"/>
  <c r="AB171" i="10"/>
  <c r="AB18" i="10"/>
  <c r="B64" i="2"/>
  <c r="AB34" i="10"/>
  <c r="B43" i="4"/>
  <c r="B58" i="13"/>
  <c r="AB97" i="10"/>
  <c r="AB30" i="10"/>
  <c r="B48" i="2"/>
  <c r="B110" i="4"/>
  <c r="AB197" i="10"/>
  <c r="AB166" i="10"/>
  <c r="AB199" i="10"/>
  <c r="B60" i="4"/>
  <c r="B35" i="2"/>
  <c r="AB39" i="10"/>
  <c r="AB33" i="10"/>
  <c r="AB15" i="10"/>
  <c r="B37" i="13"/>
  <c r="B33" i="13"/>
  <c r="AB168" i="10"/>
  <c r="B36" i="3"/>
  <c r="AB125" i="10"/>
  <c r="B38" i="13"/>
  <c r="B83" i="4"/>
  <c r="AB8" i="10"/>
  <c r="B81" i="4"/>
  <c r="AB26" i="10"/>
  <c r="B53" i="2"/>
  <c r="AB101" i="10"/>
  <c r="AB120" i="10"/>
  <c r="AB183" i="10"/>
  <c r="B4" i="13"/>
  <c r="AB181" i="10"/>
  <c r="AB11" i="10"/>
  <c r="B86" i="4"/>
  <c r="AB128" i="10"/>
  <c r="B85" i="4"/>
  <c r="AB129" i="10"/>
  <c r="B48" i="13"/>
  <c r="B79" i="4"/>
  <c r="B45" i="13"/>
  <c r="AB100" i="10"/>
  <c r="B99" i="4"/>
  <c r="B59" i="2"/>
  <c r="B61" i="2"/>
  <c r="B39" i="4"/>
  <c r="B42" i="2"/>
  <c r="B9" i="3"/>
  <c r="AB63" i="10"/>
  <c r="B15" i="4"/>
  <c r="AB104" i="10"/>
  <c r="B6" i="13"/>
  <c r="AB94" i="10"/>
  <c r="B52" i="4"/>
  <c r="B28" i="4"/>
  <c r="AB139" i="10"/>
  <c r="AB75" i="10"/>
  <c r="AB77" i="10"/>
  <c r="B60" i="2"/>
  <c r="B12" i="13"/>
  <c r="B117" i="4"/>
  <c r="B52" i="2"/>
  <c r="AB51" i="10"/>
  <c r="AB105" i="10"/>
  <c r="AB7" i="10"/>
  <c r="AB67" i="10"/>
  <c r="AB170" i="10"/>
  <c r="AB194" i="10"/>
  <c r="AB69" i="10"/>
  <c r="AB157" i="10"/>
  <c r="B54" i="2"/>
  <c r="AB56" i="10"/>
  <c r="B31" i="3"/>
  <c r="AB13" i="10"/>
  <c r="AB151" i="10"/>
  <c r="AB4" i="10"/>
  <c r="AB133" i="10"/>
  <c r="AB185" i="10"/>
  <c r="B45" i="4"/>
  <c r="B49" i="2"/>
  <c r="AB180" i="10"/>
  <c r="AB158" i="10"/>
  <c r="AB186" i="10"/>
  <c r="B55" i="2"/>
  <c r="B14" i="4"/>
  <c r="AB27" i="10"/>
  <c r="B54" i="13"/>
  <c r="AB124" i="10"/>
  <c r="B26" i="3"/>
  <c r="AB193" i="10"/>
  <c r="AB160" i="10"/>
  <c r="B27" i="3"/>
  <c r="B35" i="13"/>
  <c r="AB132" i="10"/>
  <c r="B56" i="4"/>
  <c r="B58" i="2"/>
  <c r="AB31" i="10"/>
  <c r="B13" i="3"/>
  <c r="B36" i="2"/>
  <c r="AB113" i="10"/>
  <c r="AB182" i="10"/>
  <c r="AB72" i="10"/>
  <c r="AB187" i="10"/>
  <c r="B69" i="4"/>
  <c r="AB59" i="10"/>
  <c r="B88" i="4"/>
  <c r="B92" i="4"/>
  <c r="B10" i="3"/>
  <c r="B22" i="4"/>
  <c r="B78" i="4"/>
  <c r="AB36" i="10"/>
  <c r="B52" i="13"/>
  <c r="AB191" i="10"/>
  <c r="B11" i="13"/>
  <c r="AB116" i="10"/>
  <c r="AB73" i="10"/>
  <c r="B118" i="4"/>
  <c r="AB114" i="10"/>
  <c r="AB48" i="10"/>
  <c r="AB147" i="10"/>
  <c r="B17" i="4"/>
  <c r="B51" i="4"/>
  <c r="AB188" i="10"/>
  <c r="B11" i="4"/>
  <c r="B56" i="13"/>
  <c r="B41" i="2"/>
  <c r="B114" i="4"/>
  <c r="B23" i="4"/>
  <c r="B43" i="2"/>
  <c r="AB146" i="10"/>
  <c r="AB37" i="10"/>
  <c r="B87" i="4"/>
  <c r="B23" i="3"/>
  <c r="AB88" i="10"/>
  <c r="AB136" i="10"/>
  <c r="AB134" i="10"/>
  <c r="AB140" i="10"/>
  <c r="B32" i="4"/>
  <c r="B57" i="2"/>
  <c r="AB103" i="10"/>
  <c r="AB203" i="10"/>
  <c r="AB57" i="10"/>
  <c r="AB10" i="10"/>
  <c r="AB20" i="10"/>
  <c r="B82" i="4"/>
  <c r="B40" i="2"/>
  <c r="AB9" i="10"/>
  <c r="B64" i="4"/>
  <c r="AB70" i="10"/>
  <c r="B18" i="4"/>
  <c r="B93" i="4"/>
  <c r="AB19" i="10"/>
  <c r="AB118" i="10"/>
  <c r="B67" i="4"/>
  <c r="AB12" i="10"/>
  <c r="B50" i="2"/>
  <c r="B13" i="4"/>
  <c r="B111" i="4"/>
  <c r="AB189" i="10"/>
  <c r="B24" i="4"/>
  <c r="AB54" i="10"/>
  <c r="AB148" i="10"/>
  <c r="B26" i="4"/>
  <c r="AB174" i="10"/>
  <c r="B62" i="4"/>
  <c r="B9" i="2"/>
  <c r="B17" i="2"/>
  <c r="B10" i="2"/>
  <c r="B8" i="2"/>
  <c r="B104" i="4"/>
  <c r="B7" i="2"/>
  <c r="B101" i="4"/>
  <c r="B11" i="2"/>
  <c r="B106" i="4"/>
  <c r="AB209" i="10"/>
  <c r="B12" i="2"/>
  <c r="B15" i="2"/>
  <c r="B102" i="4"/>
  <c r="B18" i="2"/>
  <c r="B16" i="2"/>
  <c r="B107" i="4"/>
  <c r="B38" i="4"/>
  <c r="B14" i="2"/>
  <c r="B13" i="2"/>
  <c r="B105" i="4"/>
  <c r="B100" i="4"/>
  <c r="B103" i="4"/>
  <c r="F3" i="3" l="1"/>
  <c r="E3" i="3"/>
  <c r="D5" i="3"/>
  <c r="F5" i="3" s="1"/>
  <c r="D5" i="2"/>
  <c r="F5" i="2" s="1"/>
  <c r="E3" i="4"/>
  <c r="F3" i="4"/>
  <c r="S4" i="4" a="1"/>
  <c r="S4" i="4" s="1"/>
  <c r="S4" i="2" a="1"/>
  <c r="S4" i="2" s="1"/>
  <c r="S4" i="3" a="1"/>
  <c r="S4" i="3" s="1"/>
  <c r="B6" i="1"/>
  <c r="F4" i="3" l="1"/>
  <c r="E4" i="3"/>
  <c r="E5" i="3" s="1"/>
  <c r="E5" i="2"/>
  <c r="F4" i="4"/>
  <c r="E4" i="4"/>
  <c r="E5" i="4" s="1"/>
  <c r="D5" i="4"/>
  <c r="F5" i="4" s="1"/>
  <c r="B9" i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<sst xmlns="http://schemas.openxmlformats.org/spreadsheetml/2006/main" count="15617" uniqueCount="5234">
  <si>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</si>
  <si>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</si>
  <si>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</si>
  <si>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</si>
  <si>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</si>
  <si>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</si>
  <si>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</si>
  <si>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</si>
  <si>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</si>
  <si>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</si>
  <si>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</si>
  <si>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</si>
  <si>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</si>
  <si>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</si>
  <si>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</si>
  <si>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</si>
  <si>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</si>
  <si>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</si>
  <si>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</si>
  <si>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</si>
  <si>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</si>
  <si>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</si>
  <si>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</si>
  <si>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</si>
  <si>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</si>
  <si>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</si>
  <si>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</si>
  <si>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</si>
  <si>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</si>
  <si>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</si>
  <si>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</si>
  <si>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</si>
  <si>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</si>
  <si>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</si>
  <si>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</si>
  <si>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</si>
  <si>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</si>
  <si>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</si>
  <si>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</si>
  <si>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</si>
  <si>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</si>
  <si>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</si>
  <si>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</si>
  <si>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</si>
  <si>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</si>
  <si>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</si>
  <si>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</si>
  <si>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</si>
  <si>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</si>
  <si>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</si>
  <si>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</si>
  <si>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</si>
  <si>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</si>
  <si>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</si>
  <si>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</si>
  <si>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</si>
  <si>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</si>
  <si>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</si>
  <si>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</si>
  <si>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</si>
  <si>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</si>
  <si>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</si>
  <si>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</si>
  <si>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</si>
  <si>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</si>
  <si>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</si>
  <si>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</si>
  <si>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</si>
  <si>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</si>
  <si>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</si>
  <si>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</si>
  <si>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</si>
  <si>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</si>
  <si>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</si>
  <si>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</si>
  <si>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</si>
  <si>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</si>
  <si>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</si>
  <si>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</si>
  <si>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</si>
  <si>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</si>
  <si>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</si>
  <si>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</si>
  <si>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</si>
  <si>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</si>
  <si>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</si>
  <si>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</si>
  <si>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</si>
  <si>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</si>
  <si>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</si>
  <si>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</si>
  <si>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</si>
  <si>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</si>
  <si>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</si>
  <si>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</si>
  <si>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</si>
  <si>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</si>
  <si>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</si>
  <si>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</si>
  <si>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</si>
  <si>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</si>
  <si>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</si>
  <si>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</si>
  <si>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</si>
  <si>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</si>
  <si>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</si>
  <si>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</si>
  <si>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</si>
  <si>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</si>
  <si>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</si>
  <si>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</si>
  <si>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</si>
  <si>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</si>
  <si>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</si>
  <si>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</si>
  <si>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</si>
  <si>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</si>
  <si>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</si>
  <si>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</si>
  <si>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</si>
  <si>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</si>
  <si>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</si>
  <si>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</si>
  <si>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</si>
  <si>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</si>
  <si>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</si>
  <si>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</si>
  <si>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</si>
  <si>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</si>
  <si>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</si>
  <si>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</si>
  <si>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</si>
  <si>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</si>
  <si>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</si>
  <si>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</si>
  <si>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</si>
  <si>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</si>
  <si>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</si>
  <si>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</si>
  <si>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</si>
  <si>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</si>
  <si>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</si>
  <si>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</si>
  <si>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</si>
  <si>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</si>
  <si>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</si>
  <si>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</si>
  <si>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</si>
  <si>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</si>
  <si>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</si>
  <si>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</si>
  <si>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</si>
  <si>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</si>
  <si>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</si>
  <si>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</si>
  <si>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</si>
  <si>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</si>
  <si>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</si>
  <si>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</si>
  <si>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</si>
  <si>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</si>
  <si>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</si>
  <si>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</si>
  <si>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</si>
  <si>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</si>
  <si>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</si>
  <si>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</si>
  <si>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</si>
  <si>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</si>
  <si>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</si>
  <si>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</si>
  <si>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</si>
  <si>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</si>
  <si>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</si>
  <si>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</si>
  <si>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</si>
  <si>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</si>
  <si>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</si>
  <si>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</si>
  <si>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</si>
  <si>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</si>
  <si>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</si>
  <si>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</si>
  <si>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</si>
  <si>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</si>
  <si>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</si>
  <si>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</si>
  <si>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</si>
  <si>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</si>
  <si>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</si>
  <si>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</si>
  <si>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</si>
  <si>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</si>
  <si>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</si>
  <si>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</si>
  <si>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</si>
  <si>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</si>
  <si>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</si>
  <si>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</si>
  <si>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</si>
  <si>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</si>
  <si>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</si>
  <si>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</si>
  <si>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</si>
  <si>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</si>
  <si>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</si>
  <si>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</si>
  <si>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</si>
  <si>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</si>
  <si>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</si>
  <si>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</si>
  <si>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</si>
  <si>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</si>
  <si>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</si>
  <si>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</si>
  <si>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</si>
  <si>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</si>
  <si>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</si>
  <si>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</si>
  <si>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</si>
  <si>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</si>
  <si>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</si>
  <si>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</si>
  <si>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</si>
  <si>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</si>
  <si>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</si>
  <si>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</si>
  <si>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</si>
  <si>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</si>
  <si>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</si>
  <si>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</si>
  <si>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</si>
  <si>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</si>
  <si>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</si>
  <si>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</si>
  <si>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</si>
  <si>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</si>
  <si>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</si>
  <si>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</si>
  <si>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</si>
  <si>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</si>
  <si>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</si>
  <si>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</si>
  <si>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</si>
  <si>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</si>
  <si>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</si>
  <si>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</si>
  <si>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</si>
  <si>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</si>
  <si>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</si>
  <si>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</si>
  <si>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</si>
  <si>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</si>
  <si>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</si>
  <si>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</si>
  <si>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</si>
  <si>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</si>
  <si>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</si>
  <si>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</si>
  <si>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</si>
  <si>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</si>
  <si>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</si>
  <si>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</si>
  <si>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</si>
  <si>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</si>
  <si>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</si>
  <si>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</si>
  <si>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</si>
  <si>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</si>
  <si>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</si>
  <si>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</si>
  <si>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</si>
  <si>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</si>
  <si>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</si>
  <si>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</si>
  <si>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</si>
  <si>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</si>
  <si>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</si>
  <si>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</si>
  <si>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</si>
  <si>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</si>
  <si>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</si>
  <si>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</si>
  <si>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</si>
  <si>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</si>
  <si>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</si>
  <si>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</si>
  <si>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</si>
  <si>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</si>
  <si>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</si>
  <si>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</si>
  <si>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</si>
  <si>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</si>
  <si>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</si>
  <si>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</si>
  <si>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</si>
  <si>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</si>
  <si>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</si>
  <si>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</si>
  <si>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</si>
  <si>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</si>
  <si>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</si>
  <si>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</si>
  <si>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</si>
  <si>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</si>
  <si>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</si>
  <si>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</si>
  <si>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</si>
  <si>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</si>
  <si>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</si>
  <si>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</si>
  <si>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</si>
  <si>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</si>
  <si>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</si>
  <si>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</si>
  <si>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</si>
  <si>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</si>
  <si>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</si>
  <si>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</si>
  <si>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</si>
  <si>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</si>
  <si>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</si>
  <si>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</si>
  <si>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</si>
  <si>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</si>
  <si>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</si>
  <si>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</si>
  <si>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</si>
  <si>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</si>
  <si>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</si>
  <si>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</si>
  <si>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</si>
  <si>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</si>
  <si>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</si>
  <si>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</si>
  <si>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</si>
  <si>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</si>
  <si>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</si>
  <si>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</si>
  <si>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</si>
  <si>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</si>
  <si>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</si>
  <si>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</si>
  <si>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</si>
  <si>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</si>
  <si>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</si>
  <si>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</si>
  <si>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</si>
  <si>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</si>
  <si>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</si>
  <si>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</si>
  <si>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</si>
  <si>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</si>
  <si>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</si>
  <si>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</si>
  <si>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</si>
  <si>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</si>
  <si>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</si>
  <si>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</si>
  <si>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</si>
  <si>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</si>
  <si>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</si>
  <si>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</si>
  <si>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</si>
  <si>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</si>
  <si>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</si>
  <si>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</si>
  <si>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</si>
  <si>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</si>
  <si>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</si>
  <si>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</si>
  <si>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</si>
  <si>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</si>
  <si>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</si>
  <si>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</si>
  <si>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</si>
  <si>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</si>
  <si>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</si>
  <si>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</si>
  <si>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</si>
  <si>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</si>
  <si>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</si>
  <si>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</si>
  <si>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</si>
  <si>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</si>
  <si>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</si>
  <si>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</si>
  <si>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</si>
  <si>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</si>
  <si>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</si>
  <si>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</si>
  <si>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</si>
  <si>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</si>
  <si>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</si>
  <si>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</si>
  <si>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</si>
  <si>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</si>
  <si>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</si>
  <si>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</si>
  <si>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</si>
  <si>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</si>
  <si>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</si>
  <si>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</si>
  <si>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</si>
  <si>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</si>
  <si>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</si>
  <si>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</si>
  <si>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</si>
  <si>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</si>
  <si>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</si>
  <si>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</si>
  <si>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</si>
  <si>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</si>
  <si>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</si>
  <si>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</si>
  <si>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</si>
  <si>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</si>
  <si>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</si>
  <si>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</si>
  <si>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</si>
  <si>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</si>
  <si>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</si>
  <si>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</si>
  <si>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</si>
  <si>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</si>
  <si>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</si>
  <si>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</si>
  <si>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</si>
  <si>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</si>
  <si>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</si>
  <si>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</si>
  <si>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</si>
  <si>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</si>
  <si>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</si>
  <si>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</si>
  <si>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</si>
  <si>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</si>
  <si>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</si>
  <si>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</si>
  <si>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</si>
  <si>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</si>
  <si>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</si>
  <si>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</si>
  <si>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</si>
  <si>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</si>
  <si>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</si>
  <si>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</si>
  <si>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</si>
  <si>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</si>
  <si>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</si>
  <si>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</si>
  <si>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</si>
  <si>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</si>
  <si>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</si>
  <si>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</si>
  <si>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</si>
  <si>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</si>
  <si>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</si>
  <si>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</si>
  <si>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</si>
  <si>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</si>
  <si>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</si>
  <si>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</si>
  <si>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</si>
  <si>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</si>
  <si>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</si>
  <si>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</si>
  <si>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</si>
  <si>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</si>
  <si>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</si>
  <si>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</si>
  <si>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</si>
  <si>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</si>
  <si>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</si>
  <si>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</si>
  <si>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</si>
  <si>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</si>
  <si>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</si>
  <si>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</si>
  <si>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</si>
  <si>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</si>
  <si>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</si>
  <si>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</si>
  <si>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</si>
  <si>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</si>
  <si>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</si>
  <si>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</si>
  <si>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</si>
  <si>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</si>
  <si>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</si>
  <si>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</si>
  <si>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</si>
  <si>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</si>
  <si>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</si>
  <si>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</si>
  <si>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</si>
  <si>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</si>
  <si>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</si>
  <si>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</si>
  <si>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</si>
  <si>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</si>
  <si>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</si>
  <si>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</si>
  <si>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</si>
  <si>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</si>
  <si>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</si>
  <si>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</si>
  <si>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</si>
  <si>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</si>
  <si>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</si>
  <si>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</si>
  <si>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</si>
  <si>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</si>
  <si>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</si>
  <si>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</si>
  <si>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</si>
  <si>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</si>
  <si>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</si>
  <si>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</si>
  <si>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</si>
  <si>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</si>
  <si>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</si>
  <si>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</si>
  <si>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</si>
  <si>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</si>
  <si>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</si>
  <si>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</si>
  <si>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</si>
  <si>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</si>
  <si>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</si>
  <si>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</si>
  <si>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</si>
  <si>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</si>
  <si>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</si>
  <si>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</si>
  <si>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</si>
  <si>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</si>
  <si>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</si>
  <si>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</si>
  <si>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</si>
  <si>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</si>
  <si>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</si>
  <si>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</si>
  <si>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</si>
  <si>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</si>
  <si>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</si>
  <si>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</si>
  <si>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</si>
  <si>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</si>
  <si>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</si>
  <si>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</si>
  <si>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</si>
  <si>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</si>
  <si>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</si>
  <si>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</si>
  <si>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</si>
  <si>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</si>
  <si>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</si>
  <si>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</si>
  <si>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</si>
  <si>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</si>
  <si>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</si>
  <si>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</si>
  <si>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</si>
  <si>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</si>
  <si>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</si>
  <si>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</si>
  <si>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</si>
  <si>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</si>
  <si>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</si>
  <si>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</si>
  <si>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</si>
  <si>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</si>
  <si>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</si>
  <si>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</si>
  <si>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</si>
  <si>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</si>
  <si>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</si>
  <si>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</si>
  <si>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</si>
  <si>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</si>
  <si>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</si>
  <si>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</si>
  <si>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</si>
  <si>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</si>
  <si>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</si>
  <si>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</si>
  <si>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</si>
  <si>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</si>
  <si>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</si>
  <si>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</si>
  <si>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</si>
  <si>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</si>
  <si>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</si>
  <si>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</si>
  <si>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</si>
  <si>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</si>
  <si>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</si>
  <si>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</si>
  <si>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</si>
  <si>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</si>
  <si>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</si>
  <si>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</si>
  <si>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</si>
  <si>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</si>
  <si>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</si>
  <si>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</si>
  <si>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</si>
  <si>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</si>
  <si>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</si>
  <si>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</si>
  <si>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</si>
  <si>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</si>
  <si>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</si>
  <si>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</si>
  <si>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</si>
  <si>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</si>
  <si>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</si>
  <si>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</si>
  <si>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</si>
  <si>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</si>
  <si>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</si>
  <si>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</si>
  <si>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</si>
  <si>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</si>
  <si>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</si>
  <si>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</si>
  <si>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</si>
  <si>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</si>
  <si>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</si>
  <si>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</si>
  <si>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</si>
  <si>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</si>
  <si>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</si>
  <si>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</si>
  <si>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</si>
  <si>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</si>
  <si>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</si>
  <si>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</si>
  <si>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</si>
  <si>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</si>
  <si>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</si>
  <si>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</si>
  <si>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</si>
  <si>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</si>
  <si>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</si>
  <si>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</si>
  <si>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</si>
  <si>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</si>
  <si>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</si>
  <si>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</si>
  <si>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</si>
  <si>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</si>
  <si>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</si>
  <si>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</si>
  <si>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</si>
  <si>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</si>
  <si>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</si>
  <si>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</si>
  <si>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</si>
  <si>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</si>
  <si>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</si>
  <si>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</si>
  <si>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</si>
  <si>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</si>
  <si>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</si>
  <si>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</si>
  <si>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</si>
  <si>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</si>
  <si>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</si>
  <si>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</si>
  <si>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</si>
  <si>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</si>
  <si>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</si>
  <si>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</si>
  <si>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</si>
  <si>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</si>
  <si>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</si>
  <si>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</si>
  <si>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</si>
  <si>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</si>
  <si>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</si>
  <si>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</si>
  <si>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</si>
  <si>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</si>
  <si>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</si>
  <si>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</si>
  <si>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</si>
  <si>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</si>
  <si>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</si>
  <si>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</si>
  <si>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</si>
  <si>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</si>
  <si>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</si>
  <si>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</si>
  <si>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</si>
  <si>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</si>
  <si>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</si>
  <si>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</si>
  <si>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</si>
  <si>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</si>
  <si>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</si>
  <si>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</si>
  <si>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</si>
  <si>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</si>
  <si>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</si>
  <si>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</si>
  <si>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</si>
  <si>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</si>
  <si>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</si>
  <si>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</si>
  <si>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</si>
  <si>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</si>
  <si>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</si>
  <si>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</si>
  <si>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</si>
  <si>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</si>
  <si>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</si>
  <si>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</si>
  <si>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</si>
  <si>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</si>
  <si>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</si>
  <si>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</si>
  <si>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</si>
  <si>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</si>
  <si>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</si>
  <si>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</si>
  <si>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</si>
  <si>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</si>
  <si>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</si>
  <si>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</si>
  <si>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</si>
  <si>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</si>
  <si>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</si>
  <si>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</si>
  <si>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</si>
  <si>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</si>
  <si>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</si>
  <si>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</si>
  <si>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</si>
  <si>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</si>
  <si>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</si>
  <si>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</si>
  <si>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</si>
  <si>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</si>
  <si>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</si>
  <si>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</si>
  <si>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</si>
  <si>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</si>
  <si>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</si>
  <si>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</si>
  <si>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</si>
  <si>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</si>
  <si>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</si>
  <si>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</si>
  <si>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</si>
  <si>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</si>
  <si>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</si>
  <si>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</si>
  <si>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</si>
  <si>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</si>
  <si>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</si>
  <si>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</si>
  <si>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</si>
  <si>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</si>
  <si>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</si>
  <si>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</si>
  <si>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</si>
  <si>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</si>
  <si>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</si>
  <si>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</si>
  <si>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</si>
  <si>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</si>
  <si>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</si>
  <si>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</si>
  <si>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</si>
  <si>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</si>
  <si>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</si>
  <si>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</si>
  <si>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</si>
  <si>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</si>
  <si>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</si>
  <si>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</si>
  <si>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</si>
  <si>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</si>
  <si>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</si>
  <si>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</si>
  <si>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</si>
  <si>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</si>
  <si>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</si>
  <si>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</si>
  <si>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</si>
  <si>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</si>
  <si>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</si>
  <si>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</si>
  <si>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</si>
  <si>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</si>
  <si>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</si>
  <si>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</si>
  <si>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</si>
  <si>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</si>
  <si>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</si>
  <si>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</si>
  <si>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</si>
  <si>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</si>
  <si>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</si>
  <si>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</si>
  <si>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</si>
  <si>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</si>
  <si>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</si>
  <si>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</si>
  <si>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</si>
  <si>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</si>
  <si>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</si>
  <si>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</si>
  <si>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</si>
  <si>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</si>
  <si>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</si>
  <si>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</si>
  <si>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</si>
  <si>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</si>
  <si>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</si>
  <si>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</si>
  <si>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</si>
  <si>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</si>
  <si>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</si>
  <si>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</si>
  <si>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</si>
  <si>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</si>
  <si>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</si>
  <si>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</si>
  <si>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</si>
  <si>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</si>
  <si>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</si>
  <si>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</si>
  <si>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</si>
  <si>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</si>
  <si>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</si>
  <si>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</si>
  <si>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</si>
  <si>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</si>
  <si>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</si>
  <si>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</si>
  <si>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</si>
  <si>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</si>
  <si>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</si>
  <si>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</si>
  <si>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</si>
  <si>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</si>
  <si>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</si>
  <si>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</si>
  <si>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</si>
  <si>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</si>
  <si>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</si>
  <si>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</si>
  <si>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</si>
  <si>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</si>
  <si>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</si>
  <si>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</si>
  <si>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</si>
  <si>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</si>
  <si>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</si>
  <si>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</si>
  <si>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</si>
  <si>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</si>
  <si>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</si>
  <si>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</si>
  <si>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</si>
  <si>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</si>
  <si>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</si>
  <si>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</si>
  <si>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</si>
  <si>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</si>
  <si>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</si>
  <si>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</si>
  <si>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</si>
  <si>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</si>
  <si>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</si>
  <si>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</si>
  <si>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</si>
  <si>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</si>
  <si>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</si>
  <si>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</si>
  <si>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</si>
  <si>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</si>
  <si>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</si>
  <si>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</si>
  <si>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</si>
  <si>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</si>
  <si>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</si>
  <si>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</si>
  <si>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</si>
  <si>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</si>
  <si>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</si>
  <si>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</si>
  <si>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</si>
  <si>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</si>
  <si>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</si>
  <si>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</si>
  <si>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</si>
  <si>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</si>
  <si>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</si>
  <si>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</si>
  <si>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</si>
  <si>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</si>
  <si>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</si>
  <si>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</si>
  <si>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</si>
  <si>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</si>
  <si>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</si>
  <si>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</si>
  <si>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</si>
  <si>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</si>
  <si>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</si>
  <si>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</si>
  <si>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</si>
  <si>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</si>
  <si>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</si>
  <si>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</si>
  <si>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</si>
  <si>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</si>
  <si>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</si>
  <si>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</si>
  <si>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</si>
  <si>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</si>
  <si>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</si>
  <si>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</si>
  <si>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</si>
  <si>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</si>
  <si>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</si>
  <si>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</si>
  <si>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</si>
  <si>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</si>
  <si>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</si>
  <si>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</si>
  <si>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</si>
  <si>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</si>
  <si>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</si>
  <si>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</si>
  <si>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</si>
  <si>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</si>
  <si>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</si>
  <si>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</si>
  <si>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</si>
  <si>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</si>
  <si>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</si>
  <si>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</si>
  <si>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</si>
  <si>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</si>
  <si>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</si>
  <si>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</si>
  <si>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</si>
  <si>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</si>
  <si>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</si>
  <si>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</si>
  <si>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</si>
  <si>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</si>
  <si>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</si>
  <si>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</si>
  <si>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</si>
  <si>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</si>
  <si>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</si>
  <si>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</si>
  <si>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</si>
  <si>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</si>
  <si>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</si>
  <si>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</si>
  <si>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</si>
  <si>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</si>
  <si>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</si>
  <si>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</si>
  <si>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</si>
  <si>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</si>
  <si>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</si>
  <si>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</si>
  <si>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</si>
  <si>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</si>
  <si>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</si>
  <si>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</si>
  <si>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</si>
  <si>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</si>
  <si>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</si>
  <si>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</si>
  <si>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</si>
  <si>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</si>
  <si>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</si>
  <si>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</si>
  <si>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</si>
  <si>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</si>
  <si>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</si>
  <si>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</si>
  <si>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</si>
  <si>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</si>
  <si>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</si>
  <si>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</si>
  <si>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</si>
  <si>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</si>
  <si>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</si>
  <si>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</si>
  <si>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</si>
  <si>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</si>
  <si>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</si>
  <si>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</si>
  <si>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</si>
  <si>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</si>
  <si>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</si>
  <si>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</si>
  <si>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</si>
  <si>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</si>
  <si>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</si>
  <si>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</si>
  <si>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</si>
  <si>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</si>
  <si>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</si>
  <si>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</si>
  <si>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</si>
  <si>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</si>
  <si>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</si>
  <si>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</si>
  <si>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</si>
  <si>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</si>
  <si>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</si>
  <si>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</si>
  <si>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</si>
  <si>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</si>
  <si>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</si>
  <si>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</si>
  <si>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</si>
  <si>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</si>
  <si>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</si>
  <si>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</si>
  <si>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</si>
  <si>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</si>
  <si>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</si>
  <si>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</si>
  <si>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</si>
  <si>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</si>
  <si>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</si>
  <si>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</si>
  <si>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</si>
  <si>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</si>
  <si>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</si>
  <si>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</si>
  <si>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</si>
  <si>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</si>
  <si>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</si>
  <si>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</si>
  <si>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</si>
  <si>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</si>
  <si>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</si>
  <si>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</si>
  <si>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</si>
  <si>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</si>
  <si>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</si>
  <si>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</si>
  <si>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</si>
  <si>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</si>
  <si>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</si>
  <si>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</si>
  <si>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</si>
  <si>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</si>
  <si>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</si>
  <si>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</si>
  <si>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</si>
  <si>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</si>
  <si>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</si>
  <si>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</si>
  <si>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</si>
  <si>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</si>
  <si>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</si>
  <si>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</si>
  <si>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</si>
  <si>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</si>
  <si>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</si>
  <si>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</si>
  <si>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</si>
  <si>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</si>
  <si>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</si>
  <si>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</si>
  <si>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</si>
  <si>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</si>
  <si>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</si>
  <si>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</si>
  <si>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</si>
  <si>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</si>
  <si>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</si>
  <si>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</si>
  <si>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</si>
  <si>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</si>
  <si>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</si>
  <si>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</si>
  <si>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</si>
  <si>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</si>
  <si>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</si>
  <si>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</si>
  <si>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</si>
  <si>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</si>
  <si>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</si>
  <si>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</si>
  <si>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</si>
  <si>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</si>
  <si>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</si>
  <si>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</si>
  <si>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</si>
  <si>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</si>
  <si>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</si>
  <si>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</si>
  <si>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</si>
  <si>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</si>
  <si>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</si>
  <si>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</si>
  <si>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</si>
  <si>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</si>
  <si>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</si>
  <si>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</si>
  <si>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</si>
  <si>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</si>
  <si>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</si>
  <si>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</si>
  <si>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</si>
  <si>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</si>
  <si>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</si>
  <si>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</si>
  <si>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</si>
  <si>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</si>
  <si>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</si>
  <si>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</si>
  <si>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</si>
  <si>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</si>
  <si>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</si>
  <si>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</si>
  <si>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</si>
  <si>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</si>
  <si>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</si>
  <si>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</si>
  <si>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</si>
  <si>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</si>
  <si>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</si>
  <si>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</si>
  <si>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</si>
  <si>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</si>
  <si>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</si>
  <si>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</si>
  <si>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</si>
  <si>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</si>
  <si>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</si>
  <si>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</si>
  <si>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</si>
  <si>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</si>
  <si>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</si>
  <si>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</si>
  <si>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</si>
  <si>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</si>
  <si>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</si>
  <si>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</si>
  <si>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</si>
  <si>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</si>
  <si>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</si>
  <si>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</si>
  <si>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</si>
  <si>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</si>
  <si>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</si>
  <si>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</si>
  <si>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</si>
  <si>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</si>
  <si>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</si>
  <si>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</si>
  <si>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</si>
  <si>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</si>
  <si>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</si>
  <si>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</si>
  <si>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</si>
  <si>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</si>
  <si>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</si>
  <si>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</si>
  <si>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</si>
  <si>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</si>
  <si>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</si>
  <si>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</si>
  <si>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</si>
  <si>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</si>
  <si>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</si>
  <si>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</si>
  <si>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</si>
  <si>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</si>
  <si>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</si>
  <si>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</si>
  <si>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</si>
  <si>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</si>
  <si>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</si>
  <si>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</si>
  <si>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</si>
  <si>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</si>
  <si>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</si>
  <si>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</si>
  <si>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</si>
  <si>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</si>
  <si>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</si>
  <si>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</si>
  <si>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</si>
  <si>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</si>
  <si>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</si>
  <si>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</si>
  <si>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</si>
  <si>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</si>
  <si>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</si>
  <si>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</si>
  <si>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</si>
  <si>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</si>
  <si>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</si>
  <si>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</si>
  <si>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</si>
  <si>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</si>
  <si>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</si>
  <si>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</si>
  <si>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</si>
  <si>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</si>
  <si>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</si>
  <si>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</si>
  <si>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</si>
  <si>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</si>
  <si>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</si>
  <si>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</si>
  <si>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</si>
  <si>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</si>
  <si>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</si>
  <si>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</si>
  <si>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</si>
  <si>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</si>
  <si>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</si>
  <si>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</si>
  <si>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</si>
  <si>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</si>
  <si>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</si>
  <si>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</si>
  <si>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</si>
  <si>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</si>
  <si>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</si>
  <si>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</si>
  <si>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</si>
  <si>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</si>
  <si>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</si>
  <si>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</si>
  <si>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</si>
  <si>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</si>
  <si>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</si>
  <si>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</si>
  <si>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</si>
  <si>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</si>
  <si>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</si>
  <si>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</si>
  <si>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</si>
  <si>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</si>
  <si>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</si>
  <si>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</si>
  <si>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</si>
  <si>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</si>
  <si>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</si>
  <si>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</si>
  <si>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</si>
  <si>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</si>
  <si>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</si>
  <si>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</si>
  <si>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</si>
  <si>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</si>
  <si>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</si>
  <si>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</si>
  <si>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</si>
  <si>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</si>
  <si>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</si>
  <si>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</si>
  <si>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</si>
  <si>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</si>
  <si>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</si>
  <si>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</si>
  <si>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</si>
  <si>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</si>
  <si>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</si>
  <si>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</si>
  <si>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</si>
  <si>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</si>
  <si>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</si>
  <si>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</si>
  <si>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</si>
  <si>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</si>
  <si>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</si>
  <si>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</si>
  <si>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</si>
  <si>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</si>
  <si>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</si>
  <si>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</si>
  <si>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</si>
  <si>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</si>
  <si>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</si>
  <si>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</si>
  <si>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</si>
  <si>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</si>
  <si>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</si>
  <si>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</si>
  <si>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</si>
  <si>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</si>
  <si>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</si>
  <si>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</si>
  <si>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</si>
  <si>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</si>
  <si>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</si>
  <si>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</si>
  <si>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</si>
  <si>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</si>
  <si>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</si>
  <si>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</si>
  <si>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</si>
  <si>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</si>
  <si>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</si>
  <si>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</si>
  <si>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</si>
  <si>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</si>
  <si>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</si>
  <si>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</si>
  <si>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</si>
  <si>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</si>
  <si>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</si>
  <si>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</si>
  <si>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</si>
  <si>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</si>
  <si>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</si>
  <si>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</si>
  <si>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</si>
  <si>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</si>
  <si>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</si>
  <si>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</si>
  <si>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</si>
  <si>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</si>
  <si>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</si>
  <si>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</si>
  <si>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</si>
  <si>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</si>
  <si>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</si>
  <si>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</si>
  <si>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</si>
  <si>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</si>
  <si>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</si>
  <si>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</si>
  <si>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</si>
  <si>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</si>
  <si>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</si>
  <si>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</si>
  <si>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</si>
  <si>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</si>
  <si>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</si>
  <si>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</si>
  <si>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</si>
  <si>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</si>
  <si>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</si>
  <si>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</si>
  <si>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</si>
  <si>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</si>
  <si>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</si>
  <si>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</si>
  <si>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</si>
  <si>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</si>
  <si>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</si>
  <si>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</si>
  <si>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</si>
  <si>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</si>
  <si>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</si>
  <si>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</si>
  <si>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</si>
  <si>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</si>
  <si>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</si>
  <si>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</si>
  <si>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</si>
  <si>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</si>
  <si>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</si>
  <si>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</si>
  <si>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</si>
  <si>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</si>
  <si>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</si>
  <si>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</si>
  <si>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</si>
  <si>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</si>
  <si>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</si>
  <si>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</si>
  <si>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</si>
  <si>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</si>
  <si>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</si>
  <si>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</si>
  <si>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</si>
  <si>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</si>
  <si>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</si>
  <si>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</si>
  <si>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</si>
  <si>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</si>
  <si>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</si>
  <si>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</si>
  <si>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</si>
  <si>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</si>
  <si>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</si>
  <si>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</si>
  <si>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</si>
  <si>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</si>
  <si>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</si>
  <si>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</si>
  <si>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</si>
  <si>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</si>
  <si>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</si>
  <si>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</si>
  <si>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</si>
  <si>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</si>
  <si>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</si>
  <si>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</si>
  <si>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</si>
  <si>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</si>
  <si>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</si>
  <si>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</si>
  <si>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</si>
  <si>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</si>
  <si>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</si>
  <si>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</si>
  <si>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</si>
  <si>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</si>
  <si>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</si>
  <si>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</si>
  <si>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</si>
  <si>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</si>
  <si>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</si>
  <si>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</si>
  <si>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</si>
  <si>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</si>
  <si>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</si>
  <si>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</si>
  <si>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</si>
  <si>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</si>
  <si>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</si>
  <si>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</si>
  <si>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</si>
  <si>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</si>
  <si>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</si>
  <si>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</si>
  <si>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</si>
  <si>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</si>
  <si>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</si>
  <si>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</si>
  <si>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</si>
  <si>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</si>
  <si>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</si>
  <si>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</si>
  <si>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</si>
  <si>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</si>
  <si>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</si>
  <si>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</si>
  <si>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</si>
  <si>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</si>
  <si>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</si>
  <si>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</si>
  <si>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</si>
  <si>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</si>
  <si>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</si>
  <si>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</si>
  <si>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</si>
  <si>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</si>
  <si>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</si>
  <si>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</si>
  <si>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</si>
  <si>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</si>
  <si>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</si>
  <si>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</si>
  <si>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</si>
  <si>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</si>
  <si>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</si>
  <si>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</si>
  <si>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</si>
  <si>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</si>
  <si>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</si>
  <si>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</si>
  <si>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</si>
  <si>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</si>
  <si>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</si>
  <si>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</si>
  <si>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</si>
  <si>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</si>
  <si>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</si>
  <si>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</si>
  <si>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</si>
  <si>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</si>
  <si>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</si>
  <si>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</si>
  <si>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</si>
  <si>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</si>
  <si>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</si>
  <si>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</si>
  <si>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</si>
  <si>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</si>
  <si>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</si>
  <si>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</si>
  <si>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</si>
  <si>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</si>
  <si>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</si>
  <si>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</si>
  <si>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</si>
  <si>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</si>
  <si>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</si>
  <si>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</si>
  <si>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</si>
  <si>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</si>
  <si>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</si>
  <si>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</si>
  <si>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</si>
  <si>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</si>
  <si>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</si>
  <si>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</si>
  <si>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</si>
  <si>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</si>
  <si>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</si>
  <si>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</si>
  <si>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</si>
  <si>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</si>
  <si>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</si>
  <si>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</si>
  <si>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</si>
  <si>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</si>
  <si>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</si>
  <si>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</si>
  <si>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</si>
  <si>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</si>
  <si>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</si>
  <si>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</si>
  <si>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</si>
  <si>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</si>
  <si>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</si>
  <si>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</si>
  <si>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</si>
  <si>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</si>
  <si>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</si>
  <si>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</si>
  <si>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</si>
  <si>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</si>
  <si>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</si>
  <si>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</si>
  <si>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</si>
  <si>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</si>
  <si>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</si>
  <si>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</si>
  <si>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</si>
  <si>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</si>
  <si>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</si>
  <si>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</si>
  <si>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</si>
  <si>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</si>
  <si>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</si>
  <si>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</si>
  <si>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</si>
  <si>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</si>
  <si>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</si>
  <si>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</si>
  <si>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</si>
  <si>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</si>
  <si>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</si>
  <si>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</si>
  <si>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</si>
  <si>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</si>
  <si>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</si>
  <si>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</si>
  <si>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</si>
  <si>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</si>
  <si>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</si>
  <si>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</si>
  <si>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</si>
  <si>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</si>
  <si>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</si>
  <si>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</si>
  <si>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</si>
  <si>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</si>
  <si>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</si>
  <si>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</si>
  <si>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</si>
  <si>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</si>
  <si>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</si>
  <si>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</si>
  <si>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</si>
  <si>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</si>
  <si>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</si>
  <si>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</si>
  <si>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</si>
  <si>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</si>
  <si>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</si>
  <si>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</si>
  <si>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</si>
  <si>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</si>
  <si>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</si>
  <si>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</si>
  <si>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</si>
  <si>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</si>
  <si>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</si>
  <si>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</si>
  <si>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</si>
  <si>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</si>
  <si>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</si>
  <si>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</si>
  <si>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</si>
  <si>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</si>
  <si>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</si>
  <si>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</si>
  <si>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</si>
  <si>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</si>
  <si>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</si>
  <si>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</si>
  <si>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</si>
  <si>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</si>
  <si>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</si>
  <si>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</si>
  <si>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</si>
  <si>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</si>
  <si>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</si>
  <si>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</si>
  <si>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</si>
  <si>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</si>
  <si>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</si>
  <si>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</si>
  <si>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</si>
  <si>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</si>
  <si>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</si>
  <si>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</si>
  <si>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</si>
  <si>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</si>
  <si>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</si>
  <si>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</si>
  <si>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</si>
  <si>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</si>
  <si>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</si>
  <si>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</si>
  <si>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</si>
  <si>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</si>
  <si>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</si>
  <si>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</si>
  <si>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</si>
  <si>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</si>
  <si>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</si>
  <si>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</si>
  <si>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</si>
  <si>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</si>
  <si>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</si>
  <si>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</si>
  <si>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</si>
  <si>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</si>
  <si>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</si>
  <si>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</si>
  <si>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</si>
  <si>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</si>
  <si>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</si>
  <si>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</si>
  <si>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</si>
  <si>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</si>
  <si>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</si>
  <si>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</si>
  <si>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</si>
  <si>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</si>
  <si>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</si>
  <si>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</si>
  <si>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</si>
  <si>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</si>
  <si>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</si>
  <si>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</si>
  <si>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</si>
  <si>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</si>
  <si>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</si>
  <si>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</si>
  <si>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</si>
  <si>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</si>
  <si>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</si>
  <si>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</si>
  <si>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</si>
  <si>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</si>
  <si>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</si>
  <si>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</si>
  <si>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</si>
  <si>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</si>
  <si>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</si>
  <si>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</si>
  <si>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</si>
  <si>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</si>
  <si>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</si>
  <si>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</si>
  <si>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</si>
  <si>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</si>
  <si>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</si>
  <si>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</si>
  <si>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</si>
  <si>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</si>
  <si>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</si>
  <si>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</si>
  <si>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</si>
  <si>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</si>
  <si>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</si>
  <si>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</si>
  <si>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</si>
  <si>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</si>
  <si>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</si>
  <si>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</si>
  <si>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</si>
  <si>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</si>
  <si>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</si>
  <si>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</si>
  <si>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</si>
  <si>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</si>
  <si>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</si>
  <si>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</si>
  <si>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</si>
  <si>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</si>
  <si>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</si>
  <si>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</si>
  <si>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</si>
  <si>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</si>
  <si>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</si>
  <si>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</si>
  <si>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</si>
  <si>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</si>
  <si>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</si>
  <si>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</si>
  <si>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</si>
  <si>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</si>
  <si>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</si>
  <si>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</si>
  <si>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</si>
  <si>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</si>
  <si>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</si>
  <si>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</si>
  <si>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</si>
  <si>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</si>
  <si>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</si>
  <si>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</si>
  <si>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</si>
  <si>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</si>
  <si>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</si>
  <si>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</si>
  <si>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</si>
  <si>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</si>
  <si>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</si>
  <si>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</si>
  <si>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</si>
  <si>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</si>
  <si>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</si>
  <si>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</si>
  <si>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</si>
  <si>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</si>
  <si>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</si>
  <si>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</si>
  <si>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</si>
  <si>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</si>
  <si>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</si>
  <si>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</si>
  <si>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</si>
  <si>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</si>
  <si>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</si>
  <si>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</si>
  <si>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</si>
  <si>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</si>
  <si>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</si>
  <si>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</si>
  <si>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</si>
  <si>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</si>
  <si>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</si>
  <si>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</si>
  <si>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</si>
  <si>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</si>
  <si>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</si>
  <si>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</si>
  <si>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</si>
  <si>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</si>
  <si>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</si>
  <si>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</si>
  <si>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</si>
  <si>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</si>
  <si>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</si>
  <si>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</si>
  <si>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</si>
  <si>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</si>
  <si>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</si>
  <si>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</si>
  <si>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</si>
  <si>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</si>
  <si>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</si>
  <si>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</si>
  <si>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</si>
  <si>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</si>
  <si>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</si>
  <si>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</si>
  <si>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</si>
  <si>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</si>
  <si>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</si>
  <si>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</si>
  <si>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</si>
  <si>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</si>
  <si>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</si>
  <si>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</si>
  <si>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</si>
  <si>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</si>
  <si>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</si>
  <si>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</si>
  <si>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</si>
  <si>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</si>
  <si>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</si>
  <si>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</si>
  <si>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</si>
  <si>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</si>
  <si>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</si>
  <si>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</si>
  <si>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</si>
  <si>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</si>
  <si>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</si>
  <si>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</si>
  <si>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</si>
  <si>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</si>
  <si>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</si>
  <si>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</si>
  <si>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</si>
  <si>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</si>
  <si>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</si>
  <si>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</si>
  <si>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</si>
  <si>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</si>
  <si>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</si>
  <si>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</si>
  <si>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</si>
  <si>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</si>
  <si>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</si>
  <si>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</si>
  <si>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</si>
  <si>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</si>
  <si>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</si>
  <si>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</si>
  <si>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</si>
  <si>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</si>
  <si>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</si>
  <si>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</si>
  <si>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</si>
  <si>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</si>
  <si>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</si>
  <si>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</si>
  <si>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</si>
  <si>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</si>
  <si>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</si>
  <si>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</si>
  <si>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</si>
  <si>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</si>
  <si>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</si>
  <si>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</si>
  <si>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</si>
  <si>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</si>
  <si>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</si>
  <si>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</si>
  <si>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</si>
  <si>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</si>
  <si>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</si>
  <si>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</si>
  <si>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</si>
  <si>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</si>
  <si>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</si>
  <si>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</si>
  <si>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</si>
  <si>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</si>
  <si>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</si>
  <si>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</si>
  <si>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</si>
  <si>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</si>
  <si>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</si>
  <si>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</si>
  <si>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</si>
  <si>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</si>
  <si>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</si>
  <si>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</si>
  <si>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</si>
  <si>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</si>
  <si>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</si>
  <si>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</si>
  <si>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</si>
  <si>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</si>
  <si>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</si>
  <si>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</si>
  <si>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</si>
  <si>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</si>
  <si>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</si>
  <si>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</si>
  <si>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</si>
  <si>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</si>
  <si>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</si>
  <si>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</si>
  <si>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</si>
  <si>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</si>
  <si>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</si>
  <si>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</si>
  <si>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</si>
  <si>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</si>
  <si>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</si>
  <si>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</si>
  <si>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</si>
  <si>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</si>
  <si>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</si>
  <si>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</si>
  <si>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</si>
  <si>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</si>
  <si>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</si>
  <si>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</si>
  <si>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</si>
  <si>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</si>
  <si>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</si>
  <si>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</si>
  <si>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</si>
  <si>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</si>
  <si>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</si>
  <si>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</si>
  <si>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</si>
  <si>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</si>
  <si>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</si>
  <si>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</si>
  <si>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</si>
  <si>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</si>
  <si>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</si>
  <si>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</si>
  <si>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</si>
  <si>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</si>
  <si>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</si>
  <si>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</si>
  <si>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</si>
  <si>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</si>
  <si>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</si>
  <si>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</si>
  <si>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</si>
  <si>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</si>
  <si>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</si>
  <si>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</si>
  <si>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</si>
  <si>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</si>
  <si>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</si>
  <si>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</si>
  <si>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</si>
  <si>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</si>
  <si>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</si>
  <si>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</si>
  <si>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</si>
  <si>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</si>
  <si>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</si>
  <si>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</si>
  <si>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</si>
  <si>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</si>
  <si>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</si>
  <si>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</si>
  <si>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</si>
  <si>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</si>
  <si>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</si>
  <si>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</si>
  <si>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</si>
  <si>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</si>
  <si>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</si>
  <si>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</si>
  <si>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</si>
  <si>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</si>
  <si>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</si>
  <si>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</si>
  <si>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</si>
  <si>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</si>
  <si>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</si>
  <si>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</si>
  <si>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</si>
  <si>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</si>
  <si>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</si>
  <si>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</si>
  <si>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</si>
  <si>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</si>
  <si>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</si>
  <si>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</si>
  <si>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</si>
  <si>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</si>
  <si>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</si>
  <si>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</si>
  <si>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</si>
  <si>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</si>
  <si>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</si>
  <si>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</si>
  <si>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</si>
  <si>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</si>
  <si>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</si>
  <si>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</si>
  <si>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</si>
  <si>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</si>
  <si>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</si>
  <si>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</si>
  <si>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</si>
  <si>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</si>
  <si>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</si>
  <si>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</si>
  <si>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</si>
  <si>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</si>
  <si>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</si>
  <si>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</si>
  <si>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</si>
  <si>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</si>
  <si>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</si>
  <si>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</si>
  <si>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</si>
  <si>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</si>
  <si>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</si>
  <si>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</si>
  <si>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</si>
  <si>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</si>
  <si>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</si>
  <si>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</si>
  <si>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</si>
  <si>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</si>
  <si>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</si>
  <si>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</si>
  <si>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</si>
  <si>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</si>
  <si>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</si>
  <si>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</si>
  <si>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</si>
  <si>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</si>
  <si>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</si>
  <si>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</si>
  <si>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</si>
  <si>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</si>
  <si>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</si>
  <si>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</si>
  <si>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</si>
  <si>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</si>
  <si>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</si>
  <si>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</si>
  <si>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</si>
  <si>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</si>
  <si>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</si>
  <si>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</si>
  <si>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</si>
  <si>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</si>
  <si>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</si>
  <si>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</si>
  <si>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</si>
  <si>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</si>
  <si>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</si>
  <si>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</si>
  <si>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</si>
  <si>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</si>
  <si>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</si>
  <si>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</si>
  <si>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</si>
  <si>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</si>
  <si>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</si>
  <si>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</si>
  <si>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</si>
  <si>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</si>
  <si>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</si>
  <si>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</si>
  <si>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</si>
  <si>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</si>
  <si>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</si>
  <si>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</si>
  <si>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</si>
  <si>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</si>
  <si>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</si>
  <si>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</si>
  <si>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</si>
  <si>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</si>
  <si>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</si>
  <si>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</si>
  <si>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</si>
  <si>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</si>
  <si>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</si>
  <si>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</si>
  <si>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</si>
  <si>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</si>
  <si>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</si>
  <si>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</si>
  <si>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</si>
  <si>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</si>
  <si>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</si>
  <si>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</si>
  <si>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</si>
  <si>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</si>
  <si>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</si>
  <si>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</si>
  <si>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</si>
  <si>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</si>
  <si>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</si>
  <si>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</si>
  <si>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</si>
  <si>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</si>
  <si>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</si>
  <si>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</si>
  <si>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</si>
  <si>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</si>
  <si>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</si>
  <si>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</si>
  <si>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</si>
  <si>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</si>
  <si>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</si>
  <si>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</si>
  <si>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</si>
  <si>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</si>
  <si>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</si>
  <si>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</si>
  <si>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</si>
  <si>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</si>
  <si>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</si>
  <si>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</si>
  <si>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</si>
  <si>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</si>
  <si>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</si>
  <si>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</si>
  <si>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</si>
  <si>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</si>
  <si>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</si>
  <si>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</si>
  <si>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</si>
  <si>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</si>
  <si>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</si>
  <si>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</si>
  <si>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</si>
  <si>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</si>
  <si>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</si>
  <si>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</si>
  <si>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</si>
  <si>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</si>
  <si>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</si>
  <si>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</si>
  <si>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</si>
  <si>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</si>
  <si>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</si>
  <si>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</si>
  <si>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</si>
  <si>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</si>
  <si>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</si>
  <si>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</si>
  <si>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</si>
  <si>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</si>
  <si>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</si>
  <si>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</si>
  <si>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</si>
  <si>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</si>
  <si>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</si>
  <si>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</si>
  <si>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</si>
  <si>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</si>
  <si>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</si>
  <si>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</si>
  <si>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</si>
  <si>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</si>
  <si>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</si>
  <si>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</si>
  <si>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</si>
  <si>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</si>
  <si>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</si>
  <si>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</si>
  <si>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</si>
  <si>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</si>
  <si>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</si>
  <si>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</si>
  <si>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</si>
  <si>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</si>
  <si>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</si>
  <si>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</si>
  <si>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</si>
  <si>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</si>
  <si>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</si>
  <si>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</si>
  <si>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</si>
  <si>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</si>
  <si>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</si>
  <si>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</si>
  <si>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</si>
  <si>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</si>
  <si>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</si>
  <si>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</si>
  <si>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</si>
  <si>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</si>
  <si>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</si>
  <si>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</si>
  <si>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</si>
  <si>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</si>
  <si>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</si>
  <si>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</si>
  <si>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</si>
  <si>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</si>
  <si>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</si>
  <si>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</si>
  <si>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</si>
  <si>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</si>
  <si>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</si>
  <si>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</si>
  <si>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</si>
  <si>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</si>
  <si>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</si>
  <si>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</si>
  <si>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</si>
  <si>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</si>
  <si>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</si>
  <si>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</si>
  <si>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</si>
  <si>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</si>
  <si>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</si>
  <si>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</si>
  <si>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</si>
  <si>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</si>
  <si>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</si>
  <si>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</si>
  <si>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</si>
  <si>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</si>
  <si>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</si>
  <si>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</si>
  <si>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</si>
  <si>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</si>
  <si>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</si>
  <si>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</si>
  <si>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</si>
  <si>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</si>
  <si>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</si>
  <si>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</si>
  <si>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</si>
  <si>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</si>
  <si>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</si>
  <si>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</si>
  <si>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</si>
  <si>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</si>
  <si>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</si>
  <si>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</si>
  <si>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</si>
  <si>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</si>
  <si>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</si>
  <si>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</si>
  <si>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</si>
  <si>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</si>
  <si>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</si>
  <si>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</si>
  <si>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</si>
  <si>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</si>
  <si>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</si>
  <si>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</si>
  <si>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</si>
  <si>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</si>
  <si>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</si>
  <si>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</si>
  <si>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</si>
  <si>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</si>
  <si>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</si>
  <si>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</si>
  <si>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</si>
  <si>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</si>
  <si>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</si>
  <si>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</si>
  <si>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</si>
  <si>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</si>
  <si>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</si>
  <si>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</si>
  <si>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</si>
  <si>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</si>
  <si>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</si>
  <si>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</si>
  <si>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</si>
  <si>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</si>
  <si>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</si>
  <si>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</si>
  <si>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</si>
  <si>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</si>
  <si>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</si>
  <si>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</si>
  <si>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</si>
  <si>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</si>
  <si>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</si>
  <si>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</si>
  <si>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</si>
  <si>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</si>
  <si>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</si>
  <si>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</si>
  <si>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</si>
  <si>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</si>
  <si>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</si>
  <si>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</si>
  <si>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</si>
  <si>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</si>
  <si>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</si>
  <si>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</si>
  <si>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</si>
  <si>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</si>
  <si>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</si>
  <si>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</si>
  <si>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</si>
  <si>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</si>
  <si>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</si>
  <si>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</si>
  <si>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</si>
  <si>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</si>
  <si>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</si>
  <si>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</si>
  <si>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</si>
  <si>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</si>
  <si>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</si>
  <si>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</si>
  <si>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</si>
  <si>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</si>
  <si>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</si>
  <si>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</si>
  <si>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</si>
  <si>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</si>
  <si>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</si>
  <si>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</si>
  <si>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</si>
  <si>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</si>
  <si>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</si>
  <si>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</si>
  <si>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</si>
  <si>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</si>
  <si>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</si>
  <si>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</si>
  <si>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</si>
  <si>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</si>
  <si>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</si>
  <si>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</si>
  <si>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</si>
  <si>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</si>
  <si>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</si>
  <si>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</si>
  <si>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</si>
  <si>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</si>
  <si>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</si>
  <si>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</si>
  <si>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</si>
  <si>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</si>
  <si>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</si>
  <si>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</si>
  <si>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</si>
  <si>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</si>
  <si>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</si>
  <si>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</si>
  <si>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</si>
  <si>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</si>
  <si>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</si>
  <si>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</si>
  <si>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</si>
  <si>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</si>
  <si>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</si>
  <si>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</si>
  <si>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</si>
  <si>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</si>
  <si>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</si>
  <si>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</si>
  <si>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</si>
  <si>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</si>
  <si>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</si>
  <si>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</si>
  <si>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</si>
  <si>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</si>
  <si>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</si>
  <si>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</si>
  <si>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</si>
  <si>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</si>
  <si>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</si>
  <si>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</si>
  <si>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</si>
  <si>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</si>
  <si>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</si>
  <si>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</si>
  <si>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</si>
  <si>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</si>
  <si>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</si>
  <si>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</si>
  <si>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</si>
  <si>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</si>
  <si>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</si>
  <si>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</si>
  <si>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</si>
  <si>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</si>
  <si>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</si>
  <si>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</si>
  <si>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</si>
  <si>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</si>
  <si>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</si>
  <si>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</si>
  <si>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</si>
  <si>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</si>
  <si>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</si>
  <si>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</si>
  <si>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</si>
  <si>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</si>
  <si>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</si>
  <si>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</si>
  <si>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</si>
  <si>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</si>
  <si>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</si>
  <si>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</si>
  <si>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</si>
  <si>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</si>
  <si>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</si>
  <si>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</si>
  <si>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</si>
  <si>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</si>
  <si>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</si>
  <si>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</si>
  <si>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</si>
  <si>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</si>
  <si>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</si>
  <si>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</si>
  <si>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</si>
  <si>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</si>
  <si>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</si>
  <si>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</si>
  <si>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</si>
  <si>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</si>
  <si>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</si>
  <si>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</si>
  <si>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</si>
  <si>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</si>
  <si>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</si>
  <si>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</si>
  <si>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</si>
  <si>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</si>
  <si>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</si>
  <si>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</si>
  <si>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</si>
  <si>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</si>
  <si>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</si>
  <si>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</si>
  <si>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</si>
  <si>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</si>
  <si>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</si>
  <si>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</si>
  <si>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</si>
  <si>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</si>
  <si>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</si>
  <si>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</si>
  <si>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</si>
  <si>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</si>
  <si>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</si>
  <si>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</si>
  <si>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</si>
  <si>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</si>
  <si>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</si>
  <si>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</si>
  <si>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</si>
  <si>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</si>
  <si>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</si>
  <si>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</si>
  <si>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</si>
  <si>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</si>
  <si>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</si>
  <si>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</si>
  <si>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</si>
  <si>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</si>
  <si>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</si>
  <si>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</si>
  <si>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</si>
  <si>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</si>
  <si>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</si>
  <si>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</si>
  <si>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</si>
  <si>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</si>
  <si>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</si>
  <si>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</si>
  <si>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</si>
  <si>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</si>
  <si>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</si>
  <si>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</si>
  <si>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</si>
  <si>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</si>
  <si>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</si>
  <si>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</si>
  <si>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</si>
  <si>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</si>
  <si>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</si>
  <si>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</si>
  <si>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</si>
  <si>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</si>
  <si>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</si>
  <si>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</si>
  <si>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</si>
  <si>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</si>
  <si>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</si>
  <si>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</si>
  <si>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</si>
  <si>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</si>
  <si>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</si>
  <si>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</si>
  <si>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</si>
  <si>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</si>
  <si>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</si>
  <si>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</si>
  <si>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</si>
  <si>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</si>
  <si>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</si>
  <si>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</si>
  <si>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</si>
  <si>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</si>
  <si>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</si>
  <si>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</si>
  <si>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</si>
  <si>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</si>
  <si>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</si>
  <si>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</si>
  <si>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</si>
  <si>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</si>
  <si>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</si>
  <si>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</si>
  <si>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</si>
  <si>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</si>
  <si>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</si>
  <si>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</si>
  <si>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</si>
  <si>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</si>
  <si>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</si>
  <si>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</si>
  <si>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</si>
  <si>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</si>
  <si>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</si>
  <si>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</si>
  <si>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</si>
  <si>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</si>
  <si>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</si>
  <si>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</si>
  <si>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</si>
  <si>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</si>
  <si>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</si>
  <si>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</si>
  <si>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</si>
  <si>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</si>
  <si>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</si>
  <si>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</si>
  <si>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</si>
  <si>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</si>
  <si>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</si>
  <si>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</si>
  <si>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</si>
  <si>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</si>
  <si>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</si>
  <si>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</si>
  <si>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</si>
  <si>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</si>
  <si>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</si>
  <si>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</si>
  <si>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</si>
  <si>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</si>
  <si>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</si>
  <si>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</si>
  <si>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</si>
  <si>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</si>
  <si>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</si>
  <si>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</si>
  <si>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</si>
  <si>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</si>
  <si>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</si>
  <si>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</si>
  <si>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</si>
  <si>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</si>
  <si>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</si>
  <si>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</si>
  <si>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</si>
  <si>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</si>
  <si>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</si>
  <si>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</si>
  <si>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</si>
  <si>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</si>
  <si>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</si>
  <si>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</si>
  <si>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</si>
  <si>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</si>
  <si>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</si>
  <si>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</si>
  <si>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</si>
  <si>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</si>
  <si>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</si>
  <si>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</si>
  <si>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</si>
  <si>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</si>
  <si>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</si>
  <si>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</si>
  <si>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</si>
  <si>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</si>
  <si>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</si>
  <si>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</si>
  <si>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</si>
  <si>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</si>
  <si>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</si>
  <si>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</si>
  <si>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</si>
  <si>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</si>
  <si>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</si>
  <si>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</si>
  <si>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</si>
  <si>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</si>
  <si>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</si>
  <si>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</si>
  <si>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</si>
  <si>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</si>
  <si>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</si>
  <si>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</si>
  <si>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</si>
  <si>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</si>
  <si>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</si>
  <si>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</si>
  <si>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</si>
  <si>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</si>
  <si>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</si>
  <si>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</si>
  <si>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</si>
  <si>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</si>
  <si>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</si>
  <si>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</si>
  <si>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</si>
  <si>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</si>
  <si>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</si>
  <si>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</si>
  <si>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</si>
  <si>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</si>
  <si>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</si>
  <si>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</si>
  <si>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</si>
  <si>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</si>
  <si>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</si>
  <si>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</si>
  <si>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</si>
  <si>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</si>
  <si>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</si>
  <si>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</si>
  <si>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</si>
  <si>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</si>
  <si>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</si>
  <si>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</si>
  <si>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</si>
  <si>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</si>
  <si>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</si>
  <si>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</si>
  <si>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</si>
  <si>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</si>
  <si>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</si>
  <si>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</si>
  <si>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</si>
  <si>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</si>
  <si>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</si>
  <si>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</si>
  <si>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</si>
  <si>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</si>
  <si>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</si>
  <si>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</si>
  <si>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</si>
  <si>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</si>
  <si>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</si>
  <si>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</si>
  <si>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</si>
  <si>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</si>
  <si>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</si>
  <si>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</si>
  <si>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</si>
  <si>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</si>
  <si>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</si>
  <si>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</si>
  <si>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</si>
  <si>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</si>
  <si>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</si>
  <si>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</si>
  <si>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</si>
  <si>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</si>
  <si>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</si>
  <si>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</si>
  <si>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</si>
  <si>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</si>
  <si>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</si>
  <si>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</si>
  <si>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</si>
  <si>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</si>
  <si>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</si>
  <si>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</si>
  <si>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</si>
  <si>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</si>
  <si>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</si>
  <si>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</si>
  <si>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</si>
  <si>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</si>
  <si>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</si>
  <si>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</si>
  <si>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</si>
  <si>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</si>
  <si>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</si>
  <si>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</si>
  <si>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</si>
  <si>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</si>
  <si>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</si>
  <si>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</si>
  <si>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</si>
  <si>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</si>
  <si>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</si>
  <si>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</si>
  <si>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</si>
  <si>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</si>
  <si>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</si>
  <si>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</si>
  <si>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</si>
  <si>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</si>
  <si>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</si>
  <si>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</si>
  <si>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</si>
  <si>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</si>
  <si>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</si>
  <si>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</si>
  <si>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</si>
  <si>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</si>
  <si>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</si>
  <si>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</si>
  <si>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</si>
  <si>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</si>
  <si>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</si>
  <si>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</si>
  <si>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</si>
  <si>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</si>
  <si>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</si>
  <si>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</si>
  <si>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</si>
  <si>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</si>
  <si>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</si>
  <si>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</si>
  <si>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</si>
  <si>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</si>
  <si>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</si>
  <si>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</si>
  <si>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</si>
  <si>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</si>
  <si>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</si>
  <si>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</si>
  <si>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</si>
  <si>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</si>
  <si>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</si>
  <si>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</si>
  <si>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</si>
  <si>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</si>
  <si>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</si>
  <si>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</si>
  <si>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</si>
  <si>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</si>
  <si>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</si>
  <si>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</si>
  <si>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</si>
  <si>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</si>
  <si>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</si>
  <si>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</si>
  <si>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</si>
  <si>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</si>
  <si>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</si>
  <si>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</si>
  <si>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</si>
  <si>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</si>
  <si>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</si>
  <si>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</si>
  <si>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</si>
  <si>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</si>
  <si>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</si>
  <si>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</si>
  <si>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</si>
  <si>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</si>
  <si>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</si>
  <si>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</si>
  <si>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</si>
  <si>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</si>
  <si>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</si>
  <si>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</si>
  <si>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</si>
  <si>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</si>
  <si>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</si>
  <si>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</si>
  <si>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</si>
  <si>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</si>
  <si>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</si>
  <si>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</si>
  <si>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</si>
  <si>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</si>
  <si>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</si>
  <si>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</si>
  <si>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</si>
  <si>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</si>
  <si>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</si>
  <si>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</si>
  <si>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</si>
  <si>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</si>
  <si>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</si>
  <si>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</si>
  <si>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</si>
  <si>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</si>
  <si>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</si>
  <si>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</si>
  <si>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</si>
  <si>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</si>
  <si>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</si>
  <si>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</si>
  <si>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</si>
  <si>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</si>
  <si>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</si>
  <si>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</si>
  <si>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</si>
  <si>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</si>
  <si>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</si>
  <si>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</si>
  <si>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</si>
  <si>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</si>
  <si>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</si>
  <si>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</si>
  <si>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</si>
  <si>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</si>
  <si>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</si>
  <si>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</si>
  <si>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</si>
  <si>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</si>
  <si>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</si>
  <si>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</si>
  <si>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</si>
  <si>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</si>
  <si>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</si>
  <si>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</si>
  <si>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</si>
  <si>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</si>
  <si>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</si>
  <si>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</si>
  <si>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</si>
  <si>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</si>
  <si>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</si>
  <si>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</si>
  <si>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</si>
  <si>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</si>
  <si>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</si>
  <si>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</si>
  <si>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</si>
  <si>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</si>
  <si>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</si>
  <si>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</si>
  <si>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</si>
  <si>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</si>
  <si>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</si>
  <si>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</si>
  <si>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</si>
  <si>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</si>
  <si>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</si>
  <si>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</si>
  <si>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</si>
  <si>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</si>
  <si>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</si>
  <si>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</si>
  <si>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</si>
  <si>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</si>
  <si>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</si>
  <si>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</si>
  <si>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</si>
  <si>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</si>
  <si>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</si>
  <si>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</si>
  <si>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</si>
  <si>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</si>
  <si>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</si>
  <si>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</si>
  <si>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</si>
  <si>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</si>
  <si>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</si>
  <si>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</si>
  <si>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</si>
  <si>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</si>
  <si>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</si>
  <si>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</si>
  <si>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</si>
  <si>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</si>
  <si>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</si>
  <si>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</si>
  <si>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</si>
  <si>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</si>
  <si>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</si>
  <si>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</si>
  <si>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</si>
  <si>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</si>
  <si>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</si>
  <si>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</si>
  <si>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</si>
  <si>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</si>
  <si>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</si>
  <si>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</si>
  <si>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</si>
  <si>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</si>
  <si>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</si>
  <si>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</si>
  <si>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</si>
  <si>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</si>
  <si>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</si>
  <si>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</si>
  <si>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</si>
  <si>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</si>
  <si>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</si>
  <si>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</si>
  <si>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</si>
  <si>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</si>
  <si>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</si>
  <si>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</si>
  <si>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</si>
  <si>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</si>
  <si>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</si>
  <si>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</si>
  <si>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</si>
  <si>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</si>
  <si>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</si>
  <si>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</si>
  <si>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</si>
  <si>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</si>
  <si>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</si>
  <si>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</si>
  <si>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</si>
  <si>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</si>
  <si>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</si>
  <si>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</si>
  <si>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</si>
  <si>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</si>
  <si>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</si>
  <si>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</si>
  <si>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</si>
  <si>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</si>
  <si>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</si>
  <si>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</si>
  <si>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</si>
  <si>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</si>
  <si>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</si>
  <si>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</si>
  <si>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</si>
  <si>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</si>
  <si>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</si>
  <si>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</si>
  <si>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</si>
  <si>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</si>
  <si>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</si>
  <si>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</si>
  <si>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</si>
  <si>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</si>
  <si>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</si>
  <si>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</si>
  <si>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</si>
  <si>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</si>
  <si>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</si>
  <si>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</si>
  <si>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</si>
  <si>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</si>
  <si>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</si>
  <si>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</si>
  <si>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</si>
  <si>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</si>
  <si>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</si>
  <si>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</si>
  <si>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</si>
  <si>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</si>
  <si>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</si>
  <si>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</si>
  <si>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</si>
  <si>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</si>
  <si>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</si>
  <si>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</si>
  <si>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</si>
  <si>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</si>
  <si>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</si>
  <si>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</si>
  <si>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</si>
  <si>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</si>
  <si>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</si>
  <si>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</si>
  <si>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</si>
  <si>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</si>
  <si>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</si>
  <si>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</si>
  <si>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</si>
  <si>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</si>
  <si>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</si>
  <si>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</si>
  <si>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</si>
  <si>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</si>
  <si>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</si>
  <si>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</si>
  <si>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</si>
  <si>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</si>
  <si>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</si>
  <si>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</si>
  <si>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</si>
  <si>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</si>
  <si>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</si>
  <si>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</si>
  <si>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</si>
  <si>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</si>
  <si>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</si>
  <si>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</si>
  <si>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</si>
  <si>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</si>
  <si>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</si>
  <si>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</si>
  <si>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</si>
  <si>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</si>
  <si>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</si>
  <si>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</si>
  <si>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</si>
  <si>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</si>
  <si>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</si>
  <si>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</si>
  <si>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</si>
  <si>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</si>
  <si>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</si>
  <si>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</si>
  <si>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</si>
  <si>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</si>
  <si>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</si>
  <si>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</si>
  <si>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</si>
  <si>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</si>
  <si>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</si>
  <si>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</si>
  <si>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</si>
  <si>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</si>
  <si>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</si>
  <si>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</si>
  <si>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</si>
  <si>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</si>
  <si>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</si>
  <si>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</si>
  <si>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</si>
  <si>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</si>
  <si>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</si>
  <si>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</si>
  <si>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</si>
  <si>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</si>
  <si>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</si>
  <si>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</si>
  <si>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</si>
  <si>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</si>
  <si>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</si>
  <si>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</si>
  <si>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</si>
  <si>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</si>
  <si>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</si>
  <si>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</si>
  <si>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</si>
  <si>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</si>
  <si>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</si>
  <si>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</si>
  <si>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</si>
  <si>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</si>
  <si>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</si>
  <si>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</si>
  <si>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</si>
  <si>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</si>
  <si>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</si>
  <si>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</si>
  <si>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</si>
  <si>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</si>
  <si>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</si>
  <si>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</si>
  <si>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</si>
  <si>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</si>
  <si>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</si>
  <si>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</si>
  <si>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</si>
  <si>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</si>
  <si>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</si>
  <si>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</si>
  <si>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</si>
  <si>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</si>
  <si>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</si>
  <si>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</si>
  <si>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</si>
  <si>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</si>
  <si>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</si>
  <si>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</si>
  <si>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</si>
  <si>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</si>
  <si>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</si>
  <si>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</si>
  <si>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</si>
  <si>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</si>
  <si>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</si>
  <si>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</si>
  <si>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</si>
  <si>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</si>
  <si>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</si>
  <si>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</si>
  <si>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</si>
  <si>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</si>
  <si>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</si>
  <si>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</si>
  <si>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</si>
  <si>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</si>
  <si>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</si>
  <si>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</si>
  <si>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</si>
  <si>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</si>
  <si>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</si>
  <si>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</si>
  <si>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</si>
  <si>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</si>
  <si>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</si>
  <si>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</si>
  <si>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</si>
  <si>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</si>
  <si>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</si>
  <si>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</si>
  <si>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</si>
  <si>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</si>
  <si>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</si>
  <si>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</si>
  <si>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</si>
  <si>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</si>
  <si>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</si>
  <si>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</si>
  <si>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</si>
  <si>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</si>
  <si>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</si>
  <si>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</si>
  <si>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</si>
  <si>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</si>
  <si>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</si>
  <si>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</si>
  <si>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</si>
  <si>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</si>
  <si>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</si>
  <si>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</si>
  <si>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</si>
  <si>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</si>
  <si>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</si>
  <si>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</si>
  <si>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</si>
  <si>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</si>
  <si>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</si>
  <si>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</si>
  <si>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</si>
  <si>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</si>
  <si>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</si>
  <si>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</si>
  <si>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</si>
  <si>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</si>
  <si>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</si>
  <si>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</si>
  <si>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</si>
  <si>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</si>
  <si>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</si>
  <si>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</si>
  <si>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</si>
  <si>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</si>
  <si>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</si>
  <si>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</si>
  <si>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</si>
  <si>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</si>
  <si>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</si>
  <si>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</si>
  <si>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</si>
  <si>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</si>
  <si>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</si>
  <si>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</si>
  <si>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</si>
  <si>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</si>
  <si>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</si>
  <si>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</si>
  <si>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</si>
  <si>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</si>
  <si>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</si>
  <si>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</si>
  <si>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</si>
  <si>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</si>
  <si>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</si>
  <si>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</si>
  <si>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</si>
  <si>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</si>
  <si>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</si>
  <si>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</si>
  <si>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</si>
  <si>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</si>
  <si>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</si>
  <si>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</si>
  <si>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</si>
  <si>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</si>
  <si>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</si>
  <si>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</si>
  <si>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</si>
  <si>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</si>
  <si>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</si>
  <si>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</si>
  <si>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</si>
  <si>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</si>
  <si>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</si>
  <si>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</si>
  <si>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</si>
  <si>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</si>
  <si>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</si>
  <si>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</si>
  <si>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</si>
  <si>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</si>
  <si>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</si>
  <si>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</si>
  <si>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</si>
  <si>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</si>
  <si>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</si>
  <si>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</si>
  <si>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</si>
  <si>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</si>
  <si>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</si>
  <si>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</si>
  <si>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</si>
  <si>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</si>
  <si>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</si>
  <si>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</si>
  <si>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</si>
  <si>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</si>
  <si>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</si>
  <si>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</si>
  <si>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</si>
  <si>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</si>
  <si>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</si>
  <si>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</si>
  <si>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</si>
  <si>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</si>
  <si>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</si>
  <si>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</si>
  <si>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</si>
  <si>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</si>
  <si>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</si>
  <si>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</si>
  <si>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</si>
  <si>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</si>
  <si>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</si>
  <si>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</si>
  <si>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</si>
  <si>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</si>
  <si>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</si>
  <si>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</si>
  <si>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</si>
  <si>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</si>
  <si>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</si>
  <si>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</si>
  <si>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</si>
  <si>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</si>
  <si>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</si>
  <si>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</si>
  <si>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</si>
  <si>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</si>
  <si>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</si>
  <si>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</si>
  <si>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</si>
  <si>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</si>
  <si>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</si>
  <si>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</si>
  <si>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</si>
  <si>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</si>
  <si>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</si>
  <si>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</si>
  <si>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</si>
  <si>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</si>
  <si>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</si>
  <si>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</si>
  <si>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</si>
  <si>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</si>
  <si>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</si>
  <si>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</si>
  <si>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</si>
  <si>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</si>
  <si>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</si>
  <si>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</si>
  <si>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</si>
  <si>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</si>
  <si>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</si>
  <si>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</si>
  <si>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</si>
  <si>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</si>
  <si>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</si>
  <si>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</si>
  <si>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</si>
  <si>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</si>
  <si>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</si>
  <si>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</si>
  <si>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</si>
  <si>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</si>
  <si>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</si>
  <si>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</si>
  <si>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</si>
  <si>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</si>
  <si>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</si>
  <si>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</si>
  <si>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</si>
  <si>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</si>
  <si>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</si>
  <si>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</si>
  <si>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</si>
  <si>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</si>
  <si>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</si>
  <si>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</si>
  <si>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</si>
  <si>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</si>
  <si>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</si>
  <si>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</si>
  <si>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</si>
  <si>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</si>
  <si>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</si>
  <si>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</si>
  <si>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</si>
  <si>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</si>
  <si>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</si>
  <si>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</si>
  <si>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</si>
  <si>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</si>
  <si>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</si>
  <si>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</si>
  <si>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</si>
  <si>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</si>
  <si>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</si>
  <si>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</si>
  <si>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</si>
  <si>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</si>
  <si>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</si>
  <si>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</si>
  <si>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</si>
  <si>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</si>
  <si>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</si>
  <si>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</si>
  <si>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</si>
  <si>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</si>
  <si>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</si>
  <si>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</si>
  <si>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</si>
  <si>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</si>
  <si>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</si>
  <si>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</si>
  <si>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</si>
  <si>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</si>
  <si>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</si>
  <si>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</si>
  <si>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</si>
  <si>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</si>
  <si>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</si>
  <si>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</si>
  <si>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</si>
  <si>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</si>
  <si>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</si>
  <si>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</si>
  <si>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</si>
  <si>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</si>
  <si>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</si>
  <si>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</si>
  <si>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</si>
  <si>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</si>
  <si>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</si>
  <si>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</si>
  <si>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</si>
  <si>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</si>
  <si>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</si>
  <si>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</si>
  <si>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</si>
  <si>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</si>
  <si>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</si>
  <si>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</si>
  <si>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</si>
  <si>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</si>
  <si>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</si>
  <si>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</si>
  <si>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</si>
  <si>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</si>
  <si>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</si>
  <si>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</si>
  <si>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</si>
  <si>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</si>
  <si>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</si>
  <si>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</si>
  <si>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</si>
  <si>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</si>
  <si>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</si>
  <si>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</si>
  <si>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</si>
  <si>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</si>
  <si>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</si>
  <si>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</si>
  <si>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</si>
  <si>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</si>
  <si>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</si>
  <si>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</si>
  <si>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</si>
  <si>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</si>
  <si>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</si>
  <si>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</si>
  <si>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</si>
  <si>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</si>
  <si>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</si>
  <si>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</si>
  <si>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</si>
  <si>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</si>
  <si>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</si>
  <si>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</si>
  <si>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</si>
  <si>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</si>
  <si>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</si>
  <si>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</si>
  <si>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</si>
  <si>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</si>
  <si>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</si>
  <si>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</si>
  <si>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</si>
  <si>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</si>
  <si>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</si>
  <si>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</si>
  <si>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</si>
  <si>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</si>
  <si>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</si>
  <si>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</si>
  <si>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</si>
  <si>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</si>
  <si>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</si>
  <si>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</si>
  <si>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</si>
  <si>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</si>
  <si>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</si>
  <si>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</si>
  <si>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</si>
  <si>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</si>
  <si>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</si>
  <si>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</si>
  <si>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</si>
  <si>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</si>
  <si>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</si>
  <si>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</si>
  <si>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</si>
  <si>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</si>
  <si>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</si>
  <si>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</si>
  <si>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</si>
  <si>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</si>
  <si>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</si>
  <si>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</si>
  <si>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</si>
  <si>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</si>
  <si>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</si>
  <si>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</si>
  <si>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</si>
  <si>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</si>
  <si>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</si>
  <si>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</si>
  <si>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</si>
  <si>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</si>
  <si>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</si>
  <si>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</si>
  <si>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</si>
  <si>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</si>
  <si>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</si>
  <si>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</si>
  <si>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</si>
  <si>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</si>
  <si>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</si>
  <si>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</si>
  <si>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</si>
  <si>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</si>
  <si>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</si>
  <si>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</si>
  <si>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</si>
  <si>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</si>
  <si>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</si>
  <si>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</si>
  <si>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</si>
  <si>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</si>
  <si>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</si>
  <si>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</si>
  <si>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</si>
  <si>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</si>
  <si>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</si>
  <si>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</si>
  <si>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</si>
  <si>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</si>
  <si>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</si>
  <si>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</si>
  <si>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</si>
  <si>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</si>
  <si>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</si>
  <si>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</si>
  <si>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</si>
  <si>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</si>
  <si>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</si>
  <si>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</si>
  <si>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</si>
  <si>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</si>
  <si>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</si>
  <si>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</si>
  <si>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</si>
  <si>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</si>
  <si>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</si>
  <si>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</si>
  <si>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</si>
  <si>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</si>
  <si>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</si>
  <si>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</si>
  <si>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</si>
  <si>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</si>
  <si>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</si>
  <si>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</si>
  <si>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</si>
  <si>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</si>
  <si>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</si>
  <si>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</si>
  <si>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</si>
  <si>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</si>
  <si>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</si>
  <si>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</si>
  <si>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</si>
  <si>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</si>
  <si>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</si>
  <si>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</si>
  <si>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</si>
  <si>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</si>
  <si>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</si>
  <si>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</si>
  <si>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</si>
  <si>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</si>
  <si>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</si>
  <si>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</si>
  <si>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</si>
  <si>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</si>
  <si>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</si>
  <si>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</si>
  <si>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</si>
  <si>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</si>
  <si>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</si>
  <si>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</si>
  <si>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</si>
  <si>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</si>
  <si>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</si>
  <si>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</si>
  <si>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</si>
  <si>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</si>
  <si>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</si>
  <si>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</si>
  <si>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</si>
  <si>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</si>
  <si>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</si>
  <si>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</si>
  <si>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</si>
  <si>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</si>
  <si>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</si>
  <si>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</si>
  <si>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</si>
  <si>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</si>
  <si>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</si>
  <si>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</si>
  <si>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</si>
  <si>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</si>
  <si>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</si>
  <si>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</si>
  <si>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</si>
  <si>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</si>
  <si>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</si>
  <si>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</si>
  <si>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</si>
  <si>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</si>
  <si>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</si>
  <si>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</si>
  <si>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</si>
  <si>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</si>
  <si>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</si>
  <si>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</si>
  <si>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</si>
  <si>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</si>
  <si>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</si>
  <si>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</si>
  <si>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</si>
  <si>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</si>
  <si>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</si>
  <si>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</si>
  <si>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</si>
  <si>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</si>
  <si>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</si>
  <si>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</si>
  <si>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</si>
  <si>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</si>
  <si>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</si>
  <si>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</si>
  <si>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</si>
  <si>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</si>
  <si>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</si>
  <si>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</si>
  <si>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</si>
  <si>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</si>
  <si>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</si>
  <si>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</si>
  <si>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</si>
  <si>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</si>
  <si>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</si>
  <si>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</si>
  <si>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</si>
  <si>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</si>
  <si>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</si>
  <si>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</si>
  <si>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</si>
  <si>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</si>
  <si>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</si>
  <si>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</si>
  <si>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</si>
  <si>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</si>
  <si>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</si>
  <si>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</si>
  <si>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</si>
  <si>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</si>
  <si>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</si>
  <si>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</si>
  <si>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</si>
  <si>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</si>
  <si>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</si>
  <si>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</si>
  <si>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</si>
  <si>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</si>
  <si>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</si>
  <si>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</si>
  <si>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</si>
  <si>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</si>
  <si>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</si>
  <si>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</si>
  <si>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</si>
  <si>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</si>
  <si>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</si>
  <si>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</si>
  <si>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</si>
  <si>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</si>
  <si>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</si>
  <si>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</si>
  <si>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</si>
  <si>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</si>
  <si>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</si>
  <si>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</si>
  <si>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</si>
  <si>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</si>
  <si>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</si>
  <si>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</si>
  <si>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</si>
  <si>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</si>
  <si>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</si>
  <si>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</si>
  <si>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</si>
  <si>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</si>
  <si>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</si>
  <si>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</si>
  <si>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</si>
  <si>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</si>
  <si>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</si>
  <si>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</si>
  <si>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</si>
  <si>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</si>
  <si>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</si>
  <si>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</si>
  <si>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</si>
  <si>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</si>
  <si>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</si>
  <si>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</si>
  <si>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</si>
  <si>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</si>
  <si>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</si>
  <si>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</si>
  <si>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</si>
  <si>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</si>
  <si>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</si>
  <si>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</si>
  <si>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</si>
  <si>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</si>
  <si>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</si>
  <si>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</si>
  <si>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</si>
  <si>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</si>
  <si>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</si>
  <si>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</si>
  <si>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</si>
  <si>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</si>
  <si>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</si>
  <si>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</si>
  <si>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</si>
  <si>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</si>
  <si>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</si>
  <si>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</si>
  <si>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</si>
  <si>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</si>
  <si>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</si>
  <si>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</si>
  <si>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</si>
  <si>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</si>
  <si>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</si>
  <si>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</si>
  <si>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</si>
  <si>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</si>
  <si>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</si>
  <si>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</si>
  <si>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</si>
  <si>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</si>
  <si>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</si>
  <si>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</si>
  <si>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</si>
  <si>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</si>
  <si>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</si>
  <si>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</si>
  <si>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</si>
  <si>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</si>
  <si>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</si>
  <si>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</si>
  <si>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</si>
  <si>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</si>
  <si>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</si>
  <si>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</si>
  <si>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</si>
  <si>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</si>
  <si>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</si>
  <si>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</si>
  <si>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</si>
  <si>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</si>
  <si>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</si>
  <si>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</si>
  <si>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</si>
  <si>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</si>
  <si>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</si>
  <si>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</si>
  <si>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</si>
  <si>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</si>
  <si>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</si>
  <si>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</si>
  <si>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</si>
  <si>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</si>
  <si>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</si>
  <si>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</si>
  <si>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</si>
  <si>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</si>
  <si>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</si>
  <si>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</si>
  <si>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</si>
  <si>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</si>
  <si>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</si>
  <si>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</si>
  <si>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</si>
  <si>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</si>
  <si>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</si>
  <si>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</si>
  <si>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</si>
  <si>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</si>
  <si>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</si>
  <si>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</si>
  <si>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</si>
  <si>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</si>
  <si>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</si>
  <si>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</si>
  <si>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</si>
  <si>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</si>
  <si>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</si>
  <si>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</si>
  <si>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</si>
  <si>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</si>
  <si>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</si>
  <si>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</si>
  <si>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</si>
  <si>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</si>
  <si>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</si>
  <si>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</si>
  <si>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</si>
  <si>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</si>
  <si>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</si>
  <si>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</si>
  <si>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</si>
  <si>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</si>
  <si>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</si>
  <si>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</si>
  <si>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</si>
  <si>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</si>
  <si>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</si>
  <si>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</si>
  <si>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</si>
  <si>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</si>
  <si>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</si>
  <si>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</si>
  <si>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</si>
  <si>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</si>
  <si>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</si>
  <si>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</si>
  <si>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</si>
  <si>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</si>
  <si>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</si>
  <si>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</si>
  <si>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</si>
  <si>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</si>
  <si>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</si>
  <si>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</si>
  <si>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</si>
  <si>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</si>
  <si>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</si>
  <si>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</si>
  <si>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</si>
  <si>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</si>
  <si>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</si>
  <si>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</si>
  <si>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</si>
  <si>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</si>
  <si>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</si>
  <si>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</si>
  <si>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</si>
  <si>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</si>
  <si>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</si>
  <si>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</si>
  <si>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</si>
  <si>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</si>
  <si>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</si>
  <si>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</si>
  <si>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</si>
  <si>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</si>
  <si>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</si>
  <si>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</si>
  <si>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</si>
  <si>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</si>
  <si>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</si>
  <si>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</si>
  <si>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</si>
  <si>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</si>
  <si>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</si>
  <si>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</si>
  <si>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</si>
  <si>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</si>
  <si>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</si>
  <si>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</si>
  <si>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</si>
  <si>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</si>
  <si>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</si>
  <si>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</si>
  <si>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</si>
  <si>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</si>
  <si>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</si>
  <si>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</si>
  <si>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</si>
  <si>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</si>
  <si>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</si>
  <si>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</si>
  <si>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</si>
  <si>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</si>
  <si>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</si>
  <si>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</si>
  <si>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</si>
  <si>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</si>
  <si>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</si>
  <si>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</si>
  <si>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</si>
  <si>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</si>
  <si>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</si>
  <si>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</si>
  <si>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</si>
  <si>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</si>
  <si>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</si>
  <si>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</si>
  <si>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</si>
  <si>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</si>
  <si>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</si>
  <si>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</si>
  <si>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</si>
  <si>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</si>
  <si>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</si>
  <si>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</si>
  <si>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</si>
  <si>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</si>
  <si>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</si>
  <si>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</si>
  <si>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</si>
  <si>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</si>
  <si>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</si>
  <si>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</si>
  <si>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</si>
  <si>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</si>
  <si>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</si>
  <si>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</si>
  <si>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</si>
  <si>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</si>
  <si>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</si>
  <si>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</si>
  <si>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</si>
  <si>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</si>
  <si>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</si>
  <si>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</si>
  <si>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</si>
  <si>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</si>
  <si>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</si>
  <si>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</si>
  <si>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</si>
  <si>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</si>
  <si>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</si>
  <si>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</si>
  <si>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</si>
  <si>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</si>
  <si>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</si>
  <si>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</si>
  <si>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</si>
  <si>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</si>
  <si>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</si>
  <si>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</si>
  <si>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</si>
  <si>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</si>
  <si>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</si>
  <si>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</si>
  <si>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</si>
  <si>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</si>
  <si>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</si>
  <si>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</si>
  <si>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</si>
  <si>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</si>
  <si>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</si>
  <si>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</si>
  <si>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</si>
  <si>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</si>
  <si>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</si>
  <si>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</si>
  <si>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</si>
  <si>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</si>
  <si>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</si>
  <si>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</si>
  <si>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</si>
  <si>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</si>
  <si>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</si>
  <si>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</si>
  <si>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</si>
  <si>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</si>
  <si>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</si>
  <si>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</si>
  <si>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</si>
  <si>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</si>
  <si>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</si>
  <si>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</si>
  <si>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</si>
  <si>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</si>
  <si>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</si>
  <si>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</si>
  <si>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</si>
  <si>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</si>
  <si>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</si>
  <si>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</si>
  <si>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</si>
  <si>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</si>
  <si>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</si>
  <si>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</si>
  <si>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</si>
  <si>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</si>
  <si>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</si>
  <si>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</si>
  <si>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</si>
  <si>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</si>
  <si>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</si>
  <si>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</si>
  <si>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</si>
  <si>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</si>
  <si>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</si>
  <si>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</si>
  <si>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</si>
  <si>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</si>
  <si>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</si>
  <si>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</si>
  <si>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</si>
  <si>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</si>
  <si>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</si>
  <si>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</si>
  <si>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</si>
  <si>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</si>
  <si>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</si>
  <si>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</si>
  <si>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</si>
  <si>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</si>
  <si>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</si>
  <si>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</si>
  <si>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</si>
  <si>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</si>
  <si>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</si>
  <si>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</si>
  <si>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</si>
  <si>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</si>
  <si>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</si>
  <si>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</si>
  <si>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</si>
  <si>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</si>
  <si>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</si>
  <si>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</si>
  <si>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</si>
  <si>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</si>
  <si>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</si>
  <si>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</si>
  <si>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</si>
  <si>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</si>
  <si>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</si>
  <si>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</si>
  <si>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</si>
  <si>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</si>
  <si>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</si>
  <si>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</si>
  <si>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</si>
  <si>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</si>
  <si>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</si>
  <si>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</si>
  <si>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</si>
  <si>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</si>
  <si>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</si>
  <si>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</si>
  <si>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</si>
  <si>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</si>
  <si>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</si>
  <si>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</si>
  <si>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</si>
  <si>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</si>
  <si>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</si>
  <si>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</si>
  <si>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</si>
  <si>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</si>
  <si>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</si>
  <si>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</si>
  <si>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</si>
  <si>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</si>
  <si>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</si>
  <si>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</si>
  <si>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</si>
  <si>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</si>
  <si>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</si>
  <si>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</si>
  <si>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</si>
  <si>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</si>
  <si>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</si>
  <si>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</si>
  <si>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</si>
  <si>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</si>
  <si>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</si>
  <si>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</si>
  <si>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</si>
  <si>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</si>
  <si>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</si>
  <si>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</si>
  <si>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</si>
  <si>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</si>
  <si>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</si>
  <si>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</si>
  <si>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</si>
  <si>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</si>
  <si>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</si>
  <si>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</si>
  <si>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</si>
  <si>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</si>
  <si>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</si>
  <si>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</si>
  <si>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</si>
  <si>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</si>
  <si>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</si>
  <si>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</si>
  <si>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</si>
  <si>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</si>
  <si>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</si>
  <si>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</si>
  <si>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</si>
  <si>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</si>
  <si>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</si>
  <si>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</si>
  <si>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</si>
  <si>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</si>
  <si>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</si>
  <si>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</si>
  <si>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</si>
  <si>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</si>
  <si>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</si>
  <si>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</si>
  <si>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</si>
  <si>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</si>
  <si>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</si>
  <si>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</si>
  <si>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</si>
  <si>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</si>
  <si>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</si>
  <si>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</si>
  <si>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</si>
  <si>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</si>
  <si>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</si>
  <si>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</si>
  <si>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</si>
  <si>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</si>
  <si>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</si>
  <si>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</si>
  <si>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</si>
  <si>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</si>
  <si>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</si>
  <si>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</si>
  <si>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</si>
  <si>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</si>
  <si>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</si>
  <si>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</si>
  <si>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</si>
  <si>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</si>
  <si>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</si>
  <si>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</si>
  <si>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</si>
  <si>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</si>
  <si>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</si>
  <si>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</si>
  <si>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</si>
  <si>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</si>
  <si>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</si>
  <si>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</si>
  <si>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</si>
  <si>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</si>
  <si>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</si>
  <si>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</si>
  <si>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</si>
  <si>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</si>
  <si>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</si>
  <si>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</si>
  <si>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</si>
  <si>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</si>
  <si>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</si>
  <si>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</si>
  <si>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</si>
  <si>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</si>
  <si>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</si>
  <si>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</si>
  <si>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</si>
  <si>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</si>
  <si>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</si>
  <si>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</si>
  <si>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</si>
  <si>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</si>
  <si>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</si>
  <si>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</si>
  <si>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</si>
  <si>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</si>
  <si>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</si>
  <si>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</si>
  <si>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</si>
  <si>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</si>
  <si>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</si>
  <si>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</si>
  <si>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</si>
  <si>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</si>
  <si>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</si>
  <si>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</si>
  <si>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</si>
  <si>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</si>
  <si>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</si>
  <si>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</si>
  <si>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</si>
  <si>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</si>
  <si>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</si>
  <si>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</si>
  <si>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</si>
  <si>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</si>
  <si>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</si>
  <si>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</si>
  <si>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</si>
  <si>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</si>
  <si>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</si>
  <si>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</si>
  <si>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</si>
  <si>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</si>
  <si>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</si>
  <si>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</si>
  <si>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</si>
  <si>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</si>
  <si>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</si>
  <si>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</si>
  <si>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</si>
  <si>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</si>
  <si>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</si>
  <si>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</si>
  <si>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</si>
  <si>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</si>
  <si>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</si>
  <si>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</si>
  <si>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</si>
  <si>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</si>
  <si>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</si>
  <si>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</si>
  <si>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</si>
  <si>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</si>
  <si>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</si>
  <si>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</si>
  <si>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</si>
  <si>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</si>
  <si>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</si>
  <si>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</si>
  <si>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</si>
  <si>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</si>
  <si>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</si>
  <si>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</si>
  <si>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</si>
  <si>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</si>
  <si>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</si>
  <si>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</si>
  <si>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</si>
  <si>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</si>
  <si>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</si>
  <si>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</si>
  <si>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</si>
  <si>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</si>
  <si>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</si>
  <si>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</si>
  <si>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</si>
  <si>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</si>
  <si>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</si>
  <si>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</si>
  <si>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</si>
  <si>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</si>
  <si>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</si>
  <si>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</si>
  <si>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</si>
  <si>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</si>
  <si>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</si>
  <si>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</si>
  <si>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</si>
  <si>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</si>
  <si>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</si>
  <si>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</si>
  <si>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</si>
  <si>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</si>
  <si>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</si>
  <si>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</si>
  <si>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</si>
  <si>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</si>
  <si>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</si>
  <si>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</si>
  <si>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</si>
  <si>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</si>
  <si>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</si>
  <si>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</si>
  <si>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</si>
  <si>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</si>
  <si>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</si>
  <si>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</si>
  <si>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</si>
  <si>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</si>
  <si>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</si>
  <si>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</si>
  <si>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</si>
  <si>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</si>
  <si>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</si>
  <si>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</si>
  <si>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</si>
  <si>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</si>
  <si>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</si>
  <si>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</si>
  <si>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</si>
  <si>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</si>
  <si>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</si>
  <si>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</si>
  <si>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</si>
  <si>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</si>
  <si>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</si>
  <si>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</si>
  <si>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</si>
  <si>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</si>
  <si>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</si>
  <si>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</si>
  <si>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</si>
  <si>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</si>
  <si>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</si>
  <si>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</si>
  <si>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</si>
  <si>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</si>
  <si>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</si>
  <si>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</si>
  <si>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</si>
  <si>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</si>
  <si>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</si>
  <si>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</si>
  <si>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</si>
  <si>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</si>
  <si>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</si>
  <si>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</si>
  <si>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</si>
  <si>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</si>
  <si>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</si>
  <si>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</si>
  <si>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</si>
  <si>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</si>
  <si>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</si>
  <si>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</si>
  <si>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</si>
  <si>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</si>
  <si>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</si>
  <si>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</si>
  <si>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</si>
  <si>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</si>
  <si>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</si>
  <si>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</si>
  <si>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</si>
  <si>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</si>
  <si>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</si>
  <si>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</si>
  <si>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</si>
  <si>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</si>
  <si>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</si>
  <si>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</si>
  <si>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</si>
  <si>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</si>
  <si>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</si>
  <si>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</si>
  <si>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</si>
  <si>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</si>
  <si>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</si>
  <si>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</si>
  <si>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</si>
  <si>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</si>
  <si>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</si>
  <si>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</si>
  <si>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</si>
  <si>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</si>
  <si>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</si>
  <si>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</si>
  <si>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</si>
  <si>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</si>
  <si>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</si>
  <si>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</si>
  <si>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</si>
  <si>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</si>
  <si>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</si>
  <si>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</si>
  <si>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</si>
  <si>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</si>
  <si>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</si>
  <si>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</si>
  <si>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</si>
  <si>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</si>
  <si>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</si>
  <si>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</si>
  <si>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</si>
  <si>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</si>
  <si>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</si>
  <si>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</si>
  <si>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</si>
  <si>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</si>
  <si>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</si>
  <si>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</si>
  <si>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</si>
  <si>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</si>
  <si>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</si>
  <si>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</si>
  <si>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</si>
  <si>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</si>
  <si>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</si>
  <si>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</si>
  <si>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</si>
  <si>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</si>
  <si>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</si>
  <si>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</si>
  <si>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</si>
  <si>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</si>
  <si>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</si>
  <si>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</si>
  <si>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</si>
  <si>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</si>
  <si>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</si>
  <si>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</si>
  <si>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</si>
  <si>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</si>
  <si>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</si>
  <si>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</si>
  <si>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</si>
  <si>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</si>
  <si>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</si>
  <si>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</si>
  <si>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</si>
  <si>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</si>
  <si>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</si>
  <si>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</si>
  <si>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</si>
  <si>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</si>
  <si>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</si>
  <si>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</si>
  <si>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</si>
  <si>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</si>
  <si>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</si>
  <si>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</si>
  <si>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</si>
  <si>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</si>
  <si>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</si>
  <si>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</si>
  <si>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</si>
  <si>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</si>
  <si>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</si>
  <si>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</si>
  <si>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</si>
  <si>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</si>
  <si>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</si>
  <si>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</si>
  <si>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</si>
  <si>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</si>
  <si>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</si>
  <si>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</si>
  <si>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</si>
  <si>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</si>
  <si>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</si>
  <si>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</si>
  <si>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</si>
  <si>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</si>
  <si>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</si>
  <si>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</si>
  <si>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</si>
  <si>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</si>
  <si>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</si>
  <si>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</si>
  <si>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</si>
  <si>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</si>
  <si>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</si>
  <si>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</si>
  <si>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</si>
  <si>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</si>
  <si>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</si>
  <si>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</si>
  <si>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</si>
  <si>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</si>
  <si>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</si>
  <si>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</si>
  <si>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</si>
  <si>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</si>
  <si>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</si>
  <si>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</si>
  <si>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</si>
  <si>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</si>
  <si>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</si>
  <si>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</si>
  <si>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</si>
  <si>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</si>
  <si>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</si>
  <si>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</si>
  <si>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</si>
  <si>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</si>
  <si>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</si>
  <si>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</si>
  <si>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</si>
  <si>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</si>
  <si>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</si>
  <si>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</si>
  <si>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</si>
  <si>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</si>
  <si>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</si>
  <si>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</si>
  <si>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</si>
  <si>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</si>
  <si>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</si>
  <si>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</si>
  <si>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</si>
  <si>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</si>
  <si>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</si>
  <si>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</si>
  <si>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</si>
  <si>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</si>
  <si>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</si>
  <si>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</si>
  <si>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</si>
  <si>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</si>
  <si>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</si>
  <si>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</si>
  <si>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</si>
  <si>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</si>
  <si>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</si>
  <si>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</si>
  <si>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</si>
  <si>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</si>
  <si>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</si>
  <si>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</si>
  <si>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</si>
  <si>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</si>
  <si>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</si>
  <si>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</si>
  <si>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</si>
  <si>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</si>
  <si>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</si>
  <si>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</si>
  <si>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</si>
  <si>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</si>
  <si>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</si>
  <si>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</si>
  <si>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</si>
  <si>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</si>
  <si>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</si>
  <si>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</si>
  <si>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</si>
  <si>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</si>
  <si>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</si>
  <si>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</si>
  <si>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</si>
  <si>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</si>
  <si>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</si>
  <si>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</si>
  <si>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</si>
  <si>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</si>
  <si>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</si>
  <si>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</si>
  <si>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</si>
  <si>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</si>
  <si>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</si>
  <si>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</si>
  <si>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</si>
  <si>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</si>
  <si>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</si>
  <si>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</si>
  <si>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</si>
  <si>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</si>
  <si>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</si>
  <si>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</si>
  <si>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</si>
  <si>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</si>
  <si>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</si>
  <si>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</si>
  <si>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</si>
  <si>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</si>
  <si>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</si>
  <si>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</si>
  <si>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</si>
  <si>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</si>
  <si>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</si>
  <si>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</si>
  <si>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</si>
  <si>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</si>
  <si>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</si>
  <si>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</si>
  <si>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</si>
  <si>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</si>
  <si>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</si>
  <si>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</si>
  <si>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</si>
  <si>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</si>
  <si>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</si>
  <si>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</si>
  <si>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</si>
  <si>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</si>
  <si>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</si>
  <si>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</si>
  <si>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</si>
  <si>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</si>
  <si>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</si>
  <si>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</si>
  <si>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</si>
  <si>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</si>
  <si>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</si>
  <si>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</si>
  <si>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</si>
  <si>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</si>
  <si>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</si>
  <si>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</si>
  <si>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</si>
  <si>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</si>
  <si>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</si>
  <si>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</si>
  <si>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</si>
  <si>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</si>
  <si>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</si>
  <si>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</si>
  <si>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</si>
  <si>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</si>
  <si>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</si>
  <si>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</si>
  <si>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</si>
  <si>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</si>
  <si>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</si>
  <si>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</si>
  <si>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</si>
  <si>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</si>
  <si>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</si>
  <si>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</si>
  <si>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</si>
  <si>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</si>
  <si>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</si>
  <si>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</si>
  <si>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</si>
  <si>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</si>
  <si>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</si>
  <si>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</si>
  <si>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</si>
  <si>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</si>
  <si>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</si>
  <si>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</si>
  <si>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</si>
  <si>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</si>
  <si>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</si>
  <si>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</si>
  <si>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</si>
  <si>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</si>
  <si>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</si>
  <si>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</si>
  <si>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</si>
  <si>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</si>
  <si>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</si>
  <si>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</si>
  <si>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</si>
  <si>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</si>
  <si>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</si>
  <si>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</si>
  <si>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</si>
  <si>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</si>
  <si>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</si>
  <si>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</si>
  <si>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</si>
  <si>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</si>
  <si>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</si>
  <si>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</si>
  <si>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</si>
  <si>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</si>
  <si>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</si>
  <si>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</si>
  <si>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</si>
  <si>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</si>
  <si>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</si>
  <si>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</si>
  <si>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</si>
  <si>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</si>
  <si>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</si>
  <si>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</si>
  <si>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</si>
  <si>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</si>
  <si>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</si>
  <si>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</si>
  <si>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</si>
  <si>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</si>
  <si>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</si>
  <si>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</si>
  <si>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</si>
  <si>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</si>
  <si>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</si>
  <si>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</si>
  <si>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</si>
  <si>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</si>
  <si>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</si>
  <si>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</si>
  <si>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</si>
  <si>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</si>
  <si>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</si>
  <si>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</si>
  <si>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</si>
  <si>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</si>
  <si>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</si>
  <si>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</si>
  <si>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</si>
  <si>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</si>
  <si>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</si>
  <si>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</si>
  <si>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</si>
  <si>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</si>
  <si>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</si>
  <si>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</si>
  <si>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</si>
  <si>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</si>
  <si>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</si>
  <si>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</si>
  <si>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</si>
  <si>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</si>
  <si>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</si>
  <si>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</si>
  <si>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</si>
  <si>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</si>
  <si>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</si>
  <si>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</si>
  <si>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</si>
  <si>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</si>
  <si>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</si>
  <si>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</si>
  <si>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</si>
  <si>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</si>
  <si>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</si>
  <si>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</si>
  <si>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</si>
  <si>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</si>
  <si>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</si>
  <si>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</si>
  <si>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</si>
  <si>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</si>
  <si>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</si>
  <si>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</si>
  <si>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</si>
  <si>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</si>
  <si>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</si>
  <si>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</si>
  <si>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</si>
  <si>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</si>
  <si>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</si>
  <si>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</si>
  <si>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</si>
  <si>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</si>
  <si>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</si>
  <si>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</si>
  <si>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</si>
  <si>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</si>
  <si>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</si>
  <si>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</si>
  <si>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</si>
  <si>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</si>
  <si>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</si>
  <si>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</si>
  <si>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</si>
  <si>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</si>
  <si>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</si>
  <si>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</si>
  <si>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</si>
  <si>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</si>
  <si>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</si>
  <si>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</si>
  <si>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</si>
  <si>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</si>
  <si>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</si>
  <si>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</si>
  <si>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</si>
  <si>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</si>
  <si>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</si>
  <si>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</si>
  <si>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</si>
  <si>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</si>
  <si>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</si>
  <si>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</si>
  <si>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</si>
  <si>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</si>
  <si>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</si>
  <si>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</si>
  <si>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</si>
  <si>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</si>
  <si>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</si>
  <si>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</si>
  <si>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</si>
  <si>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</si>
  <si>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</si>
  <si>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</si>
  <si>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</si>
  <si>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</si>
  <si>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</si>
  <si>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</si>
  <si>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</si>
  <si>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</si>
  <si>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</si>
  <si>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</si>
  <si>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</si>
  <si>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</si>
  <si>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</si>
  <si>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</si>
  <si>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</si>
  <si>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</si>
  <si>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</si>
  <si>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</si>
  <si>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</si>
  <si>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</si>
  <si>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</si>
  <si>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</si>
  <si>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</si>
  <si>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</si>
  <si>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</si>
  <si>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</si>
  <si>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</si>
  <si>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</si>
  <si>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</si>
  <si>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</si>
  <si>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</si>
  <si>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</si>
  <si>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</si>
  <si>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</si>
  <si>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</si>
  <si>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</si>
  <si>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</si>
  <si>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</si>
  <si>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</si>
  <si>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</si>
  <si>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</si>
  <si>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</si>
  <si>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</si>
  <si>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</si>
  <si>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</si>
  <si>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</si>
  <si>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</si>
  <si>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</si>
  <si>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</si>
  <si>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</si>
  <si>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</si>
  <si>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</si>
  <si>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</si>
  <si>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</si>
  <si>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</si>
  <si>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</si>
  <si>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</si>
  <si>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</si>
  <si>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</si>
  <si>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</si>
  <si>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</si>
  <si>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</si>
  <si>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</si>
  <si>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</si>
  <si>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</si>
  <si>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</si>
  <si>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</si>
  <si>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</si>
  <si>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</si>
  <si>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</si>
  <si>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</si>
  <si>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</si>
  <si>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</si>
  <si>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</si>
  <si>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</si>
  <si>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</si>
  <si>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</si>
  <si>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</si>
  <si>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</si>
  <si>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</si>
  <si>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</si>
  <si>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</si>
  <si>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</si>
  <si>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</si>
  <si>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</si>
  <si>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</si>
  <si>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</si>
  <si>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</si>
  <si>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</si>
  <si>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</si>
  <si>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</si>
  <si>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</si>
  <si>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</si>
  <si>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</si>
  <si>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</si>
  <si>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</si>
  <si>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</si>
  <si>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</si>
  <si>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</si>
  <si>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</si>
  <si>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</si>
  <si>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</si>
  <si>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</si>
  <si>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</si>
  <si>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</si>
  <si>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</si>
  <si>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</si>
  <si>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</si>
  <si>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</si>
  <si>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</si>
  <si>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</si>
  <si>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</si>
  <si>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</si>
  <si>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</si>
  <si>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</si>
  <si>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</si>
  <si>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</si>
  <si>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</si>
  <si>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</si>
  <si>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</si>
  <si>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</si>
  <si>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</si>
  <si>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</si>
  <si>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</si>
  <si>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</si>
  <si>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</si>
  <si>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</si>
  <si>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</si>
  <si>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</si>
  <si>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</si>
  <si>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</si>
  <si>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</si>
  <si>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</si>
  <si>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</si>
  <si>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</si>
  <si>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</si>
  <si>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</si>
  <si>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</si>
  <si>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</si>
  <si>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</si>
  <si>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</si>
  <si>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</si>
  <si>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</si>
  <si>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</si>
  <si>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</si>
  <si>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</si>
  <si>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</si>
  <si>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</si>
  <si>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</si>
  <si>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</si>
  <si>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</si>
  <si>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</si>
  <si>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</si>
  <si>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</si>
  <si>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</si>
  <si>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</si>
  <si>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</si>
  <si>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</si>
  <si>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</si>
  <si>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</si>
  <si>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</si>
  <si>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</si>
  <si>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</si>
  <si>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</si>
  <si>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</si>
  <si>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</si>
  <si>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</si>
  <si>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</si>
  <si>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</si>
  <si>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</si>
  <si>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</si>
  <si>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</si>
  <si>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</si>
  <si>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</si>
  <si>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</si>
  <si>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</si>
  <si>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</si>
  <si>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</si>
  <si>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</si>
  <si>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</si>
  <si>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</si>
  <si>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</si>
  <si>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</si>
  <si>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</si>
  <si>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</si>
  <si>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</si>
  <si>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</si>
  <si>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</si>
  <si>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</si>
  <si>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</si>
  <si>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</si>
  <si>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</si>
  <si>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</si>
  <si>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</si>
  <si>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</si>
  <si>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</si>
  <si>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</si>
  <si>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</si>
  <si>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</si>
  <si>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</si>
  <si>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</si>
  <si>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</si>
  <si>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</si>
  <si>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</si>
  <si>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</si>
  <si>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</si>
  <si>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</si>
  <si>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</si>
  <si>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</si>
  <si>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</si>
  <si>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</si>
  <si>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</si>
  <si>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</si>
  <si>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</si>
  <si>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</si>
  <si>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</si>
  <si>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</si>
  <si>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</si>
  <si>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</si>
  <si>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</si>
  <si>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</si>
  <si>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</si>
  <si>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</si>
  <si>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</si>
  <si>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</si>
  <si>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</si>
  <si>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</si>
  <si>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</si>
  <si>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</si>
  <si>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</si>
  <si>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</si>
  <si>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</si>
  <si>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</si>
  <si>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</si>
  <si>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</si>
  <si>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</si>
  <si>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</si>
  <si>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</si>
  <si>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</si>
  <si>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</si>
  <si>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</si>
  <si>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</si>
  <si>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</si>
  <si>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</si>
  <si>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</si>
  <si>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</si>
  <si>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</si>
  <si>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</si>
  <si>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</si>
  <si>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</si>
  <si>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</si>
  <si>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</si>
  <si>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</si>
  <si>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</si>
  <si>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</si>
  <si>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</si>
  <si>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</si>
  <si>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</si>
  <si>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</si>
  <si>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</si>
  <si>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</si>
  <si>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</si>
  <si>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</si>
  <si>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</si>
  <si>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</si>
  <si>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</si>
  <si>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</si>
  <si>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</si>
  <si>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</si>
  <si>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</si>
  <si>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</si>
  <si>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</si>
  <si>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</si>
  <si>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</si>
  <si>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</si>
  <si>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</si>
  <si>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</si>
  <si>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</si>
  <si>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</si>
  <si>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</si>
  <si>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</si>
  <si>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</si>
  <si>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</si>
  <si>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</si>
  <si>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</si>
  <si>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</si>
  <si>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</si>
  <si>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</si>
  <si>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</si>
  <si>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</si>
  <si>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</si>
  <si>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</si>
  <si>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</si>
  <si>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</si>
  <si>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</si>
  <si>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</si>
  <si>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</si>
  <si>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</si>
  <si>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</si>
  <si>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</si>
  <si>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</si>
  <si>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</si>
  <si>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</si>
  <si>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</si>
  <si>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</si>
  <si>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</si>
  <si>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</si>
  <si>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</si>
  <si>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</si>
  <si>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</si>
  <si>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</si>
  <si>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</si>
  <si>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</si>
  <si>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</si>
  <si>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</si>
  <si>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</si>
  <si>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</si>
  <si>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</si>
  <si>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</si>
  <si>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</si>
  <si>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</si>
  <si>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</si>
  <si>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</si>
  <si>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</si>
  <si>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</si>
  <si>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</si>
  <si>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</si>
  <si>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</si>
  <si>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</si>
  <si>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</si>
  <si>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</si>
  <si>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</si>
  <si>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</si>
  <si>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</si>
  <si>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</si>
  <si>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</si>
  <si>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</si>
  <si>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</si>
  <si>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</si>
  <si>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</si>
  <si>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</si>
  <si>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</si>
  <si>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</si>
  <si>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</si>
  <si>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</si>
  <si>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</si>
  <si>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</si>
  <si>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</si>
  <si>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</si>
  <si>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</si>
  <si>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</si>
  <si>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</si>
  <si>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</si>
  <si>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</si>
  <si>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</si>
  <si>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</si>
  <si>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</si>
  <si>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</si>
  <si>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</si>
  <si>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</si>
  <si>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</si>
  <si>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</si>
  <si>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</si>
  <si>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</si>
  <si>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</si>
  <si>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</si>
  <si>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</si>
  <si>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</si>
  <si>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</si>
  <si>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</si>
  <si>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</si>
  <si>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</si>
  <si>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</si>
  <si>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</si>
  <si>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</si>
  <si>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</si>
  <si>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</si>
  <si>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</si>
  <si>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</si>
  <si>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</si>
  <si>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</si>
  <si>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</si>
  <si>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</si>
  <si>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</si>
  <si>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</si>
  <si>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</si>
  <si>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</si>
  <si>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</si>
  <si>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</si>
  <si>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</si>
  <si>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</si>
  <si>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</si>
  <si>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</si>
  <si>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</si>
  <si>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</si>
  <si>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</si>
  <si>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</si>
  <si>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</si>
  <si>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</si>
  <si>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</si>
  <si>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</si>
  <si>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</si>
  <si>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</si>
  <si>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</si>
  <si>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</si>
  <si>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</si>
  <si>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</si>
  <si>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</si>
  <si>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</si>
  <si>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</si>
  <si>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</si>
  <si>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</si>
  <si>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</si>
  <si>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</si>
  <si>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</si>
  <si>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</si>
  <si>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</si>
  <si>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</si>
  <si>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車路</t>
    <phoneticPr fontId="29" type="noConversion"/>
  </si>
  <si>
    <t>THILF0A171</t>
  </si>
  <si>
    <t>2025-04-07 16:09:57</t>
  </si>
  <si>
    <t>2025-04-07 14:35:00</t>
  </si>
  <si>
    <t>THILF04326</t>
  </si>
  <si>
    <t>2025-04-08 11:32:10</t>
  </si>
  <si>
    <t>2025-04-08 10:30:00</t>
  </si>
  <si>
    <t>PMQ2+STAR+EDC</t>
  </si>
  <si>
    <t>2025-04-08 11:33:28</t>
  </si>
  <si>
    <t>2025-04-08 11:39:31</t>
  </si>
  <si>
    <t>2025-04-08 12:03:03</t>
  </si>
  <si>
    <t>THILF02759</t>
  </si>
  <si>
    <t>2025-04-08 12:12:55</t>
  </si>
  <si>
    <t>2025-04-08 11:10:00</t>
  </si>
  <si>
    <t>THILF02422</t>
  </si>
  <si>
    <t>2025-04-08 12:57:52</t>
  </si>
  <si>
    <t>2025-04-08 11:58:00</t>
  </si>
  <si>
    <t>THILF04282</t>
  </si>
  <si>
    <t>2025-04-08 13:16:16</t>
  </si>
  <si>
    <t>THILF04134</t>
  </si>
  <si>
    <t>2025-04-08 13:45:50</t>
  </si>
  <si>
    <t>2025-04-08 12:50:00</t>
  </si>
  <si>
    <t>THILF02259</t>
  </si>
  <si>
    <t>2025-04-08 16:41:00</t>
  </si>
  <si>
    <t>2025-04-08 15:35:00</t>
  </si>
  <si>
    <t>THILF02837</t>
  </si>
  <si>
    <t>2025-04-08 17:46:49</t>
  </si>
  <si>
    <t>2025-04-08 16:50:00</t>
  </si>
  <si>
    <t>THILF02362</t>
  </si>
  <si>
    <t>2025-04-09 10:48:38</t>
  </si>
  <si>
    <t>2025-04-09 10:00:00</t>
  </si>
  <si>
    <t>2025-04-09 10:50:00</t>
  </si>
  <si>
    <t>THILF03741</t>
  </si>
  <si>
    <t>2025-04-09 11:58:18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</si>
  <si>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</si>
  <si>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</si>
  <si>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</si>
  <si>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</si>
  <si>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</si>
  <si>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</si>
  <si>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</si>
  <si>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2025-04-10 16:43:00</t>
  </si>
  <si>
    <t>螢幕無閃爍，請店家在觀察看看</t>
  </si>
  <si>
    <t>THILF02302</t>
  </si>
  <si>
    <t>2025-04-09 13:28:18</t>
  </si>
  <si>
    <t>2025-04-09 12:20:00</t>
  </si>
  <si>
    <t>THILF03772</t>
  </si>
  <si>
    <t>2025-04-09 15:14:17</t>
  </si>
  <si>
    <t>2025-04-09 14:58:00</t>
  </si>
  <si>
    <t>2025-04-09 15:56:49</t>
  </si>
  <si>
    <t>2025-04-09 15:00:00</t>
  </si>
  <si>
    <t>工作編號</t>
  </si>
  <si>
    <t>誤登</t>
    <phoneticPr fontId="29" type="noConversion"/>
  </si>
  <si>
    <t>月份</t>
    <phoneticPr fontId="29" type="noConversion"/>
  </si>
  <si>
    <t>基礎件數</t>
    <phoneticPr fontId="29" type="noConversion"/>
  </si>
  <si>
    <t>PM件數</t>
    <phoneticPr fontId="29" type="noConversion"/>
  </si>
  <si>
    <t>未保養</t>
    <phoneticPr fontId="29" type="noConversion"/>
  </si>
  <si>
    <t>已更換</t>
    <phoneticPr fontId="29" type="noConversion"/>
  </si>
  <si>
    <t>未更換</t>
    <phoneticPr fontId="29" type="noConversion"/>
  </si>
  <si>
    <t>初戀</t>
    <phoneticPr fontId="29" type="noConversion"/>
  </si>
  <si>
    <t>完工檢核2</t>
    <phoneticPr fontId="29" type="noConversion"/>
  </si>
  <si>
    <t xml:space="preserve"> eS-4528A 黑白複合機</t>
  </si>
  <si>
    <t>THILF04528</t>
  </si>
  <si>
    <t>2025-04-10 11:10:07</t>
  </si>
  <si>
    <t>2025-04-10 10:52:00</t>
  </si>
  <si>
    <t>THILF03851</t>
  </si>
  <si>
    <t>2025-04-10 11:52:36</t>
  </si>
  <si>
    <t>2025-04-10 11:00:00</t>
  </si>
  <si>
    <t>THILF04259</t>
  </si>
  <si>
    <t>2025-04-10 12:14:02</t>
  </si>
  <si>
    <t>2025-04-10 11:20:00</t>
  </si>
  <si>
    <t>THILF02306</t>
  </si>
  <si>
    <t>2025-04-10 13:05:45</t>
  </si>
  <si>
    <t>2025-04-10 12:15:00</t>
  </si>
  <si>
    <t>THILF04764</t>
  </si>
  <si>
    <t>2025-04-10 14:43:02</t>
  </si>
  <si>
    <t>2025-04-10 14:26:00</t>
  </si>
  <si>
    <t>THILF02442</t>
  </si>
  <si>
    <t>2025-04-10 15:53:59</t>
  </si>
  <si>
    <t>2025-04-10 15:00:00</t>
  </si>
  <si>
    <t>THILF05074</t>
  </si>
  <si>
    <t>2025-04-10 16:21:03</t>
  </si>
  <si>
    <t>2025-04-10 16:00:00</t>
  </si>
  <si>
    <t>THILF04243</t>
  </si>
  <si>
    <t>2025-04-10 17:28:59</t>
  </si>
  <si>
    <t>2025-04-10 16:35:00</t>
  </si>
  <si>
    <t>THILF03458</t>
  </si>
  <si>
    <t>2025-04-10 18:06:27</t>
  </si>
  <si>
    <t>2025-04-10 17:30:00</t>
  </si>
  <si>
    <t>THILF04656</t>
  </si>
  <si>
    <t>2025-04-11 10:45:50</t>
  </si>
  <si>
    <t>2025-04-11 10:00:00</t>
  </si>
  <si>
    <t>THILF03606</t>
  </si>
  <si>
    <t>2025-04-11 11:45:16</t>
  </si>
  <si>
    <t>2025-04-11 11:00:00</t>
  </si>
  <si>
    <t>THILF0D024</t>
  </si>
  <si>
    <t>2025-04-11 12:05:02</t>
  </si>
  <si>
    <t>THILF03676</t>
  </si>
  <si>
    <t>2025-04-11 13:10:47</t>
  </si>
  <si>
    <t>2025-04-11 12:10:00</t>
  </si>
  <si>
    <t>THILF03752</t>
  </si>
  <si>
    <t>2025-04-11 15:30:27</t>
  </si>
  <si>
    <t>2025-04-11 14:40:00</t>
  </si>
  <si>
    <t>THILF03977</t>
  </si>
  <si>
    <t>2025-04-11 15:51:22</t>
  </si>
  <si>
    <t>2025-04-11 15:34:00</t>
  </si>
  <si>
    <t>門市數量</t>
    <phoneticPr fontId="29" type="noConversion"/>
  </si>
  <si>
    <t>專案進度</t>
    <phoneticPr fontId="29" type="noConversion"/>
  </si>
  <si>
    <t>PM剩餘門市</t>
    <phoneticPr fontId="29" type="noConversion"/>
  </si>
  <si>
    <t>專案剩餘門市</t>
    <phoneticPr fontId="29" type="noConversion"/>
  </si>
  <si>
    <t>PM 完工數量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</si>
</sst>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0.0%"/>
  </numFmts>
  <fonts count="92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  <font>
      <sz val="7"/>
      <color rgb="FF013283"/>
      <name val="Meiryo"/>
      <family val="2"/>
      <charset val="128"/>
    </font>
    <font>
      <sz val="7"/>
      <color rgb="FF282828"/>
      <name val="Meiryo"/>
      <family val="2"/>
      <charset val="128"/>
    </font>
    <font>
      <b/>
      <sz val="12"/>
      <color theme="1"/>
      <name val="Calibri"/>
      <family val="2"/>
      <charset val="136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74BBF1"/>
      </left>
      <right style="medium">
        <color rgb="FF74BBF1"/>
      </right>
      <top style="medium">
        <color rgb="FF74BBF1"/>
      </top>
      <bottom style="medium">
        <color rgb="FF74BBF1"/>
      </bottom>
      <diagonal/>
    </border>
    <border>
      <left/>
      <right/>
      <top style="medium">
        <color rgb="FFA8CFE6"/>
      </top>
      <bottom style="medium">
        <color rgb="FFA8CFE6"/>
      </bottom>
      <diagonal/>
    </border>
    <border>
      <left/>
      <right style="medium">
        <color rgb="FFA8CFE6"/>
      </right>
      <top style="medium">
        <color rgb="FFA8CFE6"/>
      </top>
      <bottom style="medium">
        <color rgb="FFA8CFE6"/>
      </bottom>
      <diagonal/>
    </border>
    <border>
      <left style="medium">
        <color rgb="FF74BBF1"/>
      </left>
      <right/>
      <top style="medium">
        <color rgb="FFA8CFE6"/>
      </top>
      <bottom style="medium">
        <color rgb="FFA8CFE6"/>
      </bottom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58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/>
    </xf>
    <xf numFmtId="0" fontId="0" fillId="22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3" borderId="9" xfId="0" applyFont="1" applyFill="1" applyBorder="1" applyAlignment="1" applyProtection="1">
      <alignment horizontal="center" vertical="center"/>
      <protection hidden="1"/>
    </xf>
    <xf numFmtId="0" fontId="28" fillId="23" borderId="2" xfId="0" applyFont="1" applyFill="1" applyBorder="1" applyAlignment="1" applyProtection="1">
      <alignment horizontal="center" vertical="center"/>
      <protection hidden="1"/>
    </xf>
    <xf numFmtId="0" fontId="16" fillId="23" borderId="2" xfId="0" applyFont="1" applyFill="1" applyBorder="1" applyAlignment="1" applyProtection="1">
      <alignment horizontal="center" vertical="center"/>
      <protection hidden="1"/>
    </xf>
    <xf numFmtId="0" fontId="28" fillId="23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1" borderId="13" xfId="14" applyFont="1" applyFill="1" applyBorder="1" applyAlignment="1" applyProtection="1">
      <alignment horizontal="center" vertical="center"/>
      <protection hidden="1"/>
    </xf>
    <xf numFmtId="9" fontId="50" fillId="21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2" fillId="19" borderId="25" xfId="0" applyFont="1" applyFill="1" applyBorder="1" applyAlignment="1" applyProtection="1">
      <alignment horizontal="center"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8" fillId="19" borderId="2" xfId="0" applyFont="1" applyFill="1" applyBorder="1" applyAlignment="1" applyProtection="1">
      <alignment vertical="center"/>
      <protection hidden="1"/>
    </xf>
    <xf numFmtId="0" fontId="21" fillId="19" borderId="9" xfId="0" applyFont="1" applyFill="1" applyBorder="1" applyAlignment="1" applyProtection="1">
      <alignment horizontal="right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3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1" borderId="10" xfId="14" applyFont="1" applyFill="1" applyBorder="1" applyAlignment="1" applyProtection="1">
      <alignment horizontal="center" vertical="center"/>
      <protection hidden="1"/>
    </xf>
    <xf numFmtId="0" fontId="21" fillId="20" borderId="2" xfId="0" applyFont="1" applyFill="1" applyBorder="1" applyAlignment="1" applyProtection="1">
      <alignment horizontal="center"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3" borderId="10" xfId="0" applyFont="1" applyFill="1" applyBorder="1" applyAlignment="1" applyProtection="1">
      <alignment horizontal="center" vertical="center"/>
      <protection hidden="1"/>
    </xf>
    <xf numFmtId="0" fontId="28" fillId="23" borderId="13" xfId="0" applyFont="1" applyFill="1" applyBorder="1" applyAlignment="1" applyProtection="1">
      <alignment horizontal="center" vertical="center"/>
      <protection hidden="1"/>
    </xf>
    <xf numFmtId="0" fontId="28" fillId="23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1" borderId="16" xfId="14" applyFont="1" applyFill="1" applyBorder="1" applyAlignment="1" applyProtection="1">
      <alignment horizontal="center" vertical="center"/>
      <protection hidden="1"/>
    </xf>
    <xf numFmtId="9" fontId="50" fillId="21" borderId="8" xfId="14" applyFont="1" applyFill="1" applyBorder="1" applyAlignment="1" applyProtection="1">
      <alignment horizontal="center" vertical="center"/>
      <protection hidden="1"/>
    </xf>
    <xf numFmtId="9" fontId="50" fillId="21" borderId="17" xfId="14" applyFont="1" applyFill="1" applyBorder="1" applyAlignment="1" applyProtection="1">
      <alignment horizontal="center" vertical="center"/>
      <protection hidden="1"/>
    </xf>
    <xf numFmtId="177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4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16" fillId="0" borderId="2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vertical="center"/>
      <protection hidden="1"/>
    </xf>
    <xf numFmtId="0" fontId="72" fillId="10" borderId="1" xfId="0" applyFont="1" applyFill="1" applyBorder="1" applyAlignment="1">
      <alignment horizontal="center" vertical="center"/>
    </xf>
    <xf numFmtId="0" fontId="88" fillId="0" borderId="33" xfId="0" applyFont="1" applyBorder="1" applyAlignment="1">
      <alignment horizontal="left" vertical="center" wrapText="1"/>
    </xf>
    <xf numFmtId="0" fontId="72" fillId="0" borderId="1" xfId="0" applyFont="1" applyFill="1" applyBorder="1" applyAlignment="1">
      <alignment horizontal="center" vertical="center"/>
    </xf>
    <xf numFmtId="0" fontId="21" fillId="19" borderId="21" xfId="0" applyFont="1" applyFill="1" applyBorder="1" applyAlignment="1" applyProtection="1">
      <alignment horizontal="center" vertical="center"/>
      <protection hidden="1"/>
    </xf>
    <xf numFmtId="0" fontId="21" fillId="19" borderId="6" xfId="0" applyFont="1" applyFill="1" applyBorder="1" applyAlignment="1" applyProtection="1">
      <alignment horizontal="center" vertical="center"/>
      <protection hidden="1"/>
    </xf>
    <xf numFmtId="0" fontId="90" fillId="5" borderId="6" xfId="0" applyFont="1" applyFill="1" applyBorder="1" applyAlignment="1" applyProtection="1">
      <alignment vertical="center"/>
      <protection hidden="1"/>
    </xf>
    <xf numFmtId="0" fontId="21" fillId="19" borderId="6" xfId="0" applyFont="1" applyFill="1" applyBorder="1" applyAlignment="1" applyProtection="1">
      <alignment horizontal="right" vertical="center"/>
      <protection hidden="1"/>
    </xf>
    <xf numFmtId="0" fontId="21" fillId="7" borderId="6" xfId="0" applyFont="1" applyFill="1" applyBorder="1" applyAlignment="1" applyProtection="1">
      <alignment horizontal="center" vertical="center"/>
      <protection hidden="1"/>
    </xf>
    <xf numFmtId="0" fontId="21" fillId="5" borderId="6" xfId="0" applyFont="1" applyFill="1" applyBorder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5" borderId="9" xfId="0" applyFill="1" applyBorder="1" applyAlignment="1" applyProtection="1">
      <alignment vertical="center"/>
      <protection hidden="1"/>
    </xf>
    <xf numFmtId="0" fontId="83" fillId="8" borderId="2" xfId="0" applyFont="1" applyFill="1" applyBorder="1" applyAlignment="1" applyProtection="1">
      <alignment horizontal="center" vertical="center"/>
      <protection hidden="1"/>
    </xf>
    <xf numFmtId="0" fontId="84" fillId="5" borderId="2" xfId="0" applyFont="1" applyFill="1" applyBorder="1" applyAlignment="1">
      <alignment horizontal="center" vertical="center"/>
    </xf>
    <xf numFmtId="0" fontId="71" fillId="5" borderId="2" xfId="0" applyFont="1" applyFill="1" applyBorder="1" applyAlignment="1" applyProtection="1">
      <alignment horizontal="right" vertical="center"/>
      <protection hidden="1"/>
    </xf>
    <xf numFmtId="0" fontId="86" fillId="5" borderId="2" xfId="0" applyFont="1" applyFill="1" applyBorder="1" applyAlignment="1" applyProtection="1">
      <alignment horizontal="center" vertical="center"/>
      <protection hidden="1"/>
    </xf>
    <xf numFmtId="9" fontId="86" fillId="5" borderId="2" xfId="14" applyFont="1" applyFill="1" applyBorder="1" applyAlignment="1" applyProtection="1">
      <alignment horizontal="center" vertical="center"/>
      <protection hidden="1"/>
    </xf>
    <xf numFmtId="0" fontId="91" fillId="5" borderId="6" xfId="0" applyFont="1" applyFill="1" applyBorder="1" applyAlignment="1" applyProtection="1">
      <alignment horizontal="center" vertical="center"/>
      <protection hidden="1"/>
    </xf>
    <xf numFmtId="0" fontId="22" fillId="19" borderId="6" xfId="0" applyFont="1" applyFill="1" applyBorder="1" applyAlignment="1" applyProtection="1">
      <alignment horizontal="center" vertical="center"/>
      <protection hidden="1"/>
    </xf>
    <xf numFmtId="0" fontId="22" fillId="7" borderId="6" xfId="14" applyNumberFormat="1" applyFont="1" applyFill="1" applyBorder="1" applyAlignment="1" applyProtection="1">
      <alignment horizontal="center" vertical="center"/>
      <protection hidden="1"/>
    </xf>
    <xf numFmtId="0" fontId="22" fillId="7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vertical="center"/>
      <protection hidden="1"/>
    </xf>
    <xf numFmtId="0" fontId="16" fillId="8" borderId="6" xfId="0" applyFont="1" applyFill="1" applyBorder="1" applyAlignment="1" applyProtection="1">
      <alignment horizontal="center" vertical="center"/>
      <protection hidden="1"/>
    </xf>
    <xf numFmtId="0" fontId="16" fillId="5" borderId="6" xfId="0" applyFont="1" applyFill="1" applyBorder="1" applyAlignment="1" applyProtection="1">
      <alignment horizontal="center" vertical="center"/>
      <protection hidden="1"/>
    </xf>
    <xf numFmtId="0" fontId="16" fillId="13" borderId="6" xfId="0" applyFont="1" applyFill="1" applyBorder="1" applyAlignment="1" applyProtection="1">
      <alignment horizontal="center" vertical="center"/>
      <protection hidden="1"/>
    </xf>
    <xf numFmtId="0" fontId="28" fillId="8" borderId="6" xfId="0" applyFont="1" applyFill="1" applyBorder="1" applyAlignment="1" applyProtection="1">
      <alignment horizontal="center" vertical="center"/>
      <protection hidden="1"/>
    </xf>
    <xf numFmtId="0" fontId="28" fillId="5" borderId="6" xfId="0" applyFont="1" applyFill="1" applyBorder="1" applyAlignment="1" applyProtection="1">
      <alignment horizontal="center" vertical="center"/>
      <protection hidden="1"/>
    </xf>
    <xf numFmtId="0" fontId="48" fillId="13" borderId="6" xfId="0" applyFont="1" applyFill="1" applyBorder="1" applyAlignment="1" applyProtection="1">
      <alignment horizontal="center" vertical="center"/>
      <protection hidden="1"/>
    </xf>
    <xf numFmtId="0" fontId="28" fillId="13" borderId="6" xfId="0" applyFont="1" applyFill="1" applyBorder="1" applyAlignment="1" applyProtection="1">
      <alignment horizontal="center" vertical="center"/>
      <protection hidden="1"/>
    </xf>
    <xf numFmtId="0" fontId="31" fillId="5" borderId="6" xfId="15" applyFont="1" applyFill="1" applyBorder="1" applyAlignment="1" applyProtection="1">
      <alignment horizontal="center" vertical="center"/>
      <protection hidden="1"/>
    </xf>
    <xf numFmtId="0" fontId="89" fillId="0" borderId="36" xfId="0" applyFont="1" applyBorder="1" applyAlignment="1">
      <alignment horizontal="left" vertical="center" wrapText="1"/>
    </xf>
    <xf numFmtId="0" fontId="89" fillId="0" borderId="34" xfId="0" applyFont="1" applyBorder="1" applyAlignment="1">
      <alignment horizontal="left" vertical="center" wrapText="1"/>
    </xf>
    <xf numFmtId="0" fontId="89" fillId="0" borderId="35" xfId="0" applyFont="1" applyBorder="1" applyAlignment="1">
      <alignment horizontal="left" vertical="center" wrapText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  <xf numFmtId="0" fontId="51" fillId="5" borderId="6" xfId="14" applyNumberFormat="1" applyFont="1" applyFill="1" applyBorder="1" applyAlignment="1" applyProtection="1">
      <alignment horizontal="center" vertical="center"/>
      <protection hidden="1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15240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15240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15240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15240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15240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15240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15240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15240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15240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15240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15240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15240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15240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15240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15240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15240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15240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15240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15240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38100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15240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15240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15240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15240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15240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223</xdr:row>
          <xdr:rowOff>175260</xdr:rowOff>
        </xdr:from>
        <xdr:to>
          <xdr:col>7</xdr:col>
          <xdr:colOff>60960</xdr:colOff>
          <xdr:row>225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15240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175260</xdr:rowOff>
        </xdr:from>
        <xdr:to>
          <xdr:col>7</xdr:col>
          <xdr:colOff>60960</xdr:colOff>
          <xdr:row>73</xdr:row>
          <xdr:rowOff>15240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15240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15240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15240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15240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15240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30480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15240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15240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15240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15240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15240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15240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15240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15240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175260</xdr:rowOff>
        </xdr:from>
        <xdr:to>
          <xdr:col>7</xdr:col>
          <xdr:colOff>60960</xdr:colOff>
          <xdr:row>219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15240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167640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15240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15240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15240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15240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167640</xdr:rowOff>
        </xdr:from>
        <xdr:to>
          <xdr:col>7</xdr:col>
          <xdr:colOff>60960</xdr:colOff>
          <xdr:row>92</xdr:row>
          <xdr:rowOff>15240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37</xdr:row>
          <xdr:rowOff>167640</xdr:rowOff>
        </xdr:from>
        <xdr:to>
          <xdr:col>7</xdr:col>
          <xdr:colOff>60960</xdr:colOff>
          <xdr:row>39</xdr:row>
          <xdr:rowOff>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zoomScale="90" zoomScaleNormal="90" workbookViewId="0">
      <pane ySplit="14" topLeftCell="A15" activePane="bottomLeft" state="frozen"/>
      <selection activeCell="Z18" sqref="Z18"/>
      <selection pane="bottomLeft" activeCell="G17" sqref="G17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28">
        <v>45748</v>
      </c>
      <c r="B1" s="141" t="s">
        <v>5038</v>
      </c>
      <c r="C1" s="225" t="s">
        <v>5039</v>
      </c>
      <c r="D1" s="225" t="s">
        <v>4434</v>
      </c>
      <c r="E1" s="293" t="s">
        <v>5030</v>
      </c>
      <c r="F1" s="288" t="s">
        <v>5123</v>
      </c>
      <c r="G1" s="287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4"/>
      <c r="I1" s="145"/>
      <c r="J1" s="142"/>
      <c r="K1" s="142"/>
      <c r="L1" s="146"/>
      <c r="M1" s="143"/>
      <c r="N1" s="147"/>
      <c r="O1" s="146"/>
      <c r="P1" s="142"/>
      <c r="Q1" s="142"/>
      <c r="R1" s="142"/>
      <c r="S1" s="142"/>
      <c r="T1" s="142"/>
      <c r="V1" s="142"/>
    </row>
    <row r="2" spans="1:26" ht="19.95" customHeight="1">
      <c r="A2" s="148" t="str">
        <f>IFERROR(HYPERLINK("#'門市主檔'!A"&amp;MATCH(A15,門市主檔!A15:A305,0)+14, "新北一部"), "查無店編")</f>
        <v>新北一部</v>
      </c>
      <c r="B2" s="149" t="str">
        <f>IFERROR(HYPERLINK("#'門市主檔'!A"&amp;MATCH(A224,門市主檔!A:A,0), "統計"), "查無店編")</f>
        <v>統計</v>
      </c>
      <c r="C2" s="150" t="s">
        <v>4</v>
      </c>
      <c r="D2" s="151" t="s">
        <v>5</v>
      </c>
      <c r="E2" s="151" t="s">
        <v>6</v>
      </c>
      <c r="F2" s="151" t="s">
        <v>7</v>
      </c>
      <c r="G2" s="151" t="s">
        <v>8</v>
      </c>
      <c r="H2" s="151" t="s">
        <v>9</v>
      </c>
      <c r="I2" s="151" t="s">
        <v>10</v>
      </c>
      <c r="J2" s="152"/>
      <c r="K2" s="151" t="s">
        <v>11</v>
      </c>
      <c r="L2" s="151" t="s">
        <v>12</v>
      </c>
      <c r="M2" s="151" t="s">
        <v>13</v>
      </c>
      <c r="N2" s="151" t="s">
        <v>14</v>
      </c>
      <c r="O2" s="153" t="s">
        <v>15</v>
      </c>
      <c r="P2" s="154" t="s">
        <v>4124</v>
      </c>
      <c r="Q2" s="155"/>
      <c r="R2" s="142"/>
      <c r="S2" s="142"/>
      <c r="T2" s="142"/>
    </row>
    <row r="3" spans="1:26" ht="18.600000000000001" customHeight="1">
      <c r="A3" s="156" t="s">
        <v>5037</v>
      </c>
      <c r="B3" s="231">
        <f t="shared" ref="B3:B9" si="0">SUM(C3:O3)</f>
        <v>210</v>
      </c>
      <c r="C3" s="238">
        <f>COUNTIF($D$15:$D$303,C2)</f>
        <v>1</v>
      </c>
      <c r="D3" s="239">
        <f t="shared" ref="D3:O3" si="1">COUNTIF($D$15:$D$303,D2)</f>
        <v>3</v>
      </c>
      <c r="E3" s="239">
        <f t="shared" si="1"/>
        <v>17</v>
      </c>
      <c r="F3" s="239">
        <f t="shared" si="1"/>
        <v>2</v>
      </c>
      <c r="G3" s="239">
        <f t="shared" si="1"/>
        <v>13</v>
      </c>
      <c r="H3" s="239">
        <f t="shared" si="1"/>
        <v>8</v>
      </c>
      <c r="I3" s="239">
        <f t="shared" si="1"/>
        <v>12</v>
      </c>
      <c r="J3" s="239">
        <f t="shared" si="1"/>
        <v>0</v>
      </c>
      <c r="K3" s="239">
        <f t="shared" si="1"/>
        <v>15</v>
      </c>
      <c r="L3" s="239">
        <f t="shared" si="1"/>
        <v>71</v>
      </c>
      <c r="M3" s="239">
        <f t="shared" si="1"/>
        <v>30</v>
      </c>
      <c r="N3" s="239">
        <f t="shared" si="1"/>
        <v>3</v>
      </c>
      <c r="O3" s="240">
        <f t="shared" si="1"/>
        <v>35</v>
      </c>
      <c r="P3" s="142"/>
      <c r="Q3" s="157" t="s">
        <v>4058</v>
      </c>
      <c r="R3" s="157" t="s">
        <v>4059</v>
      </c>
      <c r="S3" s="157" t="s">
        <v>4059</v>
      </c>
      <c r="T3" s="158" t="s">
        <v>4090</v>
      </c>
      <c r="V3" s="158"/>
    </row>
    <row r="4" spans="1:26" ht="18.600000000000001" customHeight="1">
      <c r="A4" s="230" t="s">
        <v>4430</v>
      </c>
      <c r="B4" s="231">
        <f>SUM(C4:O4)</f>
        <v>161</v>
      </c>
      <c r="C4" s="284">
        <f t="shared" ref="C4:O4" si="2">COUNTIFS($D$15:$D$303,C2,$Y$15:$Y$303,"STAR")</f>
        <v>1</v>
      </c>
      <c r="D4" s="285">
        <f t="shared" si="2"/>
        <v>1</v>
      </c>
      <c r="E4" s="285">
        <f t="shared" si="2"/>
        <v>11</v>
      </c>
      <c r="F4" s="285">
        <f t="shared" si="2"/>
        <v>1</v>
      </c>
      <c r="G4" s="285">
        <f t="shared" si="2"/>
        <v>8</v>
      </c>
      <c r="H4" s="285">
        <f t="shared" si="2"/>
        <v>5</v>
      </c>
      <c r="I4" s="285">
        <f t="shared" si="2"/>
        <v>11</v>
      </c>
      <c r="J4" s="285">
        <f t="shared" si="2"/>
        <v>0</v>
      </c>
      <c r="K4" s="285">
        <f t="shared" si="2"/>
        <v>11</v>
      </c>
      <c r="L4" s="285">
        <f t="shared" si="2"/>
        <v>63</v>
      </c>
      <c r="M4" s="285">
        <f t="shared" si="2"/>
        <v>21</v>
      </c>
      <c r="N4" s="285">
        <f t="shared" si="2"/>
        <v>2</v>
      </c>
      <c r="O4" s="286">
        <f t="shared" si="2"/>
        <v>26</v>
      </c>
      <c r="P4" s="142"/>
      <c r="Q4" s="157"/>
      <c r="R4" s="157"/>
      <c r="S4" s="157"/>
      <c r="T4" s="158"/>
      <c r="V4" s="158"/>
    </row>
    <row r="5" spans="1:26" s="5" customFormat="1" ht="18.600000000000001" customHeight="1">
      <c r="A5" s="290" t="s">
        <v>4135</v>
      </c>
      <c r="B5" s="160">
        <f t="shared" si="0"/>
        <v>0</v>
      </c>
      <c r="C5" s="163">
        <f t="shared" ref="C5:I5" si="3">COUNTIFS($D$15:$D$303,C2,$F$15:$F$303,"*撤店*")</f>
        <v>0</v>
      </c>
      <c r="D5" s="164">
        <f t="shared" si="3"/>
        <v>0</v>
      </c>
      <c r="E5" s="164">
        <f t="shared" si="3"/>
        <v>0</v>
      </c>
      <c r="F5" s="164">
        <f t="shared" si="3"/>
        <v>0</v>
      </c>
      <c r="G5" s="164">
        <f t="shared" si="3"/>
        <v>0</v>
      </c>
      <c r="H5" s="164">
        <f t="shared" si="3"/>
        <v>0</v>
      </c>
      <c r="I5" s="164">
        <f t="shared" si="3"/>
        <v>0</v>
      </c>
      <c r="J5" s="165"/>
      <c r="K5" s="237">
        <f>COUNTIFS($D$15:$D$303,K2,$F$15:$F$303,"*撤店*")</f>
        <v>0</v>
      </c>
      <c r="L5" s="164">
        <f>COUNTIFS($D$15:$D$303,L2,$F$15:$F$303,"*撤店*")</f>
        <v>0</v>
      </c>
      <c r="M5" s="164">
        <f>COUNTIFS($D$15:$D$303,M2,$F$15:$F$303,"*撤店*")</f>
        <v>0</v>
      </c>
      <c r="N5" s="164">
        <f>COUNTIFS($D$15:$D$303,N2,$F$15:$F$303,"*撤店*")</f>
        <v>0</v>
      </c>
      <c r="O5" s="166">
        <f>COUNTIFS($D$15:$D$303,O2,$F$15:$F$303,"*撤店*")</f>
        <v>0</v>
      </c>
      <c r="P5" s="146"/>
      <c r="Q5" s="146"/>
      <c r="R5" s="146"/>
      <c r="S5" s="146"/>
      <c r="T5" s="146"/>
      <c r="V5" s="146"/>
    </row>
    <row r="6" spans="1:26" s="5" customFormat="1" ht="18.600000000000001" customHeight="1">
      <c r="A6" s="291" t="s">
        <v>4136</v>
      </c>
      <c r="B6" s="162">
        <f t="shared" si="0"/>
        <v>0</v>
      </c>
      <c r="C6" s="281">
        <f>COUNTIFS($D$15:$D$300,C2,$F$15:$F$300,"新開")</f>
        <v>0</v>
      </c>
      <c r="D6" s="282">
        <f t="shared" ref="D6:O6" si="4">COUNTIFS($D$15:$D$300,D2,$F$15:$F$300,"新開")</f>
        <v>0</v>
      </c>
      <c r="E6" s="282">
        <f t="shared" si="4"/>
        <v>0</v>
      </c>
      <c r="F6" s="282">
        <f t="shared" si="4"/>
        <v>0</v>
      </c>
      <c r="G6" s="282">
        <f t="shared" si="4"/>
        <v>0</v>
      </c>
      <c r="H6" s="282">
        <f t="shared" si="4"/>
        <v>0</v>
      </c>
      <c r="I6" s="282">
        <f t="shared" si="4"/>
        <v>0</v>
      </c>
      <c r="J6" s="282">
        <f t="shared" si="4"/>
        <v>0</v>
      </c>
      <c r="K6" s="282">
        <f t="shared" si="4"/>
        <v>0</v>
      </c>
      <c r="L6" s="282">
        <f t="shared" si="4"/>
        <v>0</v>
      </c>
      <c r="M6" s="282">
        <f t="shared" si="4"/>
        <v>0</v>
      </c>
      <c r="N6" s="282">
        <f t="shared" si="4"/>
        <v>0</v>
      </c>
      <c r="O6" s="283">
        <f t="shared" si="4"/>
        <v>0</v>
      </c>
      <c r="P6" s="146"/>
      <c r="Q6" s="146"/>
      <c r="R6" s="146"/>
      <c r="S6" s="146"/>
      <c r="T6" s="146"/>
      <c r="V6" s="146"/>
    </row>
    <row r="7" spans="1:26" s="5" customFormat="1" ht="18.600000000000001" customHeight="1">
      <c r="A7" s="292" t="s">
        <v>4137</v>
      </c>
      <c r="B7" s="168">
        <f t="shared" si="0"/>
        <v>7</v>
      </c>
      <c r="C7" s="163">
        <f t="shared" ref="C7:I7" si="5">COUNTIFS($G$15:$G$303,"*萊到店*",$D$15:$D$303,C2)</f>
        <v>0</v>
      </c>
      <c r="D7" s="164">
        <f t="shared" si="5"/>
        <v>0</v>
      </c>
      <c r="E7" s="164">
        <f t="shared" si="5"/>
        <v>0</v>
      </c>
      <c r="F7" s="164">
        <f t="shared" si="5"/>
        <v>0</v>
      </c>
      <c r="G7" s="164">
        <f t="shared" si="5"/>
        <v>2</v>
      </c>
      <c r="H7" s="164">
        <f t="shared" si="5"/>
        <v>0</v>
      </c>
      <c r="I7" s="164">
        <f t="shared" si="5"/>
        <v>0</v>
      </c>
      <c r="J7" s="165"/>
      <c r="K7" s="164">
        <f>COUNTIFS($G$15:$G$303,"*萊到店*",$D$15:$D$303,K2)</f>
        <v>1</v>
      </c>
      <c r="L7" s="164">
        <f>COUNTIFS($G$15:$G$303,"*萊到店*",$D$15:$D$303,L2)</f>
        <v>0</v>
      </c>
      <c r="M7" s="164">
        <f>COUNTIFS($G$15:$G$303,"*萊到店*",$D$15:$D$303,M2)</f>
        <v>3</v>
      </c>
      <c r="N7" s="164">
        <f>COUNTIFS($G$15:$G$303,"*萊到店*",$D$15:$D$303,N2)</f>
        <v>0</v>
      </c>
      <c r="O7" s="166">
        <f>COUNTIFS($G$15:$G$303,"*萊到店*",$D$15:$D$303,O2)</f>
        <v>1</v>
      </c>
      <c r="P7" s="146"/>
      <c r="Q7" s="146"/>
      <c r="R7" s="146"/>
      <c r="S7" s="146"/>
      <c r="T7" s="146"/>
      <c r="V7" s="146"/>
    </row>
    <row r="8" spans="1:26" ht="18.600000000000001" customHeight="1">
      <c r="A8" s="247" t="s">
        <v>5035</v>
      </c>
      <c r="B8" s="248">
        <f t="shared" si="0"/>
        <v>39</v>
      </c>
      <c r="C8" s="241">
        <f>COUNTIFS($D$15:$D$303,C2,$I$15:$I$303, "&gt;="&amp;A1, $I$15:$I$303, "&lt;="&amp;B1)</f>
        <v>0</v>
      </c>
      <c r="D8" s="242">
        <f>COUNTIFS($D$15:$D$303,D2,$I$15:$I$303, "&gt;="&amp;A1, $I$15:$I$303,"&lt;="&amp;B1)</f>
        <v>0</v>
      </c>
      <c r="E8" s="242">
        <f>COUNTIFS($D$15:$D$303,E2,$I$15:$I$303, "&gt;="&amp;A1, $I$15:$I$303,"&lt;="&amp;B1)</f>
        <v>1</v>
      </c>
      <c r="F8" s="242">
        <f>COUNTIFS($D$15:$D$303,F2,$I$15:$I$303, "&gt;="&amp;A1, $I$15:$I$303,"&lt;="&amp;B1)</f>
        <v>0</v>
      </c>
      <c r="G8" s="242">
        <f>COUNTIFS($D$15:$D$303,G2,$I$15:$I$303, "&gt;="&amp;A1, $I$15:$I$303,"&lt;="&amp;B1)</f>
        <v>2</v>
      </c>
      <c r="H8" s="242">
        <f>COUNTIFS($D$15:$D$303,H2,$I$15:$I$303, "&gt;="&amp;A1, $I$15:$I$303,"&lt;="&amp;B1)</f>
        <v>8</v>
      </c>
      <c r="I8" s="242">
        <f>COUNTIFS($D$15:$D$303,I2,$I$15:$I$303, "&gt;="&amp;A1, $I$15:$I$303,"&lt;="&amp;B1)</f>
        <v>0</v>
      </c>
      <c r="J8" s="242">
        <f>COUNTIFS($D$15:$D$303,J2,$I$15:$I$303, "&gt;="&amp;A1, $I$15:$I$303,"&lt;="&amp;B1)</f>
        <v>0</v>
      </c>
      <c r="K8" s="242">
        <f>COUNTIFS($D$15:$D$303,K2,$I$15:$I$303, "&gt;="&amp;A1, $I$15:$I$303,"&lt;="&amp;B1)</f>
        <v>0</v>
      </c>
      <c r="L8" s="242">
        <f>COUNTIFS($D$15:$D$303,L2,$I$15:$I$303, "&gt;="&amp;A1, $I$15:$I$303,"&lt;="&amp;B1)</f>
        <v>16</v>
      </c>
      <c r="M8" s="242">
        <f>COUNTIFS($D$15:$D$303,M2,$I$15:$I$303, "&gt;="&amp;A1, $I$15:$I$303,"&lt;="&amp;B1)</f>
        <v>3</v>
      </c>
      <c r="N8" s="242">
        <f>COUNTIFS($D$15:$D$303,N2,$I$15:$I$303, "&gt;="&amp;A1, $I$15:$I$303,"&lt;="&amp;B1)</f>
        <v>2</v>
      </c>
      <c r="O8" s="243">
        <f>COUNTIFS($D$15:$D$303,O2,$I$15:$I$303, "&gt;="&amp;A1, $I$15:$I$303,"&lt;="&amp;B1)</f>
        <v>7</v>
      </c>
      <c r="P8" s="142"/>
      <c r="Q8" s="142"/>
      <c r="R8" s="142"/>
      <c r="S8" s="142"/>
      <c r="T8" s="142"/>
      <c r="V8" s="142"/>
    </row>
    <row r="9" spans="1:26" s="5" customFormat="1" ht="18.600000000000001" customHeight="1">
      <c r="A9" s="249" t="s">
        <v>4138</v>
      </c>
      <c r="B9" s="250">
        <f t="shared" si="0"/>
        <v>171</v>
      </c>
      <c r="C9" s="171">
        <f t="shared" ref="C9:J9" si="6">C3-C8-C6-C5</f>
        <v>1</v>
      </c>
      <c r="D9" s="172">
        <f t="shared" si="6"/>
        <v>3</v>
      </c>
      <c r="E9" s="172">
        <f t="shared" si="6"/>
        <v>16</v>
      </c>
      <c r="F9" s="172">
        <f t="shared" si="6"/>
        <v>2</v>
      </c>
      <c r="G9" s="172">
        <f t="shared" si="6"/>
        <v>11</v>
      </c>
      <c r="H9" s="172">
        <f t="shared" si="6"/>
        <v>0</v>
      </c>
      <c r="I9" s="172">
        <f t="shared" si="6"/>
        <v>12</v>
      </c>
      <c r="J9" s="172">
        <f t="shared" si="6"/>
        <v>0</v>
      </c>
      <c r="K9" s="172">
        <f>K3-K8-K6-K5</f>
        <v>15</v>
      </c>
      <c r="L9" s="172">
        <f t="shared" ref="L9:O9" si="7">L3-L8-L6-L5</f>
        <v>55</v>
      </c>
      <c r="M9" s="172">
        <f t="shared" si="7"/>
        <v>27</v>
      </c>
      <c r="N9" s="172">
        <f t="shared" si="7"/>
        <v>1</v>
      </c>
      <c r="O9" s="299">
        <f t="shared" si="7"/>
        <v>28</v>
      </c>
      <c r="P9" s="146"/>
      <c r="Q9" s="146"/>
      <c r="R9" s="146"/>
      <c r="S9" s="146"/>
      <c r="T9" s="146"/>
      <c r="V9" s="146"/>
    </row>
    <row r="10" spans="1:26" ht="18.600000000000001" customHeight="1">
      <c r="A10" s="169" t="s">
        <v>4431</v>
      </c>
      <c r="B10" s="170">
        <f t="shared" ref="B10:B11" si="8">SUM(C10:O10)</f>
        <v>34</v>
      </c>
      <c r="C10" s="241">
        <f>COUNTIFS($D$15:$D$300,C2,$N$15:$N$300,$D$1)</f>
        <v>0</v>
      </c>
      <c r="D10" s="242">
        <f t="shared" ref="D10:O10" si="9">COUNTIFS($D$15:$D$300,D2,$N$15:$N$300,$D$1)</f>
        <v>0</v>
      </c>
      <c r="E10" s="242">
        <f t="shared" si="9"/>
        <v>1</v>
      </c>
      <c r="F10" s="242">
        <f t="shared" si="9"/>
        <v>0</v>
      </c>
      <c r="G10" s="242">
        <f t="shared" si="9"/>
        <v>1</v>
      </c>
      <c r="H10" s="242">
        <f t="shared" si="9"/>
        <v>5</v>
      </c>
      <c r="I10" s="242">
        <f t="shared" si="9"/>
        <v>1</v>
      </c>
      <c r="J10" s="242">
        <f t="shared" si="9"/>
        <v>0</v>
      </c>
      <c r="K10" s="242">
        <f t="shared" si="9"/>
        <v>0</v>
      </c>
      <c r="L10" s="242">
        <f t="shared" si="9"/>
        <v>16</v>
      </c>
      <c r="M10" s="242">
        <f t="shared" si="9"/>
        <v>2</v>
      </c>
      <c r="N10" s="242">
        <f t="shared" si="9"/>
        <v>2</v>
      </c>
      <c r="O10" s="243">
        <f t="shared" si="9"/>
        <v>6</v>
      </c>
      <c r="P10" s="172">
        <f t="shared" ref="P10:T10" si="10">COUNTIFS($D$15:$D$300,$C$2,$N$15:$N$300,$D$1)</f>
        <v>0</v>
      </c>
      <c r="Q10" s="171">
        <f t="shared" si="10"/>
        <v>0</v>
      </c>
      <c r="R10" s="171">
        <f t="shared" si="10"/>
        <v>0</v>
      </c>
      <c r="S10" s="171">
        <f t="shared" si="10"/>
        <v>0</v>
      </c>
      <c r="T10" s="171">
        <f t="shared" si="10"/>
        <v>0</v>
      </c>
      <c r="V10" s="142"/>
    </row>
    <row r="11" spans="1:26" s="5" customFormat="1" ht="18.600000000000001" customHeight="1">
      <c r="A11" s="173" t="s">
        <v>4138</v>
      </c>
      <c r="B11" s="170">
        <f t="shared" si="8"/>
        <v>127</v>
      </c>
      <c r="C11" s="244">
        <f>C4-C10</f>
        <v>1</v>
      </c>
      <c r="D11" s="245">
        <f t="shared" ref="D11:O11" si="11">D4-D10</f>
        <v>1</v>
      </c>
      <c r="E11" s="245">
        <f t="shared" si="11"/>
        <v>10</v>
      </c>
      <c r="F11" s="245">
        <f t="shared" si="11"/>
        <v>1</v>
      </c>
      <c r="G11" s="245">
        <f t="shared" si="11"/>
        <v>7</v>
      </c>
      <c r="H11" s="245">
        <f t="shared" si="11"/>
        <v>0</v>
      </c>
      <c r="I11" s="245">
        <f t="shared" si="11"/>
        <v>10</v>
      </c>
      <c r="J11" s="245">
        <f t="shared" si="11"/>
        <v>0</v>
      </c>
      <c r="K11" s="245">
        <f t="shared" si="11"/>
        <v>11</v>
      </c>
      <c r="L11" s="245">
        <f t="shared" si="11"/>
        <v>47</v>
      </c>
      <c r="M11" s="245">
        <f t="shared" si="11"/>
        <v>19</v>
      </c>
      <c r="N11" s="245">
        <f t="shared" si="11"/>
        <v>0</v>
      </c>
      <c r="O11" s="246">
        <f t="shared" si="11"/>
        <v>20</v>
      </c>
      <c r="P11" s="146"/>
      <c r="Q11" s="146"/>
      <c r="R11" s="146"/>
      <c r="S11" s="146"/>
      <c r="T11" s="146"/>
      <c r="V11" s="146"/>
    </row>
    <row r="12" spans="1:26" ht="18.600000000000001" customHeight="1">
      <c r="A12" s="174" t="s">
        <v>5036</v>
      </c>
      <c r="B12" s="303">
        <f t="shared" ref="B12" si="12">B8/B3</f>
        <v>0.18571428571428572</v>
      </c>
      <c r="C12" s="300">
        <f t="shared" ref="C12:K12" si="13">C8/(C3-C6)</f>
        <v>0</v>
      </c>
      <c r="D12" s="301">
        <f t="shared" si="13"/>
        <v>0</v>
      </c>
      <c r="E12" s="301">
        <f t="shared" si="13"/>
        <v>5.8823529411764705E-2</v>
      </c>
      <c r="F12" s="301">
        <f t="shared" si="13"/>
        <v>0</v>
      </c>
      <c r="G12" s="301">
        <f t="shared" si="13"/>
        <v>0.15384615384615385</v>
      </c>
      <c r="H12" s="301">
        <f t="shared" si="13"/>
        <v>1</v>
      </c>
      <c r="I12" s="301">
        <f t="shared" si="13"/>
        <v>0</v>
      </c>
      <c r="J12" s="301" t="e">
        <f t="shared" si="13"/>
        <v>#DIV/0!</v>
      </c>
      <c r="K12" s="301">
        <f t="shared" si="13"/>
        <v>0</v>
      </c>
      <c r="L12" s="301">
        <f>L8/(L3-L6)</f>
        <v>0.22535211267605634</v>
      </c>
      <c r="M12" s="301">
        <f t="shared" ref="M12:O12" si="14">M8/(M3-M6)</f>
        <v>0.1</v>
      </c>
      <c r="N12" s="301">
        <f t="shared" si="14"/>
        <v>0.66666666666666663</v>
      </c>
      <c r="O12" s="302">
        <f t="shared" si="14"/>
        <v>0.2</v>
      </c>
      <c r="P12" s="142"/>
      <c r="Q12" s="142"/>
      <c r="R12" s="142"/>
      <c r="S12" s="142"/>
      <c r="T12" s="142"/>
      <c r="V12" s="142"/>
    </row>
    <row r="13" spans="1:26" ht="18.600000000000001" customHeight="1">
      <c r="A13" s="174" t="s">
        <v>4146</v>
      </c>
      <c r="B13" s="303">
        <f>B10/B4</f>
        <v>0.21118012422360249</v>
      </c>
      <c r="C13" s="251">
        <f>C10/C4</f>
        <v>0</v>
      </c>
      <c r="D13" s="175">
        <f t="shared" ref="D13:O13" si="15">D10/D4</f>
        <v>0</v>
      </c>
      <c r="E13" s="175">
        <f t="shared" si="15"/>
        <v>9.0909090909090912E-2</v>
      </c>
      <c r="F13" s="175">
        <f t="shared" si="15"/>
        <v>0</v>
      </c>
      <c r="G13" s="175">
        <f t="shared" si="15"/>
        <v>0.125</v>
      </c>
      <c r="H13" s="175">
        <f t="shared" si="15"/>
        <v>1</v>
      </c>
      <c r="I13" s="175">
        <f t="shared" si="15"/>
        <v>9.0909090909090912E-2</v>
      </c>
      <c r="J13" s="175" t="e">
        <f t="shared" si="15"/>
        <v>#DIV/0!</v>
      </c>
      <c r="K13" s="175">
        <f t="shared" si="15"/>
        <v>0</v>
      </c>
      <c r="L13" s="175">
        <f t="shared" si="15"/>
        <v>0.25396825396825395</v>
      </c>
      <c r="M13" s="175">
        <f t="shared" si="15"/>
        <v>9.5238095238095233E-2</v>
      </c>
      <c r="N13" s="175">
        <f t="shared" si="15"/>
        <v>1</v>
      </c>
      <c r="O13" s="176">
        <f t="shared" si="15"/>
        <v>0.23076923076923078</v>
      </c>
      <c r="P13" s="142"/>
      <c r="Q13" s="142"/>
      <c r="R13" s="142"/>
      <c r="S13" s="142"/>
      <c r="T13" s="142"/>
      <c r="V13" s="142"/>
    </row>
    <row r="14" spans="1:26" ht="34.799999999999997" customHeight="1">
      <c r="A14" s="177" t="s">
        <v>0</v>
      </c>
      <c r="B14" s="177" t="s">
        <v>1378</v>
      </c>
      <c r="C14" s="177" t="s">
        <v>2</v>
      </c>
      <c r="D14" s="177" t="s">
        <v>3</v>
      </c>
      <c r="E14" s="177" t="s">
        <v>1744</v>
      </c>
      <c r="F14" s="177" t="s">
        <v>1741</v>
      </c>
      <c r="G14" s="177" t="s">
        <v>1743</v>
      </c>
      <c r="H14" s="177" t="s">
        <v>4089</v>
      </c>
      <c r="I14" s="178" t="s">
        <v>5041</v>
      </c>
      <c r="J14" s="179" t="s">
        <v>5183</v>
      </c>
      <c r="K14" s="180" t="s">
        <v>1745</v>
      </c>
      <c r="L14" s="178" t="s">
        <v>4048</v>
      </c>
      <c r="M14" s="178" t="s">
        <v>4447</v>
      </c>
      <c r="N14" s="178" t="s">
        <v>4448</v>
      </c>
      <c r="O14" s="178" t="s">
        <v>4446</v>
      </c>
      <c r="P14" s="178" t="s">
        <v>4060</v>
      </c>
      <c r="Q14" s="178"/>
      <c r="R14" s="178"/>
      <c r="S14" s="178"/>
      <c r="T14" s="178"/>
      <c r="U14" s="181" t="s">
        <v>4427</v>
      </c>
      <c r="V14" s="181" t="s">
        <v>1730</v>
      </c>
      <c r="W14" s="270" t="s">
        <v>4143</v>
      </c>
      <c r="X14" s="270" t="s">
        <v>4144</v>
      </c>
      <c r="Y14" s="289" t="s">
        <v>5027</v>
      </c>
      <c r="Z14" s="3">
        <f>COUNTIF(Y:Y,"STAR")</f>
        <v>161</v>
      </c>
    </row>
    <row r="15" spans="1:26" ht="15.75" customHeight="1">
      <c r="A15" s="182" t="s">
        <v>36</v>
      </c>
      <c r="B15" s="183" t="s">
        <v>636</v>
      </c>
      <c r="C15" s="184" t="str">
        <f>VLOOKUP($A15,'0919門市清單主檔'!B:V,20,FALSE)</f>
        <v>新北市</v>
      </c>
      <c r="D15" s="185" t="str">
        <f>VLOOKUP($A15,'0919門市清單主檔'!B:V,21,FALSE)</f>
        <v>三重區</v>
      </c>
      <c r="E15" s="186" t="str">
        <f>VLOOKUP(D15,區域表!A:B,2,FALSE)</f>
        <v>吳宗鴻</v>
      </c>
      <c r="F15" s="187" t="str">
        <f>IFERROR(IF(VLOOKUP(A15,門市狀態!A:D,4,FALSE)=0,"",VLOOKUP(A15,門市狀態!A:D,4,FALSE)),"")</f>
        <v/>
      </c>
      <c r="G15" s="188" t="s">
        <v>1746</v>
      </c>
      <c r="H15" s="189" t="str">
        <f t="shared" ref="H15:H78" si="16">IF(I15&gt;0,(TEXT(I15,"yyyymmdd")&amp;$T$3&amp;A15&amp;$T$3&amp;B15&amp;$R$3),"")</f>
        <v>20250401-D070-三重重新店(定保)</v>
      </c>
      <c r="I15" s="190">
        <v>45748.488888888889</v>
      </c>
      <c r="J15" s="191" cm="1">
        <f t="array" ref="J15">IFERROR(INDEX(IM!$X$2:$X$652, MATCH(1, (IM!$F$2:$F$652=A15) * (ISNUMBER(SEARCH($C$1, IM!$AC$2:$AC$652))), 0)), "")</f>
        <v>45748.488888888889</v>
      </c>
      <c r="K15" s="159">
        <f>COUNTIFS(IM!F:F,A15,IM!AD:AD,"O",IM!X:X,"&gt;="&amp;$A$1,IM!X:X,"&lt;="&amp;$B$1)</f>
        <v>1</v>
      </c>
      <c r="L15" s="232" t="str" cm="1">
        <f t="array" ref="L15">IF(K15&gt;0,IFERROR(HYPERLINK("#'IM'!AC"&amp;MATCH(1,(IM!$F$1:$F$7702=A15)*(ISNUMBER(SEARCH("PMQ2",IM!$AC$1:$AC$7702))),0),"檢核"),"未登錄"),"")</f>
        <v>檢核</v>
      </c>
      <c r="M15" s="235" t="str" cm="1">
        <f t="array" ref="M15">IF(AND(SUMPRODUCT((IM!F2:F674=A15)*(ISNUMBER(SEARCH("EDC", IM!AC2:AC674))))&gt;0), "EDC", "")</f>
        <v>EDC</v>
      </c>
      <c r="N15" s="271" t="str" cm="1">
        <f t="array" ref="N15">IF(AND(SUMPRODUCT((IM!F2:F674=A15)*(ISNUMBER(SEARCH("STAR", IM!AC2:AC674))))&gt;0), "STAR", "")</f>
        <v>STAR</v>
      </c>
      <c r="O15" s="262" cm="1">
        <f t="array" ref="O15">IFERROR(INDEX(IM!$X$2:$X$652, MATCH(1, (IM!$F$2:$F$652=A15) * (ISNUMBER(SEARCH($D$1, IM!$AC$2:$AC$652))), 0)), "")</f>
        <v>45748.488888888889</v>
      </c>
      <c r="P15" s="192" t="str">
        <f t="shared" ref="P15:P78" si="17">(TEXT(I15,"yyyymmdd"))&amp;$T$3&amp;A15&amp;$T$3&amp;B15&amp;$R$3</f>
        <v>20250401-D070-三重重新店(定保)</v>
      </c>
      <c r="Q15" s="276"/>
      <c r="R15" s="276"/>
      <c r="S15" s="276"/>
      <c r="T15" s="276"/>
      <c r="U15" s="266">
        <f t="shared" ref="U15:U78" si="18">IF(AND(W15&lt;&gt;"", X15&lt;&gt;""), 2, IF(OR(W15&lt;&gt;"", X15&lt;&gt;""), 1, 0))</f>
        <v>2</v>
      </c>
      <c r="V15" s="253" t="str">
        <f t="shared" ref="V15:V78" si="19">IF(I15="", "未到店",
   IF(M15&lt;&gt;"EDC", "異常",
      IF(OR(AND(Y15="STAR", N15="STAR"), AND(Y15&lt;&gt;"STAR", N15="")), "已完工", "異常")
   )
)</f>
        <v>已完工</v>
      </c>
      <c r="W15" s="268" t="s">
        <v>4178</v>
      </c>
      <c r="X15" s="269" t="s">
        <v>4179</v>
      </c>
      <c r="Y15" s="5" t="str">
        <f t="shared" ref="Y15:Y46" si="20">IF(U15&gt;0,"STAR","")</f>
        <v>STAR</v>
      </c>
    </row>
    <row r="16" spans="1:26" ht="15.75" customHeight="1">
      <c r="A16" s="182">
        <v>3818</v>
      </c>
      <c r="B16" s="183" t="s">
        <v>1417</v>
      </c>
      <c r="C16" s="184" t="str">
        <f>VLOOKUP($A16,'0919門市清單主檔'!B:V,20,FALSE)</f>
        <v>新北市</v>
      </c>
      <c r="D16" s="185" t="str">
        <f>VLOOKUP($A16,'0919門市清單主檔'!B:V,21,FALSE)</f>
        <v>板橋區</v>
      </c>
      <c r="E16" s="186" t="str">
        <f>VLOOKUP(D16,區域表!A:B,2,FALSE)</f>
        <v>狄澤洋</v>
      </c>
      <c r="F16" s="187" t="str">
        <f>IFERROR(IF(VLOOKUP(A16,門市狀態!A:D,4,FALSE)=0,"",VLOOKUP(A16,門市狀態!A:D,4,FALSE)),"")</f>
        <v/>
      </c>
      <c r="G16" s="188" t="s">
        <v>1746</v>
      </c>
      <c r="H16" s="189" t="str">
        <f t="shared" si="16"/>
        <v>20250401-3818-板橋漢江店(定保)</v>
      </c>
      <c r="I16" s="193">
        <v>45748.568749999999</v>
      </c>
      <c r="J16" s="191" cm="1">
        <f t="array" ref="J16">IFERROR(INDEX(IM!$X$2:$X$652, MATCH(1, (IM!$F$2:$F$652=A16) * (ISNUMBER(SEARCH($C$1, IM!$AC$2:$AC$652))), 0)), "")</f>
        <v>45748.568749999999</v>
      </c>
      <c r="K16" s="161">
        <f>COUNTIFS(IM!F:F,A16,IM!AD:AD,"O",IM!X:X,"&gt;="&amp;$A$1,IM!X:X,"&lt;="&amp;$B$1)</f>
        <v>1</v>
      </c>
      <c r="L16" s="233" t="str" cm="1">
        <f t="array" ref="L16">IF(K16&gt;0,IFERROR(HYPERLINK("#'IM'!AC"&amp;MATCH(1,(IM!$F$1:$F$7702=A16)*(ISNUMBER(SEARCH("PMQ2",IM!$AC$1:$AC$7702))),0),"檢核"),"未登錄"),"")</f>
        <v>檢核</v>
      </c>
      <c r="M16" s="236" t="str" cm="1">
        <f t="array" ref="M16">IF(AND(SUMPRODUCT((IM!F2:F695=A16)*(ISNUMBER(SEARCH("EDC", IM!AC2:AC695))))&gt;0), "EDC", "")</f>
        <v>EDC</v>
      </c>
      <c r="N16" s="272" t="str" cm="1">
        <f t="array" ref="N16">IF(AND(SUMPRODUCT((IM!F2:F695=A16)*(ISNUMBER(SEARCH("STAR", IM!AC2:AC695))))&gt;0), "STAR", "")</f>
        <v>STAR</v>
      </c>
      <c r="O16" s="263" cm="1">
        <f t="array" ref="O16">IFERROR(INDEX(IM!$X$2:$X$652, MATCH(1, (IM!$F$2:$F$652=A16) * (ISNUMBER(SEARCH($D$1, IM!$AC$2:$AC$652))), 0)), "")</f>
        <v>45748.568749999999</v>
      </c>
      <c r="P16" s="194" t="str">
        <f t="shared" si="17"/>
        <v>20250401-3818-板橋漢江店(定保)</v>
      </c>
      <c r="Q16" s="276"/>
      <c r="R16" s="276"/>
      <c r="S16" s="276"/>
      <c r="T16" s="276"/>
      <c r="U16" s="266">
        <f t="shared" si="18"/>
        <v>1</v>
      </c>
      <c r="V16" s="253" t="str">
        <f t="shared" si="19"/>
        <v>已完工</v>
      </c>
      <c r="X16" s="5" t="s">
        <v>4213</v>
      </c>
      <c r="Y16" s="5" t="str">
        <f t="shared" si="20"/>
        <v>STAR</v>
      </c>
    </row>
    <row r="17" spans="1:25" ht="15.75" customHeight="1">
      <c r="A17" s="182">
        <v>3147</v>
      </c>
      <c r="B17" s="183" t="s">
        <v>163</v>
      </c>
      <c r="C17" s="184" t="str">
        <f>VLOOKUP($A17,'0919門市清單主檔'!B:V,20,FALSE)</f>
        <v>新北市</v>
      </c>
      <c r="D17" s="185" t="str">
        <f>VLOOKUP($A17,'0919門市清單主檔'!B:V,21,FALSE)</f>
        <v>板橋區</v>
      </c>
      <c r="E17" s="186" t="str">
        <f>VLOOKUP(D17,區域表!A:B,2,FALSE)</f>
        <v>狄澤洋</v>
      </c>
      <c r="F17" s="187" t="str">
        <f>IFERROR(IF(VLOOKUP(A17,門市狀態!A:D,4,FALSE)=0,"",VLOOKUP(A17,門市狀態!A:D,4,FALSE)),"")</f>
        <v/>
      </c>
      <c r="G17" s="188" t="s">
        <v>1746</v>
      </c>
      <c r="H17" s="189" t="str">
        <f t="shared" si="16"/>
        <v>20250401-3147-北縣板明店(定保)</v>
      </c>
      <c r="I17" s="193">
        <v>45748.603472222225</v>
      </c>
      <c r="J17" s="191" cm="1">
        <f t="array" ref="J17">IFERROR(INDEX(IM!$X$2:$X$652, MATCH(1, (IM!$F$2:$F$652=A17) * (ISNUMBER(SEARCH($C$1, IM!$AC$2:$AC$652))), 0)), "")</f>
        <v>45748.603472222225</v>
      </c>
      <c r="K17" s="161">
        <f>COUNTIFS(IM!F:F,A17,IM!AD:AD,"O",IM!X:X,"&gt;="&amp;$A$1,IM!X:X,"&lt;="&amp;$B$1)</f>
        <v>1</v>
      </c>
      <c r="L17" s="233" t="str" cm="1">
        <f t="array" ref="L17">IF(K17&gt;0,IFERROR(HYPERLINK("#'IM'!AC"&amp;MATCH(1,(IM!$F$1:$F$7702=A17)*(ISNUMBER(SEARCH("PMQ2",IM!$AC$1:$AC$7702))),0),"檢核"),"未登錄"),"")</f>
        <v>檢核</v>
      </c>
      <c r="M17" s="236" t="str" cm="1">
        <f t="array" ref="M17">IF(AND(SUMPRODUCT((IM!F2:F731=A17)*(ISNUMBER(SEARCH("EDC", IM!AC2:AC731))))&gt;0), "EDC", "")</f>
        <v>EDC</v>
      </c>
      <c r="N17" s="272" t="str" cm="1">
        <f t="array" ref="N17">IF(AND(SUMPRODUCT((IM!F2:F731=A17)*(ISNUMBER(SEARCH("STAR", IM!AC2:AC731))))&gt;0), "STAR", "")</f>
        <v>STAR</v>
      </c>
      <c r="O17" s="263" cm="1">
        <f t="array" ref="O17">IFERROR(INDEX(IM!$X$2:$X$652, MATCH(1, (IM!$F$2:$F$652=A17) * (ISNUMBER(SEARCH($D$1, IM!$AC$2:$AC$652))), 0)), "")</f>
        <v>45748.603472222225</v>
      </c>
      <c r="P17" s="194" t="str">
        <f t="shared" si="17"/>
        <v>20250401-3147-北縣板明店(定保)</v>
      </c>
      <c r="Q17" s="276"/>
      <c r="R17" s="276"/>
      <c r="S17" s="276"/>
      <c r="T17" s="276"/>
      <c r="U17" s="266">
        <f t="shared" si="18"/>
        <v>1</v>
      </c>
      <c r="V17" s="253" t="str">
        <f t="shared" si="19"/>
        <v>已完工</v>
      </c>
      <c r="X17" s="5" t="s">
        <v>4253</v>
      </c>
      <c r="Y17" s="5" t="str">
        <f t="shared" si="20"/>
        <v>STAR</v>
      </c>
    </row>
    <row r="18" spans="1:25" ht="15.75" customHeight="1">
      <c r="A18" s="182">
        <v>4241</v>
      </c>
      <c r="B18" s="183" t="s">
        <v>1494</v>
      </c>
      <c r="C18" s="184" t="str">
        <f>VLOOKUP($A18,'0919門市清單主檔'!B:V,20,FALSE)</f>
        <v>新北市</v>
      </c>
      <c r="D18" s="185" t="str">
        <f>VLOOKUP($A18,'0919門市清單主檔'!B:V,21,FALSE)</f>
        <v>三重區</v>
      </c>
      <c r="E18" s="186" t="str">
        <f>VLOOKUP(D18,區域表!A:B,2,FALSE)</f>
        <v>吳宗鴻</v>
      </c>
      <c r="F18" s="187" t="str">
        <f>IFERROR(IF(VLOOKUP(A18,門市狀態!A:D,4,FALSE)=0,"",VLOOKUP(A18,門市狀態!A:D,4,FALSE)),"")</f>
        <v/>
      </c>
      <c r="G18" s="188" t="s">
        <v>1746</v>
      </c>
      <c r="H18" s="189" t="str">
        <f t="shared" si="16"/>
        <v>20250401-4241-三重仁義店(定保)</v>
      </c>
      <c r="I18" s="193">
        <v>45748.661805555559</v>
      </c>
      <c r="J18" s="191" cm="1">
        <f t="array" ref="J18">IFERROR(INDEX(IM!$X$2:$X$652, MATCH(1, (IM!$F$2:$F$652=A18) * (ISNUMBER(SEARCH($C$1, IM!$AC$2:$AC$652))), 0)), "")</f>
        <v>45748.661805555559</v>
      </c>
      <c r="K18" s="161">
        <f>COUNTIFS(IM!F:F,A18,IM!AD:AD,"O",IM!X:X,"&gt;="&amp;$A$1,IM!X:X,"&lt;="&amp;$B$1)</f>
        <v>1</v>
      </c>
      <c r="L18" s="233" t="str" cm="1">
        <f t="array" ref="L18">IF(K18&gt;0,IFERROR(HYPERLINK("#'IM'!AC"&amp;MATCH(1,(IM!$F$1:$F$7702=A18)*(ISNUMBER(SEARCH("PMQ2",IM!$AC$1:$AC$7702))),0),"檢核"),"未登錄"),"")</f>
        <v>檢核</v>
      </c>
      <c r="M18" s="236" t="str" cm="1">
        <f t="array" ref="M18">IF(AND(SUMPRODUCT((IM!F2:F790=A18)*(ISNUMBER(SEARCH("EDC", IM!AC2:AC790))))&gt;0), "EDC", "")</f>
        <v>EDC</v>
      </c>
      <c r="N18" s="272" t="str" cm="1">
        <f t="array" ref="N18">IF(AND(SUMPRODUCT((IM!F2:F790=A18)*(ISNUMBER(SEARCH("STAR", IM!AC2:AC790))))&gt;0), "STAR", "")</f>
        <v>STAR</v>
      </c>
      <c r="O18" s="263" cm="1">
        <f t="array" ref="O18">IFERROR(INDEX(IM!$X$2:$X$652, MATCH(1, (IM!$F$2:$F$652=A18) * (ISNUMBER(SEARCH($D$1, IM!$AC$2:$AC$652))), 0)), "")</f>
        <v>45748.661805555559</v>
      </c>
      <c r="P18" s="194" t="str">
        <f t="shared" si="17"/>
        <v>20250401-4241-三重仁義店(定保)</v>
      </c>
      <c r="Q18" s="142"/>
      <c r="R18" s="142"/>
      <c r="S18" s="142"/>
      <c r="T18" s="142"/>
      <c r="U18" s="266">
        <f t="shared" si="18"/>
        <v>2</v>
      </c>
      <c r="V18" s="253" t="str">
        <f t="shared" si="19"/>
        <v>已完工</v>
      </c>
      <c r="W18" s="3" t="s">
        <v>4327</v>
      </c>
      <c r="X18" s="5" t="s">
        <v>4328</v>
      </c>
      <c r="Y18" s="5" t="str">
        <f t="shared" si="20"/>
        <v>STAR</v>
      </c>
    </row>
    <row r="19" spans="1:25" ht="15.75" customHeight="1">
      <c r="A19" s="182">
        <v>3627</v>
      </c>
      <c r="B19" s="183" t="s">
        <v>210</v>
      </c>
      <c r="C19" s="184" t="str">
        <f>VLOOKUP($A19,'0919門市清單主檔'!B:V,20,FALSE)</f>
        <v>新北市</v>
      </c>
      <c r="D19" s="185" t="str">
        <f>VLOOKUP($A19,'0919門市清單主檔'!B:V,21,FALSE)</f>
        <v>三重區</v>
      </c>
      <c r="E19" s="186" t="str">
        <f>VLOOKUP(D19,區域表!A:B,2,FALSE)</f>
        <v>吳宗鴻</v>
      </c>
      <c r="F19" s="187" t="str">
        <f>IFERROR(IF(VLOOKUP(A19,門市狀態!A:D,4,FALSE)=0,"",VLOOKUP(A19,門市狀態!A:D,4,FALSE)),"")</f>
        <v/>
      </c>
      <c r="G19" s="188" t="s">
        <v>1746</v>
      </c>
      <c r="H19" s="189" t="str">
        <f t="shared" si="16"/>
        <v>20250402-3627-三重重新橋(定保)</v>
      </c>
      <c r="I19" s="193">
        <v>45749.465277777781</v>
      </c>
      <c r="J19" s="191" cm="1">
        <f t="array" ref="J19">IFERROR(INDEX(IM!$X$2:$X$652, MATCH(1, (IM!$F$2:$F$652=A19) * (ISNUMBER(SEARCH($C$1, IM!$AC$2:$AC$652))), 0)), "")</f>
        <v>45749.465277777781</v>
      </c>
      <c r="K19" s="161">
        <f>COUNTIFS(IM!F:F,A19,IM!AD:AD,"O",IM!X:X,"&gt;="&amp;$A$1,IM!X:X,"&lt;="&amp;$B$1)</f>
        <v>1</v>
      </c>
      <c r="L19" s="233" t="str" cm="1">
        <f t="array" ref="L19">IF(K19&gt;0,IFERROR(HYPERLINK("#'IM'!AC"&amp;MATCH(1,(IM!$F$1:$F$7702=A19)*(ISNUMBER(SEARCH("PMQ2",IM!$AC$1:$AC$7702))),0),"檢核"),"未登錄"),"")</f>
        <v>檢核</v>
      </c>
      <c r="M19" s="236" t="str" cm="1">
        <f t="array" ref="M19">IF(AND(SUMPRODUCT((IM!F2:F673=A19)*(ISNUMBER(SEARCH("EDC", IM!AC2:AC673))))&gt;0), "EDC", "")</f>
        <v>EDC</v>
      </c>
      <c r="N19" s="272" t="str" cm="1">
        <f t="array" ref="N19">IF(AND(SUMPRODUCT((IM!F2:F673=A19)*(ISNUMBER(SEARCH("STAR", IM!AC2:AC673))))&gt;0), "STAR", "")</f>
        <v>STAR</v>
      </c>
      <c r="O19" s="263" cm="1">
        <f t="array" ref="O19">IFERROR(INDEX(IM!$X$2:$X$652, MATCH(1, (IM!$F$2:$F$652=A19) * (ISNUMBER(SEARCH($D$1, IM!$AC$2:$AC$652))), 0)), "")</f>
        <v>45749.465277777781</v>
      </c>
      <c r="P19" s="194" t="str">
        <f t="shared" si="17"/>
        <v>20250402-3627-三重重新橋(定保)</v>
      </c>
      <c r="Q19" s="142"/>
      <c r="R19" s="142"/>
      <c r="S19" s="142"/>
      <c r="T19" s="142"/>
      <c r="U19" s="266">
        <f t="shared" si="18"/>
        <v>2</v>
      </c>
      <c r="V19" s="253" t="str">
        <f t="shared" si="19"/>
        <v>已完工</v>
      </c>
      <c r="W19" s="3" t="s">
        <v>4176</v>
      </c>
      <c r="X19" s="5" t="s">
        <v>4177</v>
      </c>
      <c r="Y19" s="5" t="str">
        <f t="shared" si="20"/>
        <v>STAR</v>
      </c>
    </row>
    <row r="20" spans="1:25" ht="15.75" customHeight="1">
      <c r="A20" s="182">
        <v>4084</v>
      </c>
      <c r="B20" s="183" t="s">
        <v>306</v>
      </c>
      <c r="C20" s="184" t="str">
        <f>VLOOKUP($A20,'0919門市清單主檔'!B:V,20,FALSE)</f>
        <v>新北市</v>
      </c>
      <c r="D20" s="185" t="str">
        <f>VLOOKUP($A20,'0919門市清單主檔'!B:V,21,FALSE)</f>
        <v>三重區</v>
      </c>
      <c r="E20" s="186" t="str">
        <f>VLOOKUP(D20,區域表!A:B,2,FALSE)</f>
        <v>吳宗鴻</v>
      </c>
      <c r="F20" s="187" t="str">
        <f>IFERROR(IF(VLOOKUP(A20,門市狀態!A:D,4,FALSE)=0,"",VLOOKUP(A20,門市狀態!A:D,4,FALSE)),"")</f>
        <v/>
      </c>
      <c r="G20" s="188" t="s">
        <v>1746</v>
      </c>
      <c r="H20" s="189" t="str">
        <f t="shared" si="16"/>
        <v>20250402-4084-三重昌隆店(定保)</v>
      </c>
      <c r="I20" s="193">
        <v>45749.504861111112</v>
      </c>
      <c r="J20" s="191" cm="1">
        <f t="array" ref="J20">IFERROR(INDEX(IM!$X$2:$X$652, MATCH(1, (IM!$F$2:$F$652=A20) * (ISNUMBER(SEARCH($C$1, IM!$AC$2:$AC$652))), 0)), "")</f>
        <v>45749.504861111112</v>
      </c>
      <c r="K20" s="161">
        <f>COUNTIFS(IM!F:F,A20,IM!AD:AD,"O",IM!X:X,"&gt;="&amp;$A$1,IM!X:X,"&lt;="&amp;$B$1)</f>
        <v>1</v>
      </c>
      <c r="L20" s="233" t="str" cm="1">
        <f t="array" ref="L20">IF(K20&gt;0,IFERROR(HYPERLINK("#'IM'!AC"&amp;MATCH(1,(IM!$F$1:$F$7702=A20)*(ISNUMBER(SEARCH("PMQ2",IM!$AC$1:$AC$7702))),0),"檢核"),"未登錄"),"")</f>
        <v>檢核</v>
      </c>
      <c r="M20" s="236" t="str" cm="1">
        <f t="array" ref="M20">IF(AND(SUMPRODUCT((IM!F2:F675=A20)*(ISNUMBER(SEARCH("EDC", IM!AC2:AC675))))&gt;0), "EDC", "")</f>
        <v>EDC</v>
      </c>
      <c r="N20" s="272" t="str" cm="1">
        <f t="array" ref="N20">IF(AND(SUMPRODUCT((IM!F2:F675=A20)*(ISNUMBER(SEARCH("STAR", IM!AC2:AC675))))&gt;0), "STAR", "")</f>
        <v>STAR</v>
      </c>
      <c r="O20" s="263" cm="1">
        <f t="array" ref="O20">IFERROR(INDEX(IM!$X$2:$X$652, MATCH(1, (IM!$F$2:$F$652=A20) * (ISNUMBER(SEARCH($D$1, IM!$AC$2:$AC$652))), 0)), "")</f>
        <v>45749.504861111112</v>
      </c>
      <c r="P20" s="194" t="str">
        <f t="shared" si="17"/>
        <v>20250402-4084-三重昌隆店(定保)</v>
      </c>
      <c r="Q20" s="142"/>
      <c r="R20" s="142"/>
      <c r="S20" s="142"/>
      <c r="T20" s="142"/>
      <c r="U20" s="266">
        <f t="shared" si="18"/>
        <v>2</v>
      </c>
      <c r="V20" s="253" t="str">
        <f t="shared" si="19"/>
        <v>已完工</v>
      </c>
      <c r="W20" s="3" t="s">
        <v>4180</v>
      </c>
      <c r="X20" s="5" t="s">
        <v>4181</v>
      </c>
      <c r="Y20" s="5" t="str">
        <f t="shared" si="20"/>
        <v>STAR</v>
      </c>
    </row>
    <row r="21" spans="1:25" ht="15.75" customHeight="1">
      <c r="A21" s="182">
        <v>4260</v>
      </c>
      <c r="B21" s="183" t="s">
        <v>347</v>
      </c>
      <c r="C21" s="184" t="str">
        <f>VLOOKUP($A21,'0919門市清單主檔'!B:V,20,FALSE)</f>
        <v>新北市</v>
      </c>
      <c r="D21" s="185" t="str">
        <f>VLOOKUP($A21,'0919門市清單主檔'!B:V,21,FALSE)</f>
        <v>三重區</v>
      </c>
      <c r="E21" s="186" t="str">
        <f>VLOOKUP(D21,區域表!A:B,2,FALSE)</f>
        <v>吳宗鴻</v>
      </c>
      <c r="F21" s="187" t="str">
        <f>IFERROR(IF(VLOOKUP(A21,門市狀態!A:D,4,FALSE)=0,"",VLOOKUP(A21,門市狀態!A:D,4,FALSE)),"")</f>
        <v/>
      </c>
      <c r="G21" s="188" t="s">
        <v>1746</v>
      </c>
      <c r="H21" s="189" t="str">
        <f t="shared" si="16"/>
        <v>20250402-4260-三重重高店(定保)</v>
      </c>
      <c r="I21" s="193">
        <v>45749.620138888888</v>
      </c>
      <c r="J21" s="191" cm="1">
        <f t="array" ref="J21">IFERROR(INDEX(IM!$X$2:$X$652, MATCH(1, (IM!$F$2:$F$652=A21) * (ISNUMBER(SEARCH($C$1, IM!$AC$2:$AC$652))), 0)), "")</f>
        <v>45749.620138888888</v>
      </c>
      <c r="K21" s="161">
        <f>COUNTIFS(IM!F:F,A21,IM!AD:AD,"O",IM!X:X,"&gt;="&amp;$A$1,IM!X:X,"&lt;="&amp;$B$1)</f>
        <v>1</v>
      </c>
      <c r="L21" s="233" t="str" cm="1">
        <f t="array" ref="L21">IF(K21&gt;0,IFERROR(HYPERLINK("#'IM'!AC"&amp;MATCH(1,(IM!$F$1:$F$7702=A21)*(ISNUMBER(SEARCH("PMQ2",IM!$AC$1:$AC$7702))),0),"檢核"),"未登錄"),"")</f>
        <v>檢核</v>
      </c>
      <c r="M21" s="236" t="str" cm="1">
        <f t="array" ref="M21">IF(AND(SUMPRODUCT((IM!F2:F676=A21)*(ISNUMBER(SEARCH("EDC", IM!AC2:AC676))))&gt;0), "EDC", "")</f>
        <v>EDC</v>
      </c>
      <c r="N21" s="272" t="str" cm="1">
        <f t="array" ref="N21">IF(AND(SUMPRODUCT((IM!F2:F676=A21)*(ISNUMBER(SEARCH("STAR", IM!AC2:AC676))))&gt;0), "STAR", "")</f>
        <v>STAR</v>
      </c>
      <c r="O21" s="263" cm="1">
        <f t="array" ref="O21">IFERROR(INDEX(IM!$X$2:$X$652, MATCH(1, (IM!$F$2:$F$652=A21) * (ISNUMBER(SEARCH($D$1, IM!$AC$2:$AC$652))), 0)), "")</f>
        <v>45749.620138888888</v>
      </c>
      <c r="P21" s="194" t="str">
        <f t="shared" si="17"/>
        <v>20250402-4260-三重重高店(定保)</v>
      </c>
      <c r="Q21" s="142"/>
      <c r="R21" s="142"/>
      <c r="S21" s="142"/>
      <c r="T21" s="142"/>
      <c r="U21" s="266">
        <f t="shared" si="18"/>
        <v>2</v>
      </c>
      <c r="V21" s="253" t="str">
        <f t="shared" si="19"/>
        <v>已完工</v>
      </c>
      <c r="W21" s="3" t="s">
        <v>4182</v>
      </c>
      <c r="X21" s="5" t="s">
        <v>4183</v>
      </c>
      <c r="Y21" s="5" t="str">
        <f t="shared" si="20"/>
        <v>STAR</v>
      </c>
    </row>
    <row r="22" spans="1:25" ht="15.75" customHeight="1">
      <c r="A22" s="182">
        <v>2221</v>
      </c>
      <c r="B22" s="183" t="s">
        <v>1437</v>
      </c>
      <c r="C22" s="184" t="str">
        <f>VLOOKUP($A22,'0919門市清單主檔'!B:V,20,FALSE)</f>
        <v>新北市</v>
      </c>
      <c r="D22" s="185" t="str">
        <f>VLOOKUP($A22,'0919門市清單主檔'!B:V,21,FALSE)</f>
        <v>板橋區</v>
      </c>
      <c r="E22" s="186" t="str">
        <f>VLOOKUP(D22,區域表!A:B,2,FALSE)</f>
        <v>狄澤洋</v>
      </c>
      <c r="F22" s="187" t="str">
        <f>IFERROR(IF(VLOOKUP(A22,門市狀態!A:D,4,FALSE)=0,"",VLOOKUP(A22,門市狀態!A:D,4,FALSE)),"")</f>
        <v/>
      </c>
      <c r="G22" s="188" t="s">
        <v>1746</v>
      </c>
      <c r="H22" s="189" t="str">
        <f t="shared" si="16"/>
        <v>20250402-2221-板橋雙十店(定保)</v>
      </c>
      <c r="I22" s="193">
        <v>45749.659722222219</v>
      </c>
      <c r="J22" s="191" cm="1">
        <f t="array" ref="J22">IFERROR(INDEX(IM!$X$2:$X$652, MATCH(1, (IM!$F$2:$F$652=A22) * (ISNUMBER(SEARCH($C$1, IM!$AC$2:$AC$652))), 0)), "")</f>
        <v>45749.659722222219</v>
      </c>
      <c r="K22" s="161">
        <f>COUNTIFS(IM!F:F,A22,IM!AD:AD,"O",IM!X:X,"&gt;="&amp;$A$1,IM!X:X,"&lt;="&amp;$B$1)</f>
        <v>1</v>
      </c>
      <c r="L22" s="233" t="str" cm="1">
        <f t="array" ref="L22">IF(K22&gt;0,IFERROR(HYPERLINK("#'IM'!AC"&amp;MATCH(1,(IM!$F$1:$F$7702=A22)*(ISNUMBER(SEARCH("PMQ2",IM!$AC$1:$AC$7702))),0),"檢核"),"未登錄"),"")</f>
        <v>檢核</v>
      </c>
      <c r="M22" s="236" t="str" cm="1">
        <f t="array" ref="M22">IF(AND(SUMPRODUCT((IM!F2:F814=A22)*(ISNUMBER(SEARCH("EDC", IM!AC2:AC814))))&gt;0), "EDC", "")</f>
        <v>EDC</v>
      </c>
      <c r="N22" s="272" t="str" cm="1">
        <f t="array" ref="N22">IF(AND(SUMPRODUCT((IM!F2:F814=A22)*(ISNUMBER(SEARCH("STAR", IM!AC2:AC814))))&gt;0), "STAR", "")</f>
        <v>STAR</v>
      </c>
      <c r="O22" s="263" cm="1">
        <f t="array" ref="O22">IFERROR(INDEX(IM!$X$2:$X$652, MATCH(1, (IM!$F$2:$F$652=A22) * (ISNUMBER(SEARCH($D$1, IM!$AC$2:$AC$652))), 0)), "")</f>
        <v>45749.659722222219</v>
      </c>
      <c r="P22" s="194" t="str">
        <f t="shared" si="17"/>
        <v>20250402-2221-板橋雙十店(定保)</v>
      </c>
      <c r="Q22" s="142"/>
      <c r="R22" s="142"/>
      <c r="S22" s="142"/>
      <c r="T22" s="142"/>
      <c r="U22" s="266">
        <f t="shared" si="18"/>
        <v>1</v>
      </c>
      <c r="V22" s="253" t="str">
        <f t="shared" si="19"/>
        <v>已完工</v>
      </c>
      <c r="X22" s="5" t="s">
        <v>4376</v>
      </c>
      <c r="Y22" s="5" t="str">
        <f t="shared" si="20"/>
        <v>STAR</v>
      </c>
    </row>
    <row r="23" spans="1:25" ht="15.75" customHeight="1">
      <c r="A23" s="182">
        <v>2321</v>
      </c>
      <c r="B23" s="183" t="s">
        <v>90</v>
      </c>
      <c r="C23" s="184" t="str">
        <f>VLOOKUP($A23,'0919門市清單主檔'!B:V,20,FALSE)</f>
        <v>新北市</v>
      </c>
      <c r="D23" s="185" t="str">
        <f>VLOOKUP($A23,'0919門市清單主檔'!B:V,21,FALSE)</f>
        <v>三重區</v>
      </c>
      <c r="E23" s="186" t="str">
        <f>VLOOKUP(D23,區域表!A:B,2,FALSE)</f>
        <v>吳宗鴻</v>
      </c>
      <c r="F23" s="187" t="str">
        <f>IFERROR(IF(VLOOKUP(A23,門市狀態!A:D,4,FALSE)=0,"",VLOOKUP(A23,門市狀態!A:D,4,FALSE)),"")</f>
        <v/>
      </c>
      <c r="G23" s="188" t="s">
        <v>1746</v>
      </c>
      <c r="H23" s="189" t="str">
        <f t="shared" si="16"/>
        <v>20250402-2321-北縣重鑫店(定保)</v>
      </c>
      <c r="I23" s="193">
        <v>45749.670138888891</v>
      </c>
      <c r="J23" s="191" cm="1">
        <f t="array" ref="J23">IFERROR(INDEX(IM!$X$2:$X$652, MATCH(1, (IM!$F$2:$F$652=A23) * (ISNUMBER(SEARCH($C$1, IM!$AC$2:$AC$652))), 0)), "")</f>
        <v>45749.670138888891</v>
      </c>
      <c r="K23" s="161">
        <f>COUNTIFS(IM!F:F,A23,IM!AD:AD,"O",IM!X:X,"&gt;="&amp;$A$1,IM!X:X,"&lt;="&amp;$B$1)</f>
        <v>1</v>
      </c>
      <c r="L23" s="233" t="str" cm="1">
        <f t="array" ref="L23">IF(K23&gt;0,IFERROR(HYPERLINK("#'IM'!AC"&amp;MATCH(1,(IM!$F$1:$F$7702=A23)*(ISNUMBER(SEARCH("PMQ2",IM!$AC$1:$AC$7702))),0),"檢核"),"未登錄"),"")</f>
        <v>檢核</v>
      </c>
      <c r="M23" s="236" t="str" cm="1">
        <f t="array" ref="M23">IF(AND(SUMPRODUCT((IM!F2:F677=A23)*(ISNUMBER(SEARCH("EDC", IM!AC2:AC677))))&gt;0), "EDC", "")</f>
        <v>EDC</v>
      </c>
      <c r="N23" s="272" t="str" cm="1">
        <f t="array" ref="N23">IF(AND(SUMPRODUCT((IM!F2:F677=A23)*(ISNUMBER(SEARCH("STAR", IM!AC2:AC677))))&gt;0), "STAR", "")</f>
        <v>STAR</v>
      </c>
      <c r="O23" s="263" cm="1">
        <f t="array" ref="O23">IFERROR(INDEX(IM!$X$2:$X$652, MATCH(1, (IM!$F$2:$F$652=A23) * (ISNUMBER(SEARCH($D$1, IM!$AC$2:$AC$652))), 0)), "")</f>
        <v>45749.670138888891</v>
      </c>
      <c r="P23" s="194" t="str">
        <f t="shared" si="17"/>
        <v>20250402-2321-北縣重鑫店(定保)</v>
      </c>
      <c r="Q23" s="142"/>
      <c r="R23" s="142"/>
      <c r="S23" s="142"/>
      <c r="T23" s="142"/>
      <c r="U23" s="266">
        <f t="shared" si="18"/>
        <v>2</v>
      </c>
      <c r="V23" s="253" t="str">
        <f t="shared" si="19"/>
        <v>已完工</v>
      </c>
      <c r="W23" s="3" t="s">
        <v>4184</v>
      </c>
      <c r="X23" s="5" t="s">
        <v>4185</v>
      </c>
      <c r="Y23" s="5" t="str">
        <f t="shared" si="20"/>
        <v>STAR</v>
      </c>
    </row>
    <row r="24" spans="1:25" ht="15.75" customHeight="1">
      <c r="A24" s="182" t="s">
        <v>29</v>
      </c>
      <c r="B24" s="183" t="s">
        <v>637</v>
      </c>
      <c r="C24" s="184" t="str">
        <f>VLOOKUP($A24,'0919門市清單主檔'!B:V,20,FALSE)</f>
        <v>新北市</v>
      </c>
      <c r="D24" s="185" t="str">
        <f>VLOOKUP($A24,'0919門市清單主檔'!B:V,21,FALSE)</f>
        <v>板橋區</v>
      </c>
      <c r="E24" s="186" t="str">
        <f>VLOOKUP(D24,區域表!A:B,2,FALSE)</f>
        <v>狄澤洋</v>
      </c>
      <c r="F24" s="187" t="str">
        <f>IFERROR(IF(VLOOKUP(A24,門市狀態!A:D,4,FALSE)=0,"",VLOOKUP(A24,門市狀態!A:D,4,FALSE)),"")</f>
        <v/>
      </c>
      <c r="G24" s="188" t="s">
        <v>1746</v>
      </c>
      <c r="H24" s="189" t="str">
        <f t="shared" si="16"/>
        <v>20250402-D072-北縣僑福店(定保)</v>
      </c>
      <c r="I24" s="193">
        <v>45749.6875</v>
      </c>
      <c r="J24" s="191" cm="1">
        <f t="array" ref="J24">IFERROR(INDEX(IM!$X$2:$X$652, MATCH(1, (IM!$F$2:$F$652=A24) * (ISNUMBER(SEARCH($C$1, IM!$AC$2:$AC$652))), 0)), "")</f>
        <v>45749.6875</v>
      </c>
      <c r="K24" s="161">
        <f>COUNTIFS(IM!F:F,A24,IM!AD:AD,"O",IM!X:X,"&gt;="&amp;$A$1,IM!X:X,"&lt;="&amp;$B$1)</f>
        <v>1</v>
      </c>
      <c r="L24" s="233" t="str" cm="1">
        <f t="array" ref="L24">IF(K24&gt;0,IFERROR(HYPERLINK("#'IM'!AC"&amp;MATCH(1,(IM!$F$1:$F$7702=A24)*(ISNUMBER(SEARCH("PMQ2",IM!$AC$1:$AC$7702))),0),"檢核"),"未登錄"),"")</f>
        <v>檢核</v>
      </c>
      <c r="M24" s="236" t="str" cm="1">
        <f t="array" ref="M24">IF(AND(SUMPRODUCT((IM!F2:F805=A24)*(ISNUMBER(SEARCH("EDC", IM!AC2:AC805))))&gt;0), "EDC", "")</f>
        <v>EDC</v>
      </c>
      <c r="N24" s="272" t="str" cm="1">
        <f t="array" ref="N24">IF(AND(SUMPRODUCT((IM!F2:F805=A24)*(ISNUMBER(SEARCH("STAR", IM!AC2:AC805))))&gt;0), "STAR", "")</f>
        <v>STAR</v>
      </c>
      <c r="O24" s="263" cm="1">
        <f t="array" ref="O24">IFERROR(INDEX(IM!$X$2:$X$652, MATCH(1, (IM!$F$2:$F$652=A24) * (ISNUMBER(SEARCH($D$1, IM!$AC$2:$AC$652))), 0)), "")</f>
        <v>45749.6875</v>
      </c>
      <c r="P24" s="194" t="str">
        <f t="shared" si="17"/>
        <v>20250402-D072-北縣僑福店(定保)</v>
      </c>
      <c r="Q24" s="142"/>
      <c r="R24" s="142"/>
      <c r="S24" s="142"/>
      <c r="T24" s="142"/>
      <c r="U24" s="266">
        <f t="shared" si="18"/>
        <v>1</v>
      </c>
      <c r="V24" s="253" t="str">
        <f t="shared" si="19"/>
        <v>已完工</v>
      </c>
      <c r="W24" s="3" t="s">
        <v>4366</v>
      </c>
      <c r="X24" s="5"/>
      <c r="Y24" s="5" t="str">
        <f t="shared" si="20"/>
        <v>STAR</v>
      </c>
    </row>
    <row r="25" spans="1:25" ht="15.75" customHeight="1">
      <c r="A25" s="182">
        <v>4155</v>
      </c>
      <c r="B25" s="183" t="s">
        <v>317</v>
      </c>
      <c r="C25" s="184" t="str">
        <f>VLOOKUP($A25,'0919門市清單主檔'!B:V,20,FALSE)</f>
        <v>新北市</v>
      </c>
      <c r="D25" s="185" t="str">
        <f>VLOOKUP($A25,'0919門市清單主檔'!B:V,21,FALSE)</f>
        <v>三重區</v>
      </c>
      <c r="E25" s="186" t="str">
        <f>VLOOKUP(D25,區域表!A:B,2,FALSE)</f>
        <v>吳宗鴻</v>
      </c>
      <c r="F25" s="187" t="str">
        <f>IFERROR(IF(VLOOKUP(A25,門市狀態!A:D,4,FALSE)=0,"",VLOOKUP(A25,門市狀態!A:D,4,FALSE)),"")</f>
        <v/>
      </c>
      <c r="G25" s="188" t="s">
        <v>1746</v>
      </c>
      <c r="H25" s="189" t="str">
        <f t="shared" si="16"/>
        <v>20250407-4155-三重穀保店(定保)</v>
      </c>
      <c r="I25" s="193">
        <v>45754.461111111108</v>
      </c>
      <c r="J25" s="191" cm="1">
        <f t="array" ref="J25">IFERROR(INDEX(IM!$X$2:$X$652, MATCH(1, (IM!$F$2:$F$652=A25) * (ISNUMBER(SEARCH($C$1, IM!$AC$2:$AC$652))), 0)), "")</f>
        <v>45754.461111111108</v>
      </c>
      <c r="K25" s="161">
        <f>COUNTIFS(IM!F:F,A25,IM!AD:AD,"O",IM!X:X,"&gt;="&amp;$A$1,IM!X:X,"&lt;="&amp;$B$1)</f>
        <v>1</v>
      </c>
      <c r="L25" s="233" t="str" cm="1">
        <f t="array" ref="L25">IF(K25&gt;0,IFERROR(HYPERLINK("#'IM'!AC"&amp;MATCH(1,(IM!$F$1:$F$7702=A25)*(ISNUMBER(SEARCH("PMQ2",IM!$AC$1:$AC$7702))),0),"檢核"),"未登錄"),"")</f>
        <v>檢核</v>
      </c>
      <c r="M25" s="236" t="str" cm="1">
        <f t="array" ref="M25">IF(AND(SUMPRODUCT((IM!F2:F667=A25)*(ISNUMBER(SEARCH("EDC", IM!AC2:AC667))))&gt;0), "EDC", "")</f>
        <v>EDC</v>
      </c>
      <c r="N25" s="272" t="str" cm="1">
        <f t="array" ref="N25">IF(AND(SUMPRODUCT((IM!F2:F667=A25)*(ISNUMBER(SEARCH("STAR", IM!AC2:AC667))))&gt;0), "STAR", "")</f>
        <v>STAR</v>
      </c>
      <c r="O25" s="263" cm="1">
        <f t="array" ref="O25">IFERROR(INDEX(IM!$X$2:$X$652, MATCH(1, (IM!$F$2:$F$652=A25) * (ISNUMBER(SEARCH($D$1, IM!$AC$2:$AC$652))), 0)), "")</f>
        <v>45754.461111111108</v>
      </c>
      <c r="P25" s="194" t="str">
        <f t="shared" si="17"/>
        <v>20250407-4155-三重穀保店(定保)</v>
      </c>
      <c r="Q25" s="142"/>
      <c r="R25" s="142"/>
      <c r="S25" s="142"/>
      <c r="T25" s="142"/>
      <c r="U25" s="266">
        <f t="shared" si="18"/>
        <v>1</v>
      </c>
      <c r="V25" s="253" t="str">
        <f t="shared" si="19"/>
        <v>已完工</v>
      </c>
      <c r="W25" s="3" t="s">
        <v>4169</v>
      </c>
      <c r="X25" s="5"/>
      <c r="Y25" s="5" t="str">
        <f t="shared" si="20"/>
        <v>STAR</v>
      </c>
    </row>
    <row r="26" spans="1:25" ht="15.75" customHeight="1">
      <c r="A26" s="182">
        <v>4762</v>
      </c>
      <c r="B26" s="183" t="s">
        <v>515</v>
      </c>
      <c r="C26" s="184" t="str">
        <f>VLOOKUP($A26,'0919門市清單主檔'!B:V,20,FALSE)</f>
        <v>新北市</v>
      </c>
      <c r="D26" s="185" t="str">
        <f>VLOOKUP($A26,'0919門市清單主檔'!B:V,21,FALSE)</f>
        <v>新莊區</v>
      </c>
      <c r="E26" s="186" t="str">
        <f>VLOOKUP(D26,區域表!A:B,2,FALSE)</f>
        <v>湯家瑋</v>
      </c>
      <c r="F26" s="187" t="str">
        <f>IFERROR(IF(VLOOKUP(A26,門市狀態!A:D,4,FALSE)=0,"",VLOOKUP(A26,門市狀態!A:D,4,FALSE)),"")</f>
        <v/>
      </c>
      <c r="G26" s="188" t="s">
        <v>1746</v>
      </c>
      <c r="H26" s="189" t="str">
        <f t="shared" si="16"/>
        <v>20250407-4762-新莊巷口店(定保)</v>
      </c>
      <c r="I26" s="193">
        <v>45754.583333333336</v>
      </c>
      <c r="J26" s="191" cm="1">
        <f t="array" ref="J26">IFERROR(INDEX(IM!$X$2:$X$652, MATCH(1, (IM!$F$2:$F$652=A26) * (ISNUMBER(SEARCH($C$1, IM!$AC$2:$AC$652))), 0)), "")</f>
        <v>45754.583333333336</v>
      </c>
      <c r="K26" s="161">
        <f>COUNTIFS(IM!F:F,A26,IM!AD:AD,"O",IM!X:X,"&gt;="&amp;$A$1,IM!X:X,"&lt;="&amp;$B$1)</f>
        <v>1</v>
      </c>
      <c r="L26" s="233" t="str" cm="1">
        <f t="array" ref="L26">IF(K26&gt;0,IFERROR(HYPERLINK("#'IM'!AC"&amp;MATCH(1,(IM!$F$1:$F$7702=A26)*(ISNUMBER(SEARCH("PMQ2",IM!$AC$1:$AC$7702))),0),"檢核"),"未登錄"),"")</f>
        <v>檢核</v>
      </c>
      <c r="M26" s="236" t="str" cm="1">
        <f t="array" ref="M26">IF(AND(SUMPRODUCT((IM!F2:F782=A26)*(ISNUMBER(SEARCH("EDC", IM!AC2:AC782))))&gt;0), "EDC", "")</f>
        <v>EDC</v>
      </c>
      <c r="N26" s="272" t="str" cm="1">
        <f t="array" ref="N26">IF(AND(SUMPRODUCT((IM!F2:F782=A26)*(ISNUMBER(SEARCH("STAR", IM!AC2:AC782))))&gt;0), "STAR", "")</f>
        <v/>
      </c>
      <c r="O26" s="263" t="str" cm="1">
        <f t="array" ref="O26">IFERROR(INDEX(IM!$X$2:$X$652, MATCH(1, (IM!$F$2:$F$652=A26) * (ISNUMBER(SEARCH($D$1, IM!$AC$2:$AC$652))), 0)), "")</f>
        <v/>
      </c>
      <c r="P26" s="194" t="str">
        <f t="shared" si="17"/>
        <v>20250407-4762-新莊巷口店(定保)</v>
      </c>
      <c r="Q26" s="142"/>
      <c r="R26" s="142"/>
      <c r="S26" s="142"/>
      <c r="T26" s="142"/>
      <c r="U26" s="266">
        <f t="shared" si="18"/>
        <v>0</v>
      </c>
      <c r="V26" s="253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2" t="s">
        <v>42</v>
      </c>
      <c r="B27" s="183" t="s">
        <v>1482</v>
      </c>
      <c r="C27" s="184" t="str">
        <f>VLOOKUP($A27,'0919門市清單主檔'!B:V,20,FALSE)</f>
        <v>新北市</v>
      </c>
      <c r="D27" s="185" t="str">
        <f>VLOOKUP($A27,'0919門市清單主檔'!B:V,21,FALSE)</f>
        <v>淡水區</v>
      </c>
      <c r="E27" s="186" t="str">
        <f>VLOOKUP(D27,區域表!A:B,2,FALSE)</f>
        <v>吳宗鴻</v>
      </c>
      <c r="F27" s="187" t="str">
        <f>IFERROR(IF(VLOOKUP(A27,門市狀態!A:D,4,FALSE)=0,"",VLOOKUP(A27,門市狀態!A:D,4,FALSE)),"")</f>
        <v/>
      </c>
      <c r="G27" s="188" t="s">
        <v>1746</v>
      </c>
      <c r="H27" s="189" t="str">
        <f t="shared" si="16"/>
        <v>20250407-A171-淡水金龍店(定保)</v>
      </c>
      <c r="I27" s="193">
        <v>45754.672222222223</v>
      </c>
      <c r="J27" s="191" cm="1">
        <f t="array" ref="J27">IFERROR(INDEX(IM!$X$2:$X$652, MATCH(1, (IM!$F$2:$F$652=A27) * (ISNUMBER(SEARCH($C$1, IM!$AC$2:$AC$652))), 0)), "")</f>
        <v>45754.672222222223</v>
      </c>
      <c r="K27" s="161">
        <f>COUNTIFS(IM!F:F,A27,IM!AD:AD,"O",IM!X:X,"&gt;="&amp;$A$1,IM!X:X,"&lt;="&amp;$B$1)</f>
        <v>1</v>
      </c>
      <c r="L27" s="233" t="str" cm="1">
        <f t="array" ref="L27">IF(K27&gt;0,IFERROR(HYPERLINK("#'IM'!AC"&amp;MATCH(1,(IM!$F$1:$F$7702=A27)*(ISNUMBER(SEARCH("PMQ2",IM!$AC$1:$AC$7702))),0),"檢核"),"未登錄"),"")</f>
        <v>檢核</v>
      </c>
      <c r="M27" s="236" t="str" cm="1">
        <f t="array" ref="M27">IF(AND(SUMPRODUCT((IM!F2:F658=A27)*(ISNUMBER(SEARCH("EDC", IM!AC2:AC658))))&gt;0), "EDC", "")</f>
        <v>EDC</v>
      </c>
      <c r="N27" s="272" t="str" cm="1">
        <f t="array" ref="N27">IF(AND(SUMPRODUCT((IM!F2:F658=A27)*(ISNUMBER(SEARCH("STAR", IM!AC2:AC658))))&gt;0), "STAR", "")</f>
        <v>STAR</v>
      </c>
      <c r="O27" s="263" cm="1">
        <f t="array" ref="O27">IFERROR(INDEX(IM!$X$2:$X$652, MATCH(1, (IM!$F$2:$F$652=A27) * (ISNUMBER(SEARCH($D$1, IM!$AC$2:$AC$652))), 0)), "")</f>
        <v>45754.672222222223</v>
      </c>
      <c r="P27" s="194" t="str">
        <f t="shared" si="17"/>
        <v>20250407-A171-淡水金龍店(定保)</v>
      </c>
      <c r="Q27" s="142"/>
      <c r="R27" s="142"/>
      <c r="S27" s="142"/>
      <c r="T27" s="142"/>
      <c r="U27" s="266">
        <f t="shared" si="18"/>
        <v>2</v>
      </c>
      <c r="V27" s="253" t="str">
        <f t="shared" si="19"/>
        <v>已完工</v>
      </c>
      <c r="W27" s="3" t="s">
        <v>4156</v>
      </c>
      <c r="X27" s="5" t="s">
        <v>4157</v>
      </c>
      <c r="Y27" s="5" t="str">
        <f t="shared" si="20"/>
        <v>STAR</v>
      </c>
    </row>
    <row r="28" spans="1:25" ht="15.75" customHeight="1">
      <c r="A28" s="182">
        <v>4326</v>
      </c>
      <c r="B28" s="183" t="s">
        <v>366</v>
      </c>
      <c r="C28" s="184" t="str">
        <f>VLOOKUP($A28,'0919門市清單主檔'!B:V,20,FALSE)</f>
        <v>新北市</v>
      </c>
      <c r="D28" s="185" t="str">
        <f>VLOOKUP($A28,'0919門市清單主檔'!B:V,21,FALSE)</f>
        <v>林口區</v>
      </c>
      <c r="E28" s="186" t="str">
        <f>VLOOKUP(D28,區域表!A:B,2,FALSE)</f>
        <v>湯家瑋</v>
      </c>
      <c r="F28" s="187" t="str">
        <f>IFERROR(IF(VLOOKUP(A28,門市狀態!A:D,4,FALSE)=0,"",VLOOKUP(A28,門市狀態!A:D,4,FALSE)),"")</f>
        <v/>
      </c>
      <c r="G28" s="188" t="s">
        <v>1746</v>
      </c>
      <c r="H28" s="189" t="str">
        <f t="shared" si="16"/>
        <v>20250408-4326-林口建安店(定保)</v>
      </c>
      <c r="I28" s="193">
        <v>45755.479166666664</v>
      </c>
      <c r="J28" s="191" cm="1">
        <f t="array" ref="J28">IFERROR(INDEX(IM!$X$2:$X$652, MATCH(1, (IM!$F$2:$F$652=A28) * (ISNUMBER(SEARCH($C$1, IM!$AC$2:$AC$652))), 0)), "")</f>
        <v>45755.479166666664</v>
      </c>
      <c r="K28" s="161">
        <f>COUNTIFS(IM!F:F,A28,IM!AD:AD,"O",IM!X:X,"&gt;="&amp;$A$1,IM!X:X,"&lt;="&amp;$B$1)</f>
        <v>4</v>
      </c>
      <c r="L28" s="233" t="str" cm="1">
        <f t="array" ref="L28">IF(K28&gt;0,IFERROR(HYPERLINK("#'IM'!AC"&amp;MATCH(1,(IM!$F$1:$F$7702=A28)*(ISNUMBER(SEARCH("PMQ2",IM!$AC$1:$AC$7702))),0),"檢核"),"未登錄"),"")</f>
        <v>檢核</v>
      </c>
      <c r="M28" s="236" t="str" cm="1">
        <f t="array" ref="M28">IF(AND(SUMPRODUCT((IM!F2:F769=A28)*(ISNUMBER(SEARCH("EDC", IM!AC2:AC769))))&gt;0), "EDC", "")</f>
        <v>EDC</v>
      </c>
      <c r="N28" s="272" t="str" cm="1">
        <f t="array" ref="N28">IF(AND(SUMPRODUCT((IM!F2:F769=A28)*(ISNUMBER(SEARCH("STAR", IM!AC2:AC769))))&gt;0), "STAR", "")</f>
        <v>STAR</v>
      </c>
      <c r="O28" s="263" cm="1">
        <f t="array" ref="O28">IFERROR(INDEX(IM!$X$2:$X$652, MATCH(1, (IM!$F$2:$F$652=A28) * (ISNUMBER(SEARCH($D$1, IM!$AC$2:$AC$652))), 0)), "")</f>
        <v>45755.479166666664</v>
      </c>
      <c r="P28" s="194" t="str">
        <f t="shared" si="17"/>
        <v>20250408-4326-林口建安店(定保)</v>
      </c>
      <c r="Q28" s="142"/>
      <c r="R28" s="142"/>
      <c r="S28" s="142"/>
      <c r="T28" s="142"/>
      <c r="U28" s="266">
        <f t="shared" si="18"/>
        <v>2</v>
      </c>
      <c r="V28" s="253" t="str">
        <f t="shared" si="19"/>
        <v>已完工</v>
      </c>
      <c r="W28" s="3" t="s">
        <v>4401</v>
      </c>
      <c r="X28" s="5" t="s">
        <v>4402</v>
      </c>
      <c r="Y28" s="5" t="str">
        <f t="shared" si="20"/>
        <v>STAR</v>
      </c>
    </row>
    <row r="29" spans="1:25" ht="15.75" customHeight="1">
      <c r="A29" s="182">
        <v>2759</v>
      </c>
      <c r="B29" s="183" t="s">
        <v>1463</v>
      </c>
      <c r="C29" s="184" t="str">
        <f>VLOOKUP($A29,'0919門市清單主檔'!B:V,20,FALSE)</f>
        <v>新北市</v>
      </c>
      <c r="D29" s="185" t="str">
        <f>VLOOKUP($A29,'0919門市清單主檔'!B:V,21,FALSE)</f>
        <v>三重區</v>
      </c>
      <c r="E29" s="186" t="str">
        <f>VLOOKUP(D29,區域表!A:B,2,FALSE)</f>
        <v>吳宗鴻</v>
      </c>
      <c r="F29" s="187" t="str">
        <f>IFERROR(IF(VLOOKUP(A29,門市狀態!A:D,4,FALSE)=0,"",VLOOKUP(A29,門市狀態!A:D,4,FALSE)),"")</f>
        <v/>
      </c>
      <c r="G29" s="188" t="s">
        <v>1746</v>
      </c>
      <c r="H29" s="189" t="str">
        <f t="shared" si="16"/>
        <v>20250408-2759-三重仁化店(定保)</v>
      </c>
      <c r="I29" s="193">
        <v>45755.508333333331</v>
      </c>
      <c r="J29" s="191" cm="1">
        <f t="array" ref="J29">IFERROR(INDEX(IM!$X$2:$X$652, MATCH(1, (IM!$F$2:$F$652=A29) * (ISNUMBER(SEARCH($C$1, IM!$AC$2:$AC$652))), 0)), "")</f>
        <v>45755.508333333331</v>
      </c>
      <c r="K29" s="161">
        <f>COUNTIFS(IM!F:F,A29,IM!AD:AD,"O",IM!X:X,"&gt;="&amp;$A$1,IM!X:X,"&lt;="&amp;$B$1)</f>
        <v>1</v>
      </c>
      <c r="L29" s="233" t="str" cm="1">
        <f t="array" ref="L29">IF(K29&gt;0,IFERROR(HYPERLINK("#'IM'!AC"&amp;MATCH(1,(IM!$F$1:$F$7702=A29)*(ISNUMBER(SEARCH("PMQ2",IM!$AC$1:$AC$7702))),0),"檢核"),"未登錄"),"")</f>
        <v>檢核</v>
      </c>
      <c r="M29" s="236" t="str" cm="1">
        <f t="array" ref="M29">IF(AND(SUMPRODUCT((IM!F2:F679=A29)*(ISNUMBER(SEARCH("EDC", IM!AC2:AC679))))&gt;0), "EDC", "")</f>
        <v>EDC</v>
      </c>
      <c r="N29" s="272" t="str" cm="1">
        <f t="array" ref="N29">IF(AND(SUMPRODUCT((IM!F2:F679=A29)*(ISNUMBER(SEARCH("STAR", IM!AC2:AC679))))&gt;0), "STAR", "")</f>
        <v>STAR</v>
      </c>
      <c r="O29" s="263" cm="1">
        <f t="array" ref="O29">IFERROR(INDEX(IM!$X$2:$X$652, MATCH(1, (IM!$F$2:$F$652=A29) * (ISNUMBER(SEARCH($D$1, IM!$AC$2:$AC$652))), 0)), "")</f>
        <v>45755.508333333331</v>
      </c>
      <c r="P29" s="194" t="str">
        <f t="shared" si="17"/>
        <v>20250408-2759-三重仁化店(定保)</v>
      </c>
      <c r="Q29" s="142"/>
      <c r="R29" s="142"/>
      <c r="S29" s="142"/>
      <c r="T29" s="142"/>
      <c r="U29" s="266">
        <f t="shared" si="18"/>
        <v>2</v>
      </c>
      <c r="V29" s="253" t="str">
        <f t="shared" si="19"/>
        <v>已完工</v>
      </c>
      <c r="W29" s="3" t="s">
        <v>4188</v>
      </c>
      <c r="X29" s="5" t="s">
        <v>4189</v>
      </c>
      <c r="Y29" s="5" t="str">
        <f t="shared" si="20"/>
        <v>STAR</v>
      </c>
    </row>
    <row r="30" spans="1:25" ht="15.75" customHeight="1">
      <c r="A30" s="182">
        <v>2422</v>
      </c>
      <c r="B30" s="183" t="s">
        <v>100</v>
      </c>
      <c r="C30" s="184" t="str">
        <f>VLOOKUP($A30,'0919門市清單主檔'!B:V,20,FALSE)</f>
        <v>新北市</v>
      </c>
      <c r="D30" s="185" t="str">
        <f>VLOOKUP($A30,'0919門市清單主檔'!B:V,21,FALSE)</f>
        <v>板橋區</v>
      </c>
      <c r="E30" s="186" t="str">
        <f>VLOOKUP(D30,區域表!A:B,2,FALSE)</f>
        <v>狄澤洋</v>
      </c>
      <c r="F30" s="187" t="str">
        <f>IFERROR(IF(VLOOKUP(A30,門市狀態!A:D,4,FALSE)=0,"",VLOOKUP(A30,門市狀態!A:D,4,FALSE)),"")</f>
        <v/>
      </c>
      <c r="G30" s="188" t="s">
        <v>1746</v>
      </c>
      <c r="H30" s="189" t="str">
        <f t="shared" si="16"/>
        <v>20250408-2422-北縣板億店(定保)</v>
      </c>
      <c r="I30" s="193">
        <v>45755.538194444445</v>
      </c>
      <c r="J30" s="191" cm="1">
        <f t="array" ref="J30">IFERROR(INDEX(IM!$X$2:$X$652, MATCH(1, (IM!$F$2:$F$652=A30) * (ISNUMBER(SEARCH($C$1, IM!$AC$2:$AC$652))), 0)), "")</f>
        <v>45755.538194444445</v>
      </c>
      <c r="K30" s="161">
        <f>COUNTIFS(IM!F:F,A30,IM!AD:AD,"O",IM!X:X,"&gt;="&amp;$A$1,IM!X:X,"&lt;="&amp;$B$1)</f>
        <v>1</v>
      </c>
      <c r="L30" s="233" t="str" cm="1">
        <f t="array" ref="L30">IF(K30&gt;0,IFERROR(HYPERLINK("#'IM'!AC"&amp;MATCH(1,(IM!$F$1:$F$7702=A30)*(ISNUMBER(SEARCH("PMQ2",IM!$AC$1:$AC$7702))),0),"檢核"),"未登錄"),"")</f>
        <v>檢核</v>
      </c>
      <c r="M30" s="236" t="str" cm="1">
        <f t="array" ref="M30">IF(AND(SUMPRODUCT((IM!F2:F849=A30)*(ISNUMBER(SEARCH("EDC", IM!AC2:AC849))))&gt;0), "EDC", "")</f>
        <v>EDC</v>
      </c>
      <c r="N30" s="272" t="str" cm="1">
        <f t="array" ref="N30">IF(AND(SUMPRODUCT((IM!F2:F849=A30)*(ISNUMBER(SEARCH("STAR", IM!AC2:AC849))))&gt;0), "STAR", "")</f>
        <v>STAR</v>
      </c>
      <c r="O30" s="263" cm="1">
        <f t="array" ref="O30">IFERROR(INDEX(IM!$X$2:$X$652, MATCH(1, (IM!$F$2:$F$652=A30) * (ISNUMBER(SEARCH($D$1, IM!$AC$2:$AC$652))), 0)), "")</f>
        <v>45755.538194444445</v>
      </c>
      <c r="P30" s="194" t="str">
        <f t="shared" si="17"/>
        <v>20250408-2422-北縣板億店(定保)</v>
      </c>
      <c r="Q30" s="142"/>
      <c r="R30" s="142"/>
      <c r="S30" s="142"/>
      <c r="T30" s="142"/>
      <c r="U30" s="266">
        <f t="shared" si="18"/>
        <v>2</v>
      </c>
      <c r="V30" s="253" t="str">
        <f t="shared" si="19"/>
        <v>已完工</v>
      </c>
      <c r="W30" s="3" t="s">
        <v>4389</v>
      </c>
      <c r="X30" s="5" t="s">
        <v>4390</v>
      </c>
      <c r="Y30" s="5" t="str">
        <f t="shared" si="20"/>
        <v>STAR</v>
      </c>
    </row>
    <row r="31" spans="1:25" ht="15.75" customHeight="1">
      <c r="A31" s="182">
        <v>4282</v>
      </c>
      <c r="B31" s="183" t="s">
        <v>351</v>
      </c>
      <c r="C31" s="184" t="str">
        <f>VLOOKUP($A31,'0919門市清單主檔'!B:V,20,FALSE)</f>
        <v>新北市</v>
      </c>
      <c r="D31" s="185" t="str">
        <f>VLOOKUP($A31,'0919門市清單主檔'!B:V,21,FALSE)</f>
        <v>林口區</v>
      </c>
      <c r="E31" s="186" t="str">
        <f>VLOOKUP(D31,區域表!A:B,2,FALSE)</f>
        <v>湯家瑋</v>
      </c>
      <c r="F31" s="187" t="str">
        <f>IFERROR(IF(VLOOKUP(A31,門市狀態!A:D,4,FALSE)=0,"",VLOOKUP(A31,門市狀態!A:D,4,FALSE)),"")</f>
        <v/>
      </c>
      <c r="G31" s="188" t="s">
        <v>1746</v>
      </c>
      <c r="H31" s="189" t="str">
        <f t="shared" si="16"/>
        <v>20250408-4282-林口建林店(定保)</v>
      </c>
      <c r="I31" s="193">
        <v>45755.552083333336</v>
      </c>
      <c r="J31" s="191" cm="1">
        <f t="array" ref="J31">IFERROR(INDEX(IM!$X$2:$X$652, MATCH(1, (IM!$F$2:$F$652=A31) * (ISNUMBER(SEARCH($C$1, IM!$AC$2:$AC$652))), 0)), "")</f>
        <v>45755.552083333336</v>
      </c>
      <c r="K31" s="161">
        <f>COUNTIFS(IM!F:F,A31,IM!AD:AD,"O",IM!X:X,"&gt;="&amp;$A$1,IM!X:X,"&lt;="&amp;$B$1)</f>
        <v>1</v>
      </c>
      <c r="L31" s="233" t="str" cm="1">
        <f t="array" ref="L31">IF(K31&gt;0,IFERROR(HYPERLINK("#'IM'!AC"&amp;MATCH(1,(IM!$F$1:$F$7702=A31)*(ISNUMBER(SEARCH("PMQ2",IM!$AC$1:$AC$7702))),0),"檢核"),"未登錄"),"")</f>
        <v>檢核</v>
      </c>
      <c r="M31" s="236" t="str" cm="1">
        <f t="array" ref="M31">IF(AND(SUMPRODUCT((IM!F2:F766=A31)*(ISNUMBER(SEARCH("EDC", IM!AC2:AC766))))&gt;0), "EDC", "")</f>
        <v>EDC</v>
      </c>
      <c r="N31" s="272" t="str" cm="1">
        <f t="array" ref="N31">IF(AND(SUMPRODUCT((IM!F2:F766=A31)*(ISNUMBER(SEARCH("STAR", IM!AC2:AC766))))&gt;0), "STAR", "")</f>
        <v/>
      </c>
      <c r="O31" s="263" t="str" cm="1">
        <f t="array" ref="O31">IFERROR(INDEX(IM!$X$2:$X$652, MATCH(1, (IM!$F$2:$F$652=A31) * (ISNUMBER(SEARCH($D$1, IM!$AC$2:$AC$652))), 0)), "")</f>
        <v/>
      </c>
      <c r="P31" s="194" t="str">
        <f t="shared" si="17"/>
        <v>20250408-4282-林口建林店(定保)</v>
      </c>
      <c r="Q31" s="142"/>
      <c r="R31" s="142"/>
      <c r="S31" s="142"/>
      <c r="T31" s="142"/>
      <c r="U31" s="266">
        <f t="shared" si="18"/>
        <v>0</v>
      </c>
      <c r="V31" s="253" t="str">
        <f t="shared" si="19"/>
        <v>已完工</v>
      </c>
      <c r="X31" s="5"/>
      <c r="Y31" s="5" t="str">
        <f t="shared" si="20"/>
        <v/>
      </c>
    </row>
    <row r="32" spans="1:25" ht="15.75" customHeight="1">
      <c r="A32" s="182">
        <v>4134</v>
      </c>
      <c r="B32" s="183" t="s">
        <v>1573</v>
      </c>
      <c r="C32" s="184" t="str">
        <f>VLOOKUP($A32,'0919門市清單主檔'!B:V,20,FALSE)</f>
        <v>新北市</v>
      </c>
      <c r="D32" s="185" t="str">
        <f>VLOOKUP($A32,'0919門市清單主檔'!B:V,21,FALSE)</f>
        <v>三重區</v>
      </c>
      <c r="E32" s="186" t="str">
        <f>VLOOKUP(D32,區域表!A:B,2,FALSE)</f>
        <v>吳宗鴻</v>
      </c>
      <c r="F32" s="187" t="str">
        <f>IFERROR(IF(VLOOKUP(A32,門市狀態!A:D,4,FALSE)=0,"",VLOOKUP(A32,門市狀態!A:D,4,FALSE)),"")</f>
        <v/>
      </c>
      <c r="G32" s="188" t="s">
        <v>1746</v>
      </c>
      <c r="H32" s="189" t="str">
        <f t="shared" si="16"/>
        <v>20250408-4134-三重大同南(定保)</v>
      </c>
      <c r="I32" s="193">
        <v>45755.572916666664</v>
      </c>
      <c r="J32" s="191" cm="1">
        <f t="array" ref="J32">IFERROR(INDEX(IM!$X$2:$X$652, MATCH(1, (IM!$F$2:$F$652=A32) * (ISNUMBER(SEARCH($C$1, IM!$AC$2:$AC$652))), 0)), "")</f>
        <v>45755.572916666664</v>
      </c>
      <c r="K32" s="161">
        <f>COUNTIFS(IM!F:F,A32,IM!AD:AD,"O",IM!X:X,"&gt;="&amp;$A$1,IM!X:X,"&lt;="&amp;$B$1)</f>
        <v>1</v>
      </c>
      <c r="L32" s="233" t="str" cm="1">
        <f t="array" ref="L32">IF(K32&gt;0,IFERROR(HYPERLINK("#'IM'!AC"&amp;MATCH(1,(IM!$F$1:$F$7702=A32)*(ISNUMBER(SEARCH("PMQ2",IM!$AC$1:$AC$7702))),0),"檢核"),"未登錄"),"")</f>
        <v>檢核</v>
      </c>
      <c r="M32" s="236" t="str" cm="1">
        <f t="array" ref="M32">IF(AND(SUMPRODUCT((IM!F2:F678=A32)*(ISNUMBER(SEARCH("EDC", IM!AC2:AC678))))&gt;0), "EDC", "")</f>
        <v>EDC</v>
      </c>
      <c r="N32" s="272" t="str" cm="1">
        <f t="array" ref="N32">IF(AND(SUMPRODUCT((IM!F2:F678=A32)*(ISNUMBER(SEARCH("STAR", IM!AC2:AC678))))&gt;0), "STAR", "")</f>
        <v>STAR</v>
      </c>
      <c r="O32" s="263" cm="1">
        <f t="array" ref="O32">IFERROR(INDEX(IM!$X$2:$X$652, MATCH(1, (IM!$F$2:$F$652=A32) * (ISNUMBER(SEARCH($D$1, IM!$AC$2:$AC$652))), 0)), "")</f>
        <v>45755.572916666664</v>
      </c>
      <c r="P32" s="194" t="str">
        <f t="shared" si="17"/>
        <v>20250408-4134-三重大同南(定保)</v>
      </c>
      <c r="Q32" s="142"/>
      <c r="R32" s="142"/>
      <c r="S32" s="142"/>
      <c r="T32" s="142"/>
      <c r="U32" s="266">
        <f t="shared" si="18"/>
        <v>2</v>
      </c>
      <c r="V32" s="253" t="str">
        <f t="shared" si="19"/>
        <v>已完工</v>
      </c>
      <c r="W32" s="3" t="s">
        <v>4186</v>
      </c>
      <c r="X32" s="5" t="s">
        <v>4187</v>
      </c>
      <c r="Y32" s="5" t="str">
        <f t="shared" si="20"/>
        <v>STAR</v>
      </c>
    </row>
    <row r="33" spans="1:25" ht="15.75" customHeight="1">
      <c r="A33" s="182">
        <v>2259</v>
      </c>
      <c r="B33" s="183" t="s">
        <v>1459</v>
      </c>
      <c r="C33" s="184" t="str">
        <f>VLOOKUP($A33,'0919門市清單主檔'!B:V,20,FALSE)</f>
        <v>新北市</v>
      </c>
      <c r="D33" s="185" t="str">
        <f>VLOOKUP($A33,'0919門市清單主檔'!B:V,21,FALSE)</f>
        <v>三重區</v>
      </c>
      <c r="E33" s="186" t="str">
        <f>VLOOKUP(D33,區域表!A:B,2,FALSE)</f>
        <v>吳宗鴻</v>
      </c>
      <c r="F33" s="187" t="str">
        <f>IFERROR(IF(VLOOKUP(A33,門市狀態!A:D,4,FALSE)=0,"",VLOOKUP(A33,門市狀態!A:D,4,FALSE)),"")</f>
        <v/>
      </c>
      <c r="G33" s="188" t="s">
        <v>1746</v>
      </c>
      <c r="H33" s="189" t="str">
        <f t="shared" si="16"/>
        <v>20250408-2259-三重興華店(定保)</v>
      </c>
      <c r="I33" s="193">
        <v>45755.693749999999</v>
      </c>
      <c r="J33" s="191" cm="1">
        <f t="array" ref="J33">IFERROR(INDEX(IM!$X$2:$X$652, MATCH(1, (IM!$F$2:$F$652=A33) * (ISNUMBER(SEARCH($C$1, IM!$AC$2:$AC$652))), 0)), "")</f>
        <v>45755.693749999999</v>
      </c>
      <c r="K33" s="161">
        <f>COUNTIFS(IM!F:F,A33,IM!AD:AD,"O",IM!X:X,"&gt;="&amp;$A$1,IM!X:X,"&lt;="&amp;$B$1)</f>
        <v>1</v>
      </c>
      <c r="L33" s="233" t="str" cm="1">
        <f t="array" ref="L33">IF(K33&gt;0,IFERROR(HYPERLINK("#'IM'!AC"&amp;MATCH(1,(IM!$F$1:$F$7702=A33)*(ISNUMBER(SEARCH("PMQ2",IM!$AC$1:$AC$7702))),0),"檢核"),"未登錄"),"")</f>
        <v>檢核</v>
      </c>
      <c r="M33" s="236" t="str" cm="1">
        <f t="array" ref="M33">IF(AND(SUMPRODUCT((IM!F2:F656=A33)*(ISNUMBER(SEARCH("EDC", IM!AC2:AC656))))&gt;0), "EDC", "")</f>
        <v>EDC</v>
      </c>
      <c r="N33" s="272" t="str" cm="1">
        <f t="array" ref="N33">IF(AND(SUMPRODUCT((IM!F2:F656=A33)*(ISNUMBER(SEARCH("STAR", IM!AC2:AC656))))&gt;0), "STAR", "")</f>
        <v>STAR</v>
      </c>
      <c r="O33" s="263" cm="1">
        <f t="array" ref="O33">IFERROR(INDEX(IM!$X$2:$X$652, MATCH(1, (IM!$F$2:$F$652=A33) * (ISNUMBER(SEARCH($D$1, IM!$AC$2:$AC$652))), 0)), "")</f>
        <v>45755.693749999999</v>
      </c>
      <c r="P33" s="194" t="str">
        <f t="shared" si="17"/>
        <v>20250408-2259-三重興華店(定保)</v>
      </c>
      <c r="Q33" s="142"/>
      <c r="R33" s="142"/>
      <c r="S33" s="142"/>
      <c r="T33" s="142"/>
      <c r="U33" s="266">
        <f t="shared" si="18"/>
        <v>2</v>
      </c>
      <c r="V33" s="253" t="str">
        <f t="shared" si="19"/>
        <v>已完工</v>
      </c>
      <c r="W33" s="3" t="s">
        <v>4152</v>
      </c>
      <c r="X33" s="5" t="s">
        <v>4153</v>
      </c>
      <c r="Y33" s="5" t="str">
        <f t="shared" si="20"/>
        <v>STAR</v>
      </c>
    </row>
    <row r="34" spans="1:25" ht="15.75" customHeight="1">
      <c r="A34" s="182">
        <v>2837</v>
      </c>
      <c r="B34" s="183" t="s">
        <v>136</v>
      </c>
      <c r="C34" s="184" t="str">
        <f>VLOOKUP($A34,'0919門市清單主檔'!B:V,20,FALSE)</f>
        <v>新北市</v>
      </c>
      <c r="D34" s="185" t="str">
        <f>VLOOKUP($A34,'0919門市清單主檔'!B:V,21,FALSE)</f>
        <v>三重區</v>
      </c>
      <c r="E34" s="186" t="str">
        <f>VLOOKUP(D34,區域表!A:B,2,FALSE)</f>
        <v>吳宗鴻</v>
      </c>
      <c r="F34" s="187" t="str">
        <f>IFERROR(IF(VLOOKUP(A34,門市狀態!A:D,4,FALSE)=0,"",VLOOKUP(A34,門市狀態!A:D,4,FALSE)),"")</f>
        <v/>
      </c>
      <c r="G34" s="188" t="s">
        <v>1746</v>
      </c>
      <c r="H34" s="189" t="str">
        <f t="shared" si="16"/>
        <v>20250408-2837-北縣重萬店(定保)</v>
      </c>
      <c r="I34" s="193">
        <v>45755.740277777775</v>
      </c>
      <c r="J34" s="191" cm="1">
        <f t="array" ref="J34">IFERROR(INDEX(IM!$X$2:$X$652, MATCH(1, (IM!$F$2:$F$652=A34) * (ISNUMBER(SEARCH($C$1, IM!$AC$2:$AC$652))), 0)), "")</f>
        <v>45755.740277777775</v>
      </c>
      <c r="K34" s="161">
        <f>COUNTIFS(IM!F:F,A34,IM!AD:AD,"O",IM!X:X,"&gt;="&amp;$A$1,IM!X:X,"&lt;="&amp;$B$1)</f>
        <v>1</v>
      </c>
      <c r="L34" s="233" t="str" cm="1">
        <f t="array" ref="L34">IF(K34&gt;0,IFERROR(HYPERLINK("#'IM'!AC"&amp;MATCH(1,(IM!$F$1:$F$7702=A34)*(ISNUMBER(SEARCH("PMQ2",IM!$AC$1:$AC$7702))),0),"檢核"),"未登錄"),"")</f>
        <v>檢核</v>
      </c>
      <c r="M34" s="236" t="str" cm="1">
        <f t="array" ref="M34">IF(AND(SUMPRODUCT((IM!F2:F657=A34)*(ISNUMBER(SEARCH("EDC", IM!AC2:AC657))))&gt;0), "EDC", "")</f>
        <v>EDC</v>
      </c>
      <c r="N34" s="272" t="str" cm="1">
        <f t="array" ref="N34">IF(AND(SUMPRODUCT((IM!F2:F657=A34)*(ISNUMBER(SEARCH("STAR", IM!AC2:AC657))))&gt;0), "STAR", "")</f>
        <v>STAR</v>
      </c>
      <c r="O34" s="263" cm="1">
        <f t="array" ref="O34">IFERROR(INDEX(IM!$X$2:$X$652, MATCH(1, (IM!$F$2:$F$652=A34) * (ISNUMBER(SEARCH($D$1, IM!$AC$2:$AC$652))), 0)), "")</f>
        <v>45755.740277777775</v>
      </c>
      <c r="P34" s="194" t="str">
        <f t="shared" si="17"/>
        <v>20250408-2837-北縣重萬店(定保)</v>
      </c>
      <c r="Q34" s="142"/>
      <c r="R34" s="142"/>
      <c r="S34" s="142"/>
      <c r="T34" s="142"/>
      <c r="U34" s="266">
        <f t="shared" si="18"/>
        <v>2</v>
      </c>
      <c r="V34" s="253" t="str">
        <f t="shared" si="19"/>
        <v>已完工</v>
      </c>
      <c r="W34" s="3" t="s">
        <v>4154</v>
      </c>
      <c r="X34" s="5" t="s">
        <v>4155</v>
      </c>
      <c r="Y34" s="5" t="str">
        <f t="shared" si="20"/>
        <v>STAR</v>
      </c>
    </row>
    <row r="35" spans="1:25" ht="15.75" customHeight="1">
      <c r="A35" s="182">
        <v>2362</v>
      </c>
      <c r="B35" s="183" t="s">
        <v>94</v>
      </c>
      <c r="C35" s="184" t="str">
        <f>VLOOKUP($A35,'0919門市清單主檔'!B:V,20,FALSE)</f>
        <v>新北市</v>
      </c>
      <c r="D35" s="185" t="str">
        <f>VLOOKUP($A35,'0919門市清單主檔'!B:V,21,FALSE)</f>
        <v>新莊區</v>
      </c>
      <c r="E35" s="186" t="str">
        <f>VLOOKUP(D35,區域表!A:B,2,FALSE)</f>
        <v>湯家瑋</v>
      </c>
      <c r="F35" s="187" t="str">
        <f>IFERROR(IF(VLOOKUP(A35,門市狀態!A:D,4,FALSE)=0,"",VLOOKUP(A35,門市狀態!A:D,4,FALSE)),"")</f>
        <v/>
      </c>
      <c r="G35" s="188" t="s">
        <v>1746</v>
      </c>
      <c r="H35" s="189" t="str">
        <f t="shared" si="16"/>
        <v>20250409-2362-新莊化成店(定保)</v>
      </c>
      <c r="I35" s="193">
        <v>45756.451388888891</v>
      </c>
      <c r="J35" s="191" cm="1">
        <f t="array" ref="J35">IFERROR(INDEX(IM!$X$2:$X$652, MATCH(1, (IM!$F$2:$F$652=A35) * (ISNUMBER(SEARCH($C$1, IM!$AC$2:$AC$652))), 0)), "")</f>
        <v>45756.451388888891</v>
      </c>
      <c r="K35" s="161">
        <f>COUNTIFS(IM!F:F,A35,IM!AD:AD,"O",IM!X:X,"&gt;="&amp;$A$1,IM!X:X,"&lt;="&amp;$B$1)</f>
        <v>1</v>
      </c>
      <c r="L35" s="233" t="str" cm="1">
        <f t="array" ref="L35">IF(K35&gt;0,IFERROR(HYPERLINK("#'IM'!AC"&amp;MATCH(1,(IM!$F$1:$F$7702=A35)*(ISNUMBER(SEARCH("PMQ2",IM!$AC$1:$AC$7702))),0),"檢核"),"未登錄"),"")</f>
        <v>檢核</v>
      </c>
      <c r="M35" s="236" t="str" cm="1">
        <f t="array" ref="M35">IF(AND(SUMPRODUCT((IM!F2:F857=A35)*(ISNUMBER(SEARCH("EDC", IM!AC2:AC857))))&gt;0), "EDC", "")</f>
        <v>EDC</v>
      </c>
      <c r="N35" s="272" t="str" cm="1">
        <f t="array" ref="N35">IF(AND(SUMPRODUCT((IM!F2:F857=A35)*(ISNUMBER(SEARCH("STAR", IM!AC2:AC857))))&gt;0), "STAR", "")</f>
        <v>STAR</v>
      </c>
      <c r="O35" s="263" cm="1">
        <f t="array" ref="O35">IFERROR(INDEX(IM!$X$2:$X$652, MATCH(1, (IM!$F$2:$F$652=A35) * (ISNUMBER(SEARCH($D$1, IM!$AC$2:$AC$652))), 0)), "")</f>
        <v>45756.451388888891</v>
      </c>
      <c r="P35" s="194" t="str">
        <f t="shared" si="17"/>
        <v>20250409-2362-新莊化成店(定保)</v>
      </c>
      <c r="Q35" s="142"/>
      <c r="R35" s="142"/>
      <c r="S35" s="142"/>
      <c r="T35" s="142"/>
      <c r="U35" s="266">
        <f t="shared" si="18"/>
        <v>2</v>
      </c>
      <c r="V35" s="253" t="str">
        <f t="shared" si="19"/>
        <v>已完工</v>
      </c>
      <c r="W35" s="3" t="s">
        <v>4421</v>
      </c>
      <c r="X35" s="5" t="s">
        <v>4422</v>
      </c>
      <c r="Y35" s="5" t="str">
        <f t="shared" si="20"/>
        <v>STAR</v>
      </c>
    </row>
    <row r="36" spans="1:25" ht="15.75" customHeight="1">
      <c r="A36" s="182">
        <v>3741</v>
      </c>
      <c r="B36" s="183" t="s">
        <v>1584</v>
      </c>
      <c r="C36" s="184" t="str">
        <f>VLOOKUP($A36,'0919門市清單主檔'!B:V,20,FALSE)</f>
        <v>新北市</v>
      </c>
      <c r="D36" s="185" t="str">
        <f>VLOOKUP($A36,'0919門市清單主檔'!B:V,21,FALSE)</f>
        <v>三重區</v>
      </c>
      <c r="E36" s="186" t="str">
        <f>VLOOKUP(D36,區域表!A:B,2,FALSE)</f>
        <v>吳宗鴻</v>
      </c>
      <c r="F36" s="187" t="str">
        <f>IFERROR(IF(VLOOKUP(A36,門市狀態!A:D,4,FALSE)=0,"",VLOOKUP(A36,門市狀態!A:D,4,FALSE)),"")</f>
        <v/>
      </c>
      <c r="G36" s="188" t="s">
        <v>1746</v>
      </c>
      <c r="H36" s="189" t="str">
        <f t="shared" si="16"/>
        <v>20250409-3741-三重重新三(定保)</v>
      </c>
      <c r="I36" s="193">
        <v>45756.497916666667</v>
      </c>
      <c r="J36" s="191" cm="1">
        <f t="array" ref="J36">IFERROR(INDEX(IM!$X$2:$X$652, MATCH(1, (IM!$F$2:$F$652=A36) * (ISNUMBER(SEARCH($C$1, IM!$AC$2:$AC$652))), 0)), "")</f>
        <v>45756.497916666667</v>
      </c>
      <c r="K36" s="161">
        <f>COUNTIFS(IM!F:F,A36,IM!AD:AD,"O",IM!X:X,"&gt;="&amp;$A$1,IM!X:X,"&lt;="&amp;$B$1)</f>
        <v>1</v>
      </c>
      <c r="L36" s="233" t="str" cm="1">
        <f t="array" ref="L36">IF(K36&gt;0,IFERROR(HYPERLINK("#'IM'!AC"&amp;MATCH(1,(IM!$F$1:$F$7702=A36)*(ISNUMBER(SEARCH("PMQ2",IM!$AC$1:$AC$7702))),0),"檢核"),"未登錄"),"")</f>
        <v>檢核</v>
      </c>
      <c r="M36" s="236" t="str" cm="1">
        <f t="array" ref="M36">IF(AND(SUMPRODUCT((IM!F2:F758=A36)*(ISNUMBER(SEARCH("EDC", IM!AC2:AC758))))&gt;0), "EDC", "")</f>
        <v>EDC</v>
      </c>
      <c r="N36" s="272" t="str" cm="1">
        <f t="array" ref="N36">IF(AND(SUMPRODUCT((IM!F2:F758=A36)*(ISNUMBER(SEARCH("STAR", IM!AC2:AC758))))&gt;0), "STAR", "")</f>
        <v>STAR</v>
      </c>
      <c r="O36" s="263" cm="1">
        <f t="array" ref="O36">IFERROR(INDEX(IM!$X$2:$X$652, MATCH(1, (IM!$F$2:$F$652=A36) * (ISNUMBER(SEARCH($D$1, IM!$AC$2:$AC$652))), 0)), "")</f>
        <v>45756.497916666667</v>
      </c>
      <c r="P36" s="194" t="str">
        <f t="shared" si="17"/>
        <v>20250409-3741-三重重新三(定保)</v>
      </c>
      <c r="Q36" s="142"/>
      <c r="R36" s="142"/>
      <c r="S36" s="142"/>
      <c r="T36" s="142"/>
      <c r="U36" s="266">
        <f t="shared" si="18"/>
        <v>2</v>
      </c>
      <c r="V36" s="253" t="str">
        <f t="shared" si="19"/>
        <v>已完工</v>
      </c>
      <c r="W36" s="3" t="s">
        <v>4286</v>
      </c>
      <c r="X36" s="5" t="s">
        <v>4287</v>
      </c>
      <c r="Y36" s="5" t="str">
        <f t="shared" si="20"/>
        <v>STAR</v>
      </c>
    </row>
    <row r="37" spans="1:25" ht="15.75" customHeight="1">
      <c r="A37" s="182">
        <v>2302</v>
      </c>
      <c r="B37" s="183" t="s">
        <v>86</v>
      </c>
      <c r="C37" s="184" t="str">
        <f>VLOOKUP($A37,'0919門市清單主檔'!B:V,20,FALSE)</f>
        <v>新北市</v>
      </c>
      <c r="D37" s="185" t="str">
        <f>VLOOKUP($A37,'0919門市清單主檔'!B:V,21,FALSE)</f>
        <v>三重區</v>
      </c>
      <c r="E37" s="186" t="str">
        <f>VLOOKUP(D37,區域表!A:B,2,FALSE)</f>
        <v>吳宗鴻</v>
      </c>
      <c r="F37" s="187" t="str">
        <f>IFERROR(IF(VLOOKUP(A37,門市狀態!A:D,4,FALSE)=0,"",VLOOKUP(A37,門市狀態!A:D,4,FALSE)),"")</f>
        <v/>
      </c>
      <c r="G37" s="188" t="s">
        <v>1746</v>
      </c>
      <c r="H37" s="189" t="str">
        <f t="shared" si="16"/>
        <v>20250409-2302-北縣重安店(定保)</v>
      </c>
      <c r="I37" s="193">
        <v>45756.560416666667</v>
      </c>
      <c r="J37" s="191" cm="1">
        <f t="array" ref="J37">IFERROR(INDEX(IM!$X$2:$X$652, MATCH(1, (IM!$F$2:$F$652=A37) * (ISNUMBER(SEARCH($C$1, IM!$AC$2:$AC$652))), 0)), "")</f>
        <v>45756.560416666667</v>
      </c>
      <c r="K37" s="161">
        <f>COUNTIFS(IM!F:F,A37,IM!AD:AD,"O",IM!X:X,"&gt;="&amp;$A$1,IM!X:X,"&lt;="&amp;$B$1)</f>
        <v>1</v>
      </c>
      <c r="L37" s="233" t="str" cm="1">
        <f t="array" ref="L37">IF(K37&gt;0,IFERROR(HYPERLINK("#'IM'!AC"&amp;MATCH(1,(IM!$F$1:$F$7702=A37)*(ISNUMBER(SEARCH("PMQ2",IM!$AC$1:$AC$7702))),0),"檢核"),"未登錄"),"")</f>
        <v>檢核</v>
      </c>
      <c r="M37" s="236" t="str" cm="1">
        <f t="array" ref="M37">IF(AND(SUMPRODUCT((IM!F2:F801=A37)*(ISNUMBER(SEARCH("EDC", IM!AC2:AC801))))&gt;0), "EDC", "")</f>
        <v>EDC</v>
      </c>
      <c r="N37" s="272" t="str" cm="1">
        <f t="array" ref="N37">IF(AND(SUMPRODUCT((IM!F2:F801=A37)*(ISNUMBER(SEARCH("STAR", IM!AC2:AC801))))&gt;0), "STAR", "")</f>
        <v>STAR</v>
      </c>
      <c r="O37" s="263" cm="1">
        <f t="array" ref="O37">IFERROR(INDEX(IM!$X$2:$X$652, MATCH(1, (IM!$F$2:$F$652=A37) * (ISNUMBER(SEARCH($D$1, IM!$AC$2:$AC$652))), 0)), "")</f>
        <v>45756.560416666667</v>
      </c>
      <c r="P37" s="194" t="str">
        <f t="shared" si="17"/>
        <v>20250409-2302-北縣重安店(定保)</v>
      </c>
      <c r="Q37" s="142"/>
      <c r="R37" s="142"/>
      <c r="S37" s="142"/>
      <c r="T37" s="142"/>
      <c r="U37" s="266">
        <f t="shared" si="18"/>
        <v>2</v>
      </c>
      <c r="V37" s="253" t="str">
        <f t="shared" si="19"/>
        <v>已完工</v>
      </c>
      <c r="W37" s="3" t="s">
        <v>4310</v>
      </c>
      <c r="X37" s="5" t="s">
        <v>4311</v>
      </c>
      <c r="Y37" s="5" t="str">
        <f t="shared" si="20"/>
        <v>STAR</v>
      </c>
    </row>
    <row r="38" spans="1:25" ht="15.75" customHeight="1">
      <c r="A38" s="182">
        <v>5316</v>
      </c>
      <c r="B38" s="183" t="s">
        <v>4443</v>
      </c>
      <c r="C38" s="184" t="str">
        <f>VLOOKUP($A38,'0919門市清單主檔'!B:V,20,FALSE)</f>
        <v>新北市</v>
      </c>
      <c r="D38" s="185" t="str">
        <f>VLOOKUP($A38,'0919門市清單主檔'!B:V,21,FALSE)</f>
        <v>三重區</v>
      </c>
      <c r="E38" s="186" t="str">
        <f>VLOOKUP(D38,區域表!A:B,2,FALSE)</f>
        <v>吳宗鴻</v>
      </c>
      <c r="F38" s="187" t="str">
        <f>IFERROR(IF(VLOOKUP(A38,門市狀態!A:D,4,FALSE)=0,"",VLOOKUP(A38,門市狀態!A:D,4,FALSE)),"")</f>
        <v/>
      </c>
      <c r="G38" s="188"/>
      <c r="H38" s="189" t="str">
        <f t="shared" si="16"/>
        <v>20250409-5316-三重五常店(定保)</v>
      </c>
      <c r="I38" s="193">
        <v>45756.638888888891</v>
      </c>
      <c r="J38" s="191" cm="1">
        <f t="array" ref="J38">IFERROR(INDEX(IM!$X$2:$X$652, MATCH(1, (IM!$F$2:$F$652=A38) * (ISNUMBER(SEARCH($C$1, IM!$AC$2:$AC$652))), 0)), "")</f>
        <v>45756.638888888891</v>
      </c>
      <c r="K38" s="161">
        <f>COUNTIFS(IM!F:F,A38,IM!AD:AD,"O",IM!X:X,"&gt;="&amp;$A$1,IM!X:X,"&lt;="&amp;$B$1)</f>
        <v>1</v>
      </c>
      <c r="L38" s="233" t="str" cm="1">
        <f t="array" ref="L38">IF(K38&gt;0,IFERROR(HYPERLINK("#'IM'!AC"&amp;MATCH(1,(IM!$F$1:$F$7702=A38)*(ISNUMBER(SEARCH("PMQ2",IM!$AC$1:$AC$7702))),0),"檢核"),"未登錄"),"")</f>
        <v>檢核</v>
      </c>
      <c r="M38" s="236" t="str" cm="1">
        <f t="array" ref="M38">IF(AND(SUMPRODUCT((IM!F2:F860=A38)*(ISNUMBER(SEARCH("EDC", IM!AC2:AC860))))&gt;0), "EDC", "")</f>
        <v>EDC</v>
      </c>
      <c r="N38" s="272" t="str" cm="1">
        <f t="array" ref="N38">IF(AND(SUMPRODUCT((IM!F2:F860=A38)*(ISNUMBER(SEARCH("STAR", IM!AC2:AC860))))&gt;0), "STAR", "")</f>
        <v/>
      </c>
      <c r="O38" s="263" t="str" cm="1">
        <f t="array" ref="O38">IFERROR(INDEX(IM!$X$2:$X$652, MATCH(1, (IM!$F$2:$F$652=A38) * (ISNUMBER(SEARCH($D$1, IM!$AC$2:$AC$652))), 0)), "")</f>
        <v/>
      </c>
      <c r="P38" s="194" t="str">
        <f t="shared" si="17"/>
        <v>20250409-5316-三重五常店(定保)</v>
      </c>
      <c r="Q38" s="258"/>
      <c r="R38" s="258"/>
      <c r="S38" s="258"/>
      <c r="T38" s="258"/>
      <c r="U38" s="266">
        <f t="shared" si="18"/>
        <v>0</v>
      </c>
      <c r="V38" s="253" t="str">
        <f t="shared" si="19"/>
        <v>已完工</v>
      </c>
      <c r="X38" s="5"/>
      <c r="Y38" s="5" t="str">
        <f t="shared" si="20"/>
        <v/>
      </c>
    </row>
    <row r="39" spans="1:25" ht="15.75" customHeight="1">
      <c r="A39" s="182">
        <v>4528</v>
      </c>
      <c r="B39" s="183" t="s">
        <v>428</v>
      </c>
      <c r="C39" s="184" t="str">
        <f>VLOOKUP($A39,'0919門市清單主檔'!B:V,20,FALSE)</f>
        <v>新北市</v>
      </c>
      <c r="D39" s="185" t="str">
        <f>VLOOKUP($A39,'0919門市清單主檔'!B:V,21,FALSE)</f>
        <v>八里區</v>
      </c>
      <c r="E39" s="186" t="str">
        <f>VLOOKUP(D39,區域表!A:B,2,FALSE)</f>
        <v>吳宗鴻</v>
      </c>
      <c r="F39" s="187" t="str">
        <f>IFERROR(IF(VLOOKUP(A39,門市狀態!A:D,4,FALSE)=0,"",VLOOKUP(A39,門市狀態!A:D,4,FALSE)),"")</f>
        <v/>
      </c>
      <c r="G39" s="188" t="s">
        <v>1746</v>
      </c>
      <c r="H39" s="189" t="str">
        <f t="shared" si="16"/>
        <v>20250410-4528-八里鐵塔店(定保)</v>
      </c>
      <c r="I39" s="193">
        <v>45757.463194444441</v>
      </c>
      <c r="J39" s="191" cm="1">
        <f t="array" ref="J39">IFERROR(INDEX(IM!$X$2:$X$652, MATCH(1, (IM!$F$2:$F$652=A39) * (ISNUMBER(SEARCH($C$1, IM!$AC$2:$AC$652))), 0)), "")</f>
        <v>45757.463194444441</v>
      </c>
      <c r="K39" s="161">
        <f>COUNTIFS(IM!F:F,A39,IM!AD:AD,"O",IM!X:X,"&gt;="&amp;$A$1,IM!X:X,"&lt;="&amp;$B$1)</f>
        <v>1</v>
      </c>
      <c r="L39" s="233" t="str" cm="1">
        <f t="array" ref="L39">IF(K39&gt;0,IFERROR(HYPERLINK("#'IM'!AC"&amp;MATCH(1,(IM!$F$1:$F$7702=A39)*(ISNUMBER(SEARCH("PMQ2",IM!$AC$1:$AC$7702))),0),"檢核"),"未登錄"),"")</f>
        <v>檢核</v>
      </c>
      <c r="M39" s="236" t="str" cm="1">
        <f t="array" ref="M39">IF(AND(SUMPRODUCT((IM!F2:F705=A39)*(ISNUMBER(SEARCH("EDC", IM!AC2:AC705))))&gt;0), "EDC", "")</f>
        <v>EDC</v>
      </c>
      <c r="N39" s="272" t="str" cm="1">
        <f t="array" ref="N39">IF(AND(SUMPRODUCT((IM!F2:F705=A39)*(ISNUMBER(SEARCH("STAR", IM!AC2:AC705))))&gt;0), "STAR", "")</f>
        <v/>
      </c>
      <c r="O39" s="263" t="str" cm="1">
        <f t="array" ref="O39">IFERROR(INDEX(IM!$X$2:$X$652, MATCH(1, (IM!$F$2:$F$652=A39) * (ISNUMBER(SEARCH($D$1, IM!$AC$2:$AC$652))), 0)), "")</f>
        <v/>
      </c>
      <c r="P39" s="194" t="str">
        <f t="shared" si="17"/>
        <v>20250410-4528-八里鐵塔店(定保)</v>
      </c>
      <c r="Q39" s="142"/>
      <c r="R39" s="142"/>
      <c r="S39" s="142"/>
      <c r="T39" s="142"/>
      <c r="U39" s="266">
        <f t="shared" si="18"/>
        <v>0</v>
      </c>
      <c r="V39" s="253" t="str">
        <f t="shared" si="19"/>
        <v>已完工</v>
      </c>
      <c r="X39" s="5"/>
      <c r="Y39" s="5" t="str">
        <f t="shared" si="20"/>
        <v/>
      </c>
    </row>
    <row r="40" spans="1:25" ht="15.75" customHeight="1">
      <c r="A40" s="182">
        <v>3851</v>
      </c>
      <c r="B40" s="183" t="s">
        <v>245</v>
      </c>
      <c r="C40" s="184" t="str">
        <f>VLOOKUP($A40,'0919門市清單主檔'!B:V,20,FALSE)</f>
        <v>新北市</v>
      </c>
      <c r="D40" s="185" t="str">
        <f>VLOOKUP($A40,'0919門市清單主檔'!B:V,21,FALSE)</f>
        <v>新莊區</v>
      </c>
      <c r="E40" s="186" t="str">
        <f>VLOOKUP(D40,區域表!A:B,2,FALSE)</f>
        <v>湯家瑋</v>
      </c>
      <c r="F40" s="187" t="str">
        <f>IFERROR(IF(VLOOKUP(A40,門市狀態!A:D,4,FALSE)=0,"",VLOOKUP(A40,門市狀態!A:D,4,FALSE)),"")</f>
        <v/>
      </c>
      <c r="G40" s="188" t="s">
        <v>4086</v>
      </c>
      <c r="H40" s="189" t="str">
        <f t="shared" si="16"/>
        <v>20250410-3851-北縣輔園店(定保)</v>
      </c>
      <c r="I40" s="193">
        <v>45757.496527777781</v>
      </c>
      <c r="J40" s="191" cm="1">
        <f t="array" ref="J40">IFERROR(INDEX(IM!$X$2:$X$652, MATCH(1, (IM!$F$2:$F$652=A40) * (ISNUMBER(SEARCH($C$1, IM!$AC$2:$AC$652))), 0)), "")</f>
        <v>45757.496527777781</v>
      </c>
      <c r="K40" s="161">
        <f>COUNTIFS(IM!F:F,A40,IM!AD:AD,"O",IM!X:X,"&gt;="&amp;$A$1,IM!X:X,"&lt;="&amp;$B$1)</f>
        <v>1</v>
      </c>
      <c r="L40" s="233" t="str" cm="1">
        <f t="array" ref="L40">IF(K40&gt;0,IFERROR(HYPERLINK("#'IM'!AC"&amp;MATCH(1,(IM!$F$1:$F$7702=A40)*(ISNUMBER(SEARCH("PMQ2",IM!$AC$1:$AC$7702))),0),"檢核"),"未登錄"),"")</f>
        <v>檢核</v>
      </c>
      <c r="M40" s="236" t="str" cm="1">
        <f t="array" ref="M40">IF(AND(SUMPRODUCT((IM!F2:F829=A40)*(ISNUMBER(SEARCH("EDC", IM!AC2:AC829))))&gt;0), "EDC", "")</f>
        <v>EDC</v>
      </c>
      <c r="N40" s="272" t="str" cm="1">
        <f t="array" ref="N40">IF(AND(SUMPRODUCT((IM!F2:F829=A40)*(ISNUMBER(SEARCH("STAR", IM!AC2:AC829))))&gt;0), "STAR", "")</f>
        <v>STAR</v>
      </c>
      <c r="O40" s="263" cm="1">
        <f t="array" ref="O40">IFERROR(INDEX(IM!$X$2:$X$652, MATCH(1, (IM!$F$2:$F$652=A40) * (ISNUMBER(SEARCH($D$1, IM!$AC$2:$AC$652))), 0)), "")</f>
        <v>45757.496527777781</v>
      </c>
      <c r="P40" s="194" t="str">
        <f t="shared" si="17"/>
        <v>20250410-3851-北縣輔園店(定保)</v>
      </c>
      <c r="Q40" s="142"/>
      <c r="R40" s="142"/>
      <c r="S40" s="142"/>
      <c r="T40" s="142"/>
      <c r="U40" s="266">
        <f t="shared" si="18"/>
        <v>2</v>
      </c>
      <c r="V40" s="253" t="str">
        <f t="shared" si="19"/>
        <v>已完工</v>
      </c>
      <c r="W40" s="3" t="s">
        <v>4415</v>
      </c>
      <c r="X40" s="5" t="s">
        <v>4416</v>
      </c>
      <c r="Y40" s="5" t="str">
        <f t="shared" si="20"/>
        <v>STAR</v>
      </c>
    </row>
    <row r="41" spans="1:25" ht="15.75" customHeight="1">
      <c r="A41" s="182">
        <v>4259</v>
      </c>
      <c r="B41" s="183" t="s">
        <v>346</v>
      </c>
      <c r="C41" s="184" t="str">
        <f>VLOOKUP($A41,'0919門市清單主檔'!B:V,20,FALSE)</f>
        <v>新北市</v>
      </c>
      <c r="D41" s="185" t="str">
        <f>VLOOKUP($A41,'0919門市清單主檔'!B:V,21,FALSE)</f>
        <v>八里區</v>
      </c>
      <c r="E41" s="186" t="str">
        <f>VLOOKUP(D41,區域表!A:B,2,FALSE)</f>
        <v>吳宗鴻</v>
      </c>
      <c r="F41" s="187" t="str">
        <f>IFERROR(IF(VLOOKUP(A41,門市狀態!A:D,4,FALSE)=0,"",VLOOKUP(A41,門市狀態!A:D,4,FALSE)),"")</f>
        <v/>
      </c>
      <c r="G41" s="188" t="s">
        <v>1746</v>
      </c>
      <c r="H41" s="189" t="str">
        <f t="shared" si="16"/>
        <v>20250410-4259-八里水灣店(定保)</v>
      </c>
      <c r="I41" s="193">
        <v>45757.509027777778</v>
      </c>
      <c r="J41" s="191" cm="1">
        <f t="array" ref="J41">IFERROR(INDEX(IM!$X$2:$X$652, MATCH(1, (IM!$F$2:$F$652=A41) * (ISNUMBER(SEARCH($C$1, IM!$AC$2:$AC$652))), 0)), "")</f>
        <v>45757.509027777778</v>
      </c>
      <c r="K41" s="161">
        <f>COUNTIFS(IM!F:F,A41,IM!AD:AD,"O",IM!X:X,"&gt;="&amp;$A$1,IM!X:X,"&lt;="&amp;$B$1)</f>
        <v>1</v>
      </c>
      <c r="L41" s="233" t="str" cm="1">
        <f t="array" ref="L41">IF(K41&gt;0,IFERROR(HYPERLINK("#'IM'!AC"&amp;MATCH(1,(IM!$F$1:$F$7702=A41)*(ISNUMBER(SEARCH("PMQ2",IM!$AC$1:$AC$7702))),0),"檢核"),"未登錄"),"")</f>
        <v>檢核</v>
      </c>
      <c r="M41" s="236" t="str" cm="1">
        <f t="array" ref="M41">IF(AND(SUMPRODUCT((IM!F2:F706=A41)*(ISNUMBER(SEARCH("EDC", IM!AC2:AC706))))&gt;0), "EDC", "")</f>
        <v>EDC</v>
      </c>
      <c r="N41" s="272" t="str" cm="1">
        <f t="array" ref="N41">IF(AND(SUMPRODUCT((IM!F2:F706=A41)*(ISNUMBER(SEARCH("STAR", IM!AC2:AC706))))&gt;0), "STAR", "")</f>
        <v>STAR</v>
      </c>
      <c r="O41" s="263" cm="1">
        <f t="array" ref="O41">IFERROR(INDEX(IM!$X$2:$X$652, MATCH(1, (IM!$F$2:$F$652=A41) * (ISNUMBER(SEARCH($D$1, IM!$AC$2:$AC$652))), 0)), "")</f>
        <v>45757.509027777778</v>
      </c>
      <c r="P41" s="194" t="str">
        <f t="shared" si="17"/>
        <v>20250410-4259-八里水灣店(定保)</v>
      </c>
      <c r="Q41" s="142"/>
      <c r="R41" s="142"/>
      <c r="S41" s="142"/>
      <c r="T41" s="142"/>
      <c r="U41" s="266">
        <f t="shared" si="18"/>
        <v>2</v>
      </c>
      <c r="V41" s="253" t="str">
        <f t="shared" si="19"/>
        <v>已完工</v>
      </c>
      <c r="W41" s="3" t="s">
        <v>4226</v>
      </c>
      <c r="X41" s="5" t="s">
        <v>4227</v>
      </c>
      <c r="Y41" s="5" t="str">
        <f t="shared" si="20"/>
        <v>STAR</v>
      </c>
    </row>
    <row r="42" spans="1:25" ht="15.75" customHeight="1">
      <c r="A42" s="182">
        <v>2306</v>
      </c>
      <c r="B42" s="183" t="s">
        <v>88</v>
      </c>
      <c r="C42" s="184" t="str">
        <f>VLOOKUP($A42,'0919門市清單主檔'!B:V,20,FALSE)</f>
        <v>新北市</v>
      </c>
      <c r="D42" s="185" t="str">
        <f>VLOOKUP($A42,'0919門市清單主檔'!B:V,21,FALSE)</f>
        <v>八里區</v>
      </c>
      <c r="E42" s="186" t="str">
        <f>VLOOKUP(D42,區域表!A:B,2,FALSE)</f>
        <v>吳宗鴻</v>
      </c>
      <c r="F42" s="187" t="str">
        <f>IFERROR(IF(VLOOKUP(A42,門市狀態!A:D,4,FALSE)=0,"",VLOOKUP(A42,門市狀態!A:D,4,FALSE)),"")</f>
        <v/>
      </c>
      <c r="G42" s="188" t="s">
        <v>1746</v>
      </c>
      <c r="H42" s="189" t="str">
        <f t="shared" si="16"/>
        <v>20250410-2306-八里凱旋門(定保)</v>
      </c>
      <c r="I42" s="193">
        <v>45757.544444444444</v>
      </c>
      <c r="J42" s="191" cm="1">
        <f t="array" ref="J42">IFERROR(INDEX(IM!$X$2:$X$652, MATCH(1, (IM!$F$2:$F$652=A42) * (ISNUMBER(SEARCH($C$1, IM!$AC$2:$AC$652))), 0)), "")</f>
        <v>45757.544444444444</v>
      </c>
      <c r="K42" s="161">
        <f>COUNTIFS(IM!F:F,A42,IM!AD:AD,"O",IM!X:X,"&gt;="&amp;$A$1,IM!X:X,"&lt;="&amp;$B$1)</f>
        <v>1</v>
      </c>
      <c r="L42" s="233" t="str" cm="1">
        <f t="array" ref="L42">IF(K42&gt;0,IFERROR(HYPERLINK("#'IM'!AC"&amp;MATCH(1,(IM!$F$1:$F$7702=A42)*(ISNUMBER(SEARCH("PMQ2",IM!$AC$1:$AC$7702))),0),"檢核"),"未登錄"),"")</f>
        <v>檢核</v>
      </c>
      <c r="M42" s="236" t="str" cm="1">
        <f t="array" ref="M42">IF(AND(SUMPRODUCT((IM!F2:F707=A42)*(ISNUMBER(SEARCH("EDC", IM!AC2:AC707))))&gt;0), "EDC", "")</f>
        <v>EDC</v>
      </c>
      <c r="N42" s="272" t="str" cm="1">
        <f t="array" ref="N42">IF(AND(SUMPRODUCT((IM!F2:F707=A42)*(ISNUMBER(SEARCH("STAR", IM!AC2:AC707))))&gt;0), "STAR", "")</f>
        <v>STAR</v>
      </c>
      <c r="O42" s="263" cm="1">
        <f t="array" ref="O42">IFERROR(INDEX(IM!$X$2:$X$652, MATCH(1, (IM!$F$2:$F$652=A42) * (ISNUMBER(SEARCH($D$1, IM!$AC$2:$AC$652))), 0)), "")</f>
        <v>45757.544444444444</v>
      </c>
      <c r="P42" s="194" t="str">
        <f t="shared" si="17"/>
        <v>20250410-2306-八里凱旋門(定保)</v>
      </c>
      <c r="Q42" s="142"/>
      <c r="R42" s="142"/>
      <c r="S42" s="142"/>
      <c r="T42" s="142"/>
      <c r="U42" s="266">
        <f t="shared" si="18"/>
        <v>2</v>
      </c>
      <c r="V42" s="253" t="str">
        <f t="shared" si="19"/>
        <v>已完工</v>
      </c>
      <c r="W42" s="3" t="s">
        <v>4228</v>
      </c>
      <c r="X42" s="5" t="s">
        <v>4229</v>
      </c>
      <c r="Y42" s="5" t="str">
        <f t="shared" si="20"/>
        <v>STAR</v>
      </c>
    </row>
    <row r="43" spans="1:25" ht="15.75" customHeight="1">
      <c r="A43" s="182">
        <v>4764</v>
      </c>
      <c r="B43" s="183" t="s">
        <v>517</v>
      </c>
      <c r="C43" s="184" t="str">
        <f>VLOOKUP($A43,'0919門市清單主檔'!B:V,20,FALSE)</f>
        <v>新北市</v>
      </c>
      <c r="D43" s="185" t="str">
        <f>VLOOKUP($A43,'0919門市清單主檔'!B:V,21,FALSE)</f>
        <v>八里區</v>
      </c>
      <c r="E43" s="186" t="str">
        <f>VLOOKUP(D43,區域表!A:B,2,FALSE)</f>
        <v>吳宗鴻</v>
      </c>
      <c r="F43" s="187" t="str">
        <f>IFERROR(IF(VLOOKUP(A43,門市狀態!A:D,4,FALSE)=0,"",VLOOKUP(A43,門市狀態!A:D,4,FALSE)),"")</f>
        <v/>
      </c>
      <c r="G43" s="188" t="s">
        <v>1746</v>
      </c>
      <c r="H43" s="189" t="str">
        <f t="shared" si="16"/>
        <v>20250410-4764-八里大船店(定保)</v>
      </c>
      <c r="I43" s="193">
        <v>45757.611805555556</v>
      </c>
      <c r="J43" s="191" cm="1">
        <f t="array" ref="J43">IFERROR(INDEX(IM!$X$2:$X$652, MATCH(1, (IM!$F$2:$F$652=A43) * (ISNUMBER(SEARCH($C$1, IM!$AC$2:$AC$652))), 0)), "")</f>
        <v>45757.611805555556</v>
      </c>
      <c r="K43" s="161">
        <f>COUNTIFS(IM!F:F,A43,IM!AD:AD,"O",IM!X:X,"&gt;="&amp;$A$1,IM!X:X,"&lt;="&amp;$B$1)</f>
        <v>1</v>
      </c>
      <c r="L43" s="233" t="str" cm="1">
        <f t="array" ref="L43">IF(K43&gt;0,IFERROR(HYPERLINK("#'IM'!AC"&amp;MATCH(1,(IM!$F$1:$F$7702=A43)*(ISNUMBER(SEARCH("PMQ2",IM!$AC$1:$AC$7702))),0),"檢核"),"未登錄"),"")</f>
        <v>檢核</v>
      </c>
      <c r="M43" s="236" t="str" cm="1">
        <f t="array" ref="M43">IF(AND(SUMPRODUCT((IM!F2:F708=A43)*(ISNUMBER(SEARCH("EDC", IM!AC2:AC708))))&gt;0), "EDC", "")</f>
        <v>EDC</v>
      </c>
      <c r="N43" s="272" t="str" cm="1">
        <f t="array" ref="N43">IF(AND(SUMPRODUCT((IM!F2:F708=A43)*(ISNUMBER(SEARCH("STAR", IM!AC2:AC708))))&gt;0), "STAR", "")</f>
        <v/>
      </c>
      <c r="O43" s="263" t="str" cm="1">
        <f t="array" ref="O43">IFERROR(INDEX(IM!$X$2:$X$652, MATCH(1, (IM!$F$2:$F$652=A43) * (ISNUMBER(SEARCH($D$1, IM!$AC$2:$AC$652))), 0)), "")</f>
        <v/>
      </c>
      <c r="P43" s="194" t="str">
        <f t="shared" si="17"/>
        <v>20250410-4764-八里大船店(定保)</v>
      </c>
      <c r="Q43" s="142"/>
      <c r="R43" s="142"/>
      <c r="S43" s="142"/>
      <c r="T43" s="142"/>
      <c r="U43" s="266">
        <f t="shared" si="18"/>
        <v>0</v>
      </c>
      <c r="V43" s="253" t="str">
        <f t="shared" si="19"/>
        <v>已完工</v>
      </c>
      <c r="X43" s="5"/>
      <c r="Y43" s="5" t="str">
        <f t="shared" si="20"/>
        <v/>
      </c>
    </row>
    <row r="44" spans="1:25" ht="15.75" customHeight="1">
      <c r="A44" s="182">
        <v>2442</v>
      </c>
      <c r="B44" s="183" t="s">
        <v>102</v>
      </c>
      <c r="C44" s="184" t="str">
        <f>VLOOKUP($A44,'0919門市清單主檔'!B:V,20,FALSE)</f>
        <v>新北市</v>
      </c>
      <c r="D44" s="185" t="str">
        <f>VLOOKUP($A44,'0919門市清單主檔'!B:V,21,FALSE)</f>
        <v>八里區</v>
      </c>
      <c r="E44" s="186" t="str">
        <f>VLOOKUP(D44,區域表!A:B,2,FALSE)</f>
        <v>吳宗鴻</v>
      </c>
      <c r="F44" s="187" t="str">
        <f>IFERROR(IF(VLOOKUP(A44,門市狀態!A:D,4,FALSE)=0,"",VLOOKUP(A44,門市狀態!A:D,4,FALSE)),"")</f>
        <v/>
      </c>
      <c r="G44" s="188" t="s">
        <v>1746</v>
      </c>
      <c r="H44" s="189" t="str">
        <f t="shared" si="16"/>
        <v>20250410-2442-北縣商港店(定保)</v>
      </c>
      <c r="I44" s="193">
        <v>45757.661805555559</v>
      </c>
      <c r="J44" s="191" cm="1">
        <f t="array" ref="J44">IFERROR(INDEX(IM!$X$2:$X$652, MATCH(1, (IM!$F$2:$F$652=A44) * (ISNUMBER(SEARCH($C$1, IM!$AC$2:$AC$652))), 0)), "")</f>
        <v>45757.661805555559</v>
      </c>
      <c r="K44" s="161">
        <f>COUNTIFS(IM!F:F,A44,IM!AD:AD,"O",IM!X:X,"&gt;="&amp;$A$1,IM!X:X,"&lt;="&amp;$B$1)</f>
        <v>1</v>
      </c>
      <c r="L44" s="233" t="str" cm="1">
        <f t="array" ref="L44">IF(K44&gt;0,IFERROR(HYPERLINK("#'IM'!AC"&amp;MATCH(1,(IM!$F$1:$F$7702=A44)*(ISNUMBER(SEARCH("PMQ2",IM!$AC$1:$AC$7702))),0),"檢核"),"未登錄"),"")</f>
        <v>檢核</v>
      </c>
      <c r="M44" s="236" t="str" cm="1">
        <f t="array" ref="M44">IF(AND(SUMPRODUCT((IM!F2:F709=A44)*(ISNUMBER(SEARCH("EDC", IM!AC2:AC709))))&gt;0), "EDC", "")</f>
        <v>EDC</v>
      </c>
      <c r="N44" s="272" t="str" cm="1">
        <f t="array" ref="N44">IF(AND(SUMPRODUCT((IM!F2:F709=A44)*(ISNUMBER(SEARCH("STAR", IM!AC2:AC709))))&gt;0), "STAR", "")</f>
        <v>STAR</v>
      </c>
      <c r="O44" s="263" cm="1">
        <f t="array" ref="O44">IFERROR(INDEX(IM!$X$2:$X$652, MATCH(1, (IM!$F$2:$F$652=A44) * (ISNUMBER(SEARCH($D$1, IM!$AC$2:$AC$652))), 0)), "")</f>
        <v>45757.661805555559</v>
      </c>
      <c r="P44" s="194" t="str">
        <f t="shared" si="17"/>
        <v>20250410-2442-北縣商港店(定保)</v>
      </c>
      <c r="Q44" s="142"/>
      <c r="R44" s="142"/>
      <c r="S44" s="142"/>
      <c r="T44" s="142"/>
      <c r="U44" s="266">
        <f t="shared" si="18"/>
        <v>2</v>
      </c>
      <c r="V44" s="253" t="str">
        <f t="shared" si="19"/>
        <v>已完工</v>
      </c>
      <c r="W44" s="3" t="s">
        <v>4230</v>
      </c>
      <c r="X44" s="5" t="s">
        <v>4231</v>
      </c>
      <c r="Y44" s="5" t="str">
        <f t="shared" si="20"/>
        <v>STAR</v>
      </c>
    </row>
    <row r="45" spans="1:25" ht="15.75" customHeight="1">
      <c r="A45" s="182">
        <v>5074</v>
      </c>
      <c r="B45" s="183" t="s">
        <v>582</v>
      </c>
      <c r="C45" s="184" t="str">
        <f>VLOOKUP($A45,'0919門市清單主檔'!B:V,20,FALSE)</f>
        <v>新北市</v>
      </c>
      <c r="D45" s="185" t="str">
        <f>VLOOKUP($A45,'0919門市清單主檔'!B:V,21,FALSE)</f>
        <v>八里區</v>
      </c>
      <c r="E45" s="186" t="str">
        <f>VLOOKUP(D45,區域表!A:B,2,FALSE)</f>
        <v>吳宗鴻</v>
      </c>
      <c r="F45" s="187" t="str">
        <f>IFERROR(IF(VLOOKUP(A45,門市狀態!A:D,4,FALSE)=0,"",VLOOKUP(A45,門市狀態!A:D,4,FALSE)),"")</f>
        <v/>
      </c>
      <c r="G45" s="188" t="s">
        <v>1746</v>
      </c>
      <c r="H45" s="189" t="str">
        <f t="shared" si="16"/>
        <v>20250410-5074-八里福德新村(定保)</v>
      </c>
      <c r="I45" s="193">
        <v>45757.680555555555</v>
      </c>
      <c r="J45" s="191" cm="1">
        <f t="array" ref="J45">IFERROR(INDEX(IM!$X$2:$X$652, MATCH(1, (IM!$F$2:$F$652=A45) * (ISNUMBER(SEARCH($C$1, IM!$AC$2:$AC$652))), 0)), "")</f>
        <v>45757.680555555555</v>
      </c>
      <c r="K45" s="161">
        <f>COUNTIFS(IM!F:F,A45,IM!AD:AD,"O",IM!X:X,"&gt;="&amp;$A$1,IM!X:X,"&lt;="&amp;$B$1)</f>
        <v>1</v>
      </c>
      <c r="L45" s="233" t="str" cm="1">
        <f t="array" ref="L45">IF(K45&gt;0,IFERROR(HYPERLINK("#'IM'!AC"&amp;MATCH(1,(IM!$F$1:$F$7702=A45)*(ISNUMBER(SEARCH("PMQ2",IM!$AC$1:$AC$7702))),0),"檢核"),"未登錄"),"")</f>
        <v>檢核</v>
      </c>
      <c r="M45" s="236" t="str" cm="1">
        <f t="array" ref="M45">IF(AND(SUMPRODUCT((IM!F2:F710=A45)*(ISNUMBER(SEARCH("EDC", IM!AC2:AC710))))&gt;0), "EDC", "")</f>
        <v>EDC</v>
      </c>
      <c r="N45" s="272" t="str" cm="1">
        <f t="array" ref="N45">IF(AND(SUMPRODUCT((IM!F2:F710=A45)*(ISNUMBER(SEARCH("STAR", IM!AC2:AC710))))&gt;0), "STAR", "")</f>
        <v/>
      </c>
      <c r="O45" s="263" t="str" cm="1">
        <f t="array" ref="O45">IFERROR(INDEX(IM!$X$2:$X$652, MATCH(1, (IM!$F$2:$F$652=A45) * (ISNUMBER(SEARCH($D$1, IM!$AC$2:$AC$652))), 0)), "")</f>
        <v/>
      </c>
      <c r="P45" s="194" t="str">
        <f t="shared" si="17"/>
        <v>20250410-5074-八里福德新村(定保)</v>
      </c>
      <c r="Q45" s="142"/>
      <c r="R45" s="142"/>
      <c r="S45" s="142"/>
      <c r="T45" s="142"/>
      <c r="U45" s="266">
        <f t="shared" si="18"/>
        <v>0</v>
      </c>
      <c r="V45" s="253" t="str">
        <f t="shared" si="19"/>
        <v>已完工</v>
      </c>
      <c r="X45" s="5"/>
      <c r="Y45" s="5" t="str">
        <f t="shared" si="20"/>
        <v/>
      </c>
    </row>
    <row r="46" spans="1:25" ht="15.75" customHeight="1">
      <c r="A46" s="182">
        <v>4243</v>
      </c>
      <c r="B46" s="183" t="s">
        <v>342</v>
      </c>
      <c r="C46" s="184" t="str">
        <f>VLOOKUP($A46,'0919門市清單主檔'!B:V,20,FALSE)</f>
        <v>新北市</v>
      </c>
      <c r="D46" s="185" t="str">
        <f>VLOOKUP($A46,'0919門市清單主檔'!B:V,21,FALSE)</f>
        <v>八里區</v>
      </c>
      <c r="E46" s="186" t="str">
        <f>VLOOKUP(D46,區域表!A:B,2,FALSE)</f>
        <v>吳宗鴻</v>
      </c>
      <c r="F46" s="187" t="str">
        <f>IFERROR(IF(VLOOKUP(A46,門市狀態!A:D,4,FALSE)=0,"",VLOOKUP(A46,門市狀態!A:D,4,FALSE)),"")</f>
        <v/>
      </c>
      <c r="G46" s="188" t="s">
        <v>1746</v>
      </c>
      <c r="H46" s="189" t="str">
        <f t="shared" si="16"/>
        <v>20250410-4243-八里聖心店(定保)</v>
      </c>
      <c r="I46" s="193">
        <v>45757.727777777778</v>
      </c>
      <c r="J46" s="191" cm="1">
        <f t="array" ref="J46">IFERROR(INDEX(IM!$X$2:$X$652, MATCH(1, (IM!$F$2:$F$652=A46) * (ISNUMBER(SEARCH($C$1, IM!$AC$2:$AC$652))), 0)), "")</f>
        <v>45757.727777777778</v>
      </c>
      <c r="K46" s="161">
        <f>COUNTIFS(IM!F:F,A46,IM!AD:AD,"O",IM!X:X,"&gt;="&amp;$A$1,IM!X:X,"&lt;="&amp;$B$1)</f>
        <v>1</v>
      </c>
      <c r="L46" s="233" t="str" cm="1">
        <f t="array" ref="L46">IF(K46&gt;0,IFERROR(HYPERLINK("#'IM'!AC"&amp;MATCH(1,(IM!$F$1:$F$7702=A46)*(ISNUMBER(SEARCH("PMQ2",IM!$AC$1:$AC$7702))),0),"檢核"),"未登錄"),"")</f>
        <v>檢核</v>
      </c>
      <c r="M46" s="236" t="str" cm="1">
        <f t="array" ref="M46">IF(AND(SUMPRODUCT((IM!F2:F753=A46)*(ISNUMBER(SEARCH("EDC", IM!AC2:AC753))))&gt;0), "EDC", "")</f>
        <v>EDC</v>
      </c>
      <c r="N46" s="272" t="str" cm="1">
        <f t="array" ref="N46">IF(AND(SUMPRODUCT((IM!F2:F753=A46)*(ISNUMBER(SEARCH("STAR", IM!AC2:AC753))))&gt;0), "STAR", "")</f>
        <v>STAR</v>
      </c>
      <c r="O46" s="263" cm="1">
        <f t="array" ref="O46">IFERROR(INDEX(IM!$X$2:$X$652, MATCH(1, (IM!$F$2:$F$652=A46) * (ISNUMBER(SEARCH($D$1, IM!$AC$2:$AC$652))), 0)), "")</f>
        <v>45757.727777777778</v>
      </c>
      <c r="P46" s="194" t="str">
        <f t="shared" si="17"/>
        <v>20250410-4243-八里聖心店(定保)</v>
      </c>
      <c r="Q46" s="142"/>
      <c r="R46" s="142"/>
      <c r="S46" s="142"/>
      <c r="T46" s="142"/>
      <c r="U46" s="266">
        <f t="shared" si="18"/>
        <v>2</v>
      </c>
      <c r="V46" s="253" t="str">
        <f t="shared" si="19"/>
        <v>已完工</v>
      </c>
      <c r="W46" s="3" t="s">
        <v>4278</v>
      </c>
      <c r="X46" s="5" t="s">
        <v>4279</v>
      </c>
      <c r="Y46" s="5" t="str">
        <f t="shared" si="20"/>
        <v>STAR</v>
      </c>
    </row>
    <row r="47" spans="1:25" ht="15.75" customHeight="1">
      <c r="A47" s="182">
        <v>3458</v>
      </c>
      <c r="B47" s="183" t="s">
        <v>190</v>
      </c>
      <c r="C47" s="184" t="str">
        <f>VLOOKUP($A47,'0919門市清單主檔'!B:V,20,FALSE)</f>
        <v>新北市</v>
      </c>
      <c r="D47" s="185" t="str">
        <f>VLOOKUP($A47,'0919門市清單主檔'!B:V,21,FALSE)</f>
        <v>八里區</v>
      </c>
      <c r="E47" s="186" t="str">
        <f>VLOOKUP(D47,區域表!A:B,2,FALSE)</f>
        <v>吳宗鴻</v>
      </c>
      <c r="F47" s="187" t="str">
        <f>IFERROR(IF(VLOOKUP(A47,門市狀態!A:D,4,FALSE)=0,"",VLOOKUP(A47,門市狀態!A:D,4,FALSE)),"")</f>
        <v/>
      </c>
      <c r="G47" s="188" t="s">
        <v>1746</v>
      </c>
      <c r="H47" s="189" t="str">
        <f t="shared" si="16"/>
        <v>20250410-3458-八里龍米店(定保)</v>
      </c>
      <c r="I47" s="193">
        <v>45757.754166666666</v>
      </c>
      <c r="J47" s="191" cm="1">
        <f t="array" ref="J47">IFERROR(INDEX(IM!$X$2:$X$652, MATCH(1, (IM!$F$2:$F$652=A47) * (ISNUMBER(SEARCH($C$1, IM!$AC$2:$AC$652))), 0)), "")</f>
        <v>45757.754166666666</v>
      </c>
      <c r="K47" s="161">
        <f>COUNTIFS(IM!F:F,A47,IM!AD:AD,"O",IM!X:X,"&gt;="&amp;$A$1,IM!X:X,"&lt;="&amp;$B$1)</f>
        <v>1</v>
      </c>
      <c r="L47" s="233" t="str" cm="1">
        <f t="array" ref="L47">IF(K47&gt;0,IFERROR(HYPERLINK("#'IM'!AC"&amp;MATCH(1,(IM!$F$1:$F$7702=A47)*(ISNUMBER(SEARCH("PMQ2",IM!$AC$1:$AC$7702))),0),"檢核"),"未登錄"),"")</f>
        <v>檢核</v>
      </c>
      <c r="M47" s="236" t="str" cm="1">
        <f t="array" ref="M47">IF(AND(SUMPRODUCT((IM!F2:F754=A47)*(ISNUMBER(SEARCH("EDC", IM!AC2:AC754))))&gt;0), "EDC", "")</f>
        <v>EDC</v>
      </c>
      <c r="N47" s="272" t="str" cm="1">
        <f t="array" ref="N47">IF(AND(SUMPRODUCT((IM!F2:F754=A47)*(ISNUMBER(SEARCH("STAR", IM!AC2:AC754))))&gt;0), "STAR", "")</f>
        <v>STAR</v>
      </c>
      <c r="O47" s="263" cm="1">
        <f t="array" ref="O47">IFERROR(INDEX(IM!$X$2:$X$652, MATCH(1, (IM!$F$2:$F$652=A47) * (ISNUMBER(SEARCH($D$1, IM!$AC$2:$AC$652))), 0)), "")</f>
        <v>45757.754166666666</v>
      </c>
      <c r="P47" s="194" t="str">
        <f t="shared" si="17"/>
        <v>20250410-3458-八里龍米店(定保)</v>
      </c>
      <c r="Q47" s="142"/>
      <c r="R47" s="142"/>
      <c r="S47" s="142"/>
      <c r="T47" s="142"/>
      <c r="U47" s="266">
        <f t="shared" si="18"/>
        <v>1</v>
      </c>
      <c r="V47" s="253" t="str">
        <f t="shared" si="19"/>
        <v>已完工</v>
      </c>
      <c r="X47" s="5" t="s">
        <v>4280</v>
      </c>
      <c r="Y47" s="5" t="str">
        <f t="shared" ref="Y47:Y78" si="21">IF(U47&gt;0,"STAR","")</f>
        <v>STAR</v>
      </c>
    </row>
    <row r="48" spans="1:25" ht="15.75" customHeight="1">
      <c r="A48" s="182">
        <v>4656</v>
      </c>
      <c r="B48" s="183" t="s">
        <v>474</v>
      </c>
      <c r="C48" s="184" t="str">
        <f>VLOOKUP($A48,'0919門市清單主檔'!B:V,20,FALSE)</f>
        <v>新北市</v>
      </c>
      <c r="D48" s="185" t="str">
        <f>VLOOKUP($A48,'0919門市清單主檔'!B:V,21,FALSE)</f>
        <v>泰山區</v>
      </c>
      <c r="E48" s="186" t="str">
        <f>VLOOKUP(D48,區域表!A:B,2,FALSE)</f>
        <v>湯家瑋</v>
      </c>
      <c r="F48" s="187" t="str">
        <f>IFERROR(IF(VLOOKUP(A48,門市狀態!A:D,4,FALSE)=0,"",VLOOKUP(A48,門市狀態!A:D,4,FALSE)),"")</f>
        <v/>
      </c>
      <c r="G48" s="188" t="s">
        <v>1746</v>
      </c>
      <c r="H48" s="189" t="str">
        <f t="shared" si="16"/>
        <v>20250411-4656-泰山新民店(定保)</v>
      </c>
      <c r="I48" s="193">
        <v>45758.451388888891</v>
      </c>
      <c r="J48" s="191" cm="1">
        <f t="array" ref="J48">IFERROR(INDEX(IM!$X$2:$X$652, MATCH(1, (IM!$F$2:$F$652=A48) * (ISNUMBER(SEARCH($C$1, IM!$AC$2:$AC$652))), 0)), "")</f>
        <v>45758.451388888891</v>
      </c>
      <c r="K48" s="161">
        <f>COUNTIFS(IM!F:F,A48,IM!AD:AD,"O",IM!X:X,"&gt;="&amp;$A$1,IM!X:X,"&lt;="&amp;$B$1)</f>
        <v>1</v>
      </c>
      <c r="L48" s="233" t="str" cm="1">
        <f t="array" ref="L48">IF(K48&gt;0,IFERROR(HYPERLINK("#'IM'!AC"&amp;MATCH(1,(IM!$F$1:$F$7702=A48)*(ISNUMBER(SEARCH("PMQ2",IM!$AC$1:$AC$7702))),0),"檢核"),"未登錄"),"")</f>
        <v>檢核</v>
      </c>
      <c r="M48" s="236" t="str" cm="1">
        <f t="array" ref="M48">IF(AND(SUMPRODUCT((IM!F2:F718=A48)*(ISNUMBER(SEARCH("EDC", IM!AC2:AC718))))&gt;0), "EDC", "")</f>
        <v>EDC</v>
      </c>
      <c r="N48" s="272" t="str" cm="1">
        <f t="array" ref="N48">IF(AND(SUMPRODUCT((IM!F2:F718=A48)*(ISNUMBER(SEARCH("STAR", IM!AC2:AC718))))&gt;0), "STAR", "")</f>
        <v>STAR</v>
      </c>
      <c r="O48" s="263" cm="1">
        <f t="array" ref="O48">IFERROR(INDEX(IM!$X$2:$X$652, MATCH(1, (IM!$F$2:$F$652=A48) * (ISNUMBER(SEARCH($D$1, IM!$AC$2:$AC$652))), 0)), "")</f>
        <v>45758.451388888891</v>
      </c>
      <c r="P48" s="194" t="str">
        <f t="shared" si="17"/>
        <v>20250411-4656-泰山新民店(定保)</v>
      </c>
      <c r="Q48" s="142"/>
      <c r="R48" s="142"/>
      <c r="S48" s="142"/>
      <c r="T48" s="142"/>
      <c r="U48" s="266">
        <f t="shared" si="18"/>
        <v>2</v>
      </c>
      <c r="V48" s="253" t="str">
        <f t="shared" si="19"/>
        <v>已完工</v>
      </c>
      <c r="W48" s="3" t="s">
        <v>4235</v>
      </c>
      <c r="X48" s="5" t="s">
        <v>4236</v>
      </c>
      <c r="Y48" s="5" t="str">
        <f t="shared" si="21"/>
        <v>STAR</v>
      </c>
    </row>
    <row r="49" spans="1:25" ht="15.75" customHeight="1">
      <c r="A49" s="182">
        <v>3606</v>
      </c>
      <c r="B49" s="183" t="s">
        <v>206</v>
      </c>
      <c r="C49" s="184" t="str">
        <f>VLOOKUP($A49,'0919門市清單主檔'!B:V,20,FALSE)</f>
        <v>新北市</v>
      </c>
      <c r="D49" s="185" t="str">
        <f>VLOOKUP($A49,'0919門市清單主檔'!B:V,21,FALSE)</f>
        <v>泰山區</v>
      </c>
      <c r="E49" s="186" t="str">
        <f>VLOOKUP(D49,區域表!A:B,2,FALSE)</f>
        <v>湯家瑋</v>
      </c>
      <c r="F49" s="187" t="str">
        <f>IFERROR(IF(VLOOKUP(A49,門市狀態!A:D,4,FALSE)=0,"",VLOOKUP(A49,門市狀態!A:D,4,FALSE)),"")</f>
        <v/>
      </c>
      <c r="G49" s="188" t="s">
        <v>1746</v>
      </c>
      <c r="H49" s="189" t="str">
        <f t="shared" si="16"/>
        <v>20250411-3606-北縣泰富店(定保)</v>
      </c>
      <c r="I49" s="193">
        <v>45758.493055555555</v>
      </c>
      <c r="J49" s="191" cm="1">
        <f t="array" ref="J49">IFERROR(INDEX(IM!$X$2:$X$652, MATCH(1, (IM!$F$2:$F$652=A49) * (ISNUMBER(SEARCH($C$1, IM!$AC$2:$AC$652))), 0)), "")</f>
        <v>45758.493055555555</v>
      </c>
      <c r="K49" s="161">
        <f>COUNTIFS(IM!F:F,A49,IM!AD:AD,"O",IM!X:X,"&gt;="&amp;$A$1,IM!X:X,"&lt;="&amp;$B$1)</f>
        <v>1</v>
      </c>
      <c r="L49" s="233" t="str" cm="1">
        <f t="array" ref="L49">IF(K49&gt;0,IFERROR(HYPERLINK("#'IM'!AC"&amp;MATCH(1,(IM!$F$1:$F$7702=A49)*(ISNUMBER(SEARCH("PMQ2",IM!$AC$1:$AC$7702))),0),"檢核"),"未登錄"),"")</f>
        <v>檢核</v>
      </c>
      <c r="M49" s="236" t="str" cm="1">
        <f t="array" ref="M49">IF(AND(SUMPRODUCT((IM!F2:F719=A49)*(ISNUMBER(SEARCH("EDC", IM!AC2:AC719))))&gt;0), "EDC", "")</f>
        <v>EDC</v>
      </c>
      <c r="N49" s="272" t="str" cm="1">
        <f t="array" ref="N49">IF(AND(SUMPRODUCT((IM!F2:F719=A49)*(ISNUMBER(SEARCH("STAR", IM!AC2:AC719))))&gt;0), "STAR", "")</f>
        <v>STAR</v>
      </c>
      <c r="O49" s="263" cm="1">
        <f t="array" ref="O49">IFERROR(INDEX(IM!$X$2:$X$652, MATCH(1, (IM!$F$2:$F$652=A49) * (ISNUMBER(SEARCH($D$1, IM!$AC$2:$AC$652))), 0)), "")</f>
        <v>45758.493055555555</v>
      </c>
      <c r="P49" s="194" t="str">
        <f t="shared" si="17"/>
        <v>20250411-3606-北縣泰富店(定保)</v>
      </c>
      <c r="Q49" s="142"/>
      <c r="R49" s="142"/>
      <c r="S49" s="142"/>
      <c r="T49" s="142"/>
      <c r="U49" s="266">
        <f t="shared" si="18"/>
        <v>2</v>
      </c>
      <c r="V49" s="253" t="str">
        <f t="shared" si="19"/>
        <v>已完工</v>
      </c>
      <c r="W49" s="3" t="s">
        <v>4237</v>
      </c>
      <c r="X49" s="5" t="s">
        <v>4238</v>
      </c>
      <c r="Y49" s="5" t="str">
        <f t="shared" si="21"/>
        <v>STAR</v>
      </c>
    </row>
    <row r="50" spans="1:25" ht="15.75" customHeight="1">
      <c r="A50" s="182" t="s">
        <v>19</v>
      </c>
      <c r="B50" s="183" t="s">
        <v>633</v>
      </c>
      <c r="C50" s="184" t="str">
        <f>VLOOKUP($A50,'0919門市清單主檔'!B:V,20,FALSE)</f>
        <v>新北市</v>
      </c>
      <c r="D50" s="185" t="str">
        <f>VLOOKUP($A50,'0919門市清單主檔'!B:V,21,FALSE)</f>
        <v>三重區</v>
      </c>
      <c r="E50" s="186" t="str">
        <f>VLOOKUP(D50,區域表!A:B,2,FALSE)</f>
        <v>吳宗鴻</v>
      </c>
      <c r="F50" s="187" t="str">
        <f>IFERROR(IF(VLOOKUP(A50,門市狀態!A:D,4,FALSE)=0,"",VLOOKUP(A50,門市狀態!A:D,4,FALSE)),"")</f>
        <v/>
      </c>
      <c r="G50" s="188" t="s">
        <v>1746</v>
      </c>
      <c r="H50" s="189" t="str">
        <f t="shared" si="16"/>
        <v>20250411-D024-三重三民店(定保)</v>
      </c>
      <c r="I50" s="193">
        <v>45758.502083333333</v>
      </c>
      <c r="J50" s="191" cm="1">
        <f t="array" ref="J50">IFERROR(INDEX(IM!$X$2:$X$652, MATCH(1, (IM!$F$2:$F$652=A50) * (ISNUMBER(SEARCH($C$1, IM!$AC$2:$AC$652))), 0)), "")</f>
        <v>45758.502083333333</v>
      </c>
      <c r="K50" s="161">
        <f>COUNTIFS(IM!F:F,A50,IM!AD:AD,"O",IM!X:X,"&gt;="&amp;$A$1,IM!X:X,"&lt;="&amp;$B$1)</f>
        <v>1</v>
      </c>
      <c r="L50" s="233" t="str" cm="1">
        <f t="array" ref="L50">IF(K50&gt;0,IFERROR(HYPERLINK("#'IM'!AC"&amp;MATCH(1,(IM!$F$1:$F$7702=A50)*(ISNUMBER(SEARCH("PMQ2",IM!$AC$1:$AC$7702))),0),"檢核"),"未登錄"),"")</f>
        <v>檢核</v>
      </c>
      <c r="M50" s="236" t="str" cm="1">
        <f t="array" ref="M50">IF(AND(SUMPRODUCT((IM!F2:F690=A50)*(ISNUMBER(SEARCH("EDC", IM!AC2:AC690))))&gt;0), "EDC", "")</f>
        <v>EDC</v>
      </c>
      <c r="N50" s="272" t="str" cm="1">
        <f t="array" ref="N50">IF(AND(SUMPRODUCT((IM!F2:F690=A50)*(ISNUMBER(SEARCH("STAR", IM!AC2:AC690))))&gt;0), "STAR", "")</f>
        <v>STAR</v>
      </c>
      <c r="O50" s="263" cm="1">
        <f t="array" ref="O50">IFERROR(INDEX(IM!$X$2:$X$652, MATCH(1, (IM!$F$2:$F$652=A50) * (ISNUMBER(SEARCH($D$1, IM!$AC$2:$AC$652))), 0)), "")</f>
        <v>45758.502083333333</v>
      </c>
      <c r="P50" s="194" t="str">
        <f t="shared" si="17"/>
        <v>20250411-D024-三重三民店(定保)</v>
      </c>
      <c r="Q50" s="142"/>
      <c r="R50" s="142"/>
      <c r="S50" s="142"/>
      <c r="T50" s="142"/>
      <c r="U50" s="266">
        <f t="shared" si="18"/>
        <v>2</v>
      </c>
      <c r="V50" s="253" t="str">
        <f t="shared" si="19"/>
        <v>已完工</v>
      </c>
      <c r="W50" s="3" t="s">
        <v>4205</v>
      </c>
      <c r="X50" s="5" t="s">
        <v>4206</v>
      </c>
      <c r="Y50" s="5" t="str">
        <f t="shared" si="21"/>
        <v>STAR</v>
      </c>
    </row>
    <row r="51" spans="1:25" ht="15.75" customHeight="1">
      <c r="A51" s="182">
        <v>3676</v>
      </c>
      <c r="B51" s="183" t="s">
        <v>4099</v>
      </c>
      <c r="C51" s="184" t="str">
        <f>VLOOKUP($A51,'0919門市清單主檔'!B:V,20,FALSE)</f>
        <v>新北市</v>
      </c>
      <c r="D51" s="185" t="str">
        <f>VLOOKUP($A51,'0919門市清單主檔'!B:V,21,FALSE)</f>
        <v>三重區</v>
      </c>
      <c r="E51" s="186" t="str">
        <f>VLOOKUP(D51,區域表!A:B,2,FALSE)</f>
        <v>吳宗鴻</v>
      </c>
      <c r="F51" s="187" t="str">
        <f>IFERROR(IF(VLOOKUP(A51,門市狀態!A:D,4,FALSE)=0,"",VLOOKUP(A51,門市狀態!A:D,4,FALSE)),"")</f>
        <v/>
      </c>
      <c r="G51" s="188" t="s">
        <v>1746</v>
      </c>
      <c r="H51" s="189" t="str">
        <f t="shared" si="16"/>
        <v>20250411-3676-三重田心店(定保)</v>
      </c>
      <c r="I51" s="193">
        <v>45758.548611111109</v>
      </c>
      <c r="J51" s="191" cm="1">
        <f t="array" ref="J51">IFERROR(INDEX(IM!$X$2:$X$652, MATCH(1, (IM!$F$2:$F$652=A51) * (ISNUMBER(SEARCH($C$1, IM!$AC$2:$AC$652))), 0)), "")</f>
        <v>45758.548611111109</v>
      </c>
      <c r="K51" s="161">
        <f>COUNTIFS(IM!F:F,A51,IM!AD:AD,"O",IM!X:X,"&gt;="&amp;$A$1,IM!X:X,"&lt;="&amp;$B$1)</f>
        <v>1</v>
      </c>
      <c r="L51" s="233" t="str" cm="1">
        <f t="array" ref="L51">IF(K51&gt;0,IFERROR(HYPERLINK("#'IM'!AC"&amp;MATCH(1,(IM!$F$1:$F$7702=A51)*(ISNUMBER(SEARCH("PMQ2",IM!$AC$1:$AC$7702))),0),"檢核"),"未登錄"),"")</f>
        <v>檢核</v>
      </c>
      <c r="M51" s="236" t="str" cm="1">
        <f t="array" ref="M51">IF(AND(SUMPRODUCT((IM!F2:F691=A51)*(ISNUMBER(SEARCH("EDC", IM!AC2:AC691))))&gt;0), "EDC", "")</f>
        <v>EDC</v>
      </c>
      <c r="N51" s="272" t="str" cm="1">
        <f t="array" ref="N51">IF(AND(SUMPRODUCT((IM!F2:F691=A51)*(ISNUMBER(SEARCH("STAR", IM!AC2:AC691))))&gt;0), "STAR", "")</f>
        <v>STAR</v>
      </c>
      <c r="O51" s="263" cm="1">
        <f t="array" ref="O51">IFERROR(INDEX(IM!$X$2:$X$652, MATCH(1, (IM!$F$2:$F$652=A51) * (ISNUMBER(SEARCH($D$1, IM!$AC$2:$AC$652))), 0)), "")</f>
        <v>45758.548611111109</v>
      </c>
      <c r="P51" s="194" t="str">
        <f t="shared" si="17"/>
        <v>20250411-3676-三重田心店(定保)</v>
      </c>
      <c r="Q51" s="142"/>
      <c r="R51" s="142"/>
      <c r="S51" s="142"/>
      <c r="T51" s="142"/>
      <c r="U51" s="266">
        <f t="shared" si="18"/>
        <v>2</v>
      </c>
      <c r="V51" s="253" t="str">
        <f t="shared" si="19"/>
        <v>已完工</v>
      </c>
      <c r="W51" s="3" t="s">
        <v>4207</v>
      </c>
      <c r="X51" s="5" t="s">
        <v>4208</v>
      </c>
      <c r="Y51" s="5" t="str">
        <f t="shared" si="21"/>
        <v>STAR</v>
      </c>
    </row>
    <row r="52" spans="1:25" ht="15.75" customHeight="1">
      <c r="A52" s="182">
        <v>3752</v>
      </c>
      <c r="B52" s="183" t="s">
        <v>4051</v>
      </c>
      <c r="C52" s="184" t="str">
        <f>VLOOKUP($A52,'0919門市清單主檔'!B:V,20,FALSE)</f>
        <v>新北市</v>
      </c>
      <c r="D52" s="185" t="str">
        <f>VLOOKUP($A52,'0919門市清單主檔'!B:V,21,FALSE)</f>
        <v>板橋區</v>
      </c>
      <c r="E52" s="186" t="str">
        <f>VLOOKUP(D52,區域表!A:B,2,FALSE)</f>
        <v>狄澤洋</v>
      </c>
      <c r="F52" s="187" t="str">
        <f>IFERROR(IF(VLOOKUP(A52,門市狀態!A:D,4,FALSE)=0,"",VLOOKUP(A52,門市狀態!A:D,4,FALSE)),"")</f>
        <v/>
      </c>
      <c r="G52" s="188" t="s">
        <v>4086</v>
      </c>
      <c r="H52" s="189" t="str">
        <f t="shared" si="16"/>
        <v>20250411-3752-板橋豫章店(定保)</v>
      </c>
      <c r="I52" s="193">
        <v>45758.645833333336</v>
      </c>
      <c r="J52" s="191" cm="1">
        <f t="array" ref="J52">IFERROR(INDEX(IM!$X$2:$X$652, MATCH(1, (IM!$F$2:$F$652=A52) * (ISNUMBER(SEARCH($C$1, IM!$AC$2:$AC$652))), 0)), "")</f>
        <v>45758.645833333336</v>
      </c>
      <c r="K52" s="161">
        <f>COUNTIFS(IM!F:F,A52,IM!AD:AD,"O",IM!X:X,"&gt;="&amp;$A$1,IM!X:X,"&lt;="&amp;$B$1)</f>
        <v>1</v>
      </c>
      <c r="L52" s="233" t="str" cm="1">
        <f t="array" ref="L52">IF(K52&gt;0,IFERROR(HYPERLINK("#'IM'!AC"&amp;MATCH(1,(IM!$F$1:$F$7702=A52)*(ISNUMBER(SEARCH("PMQ2",IM!$AC$1:$AC$7702))),0),"檢核"),"未登錄"),"")</f>
        <v>檢核</v>
      </c>
      <c r="M52" s="236" t="str" cm="1">
        <f t="array" ref="M52">IF(AND(SUMPRODUCT((IM!F2:F850=A52)*(ISNUMBER(SEARCH("EDC", IM!AC2:AC850))))&gt;0), "EDC", "")</f>
        <v>EDC</v>
      </c>
      <c r="N52" s="272" t="str" cm="1">
        <f t="array" ref="N52">IF(AND(SUMPRODUCT((IM!F2:F850=A52)*(ISNUMBER(SEARCH("STAR", IM!AC2:AC850))))&gt;0), "STAR", "")</f>
        <v>STAR</v>
      </c>
      <c r="O52" s="263" cm="1">
        <f t="array" ref="O52">IFERROR(INDEX(IM!$X$2:$X$652, MATCH(1, (IM!$F$2:$F$652=A52) * (ISNUMBER(SEARCH($D$1, IM!$AC$2:$AC$652))), 0)), "")</f>
        <v>45758.645833333336</v>
      </c>
      <c r="P52" s="194" t="str">
        <f t="shared" si="17"/>
        <v>20250411-3752-板橋豫章店(定保)</v>
      </c>
      <c r="Q52" s="142"/>
      <c r="R52" s="142"/>
      <c r="S52" s="142"/>
      <c r="T52" s="142"/>
      <c r="U52" s="266">
        <f t="shared" si="18"/>
        <v>2</v>
      </c>
      <c r="V52" s="253" t="str">
        <f t="shared" si="19"/>
        <v>已完工</v>
      </c>
      <c r="W52" s="3" t="s">
        <v>4391</v>
      </c>
      <c r="X52" s="5" t="s">
        <v>4392</v>
      </c>
      <c r="Y52" s="5" t="str">
        <f t="shared" si="21"/>
        <v>STAR</v>
      </c>
    </row>
    <row r="53" spans="1:25" ht="15.75" customHeight="1">
      <c r="A53" s="182">
        <v>3977</v>
      </c>
      <c r="B53" s="183" t="s">
        <v>279</v>
      </c>
      <c r="C53" s="184" t="str">
        <f>VLOOKUP($A53,'0919門市清單主檔'!B:V,20,FALSE)</f>
        <v>新北市</v>
      </c>
      <c r="D53" s="185" t="str">
        <f>VLOOKUP($A53,'0919門市清單主檔'!B:V,21,FALSE)</f>
        <v>板橋區</v>
      </c>
      <c r="E53" s="186" t="str">
        <f>VLOOKUP(D53,區域表!A:B,2,FALSE)</f>
        <v>狄澤洋</v>
      </c>
      <c r="F53" s="187" t="str">
        <f>IFERROR(IF(VLOOKUP(A53,門市狀態!A:D,4,FALSE)=0,"",VLOOKUP(A53,門市狀態!A:D,4,FALSE)),"")</f>
        <v/>
      </c>
      <c r="G53" s="188" t="s">
        <v>1746</v>
      </c>
      <c r="H53" s="189" t="str">
        <f t="shared" si="16"/>
        <v>20250411-3977-板橋玉川店(定保)</v>
      </c>
      <c r="I53" s="193">
        <v>45758.659722222219</v>
      </c>
      <c r="J53" s="191" cm="1">
        <f t="array" ref="J53">IFERROR(INDEX(IM!$X$2:$X$652, MATCH(1, (IM!$F$2:$F$652=A53) * (ISNUMBER(SEARCH($C$1, IM!$AC$2:$AC$652))), 0)), "")</f>
        <v>45758.659722222219</v>
      </c>
      <c r="K53" s="161">
        <f>COUNTIFS(IM!F:F,A53,IM!AD:AD,"O",IM!X:X,"&gt;="&amp;$A$1,IM!X:X,"&lt;="&amp;$B$1)</f>
        <v>1</v>
      </c>
      <c r="L53" s="233" t="str" cm="1">
        <f t="array" ref="L53">IF(K53&gt;0,IFERROR(HYPERLINK("#'IM'!AC"&amp;MATCH(1,(IM!$F$1:$F$7702=A53)*(ISNUMBER(SEARCH("PMQ2",IM!$AC$1:$AC$7702))),0),"檢核"),"未登錄"),"")</f>
        <v>檢核</v>
      </c>
      <c r="M53" s="236" t="str" cm="1">
        <f t="array" ref="M53">IF(AND(SUMPRODUCT((IM!F2:F669=A53)*(ISNUMBER(SEARCH("EDC", IM!AC2:AC669))))&gt;0), "EDC", "")</f>
        <v>EDC</v>
      </c>
      <c r="N53" s="272" t="str" cm="1">
        <f t="array" ref="N53">IF(AND(SUMPRODUCT((IM!F2:F669=A53)*(ISNUMBER(SEARCH("STAR", IM!AC2:AC669))))&gt;0), "STAR", "")</f>
        <v/>
      </c>
      <c r="O53" s="263" t="str" cm="1">
        <f t="array" ref="O53">IFERROR(INDEX(IM!$X$2:$X$652, MATCH(1, (IM!$F$2:$F$652=A53) * (ISNUMBER(SEARCH($D$1, IM!$AC$2:$AC$652))), 0)), "")</f>
        <v/>
      </c>
      <c r="P53" s="194" t="str">
        <f t="shared" si="17"/>
        <v>20250411-3977-板橋玉川店(定保)</v>
      </c>
      <c r="Q53" s="142"/>
      <c r="R53" s="142"/>
      <c r="S53" s="142"/>
      <c r="T53" s="142"/>
      <c r="U53" s="266">
        <f t="shared" si="18"/>
        <v>0</v>
      </c>
      <c r="V53" s="253" t="str">
        <f t="shared" si="19"/>
        <v>已完工</v>
      </c>
      <c r="X53" s="5"/>
      <c r="Y53" s="5" t="str">
        <f t="shared" si="21"/>
        <v/>
      </c>
    </row>
    <row r="54" spans="1:25" ht="15.75" customHeight="1">
      <c r="A54" s="182">
        <v>3362</v>
      </c>
      <c r="B54" s="183" t="s">
        <v>181</v>
      </c>
      <c r="C54" s="184" t="str">
        <f>VLOOKUP($A54,'0919門市清單主檔'!B:V,20,FALSE)</f>
        <v>新北市</v>
      </c>
      <c r="D54" s="185" t="str">
        <f>VLOOKUP($A54,'0919門市清單主檔'!B:V,21,FALSE)</f>
        <v>三重區</v>
      </c>
      <c r="E54" s="186" t="str">
        <f>VLOOKUP(D54,區域表!A:B,2,FALSE)</f>
        <v>吳宗鴻</v>
      </c>
      <c r="F54" s="187" t="str">
        <f>IFERROR(IF(VLOOKUP(A54,門市狀態!A:D,4,FALSE)=0,"",VLOOKUP(A54,門市狀態!A:D,4,FALSE)),"")</f>
        <v/>
      </c>
      <c r="G54" s="188" t="s">
        <v>1746</v>
      </c>
      <c r="H54" s="189" t="str">
        <f t="shared" si="16"/>
        <v>-3362-北縣重武店(定保)</v>
      </c>
      <c r="I54" s="193" t="s">
        <v>1746</v>
      </c>
      <c r="J54" s="191" t="str" cm="1">
        <f t="array" ref="J54">IFERROR(INDEX(IM!$X$2:$X$652, MATCH(1, (IM!$F$2:$F$652=A54) * (ISNUMBER(SEARCH($C$1, IM!$AC$2:$AC$652))), 0)), "")</f>
        <v/>
      </c>
      <c r="K54" s="161">
        <f>COUNTIFS(IM!F:F,A54,IM!AD:AD,"O",IM!X:X,"&gt;="&amp;$A$1,IM!X:X,"&lt;="&amp;$B$1)</f>
        <v>0</v>
      </c>
      <c r="L54" s="233" t="str" cm="1">
        <f t="array" ref="L54">IF(K54&gt;0,IFERROR(HYPERLINK("#'IM'!AC"&amp;MATCH(1,(IM!$F$1:$F$7702=A54)*(ISNUMBER(SEARCH("PMQ2",IM!$AC$1:$AC$7702))),0),"檢核"),"未登錄"),"")</f>
        <v/>
      </c>
      <c r="M54" s="236" t="str" cm="1">
        <f t="array" ref="M54">IF(AND(SUMPRODUCT((IM!F2:F652=A54)*(ISNUMBER(SEARCH("EDC", IM!AC2:AC652))))&gt;0), "EDC", "")</f>
        <v/>
      </c>
      <c r="N54" s="272" t="str" cm="1">
        <f t="array" ref="N54">IF(AND(SUMPRODUCT((IM!F2:F652=A54)*(ISNUMBER(SEARCH("STAR", IM!AC2:AC652))))&gt;0), "STAR", "")</f>
        <v/>
      </c>
      <c r="O54" s="263" t="str" cm="1">
        <f t="array" ref="O54">IFERROR(INDEX(IM!$X$2:$X$652, MATCH(1, (IM!$F$2:$F$652=A54) * (ISNUMBER(SEARCH($D$1, IM!$AC$2:$AC$652))), 0)), "")</f>
        <v/>
      </c>
      <c r="P54" s="194" t="str">
        <f t="shared" si="17"/>
        <v>-3362-北縣重武店(定保)</v>
      </c>
      <c r="Q54" s="276"/>
      <c r="R54" s="276"/>
      <c r="S54" s="276"/>
      <c r="T54" s="276"/>
      <c r="U54" s="266">
        <f t="shared" si="18"/>
        <v>1</v>
      </c>
      <c r="V54" s="253" t="str">
        <f t="shared" si="19"/>
        <v>未到店</v>
      </c>
      <c r="W54" s="277"/>
      <c r="X54" s="278" t="s">
        <v>4147</v>
      </c>
      <c r="Y54" s="5" t="str">
        <f t="shared" si="21"/>
        <v>STAR</v>
      </c>
    </row>
    <row r="55" spans="1:25" ht="15.75" customHeight="1">
      <c r="A55" s="182">
        <v>3890</v>
      </c>
      <c r="B55" s="183" t="s">
        <v>254</v>
      </c>
      <c r="C55" s="184" t="str">
        <f>VLOOKUP($A55,'0919門市清單主檔'!B:V,20,FALSE)</f>
        <v>新北市</v>
      </c>
      <c r="D55" s="185" t="str">
        <f>VLOOKUP($A55,'0919門市清單主檔'!B:V,21,FALSE)</f>
        <v>三重區</v>
      </c>
      <c r="E55" s="186" t="str">
        <f>VLOOKUP(D55,區域表!A:B,2,FALSE)</f>
        <v>吳宗鴻</v>
      </c>
      <c r="F55" s="187" t="str">
        <f>IFERROR(IF(VLOOKUP(A55,門市狀態!A:D,4,FALSE)=0,"",VLOOKUP(A55,門市狀態!A:D,4,FALSE)),"")</f>
        <v/>
      </c>
      <c r="G55" s="188" t="s">
        <v>1746</v>
      </c>
      <c r="H55" s="189" t="str">
        <f t="shared" si="16"/>
        <v>-3890-三重美堤店(定保)</v>
      </c>
      <c r="I55" s="193" t="s">
        <v>1746</v>
      </c>
      <c r="J55" s="191" t="str" cm="1">
        <f t="array" ref="J55">IFERROR(INDEX(IM!$X$2:$X$652, MATCH(1, (IM!$F$2:$F$652=A55) * (ISNUMBER(SEARCH($C$1, IM!$AC$2:$AC$652))), 0)), "")</f>
        <v/>
      </c>
      <c r="K55" s="161">
        <f>COUNTIFS(IM!F:F,A55,IM!AD:AD,"O",IM!X:X,"&gt;="&amp;$A$1,IM!X:X,"&lt;="&amp;$B$1)</f>
        <v>0</v>
      </c>
      <c r="L55" s="233" t="str" cm="1">
        <f t="array" ref="L55">IF(K55&gt;0,IFERROR(HYPERLINK("#'IM'!AC"&amp;MATCH(1,(IM!$F$1:$F$7702=A55)*(ISNUMBER(SEARCH("PMQ2",IM!$AC$1:$AC$7702))),0),"檢核"),"未登錄"),"")</f>
        <v/>
      </c>
      <c r="M55" s="236" t="str" cm="1">
        <f t="array" ref="M55">IF(AND(SUMPRODUCT((IM!F2:F653=A55)*(ISNUMBER(SEARCH("EDC", IM!AC2:AC653))))&gt;0), "EDC", "")</f>
        <v/>
      </c>
      <c r="N55" s="272" t="str" cm="1">
        <f t="array" ref="N55">IF(AND(SUMPRODUCT((IM!F2:F653=A55)*(ISNUMBER(SEARCH("STAR", IM!AC2:AC653))))&gt;0), "STAR", "")</f>
        <v/>
      </c>
      <c r="O55" s="263" t="str" cm="1">
        <f t="array" ref="O55">IFERROR(INDEX(IM!$X$2:$X$652, MATCH(1, (IM!$F$2:$F$652=A55) * (ISNUMBER(SEARCH($D$1, IM!$AC$2:$AC$652))), 0)), "")</f>
        <v/>
      </c>
      <c r="P55" s="194" t="str">
        <f t="shared" si="17"/>
        <v>-3890-三重美堤店(定保)</v>
      </c>
      <c r="Q55" s="276"/>
      <c r="R55" s="276"/>
      <c r="S55" s="276"/>
      <c r="T55" s="276"/>
      <c r="U55" s="266">
        <f t="shared" si="18"/>
        <v>2</v>
      </c>
      <c r="V55" s="253" t="str">
        <f t="shared" si="19"/>
        <v>未到店</v>
      </c>
      <c r="W55" s="3" t="s">
        <v>4148</v>
      </c>
      <c r="X55" s="5" t="s">
        <v>4149</v>
      </c>
      <c r="Y55" s="5" t="str">
        <f t="shared" si="21"/>
        <v>STAR</v>
      </c>
    </row>
    <row r="56" spans="1:25" ht="15.75" customHeight="1">
      <c r="A56" s="182">
        <v>4191</v>
      </c>
      <c r="B56" s="183" t="s">
        <v>326</v>
      </c>
      <c r="C56" s="184" t="str">
        <f>VLOOKUP($A56,'0919門市清單主檔'!B:V,20,FALSE)</f>
        <v>新北市</v>
      </c>
      <c r="D56" s="185" t="str">
        <f>VLOOKUP($A56,'0919門市清單主檔'!B:V,21,FALSE)</f>
        <v>三重區</v>
      </c>
      <c r="E56" s="186" t="str">
        <f>VLOOKUP(D56,區域表!A:B,2,FALSE)</f>
        <v>吳宗鴻</v>
      </c>
      <c r="F56" s="187" t="str">
        <f>IFERROR(IF(VLOOKUP(A56,門市狀態!A:D,4,FALSE)=0,"",VLOOKUP(A56,門市狀態!A:D,4,FALSE)),"")</f>
        <v/>
      </c>
      <c r="G56" s="188" t="s">
        <v>1746</v>
      </c>
      <c r="H56" s="189" t="str">
        <f t="shared" si="16"/>
        <v>-4191-三重溪美店(定保)</v>
      </c>
      <c r="I56" s="193" t="s">
        <v>1746</v>
      </c>
      <c r="J56" s="191" t="str" cm="1">
        <f t="array" ref="J56">IFERROR(INDEX(IM!$X$2:$X$652, MATCH(1, (IM!$F$2:$F$652=A56) * (ISNUMBER(SEARCH($C$1, IM!$AC$2:$AC$652))), 0)), "")</f>
        <v/>
      </c>
      <c r="K56" s="161">
        <f>COUNTIFS(IM!F:F,A56,IM!AD:AD,"O",IM!X:X,"&gt;="&amp;$A$1,IM!X:X,"&lt;="&amp;$B$1)</f>
        <v>0</v>
      </c>
      <c r="L56" s="233" t="str" cm="1">
        <f t="array" ref="L56">IF(K56&gt;0,IFERROR(HYPERLINK("#'IM'!AC"&amp;MATCH(1,(IM!$F$1:$F$7702=A56)*(ISNUMBER(SEARCH("PMQ2",IM!$AC$1:$AC$7702))),0),"檢核"),"未登錄"),"")</f>
        <v/>
      </c>
      <c r="M56" s="236" t="str" cm="1">
        <f t="array" ref="M56">IF(AND(SUMPRODUCT((IM!F2:F654=A56)*(ISNUMBER(SEARCH("EDC", IM!AC2:AC654))))&gt;0), "EDC", "")</f>
        <v/>
      </c>
      <c r="N56" s="272" t="str" cm="1">
        <f t="array" ref="N56">IF(AND(SUMPRODUCT((IM!F2:F654=A56)*(ISNUMBER(SEARCH("STAR", IM!AC2:AC654))))&gt;0), "STAR", "")</f>
        <v/>
      </c>
      <c r="O56" s="263" t="str" cm="1">
        <f t="array" ref="O56">IFERROR(INDEX(IM!$X$2:$X$652, MATCH(1, (IM!$F$2:$F$652=A56) * (ISNUMBER(SEARCH($D$1, IM!$AC$2:$AC$652))), 0)), "")</f>
        <v/>
      </c>
      <c r="P56" s="194" t="str">
        <f t="shared" si="17"/>
        <v>-4191-三重溪美店(定保)</v>
      </c>
      <c r="Q56" s="276"/>
      <c r="R56" s="276"/>
      <c r="S56" s="276"/>
      <c r="T56" s="276"/>
      <c r="U56" s="266">
        <f t="shared" si="18"/>
        <v>2</v>
      </c>
      <c r="V56" s="253" t="str">
        <f t="shared" si="19"/>
        <v>未到店</v>
      </c>
      <c r="W56" s="3" t="s">
        <v>4150</v>
      </c>
      <c r="X56" s="5" t="s">
        <v>4151</v>
      </c>
      <c r="Y56" s="5" t="str">
        <f t="shared" si="21"/>
        <v>STAR</v>
      </c>
    </row>
    <row r="57" spans="1:25" ht="15.75" customHeight="1">
      <c r="A57" s="182">
        <v>5245</v>
      </c>
      <c r="B57" s="183" t="s">
        <v>4121</v>
      </c>
      <c r="C57" s="184" t="str">
        <f>VLOOKUP($A57,'0919門市清單主檔'!B:V,20,FALSE)</f>
        <v>新北市</v>
      </c>
      <c r="D57" s="185" t="str">
        <f>VLOOKUP($A57,'0919門市清單主檔'!B:V,21,FALSE)</f>
        <v>三重區</v>
      </c>
      <c r="E57" s="186" t="str">
        <f>VLOOKUP(D57,區域表!A:B,2,FALSE)</f>
        <v>吳宗鴻</v>
      </c>
      <c r="F57" s="187" t="str">
        <f>IFERROR(IF(VLOOKUP(A57,門市狀態!A:D,4,FALSE)=0,"",VLOOKUP(A57,門市狀態!A:D,4,FALSE)),"")</f>
        <v/>
      </c>
      <c r="G57" s="188" t="s">
        <v>1746</v>
      </c>
      <c r="H57" s="189" t="str">
        <f t="shared" si="16"/>
        <v>-5245-三重護山店(定保)</v>
      </c>
      <c r="I57" s="193" t="s">
        <v>1746</v>
      </c>
      <c r="J57" s="191" t="str" cm="1">
        <f t="array" ref="J57">IFERROR(INDEX(IM!$X$2:$X$652, MATCH(1, (IM!$F$2:$F$652=A57) * (ISNUMBER(SEARCH($C$1, IM!$AC$2:$AC$652))), 0)), "")</f>
        <v/>
      </c>
      <c r="K57" s="161">
        <f>COUNTIFS(IM!F:F,A57,IM!AD:AD,"O",IM!X:X,"&gt;="&amp;$A$1,IM!X:X,"&lt;="&amp;$B$1)</f>
        <v>0</v>
      </c>
      <c r="L57" s="233" t="str" cm="1">
        <f t="array" ref="L57">IF(K57&gt;0,IFERROR(HYPERLINK("#'IM'!AC"&amp;MATCH(1,(IM!$F$1:$F$7702=A57)*(ISNUMBER(SEARCH("PMQ2",IM!$AC$1:$AC$7702))),0),"檢核"),"未登錄"),"")</f>
        <v/>
      </c>
      <c r="M57" s="236" t="str" cm="1">
        <f t="array" ref="M57">IF(AND(SUMPRODUCT((IM!F2:F655=A57)*(ISNUMBER(SEARCH("EDC", IM!AC2:AC655))))&gt;0), "EDC", "")</f>
        <v/>
      </c>
      <c r="N57" s="272" t="str" cm="1">
        <f t="array" ref="N57">IF(AND(SUMPRODUCT((IM!F2:F655=A57)*(ISNUMBER(SEARCH("STAR", IM!AC2:AC655))))&gt;0), "STAR", "")</f>
        <v/>
      </c>
      <c r="O57" s="263" t="str" cm="1">
        <f t="array" ref="O57">IFERROR(INDEX(IM!$X$2:$X$652, MATCH(1, (IM!$F$2:$F$652=A57) * (ISNUMBER(SEARCH($D$1, IM!$AC$2:$AC$652))), 0)), "")</f>
        <v/>
      </c>
      <c r="P57" s="194" t="str">
        <f t="shared" si="17"/>
        <v>-5245-三重護山店(定保)</v>
      </c>
      <c r="Q57" s="142"/>
      <c r="R57" s="142"/>
      <c r="S57" s="142"/>
      <c r="T57" s="142"/>
      <c r="U57" s="266">
        <f t="shared" si="18"/>
        <v>0</v>
      </c>
      <c r="V57" s="253" t="str">
        <f t="shared" si="19"/>
        <v>未到店</v>
      </c>
      <c r="X57" s="5"/>
      <c r="Y57" s="5" t="str">
        <f t="shared" si="21"/>
        <v/>
      </c>
    </row>
    <row r="58" spans="1:25" ht="15.75" customHeight="1">
      <c r="A58" s="182" t="s">
        <v>44</v>
      </c>
      <c r="B58" s="183" t="s">
        <v>641</v>
      </c>
      <c r="C58" s="184" t="str">
        <f>VLOOKUP($A58,'0919門市清單主檔'!B:V,20,FALSE)</f>
        <v>新北市</v>
      </c>
      <c r="D58" s="185" t="str">
        <f>VLOOKUP($A58,'0919門市清單主檔'!B:V,21,FALSE)</f>
        <v>新莊區</v>
      </c>
      <c r="E58" s="186" t="str">
        <f>VLOOKUP(D58,區域表!A:B,2,FALSE)</f>
        <v>湯家瑋</v>
      </c>
      <c r="F58" s="187" t="str">
        <f>IFERROR(IF(VLOOKUP(A58,門市狀態!A:D,4,FALSE)=0,"",VLOOKUP(A58,門市狀態!A:D,4,FALSE)),"")</f>
        <v/>
      </c>
      <c r="G58" s="188" t="s">
        <v>1746</v>
      </c>
      <c r="H58" s="189" t="str">
        <f t="shared" si="16"/>
        <v>-D174-新莊裕民店(定保)</v>
      </c>
      <c r="I58" s="193" t="s">
        <v>1746</v>
      </c>
      <c r="J58" s="191" t="str" cm="1">
        <f t="array" ref="J58">IFERROR(INDEX(IM!$X$2:$X$652, MATCH(1, (IM!$F$2:$F$652=A58) * (ISNUMBER(SEARCH($C$1, IM!$AC$2:$AC$652))), 0)), "")</f>
        <v/>
      </c>
      <c r="K58" s="161">
        <f>COUNTIFS(IM!F:F,A58,IM!AD:AD,"O",IM!X:X,"&gt;="&amp;$A$1,IM!X:X,"&lt;="&amp;$B$1)</f>
        <v>0</v>
      </c>
      <c r="L58" s="233" t="str" cm="1">
        <f t="array" ref="L58">IF(K58&gt;0,IFERROR(HYPERLINK("#'IM'!AC"&amp;MATCH(1,(IM!$F$1:$F$7702=A58)*(ISNUMBER(SEARCH("PMQ2",IM!$AC$1:$AC$7702))),0),"檢核"),"未登錄"),"")</f>
        <v/>
      </c>
      <c r="M58" s="236" t="str" cm="1">
        <f t="array" ref="M58">IF(AND(SUMPRODUCT((IM!F2:F659=A58)*(ISNUMBER(SEARCH("EDC", IM!AC2:AC659))))&gt;0), "EDC", "")</f>
        <v/>
      </c>
      <c r="N58" s="272" t="str" cm="1">
        <f t="array" ref="N58">IF(AND(SUMPRODUCT((IM!F2:F659=A58)*(ISNUMBER(SEARCH("STAR", IM!AC2:AC659))))&gt;0), "STAR", "")</f>
        <v/>
      </c>
      <c r="O58" s="263" t="str" cm="1">
        <f t="array" ref="O58">IFERROR(INDEX(IM!$X$2:$X$652, MATCH(1, (IM!$F$2:$F$652=A58) * (ISNUMBER(SEARCH($D$1, IM!$AC$2:$AC$652))), 0)), "")</f>
        <v/>
      </c>
      <c r="P58" s="194" t="str">
        <f t="shared" si="17"/>
        <v>-D174-新莊裕民店(定保)</v>
      </c>
      <c r="Q58" s="142"/>
      <c r="R58" s="142"/>
      <c r="S58" s="142"/>
      <c r="T58" s="142"/>
      <c r="U58" s="266">
        <f t="shared" si="18"/>
        <v>1</v>
      </c>
      <c r="V58" s="253" t="str">
        <f t="shared" si="19"/>
        <v>未到店</v>
      </c>
      <c r="W58" s="3" t="s">
        <v>4158</v>
      </c>
      <c r="X58" s="5"/>
      <c r="Y58" s="5" t="str">
        <f t="shared" si="21"/>
        <v>STAR</v>
      </c>
    </row>
    <row r="59" spans="1:25" ht="15.75" customHeight="1">
      <c r="A59" s="182" t="s">
        <v>34</v>
      </c>
      <c r="B59" s="183" t="s">
        <v>654</v>
      </c>
      <c r="C59" s="184" t="str">
        <f>VLOOKUP($A59,'0919門市清單主檔'!B:V,20,FALSE)</f>
        <v>新北市</v>
      </c>
      <c r="D59" s="185" t="str">
        <f>VLOOKUP($A59,'0919門市清單主檔'!B:V,21,FALSE)</f>
        <v>板橋區</v>
      </c>
      <c r="E59" s="186" t="str">
        <f>VLOOKUP(D59,區域表!A:B,2,FALSE)</f>
        <v>狄澤洋</v>
      </c>
      <c r="F59" s="187" t="str">
        <f>IFERROR(IF(VLOOKUP(A59,門市狀態!A:D,4,FALSE)=0,"",VLOOKUP(A59,門市狀態!A:D,4,FALSE)),"")</f>
        <v/>
      </c>
      <c r="G59" s="188" t="s">
        <v>1746</v>
      </c>
      <c r="H59" s="189" t="str">
        <f t="shared" si="16"/>
        <v>-D767-板橋寶翠店(定保)</v>
      </c>
      <c r="I59" s="193" t="s">
        <v>1746</v>
      </c>
      <c r="J59" s="191" t="str" cm="1">
        <f t="array" ref="J59">IFERROR(INDEX(IM!$X$2:$X$652, MATCH(1, (IM!$F$2:$F$652=A59) * (ISNUMBER(SEARCH($C$1, IM!$AC$2:$AC$652))), 0)), "")</f>
        <v/>
      </c>
      <c r="K59" s="161">
        <f>COUNTIFS(IM!F:F,A59,IM!AD:AD,"O",IM!X:X,"&gt;="&amp;$A$1,IM!X:X,"&lt;="&amp;$B$1)</f>
        <v>0</v>
      </c>
      <c r="L59" s="233" t="str" cm="1">
        <f t="array" ref="L59">IF(K59&gt;0,IFERROR(HYPERLINK("#'IM'!AC"&amp;MATCH(1,(IM!$F$1:$F$7702=A59)*(ISNUMBER(SEARCH("PMQ2",IM!$AC$1:$AC$7702))),0),"檢核"),"未登錄"),"")</f>
        <v/>
      </c>
      <c r="M59" s="236" t="str" cm="1">
        <f t="array" ref="M59">IF(AND(SUMPRODUCT((IM!F2:F660=A59)*(ISNUMBER(SEARCH("EDC", IM!AC2:AC660))))&gt;0), "EDC", "")</f>
        <v/>
      </c>
      <c r="N59" s="272" t="str" cm="1">
        <f t="array" ref="N59">IF(AND(SUMPRODUCT((IM!F2:F660=A59)*(ISNUMBER(SEARCH("STAR", IM!AC2:AC660))))&gt;0), "STAR", "")</f>
        <v/>
      </c>
      <c r="O59" s="263" t="str" cm="1">
        <f t="array" ref="O59">IFERROR(INDEX(IM!$X$2:$X$652, MATCH(1, (IM!$F$2:$F$652=A59) * (ISNUMBER(SEARCH($D$1, IM!$AC$2:$AC$652))), 0)), "")</f>
        <v/>
      </c>
      <c r="P59" s="194" t="str">
        <f t="shared" si="17"/>
        <v>-D767-板橋寶翠店(定保)</v>
      </c>
      <c r="Q59" s="142"/>
      <c r="R59" s="142"/>
      <c r="S59" s="142"/>
      <c r="T59" s="142"/>
      <c r="U59" s="266">
        <f t="shared" si="18"/>
        <v>2</v>
      </c>
      <c r="V59" s="253" t="str">
        <f t="shared" si="19"/>
        <v>未到店</v>
      </c>
      <c r="W59" s="3" t="s">
        <v>4159</v>
      </c>
      <c r="X59" s="5" t="s">
        <v>4160</v>
      </c>
      <c r="Y59" s="5" t="str">
        <f t="shared" si="21"/>
        <v>STAR</v>
      </c>
    </row>
    <row r="60" spans="1:25" ht="15.75" customHeight="1">
      <c r="A60" s="182">
        <v>4036</v>
      </c>
      <c r="B60" s="183" t="s">
        <v>1530</v>
      </c>
      <c r="C60" s="184" t="str">
        <f>VLOOKUP($A60,'0919門市清單主檔'!B:V,20,FALSE)</f>
        <v>新北市</v>
      </c>
      <c r="D60" s="185" t="str">
        <f>VLOOKUP($A60,'0919門市清單主檔'!B:V,21,FALSE)</f>
        <v>蘆洲區</v>
      </c>
      <c r="E60" s="186" t="str">
        <f>VLOOKUP(D60,區域表!A:B,2,FALSE)</f>
        <v>吳宗鴻</v>
      </c>
      <c r="F60" s="187" t="str">
        <f>IFERROR(IF(VLOOKUP(A60,門市狀態!A:D,4,FALSE)=0,"",VLOOKUP(A60,門市狀態!A:D,4,FALSE)),"")</f>
        <v/>
      </c>
      <c r="G60" s="188" t="s">
        <v>1746</v>
      </c>
      <c r="H60" s="189" t="str">
        <f t="shared" si="16"/>
        <v>-4036-蘆洲永樂店(定保)</v>
      </c>
      <c r="I60" s="193" t="s">
        <v>1746</v>
      </c>
      <c r="J60" s="191" t="str" cm="1">
        <f t="array" ref="J60">IFERROR(INDEX(IM!$X$2:$X$652, MATCH(1, (IM!$F$2:$F$652=A60) * (ISNUMBER(SEARCH($C$1, IM!$AC$2:$AC$652))), 0)), "")</f>
        <v/>
      </c>
      <c r="K60" s="161">
        <f>COUNTIFS(IM!F:F,A60,IM!AD:AD,"O",IM!X:X,"&gt;="&amp;$A$1,IM!X:X,"&lt;="&amp;$B$1)</f>
        <v>0</v>
      </c>
      <c r="L60" s="233" t="str" cm="1">
        <f t="array" ref="L60">IF(K60&gt;0,IFERROR(HYPERLINK("#'IM'!AC"&amp;MATCH(1,(IM!$F$1:$F$7702=A60)*(ISNUMBER(SEARCH("PMQ2",IM!$AC$1:$AC$7702))),0),"檢核"),"未登錄"),"")</f>
        <v/>
      </c>
      <c r="M60" s="236" t="str" cm="1">
        <f t="array" ref="M60">IF(AND(SUMPRODUCT((IM!F2:F661=A60)*(ISNUMBER(SEARCH("EDC", IM!AC2:AC661))))&gt;0), "EDC", "")</f>
        <v/>
      </c>
      <c r="N60" s="272" t="str" cm="1">
        <f t="array" ref="N60">IF(AND(SUMPRODUCT((IM!F2:F661=A60)*(ISNUMBER(SEARCH("STAR", IM!AC2:AC661))))&gt;0), "STAR", "")</f>
        <v/>
      </c>
      <c r="O60" s="263" t="str" cm="1">
        <f t="array" ref="O60">IFERROR(INDEX(IM!$X$2:$X$652, MATCH(1, (IM!$F$2:$F$652=A60) * (ISNUMBER(SEARCH($D$1, IM!$AC$2:$AC$652))), 0)), "")</f>
        <v/>
      </c>
      <c r="P60" s="194" t="str">
        <f t="shared" si="17"/>
        <v>-4036-蘆洲永樂店(定保)</v>
      </c>
      <c r="Q60" s="142"/>
      <c r="R60" s="142"/>
      <c r="S60" s="142"/>
      <c r="T60" s="142"/>
      <c r="U60" s="266">
        <f t="shared" si="18"/>
        <v>1</v>
      </c>
      <c r="V60" s="253" t="str">
        <f t="shared" si="19"/>
        <v>未到店</v>
      </c>
      <c r="W60" s="3" t="s">
        <v>4161</v>
      </c>
      <c r="X60" s="5"/>
      <c r="Y60" s="5" t="str">
        <f t="shared" si="21"/>
        <v>STAR</v>
      </c>
    </row>
    <row r="61" spans="1:25" ht="15.75" customHeight="1">
      <c r="A61" s="182">
        <v>3052</v>
      </c>
      <c r="B61" s="183" t="s">
        <v>155</v>
      </c>
      <c r="C61" s="184" t="str">
        <f>VLOOKUP($A61,'0919門市清單主檔'!B:V,20,FALSE)</f>
        <v>新北市</v>
      </c>
      <c r="D61" s="185" t="str">
        <f>VLOOKUP($A61,'0919門市清單主檔'!B:V,21,FALSE)</f>
        <v>新莊區</v>
      </c>
      <c r="E61" s="186" t="str">
        <f>VLOOKUP(D61,區域表!A:B,2,FALSE)</f>
        <v>湯家瑋</v>
      </c>
      <c r="F61" s="187" t="str">
        <f>IFERROR(IF(VLOOKUP(A61,門市狀態!A:D,4,FALSE)=0,"",VLOOKUP(A61,門市狀態!A:D,4,FALSE)),"")</f>
        <v/>
      </c>
      <c r="G61" s="188" t="s">
        <v>1746</v>
      </c>
      <c r="H61" s="189" t="str">
        <f t="shared" si="16"/>
        <v>-3052-北縣莊玲店(定保)</v>
      </c>
      <c r="I61" s="193" t="s">
        <v>1746</v>
      </c>
      <c r="J61" s="191" t="str" cm="1">
        <f t="array" ref="J61">IFERROR(INDEX(IM!$X$2:$X$652, MATCH(1, (IM!$F$2:$F$652=A61) * (ISNUMBER(SEARCH($C$1, IM!$AC$2:$AC$652))), 0)), "")</f>
        <v/>
      </c>
      <c r="K61" s="161">
        <f>COUNTIFS(IM!F:F,A61,IM!AD:AD,"O",IM!X:X,"&gt;="&amp;$A$1,IM!X:X,"&lt;="&amp;$B$1)</f>
        <v>0</v>
      </c>
      <c r="L61" s="233" t="str" cm="1">
        <f t="array" ref="L61">IF(K61&gt;0,IFERROR(HYPERLINK("#'IM'!AC"&amp;MATCH(1,(IM!$F$1:$F$7702=A61)*(ISNUMBER(SEARCH("PMQ2",IM!$AC$1:$AC$7702))),0),"檢核"),"未登錄"),"")</f>
        <v/>
      </c>
      <c r="M61" s="236" t="str" cm="1">
        <f t="array" ref="M61">IF(AND(SUMPRODUCT((IM!F2:F662=A61)*(ISNUMBER(SEARCH("EDC", IM!AC2:AC662))))&gt;0), "EDC", "")</f>
        <v/>
      </c>
      <c r="N61" s="272" t="str" cm="1">
        <f t="array" ref="N61">IF(AND(SUMPRODUCT((IM!F2:F662=A61)*(ISNUMBER(SEARCH("STAR", IM!AC2:AC662))))&gt;0), "STAR", "")</f>
        <v/>
      </c>
      <c r="O61" s="263" t="str" cm="1">
        <f t="array" ref="O61">IFERROR(INDEX(IM!$X$2:$X$652, MATCH(1, (IM!$F$2:$F$652=A61) * (ISNUMBER(SEARCH($D$1, IM!$AC$2:$AC$652))), 0)), "")</f>
        <v/>
      </c>
      <c r="P61" s="194" t="str">
        <f t="shared" si="17"/>
        <v>-3052-北縣莊玲店(定保)</v>
      </c>
      <c r="Q61" s="142"/>
      <c r="R61" s="142"/>
      <c r="S61" s="142"/>
      <c r="T61" s="142"/>
      <c r="U61" s="266">
        <f t="shared" si="18"/>
        <v>2</v>
      </c>
      <c r="V61" s="253" t="str">
        <f t="shared" si="19"/>
        <v>未到店</v>
      </c>
      <c r="W61" s="3" t="s">
        <v>4162</v>
      </c>
      <c r="X61" s="5" t="s">
        <v>4163</v>
      </c>
      <c r="Y61" s="5" t="str">
        <f t="shared" si="21"/>
        <v>STAR</v>
      </c>
    </row>
    <row r="62" spans="1:25" ht="15.75" customHeight="1">
      <c r="A62" s="182">
        <v>3380</v>
      </c>
      <c r="B62" s="183" t="s">
        <v>183</v>
      </c>
      <c r="C62" s="184" t="str">
        <f>VLOOKUP($A62,'0919門市清單主檔'!B:V,20,FALSE)</f>
        <v>新北市</v>
      </c>
      <c r="D62" s="185" t="str">
        <f>VLOOKUP($A62,'0919門市清單主檔'!B:V,21,FALSE)</f>
        <v>新莊區</v>
      </c>
      <c r="E62" s="186" t="str">
        <f>VLOOKUP(D62,區域表!A:B,2,FALSE)</f>
        <v>湯家瑋</v>
      </c>
      <c r="F62" s="187" t="str">
        <f>IFERROR(IF(VLOOKUP(A62,門市狀態!A:D,4,FALSE)=0,"",VLOOKUP(A62,門市狀態!A:D,4,FALSE)),"")</f>
        <v/>
      </c>
      <c r="G62" s="188" t="s">
        <v>1746</v>
      </c>
      <c r="H62" s="189" t="str">
        <f t="shared" si="16"/>
        <v>-3380-北縣莊勝店(定保)</v>
      </c>
      <c r="I62" s="193" t="s">
        <v>1746</v>
      </c>
      <c r="J62" s="191" t="str" cm="1">
        <f t="array" ref="J62">IFERROR(INDEX(IM!$X$2:$X$652, MATCH(1, (IM!$F$2:$F$652=A62) * (ISNUMBER(SEARCH($C$1, IM!$AC$2:$AC$652))), 0)), "")</f>
        <v/>
      </c>
      <c r="K62" s="161">
        <f>COUNTIFS(IM!F:F,A62,IM!AD:AD,"O",IM!X:X,"&gt;="&amp;$A$1,IM!X:X,"&lt;="&amp;$B$1)</f>
        <v>0</v>
      </c>
      <c r="L62" s="233" t="str" cm="1">
        <f t="array" ref="L62">IF(K62&gt;0,IFERROR(HYPERLINK("#'IM'!AC"&amp;MATCH(1,(IM!$F$1:$F$7702=A62)*(ISNUMBER(SEARCH("PMQ2",IM!$AC$1:$AC$7702))),0),"檢核"),"未登錄"),"")</f>
        <v/>
      </c>
      <c r="M62" s="236" t="str" cm="1">
        <f t="array" ref="M62">IF(AND(SUMPRODUCT((IM!F2:F663=A62)*(ISNUMBER(SEARCH("EDC", IM!AC2:AC663))))&gt;0), "EDC", "")</f>
        <v/>
      </c>
      <c r="N62" s="272" t="str" cm="1">
        <f t="array" ref="N62">IF(AND(SUMPRODUCT((IM!F2:F663=A62)*(ISNUMBER(SEARCH("STAR", IM!AC2:AC663))))&gt;0), "STAR", "")</f>
        <v/>
      </c>
      <c r="O62" s="263" t="str" cm="1">
        <f t="array" ref="O62">IFERROR(INDEX(IM!$X$2:$X$652, MATCH(1, (IM!$F$2:$F$652=A62) * (ISNUMBER(SEARCH($D$1, IM!$AC$2:$AC$652))), 0)), "")</f>
        <v/>
      </c>
      <c r="P62" s="194" t="str">
        <f t="shared" si="17"/>
        <v>-3380-北縣莊勝店(定保)</v>
      </c>
      <c r="Q62" s="142"/>
      <c r="R62" s="142"/>
      <c r="S62" s="142"/>
      <c r="T62" s="142"/>
      <c r="U62" s="266">
        <f t="shared" si="18"/>
        <v>1</v>
      </c>
      <c r="V62" s="253" t="str">
        <f t="shared" si="19"/>
        <v>未到店</v>
      </c>
      <c r="X62" s="5" t="s">
        <v>4164</v>
      </c>
      <c r="Y62" s="5" t="str">
        <f t="shared" si="21"/>
        <v>STAR</v>
      </c>
    </row>
    <row r="63" spans="1:25" ht="15.75" customHeight="1">
      <c r="A63" s="182" t="s">
        <v>17</v>
      </c>
      <c r="B63" s="183" t="s">
        <v>1536</v>
      </c>
      <c r="C63" s="184" t="str">
        <f>VLOOKUP($A63,'0919門市清單主檔'!B:V,20,FALSE)</f>
        <v>新北市</v>
      </c>
      <c r="D63" s="185" t="str">
        <f>VLOOKUP($A63,'0919門市清單主檔'!B:V,21,FALSE)</f>
        <v>蘆洲區</v>
      </c>
      <c r="E63" s="186" t="str">
        <f>VLOOKUP(D63,區域表!A:B,2,FALSE)</f>
        <v>吳宗鴻</v>
      </c>
      <c r="F63" s="187" t="str">
        <f>IFERROR(IF(VLOOKUP(A63,門市狀態!A:D,4,FALSE)=0,"",VLOOKUP(A63,門市狀態!A:D,4,FALSE)),"")</f>
        <v/>
      </c>
      <c r="G63" s="188" t="s">
        <v>1746</v>
      </c>
      <c r="H63" s="189" t="str">
        <f t="shared" si="16"/>
        <v>-D193-蘆洲權義店(定保)</v>
      </c>
      <c r="I63" s="193" t="s">
        <v>1746</v>
      </c>
      <c r="J63" s="191" t="str" cm="1">
        <f t="array" ref="J63">IFERROR(INDEX(IM!$X$2:$X$652, MATCH(1, (IM!$F$2:$F$652=A63) * (ISNUMBER(SEARCH($C$1, IM!$AC$2:$AC$652))), 0)), "")</f>
        <v/>
      </c>
      <c r="K63" s="161">
        <f>COUNTIFS(IM!F:F,A63,IM!AD:AD,"O",IM!X:X,"&gt;="&amp;$A$1,IM!X:X,"&lt;="&amp;$B$1)</f>
        <v>0</v>
      </c>
      <c r="L63" s="233" t="str" cm="1">
        <f t="array" ref="L63">IF(K63&gt;0,IFERROR(HYPERLINK("#'IM'!AC"&amp;MATCH(1,(IM!$F$1:$F$7702=A63)*(ISNUMBER(SEARCH("PMQ2",IM!$AC$1:$AC$7702))),0),"檢核"),"未登錄"),"")</f>
        <v/>
      </c>
      <c r="M63" s="236" t="str" cm="1">
        <f t="array" ref="M63">IF(AND(SUMPRODUCT((IM!F2:F664=A63)*(ISNUMBER(SEARCH("EDC", IM!AC2:AC664))))&gt;0), "EDC", "")</f>
        <v/>
      </c>
      <c r="N63" s="272" t="str" cm="1">
        <f t="array" ref="N63">IF(AND(SUMPRODUCT((IM!F2:F664=A63)*(ISNUMBER(SEARCH("STAR", IM!AC2:AC664))))&gt;0), "STAR", "")</f>
        <v/>
      </c>
      <c r="O63" s="263" t="str" cm="1">
        <f t="array" ref="O63">IFERROR(INDEX(IM!$X$2:$X$652, MATCH(1, (IM!$F$2:$F$652=A63) * (ISNUMBER(SEARCH($D$1, IM!$AC$2:$AC$652))), 0)), "")</f>
        <v/>
      </c>
      <c r="P63" s="194" t="str">
        <f t="shared" si="17"/>
        <v>-D193-蘆洲權義店(定保)</v>
      </c>
      <c r="Q63" s="142"/>
      <c r="R63" s="142"/>
      <c r="S63" s="142"/>
      <c r="T63" s="142"/>
      <c r="U63" s="266">
        <f t="shared" si="18"/>
        <v>2</v>
      </c>
      <c r="V63" s="253" t="str">
        <f t="shared" si="19"/>
        <v>未到店</v>
      </c>
      <c r="W63" s="3" t="s">
        <v>4165</v>
      </c>
      <c r="X63" s="5" t="s">
        <v>4166</v>
      </c>
      <c r="Y63" s="5" t="str">
        <f t="shared" si="21"/>
        <v>STAR</v>
      </c>
    </row>
    <row r="64" spans="1:25" ht="15.75" customHeight="1">
      <c r="A64" s="182">
        <v>5082</v>
      </c>
      <c r="B64" s="183" t="s">
        <v>584</v>
      </c>
      <c r="C64" s="184" t="str">
        <f>VLOOKUP($A64,'0919門市清單主檔'!B:V,20,FALSE)</f>
        <v>新北市</v>
      </c>
      <c r="D64" s="185" t="str">
        <f>VLOOKUP($A64,'0919門市清單主檔'!B:V,21,FALSE)</f>
        <v>蘆洲區</v>
      </c>
      <c r="E64" s="186" t="str">
        <f>VLOOKUP(D64,區域表!A:B,2,FALSE)</f>
        <v>吳宗鴻</v>
      </c>
      <c r="F64" s="187" t="str">
        <f>IFERROR(IF(VLOOKUP(A64,門市狀態!A:D,4,FALSE)=0,"",VLOOKUP(A64,門市狀態!A:D,4,FALSE)),"")</f>
        <v/>
      </c>
      <c r="G64" s="188" t="s">
        <v>1746</v>
      </c>
      <c r="H64" s="189" t="str">
        <f t="shared" si="16"/>
        <v>-5082-蘆洲水湳店(定保)</v>
      </c>
      <c r="I64" s="193" t="s">
        <v>1746</v>
      </c>
      <c r="J64" s="191" t="str" cm="1">
        <f t="array" ref="J64">IFERROR(INDEX(IM!$X$2:$X$652, MATCH(1, (IM!$F$2:$F$652=A64) * (ISNUMBER(SEARCH($C$1, IM!$AC$2:$AC$652))), 0)), "")</f>
        <v/>
      </c>
      <c r="K64" s="161">
        <f>COUNTIFS(IM!F:F,A64,IM!AD:AD,"O",IM!X:X,"&gt;="&amp;$A$1,IM!X:X,"&lt;="&amp;$B$1)</f>
        <v>0</v>
      </c>
      <c r="L64" s="233" t="str" cm="1">
        <f t="array" ref="L64">IF(K64&gt;0,IFERROR(HYPERLINK("#'IM'!AC"&amp;MATCH(1,(IM!$F$1:$F$7702=A64)*(ISNUMBER(SEARCH("PMQ2",IM!$AC$1:$AC$7702))),0),"檢核"),"未登錄"),"")</f>
        <v/>
      </c>
      <c r="M64" s="236" t="str" cm="1">
        <f t="array" ref="M64">IF(AND(SUMPRODUCT((IM!F2:F665=A64)*(ISNUMBER(SEARCH("EDC", IM!AC2:AC665))))&gt;0), "EDC", "")</f>
        <v/>
      </c>
      <c r="N64" s="272" t="str" cm="1">
        <f t="array" ref="N64">IF(AND(SUMPRODUCT((IM!F2:F665=A64)*(ISNUMBER(SEARCH("STAR", IM!AC2:AC665))))&gt;0), "STAR", "")</f>
        <v/>
      </c>
      <c r="O64" s="263" t="str" cm="1">
        <f t="array" ref="O64">IFERROR(INDEX(IM!$X$2:$X$652, MATCH(1, (IM!$F$2:$F$652=A64) * (ISNUMBER(SEARCH($D$1, IM!$AC$2:$AC$652))), 0)), "")</f>
        <v/>
      </c>
      <c r="P64" s="194" t="str">
        <f t="shared" si="17"/>
        <v>-5082-蘆洲水湳店(定保)</v>
      </c>
      <c r="Q64" s="142"/>
      <c r="R64" s="142"/>
      <c r="S64" s="142"/>
      <c r="T64" s="142"/>
      <c r="U64" s="266">
        <f t="shared" si="18"/>
        <v>0</v>
      </c>
      <c r="V64" s="253" t="str">
        <f t="shared" si="19"/>
        <v>未到店</v>
      </c>
      <c r="X64" s="5"/>
      <c r="Y64" s="5" t="str">
        <f t="shared" si="21"/>
        <v/>
      </c>
    </row>
    <row r="65" spans="1:25" ht="15.75" customHeight="1">
      <c r="A65" s="182">
        <v>2301</v>
      </c>
      <c r="B65" s="183" t="s">
        <v>1523</v>
      </c>
      <c r="C65" s="184" t="str">
        <f>VLOOKUP($A65,'0919門市清單主檔'!B:V,20,FALSE)</f>
        <v>新北市</v>
      </c>
      <c r="D65" s="185" t="str">
        <f>VLOOKUP($A65,'0919門市清單主檔'!B:V,21,FALSE)</f>
        <v>蘆洲區</v>
      </c>
      <c r="E65" s="186" t="str">
        <f>VLOOKUP(D65,區域表!A:B,2,FALSE)</f>
        <v>吳宗鴻</v>
      </c>
      <c r="F65" s="187" t="str">
        <f>IFERROR(IF(VLOOKUP(A65,門市狀態!A:D,4,FALSE)=0,"",VLOOKUP(A65,門市狀態!A:D,4,FALSE)),"")</f>
        <v/>
      </c>
      <c r="G65" s="188" t="s">
        <v>1746</v>
      </c>
      <c r="H65" s="189" t="str">
        <f t="shared" si="16"/>
        <v>-2301-蘆洲樂平店(定保)</v>
      </c>
      <c r="I65" s="193" t="s">
        <v>1746</v>
      </c>
      <c r="J65" s="191" t="str" cm="1">
        <f t="array" ref="J65">IFERROR(INDEX(IM!$X$2:$X$652, MATCH(1, (IM!$F$2:$F$652=A65) * (ISNUMBER(SEARCH($C$1, IM!$AC$2:$AC$652))), 0)), "")</f>
        <v/>
      </c>
      <c r="K65" s="161">
        <f>COUNTIFS(IM!F:F,A65,IM!AD:AD,"O",IM!X:X,"&gt;="&amp;$A$1,IM!X:X,"&lt;="&amp;$B$1)</f>
        <v>0</v>
      </c>
      <c r="L65" s="233" t="str" cm="1">
        <f t="array" ref="L65">IF(K65&gt;0,IFERROR(HYPERLINK("#'IM'!AC"&amp;MATCH(1,(IM!$F$1:$F$7702=A65)*(ISNUMBER(SEARCH("PMQ2",IM!$AC$1:$AC$7702))),0),"檢核"),"未登錄"),"")</f>
        <v/>
      </c>
      <c r="M65" s="236" t="str" cm="1">
        <f t="array" ref="M65">IF(AND(SUMPRODUCT((IM!F2:F666=A65)*(ISNUMBER(SEARCH("EDC", IM!AC2:AC666))))&gt;0), "EDC", "")</f>
        <v/>
      </c>
      <c r="N65" s="272" t="str" cm="1">
        <f t="array" ref="N65">IF(AND(SUMPRODUCT((IM!F2:F666=A65)*(ISNUMBER(SEARCH("STAR", IM!AC2:AC666))))&gt;0), "STAR", "")</f>
        <v/>
      </c>
      <c r="O65" s="263" t="str" cm="1">
        <f t="array" ref="O65">IFERROR(INDEX(IM!$X$2:$X$652, MATCH(1, (IM!$F$2:$F$652=A65) * (ISNUMBER(SEARCH($D$1, IM!$AC$2:$AC$652))), 0)), "")</f>
        <v/>
      </c>
      <c r="P65" s="194" t="str">
        <f t="shared" si="17"/>
        <v>-2301-蘆洲樂平店(定保)</v>
      </c>
      <c r="Q65" s="142"/>
      <c r="R65" s="142"/>
      <c r="S65" s="142"/>
      <c r="T65" s="142"/>
      <c r="U65" s="266">
        <f t="shared" si="18"/>
        <v>2</v>
      </c>
      <c r="V65" s="253" t="str">
        <f t="shared" si="19"/>
        <v>未到店</v>
      </c>
      <c r="W65" s="3" t="s">
        <v>4167</v>
      </c>
      <c r="X65" s="5" t="s">
        <v>4168</v>
      </c>
      <c r="Y65" s="5" t="str">
        <f t="shared" si="21"/>
        <v>STAR</v>
      </c>
    </row>
    <row r="66" spans="1:25" ht="15.75" customHeight="1">
      <c r="A66" s="182" t="s">
        <v>38</v>
      </c>
      <c r="B66" s="183" t="s">
        <v>4128</v>
      </c>
      <c r="C66" s="184" t="str">
        <f>VLOOKUP($A66,'0919門市清單主檔'!B:V,20,FALSE)</f>
        <v>新北市</v>
      </c>
      <c r="D66" s="185" t="str">
        <f>VLOOKUP($A66,'0919門市清單主檔'!B:V,21,FALSE)</f>
        <v>三重區</v>
      </c>
      <c r="E66" s="186" t="str">
        <f>VLOOKUP(D66,區域表!A:B,2,FALSE)</f>
        <v>吳宗鴻</v>
      </c>
      <c r="F66" s="187" t="str">
        <f>IFERROR(IF(VLOOKUP(A66,門市狀態!A:D,4,FALSE)=0,"",VLOOKUP(A66,門市狀態!A:D,4,FALSE)),"")</f>
        <v/>
      </c>
      <c r="G66" s="188" t="s">
        <v>1746</v>
      </c>
      <c r="H66" s="189" t="str">
        <f t="shared" si="16"/>
        <v>-D390-三重大有店(定保)</v>
      </c>
      <c r="I66" s="193" t="s">
        <v>1746</v>
      </c>
      <c r="J66" s="191" t="str" cm="1">
        <f t="array" ref="J66">IFERROR(INDEX(IM!$X$2:$X$652, MATCH(1, (IM!$F$2:$F$652=A66) * (ISNUMBER(SEARCH($C$1, IM!$AC$2:$AC$652))), 0)), "")</f>
        <v/>
      </c>
      <c r="K66" s="161">
        <f>COUNTIFS(IM!F:F,A66,IM!AD:AD,"O",IM!X:X,"&gt;="&amp;$A$1,IM!X:X,"&lt;="&amp;$B$1)</f>
        <v>0</v>
      </c>
      <c r="L66" s="233" t="str" cm="1">
        <f t="array" ref="L66">IF(K66&gt;0,IFERROR(HYPERLINK("#'IM'!AC"&amp;MATCH(1,(IM!$F$1:$F$7702=A66)*(ISNUMBER(SEARCH("PMQ2",IM!$AC$1:$AC$7702))),0),"檢核"),"未登錄"),"")</f>
        <v/>
      </c>
      <c r="M66" s="236" t="str" cm="1">
        <f t="array" ref="M66">IF(AND(SUMPRODUCT((IM!F2:F668=A66)*(ISNUMBER(SEARCH("EDC", IM!AC2:AC668))))&gt;0), "EDC", "")</f>
        <v/>
      </c>
      <c r="N66" s="272" t="str" cm="1">
        <f t="array" ref="N66">IF(AND(SUMPRODUCT((IM!F2:F668=A66)*(ISNUMBER(SEARCH("STAR", IM!AC2:AC668))))&gt;0), "STAR", "")</f>
        <v/>
      </c>
      <c r="O66" s="263" t="str" cm="1">
        <f t="array" ref="O66">IFERROR(INDEX(IM!$X$2:$X$652, MATCH(1, (IM!$F$2:$F$652=A66) * (ISNUMBER(SEARCH($D$1, IM!$AC$2:$AC$652))), 0)), "")</f>
        <v/>
      </c>
      <c r="P66" s="194" t="str">
        <f t="shared" si="17"/>
        <v>-D390-三重大有店(定保)</v>
      </c>
      <c r="Q66" s="142"/>
      <c r="R66" s="142"/>
      <c r="S66" s="142"/>
      <c r="T66" s="142"/>
      <c r="U66" s="266">
        <f t="shared" si="18"/>
        <v>2</v>
      </c>
      <c r="V66" s="253" t="str">
        <f t="shared" si="19"/>
        <v>未到店</v>
      </c>
      <c r="W66" s="3" t="s">
        <v>4170</v>
      </c>
      <c r="X66" s="5" t="s">
        <v>4171</v>
      </c>
      <c r="Y66" s="5" t="str">
        <f t="shared" si="21"/>
        <v>STAR</v>
      </c>
    </row>
    <row r="67" spans="1:25" ht="15.75" customHeight="1">
      <c r="A67" s="182">
        <v>4968</v>
      </c>
      <c r="B67" s="183" t="s">
        <v>573</v>
      </c>
      <c r="C67" s="184" t="str">
        <f>VLOOKUP($A67,'0919門市清單主檔'!B:V,20,FALSE)</f>
        <v>新北市</v>
      </c>
      <c r="D67" s="185" t="str">
        <f>VLOOKUP($A67,'0919門市清單主檔'!B:V,21,FALSE)</f>
        <v>三重區</v>
      </c>
      <c r="E67" s="186" t="str">
        <f>VLOOKUP(D67,區域表!A:B,2,FALSE)</f>
        <v>吳宗鴻</v>
      </c>
      <c r="F67" s="187" t="str">
        <f>IFERROR(IF(VLOOKUP(A67,門市狀態!A:D,4,FALSE)=0,"",VLOOKUP(A67,門市狀態!A:D,4,FALSE)),"")</f>
        <v/>
      </c>
      <c r="G67" s="188" t="s">
        <v>1746</v>
      </c>
      <c r="H67" s="189" t="str">
        <f t="shared" si="16"/>
        <v>-4968-三重太璞宮(定保)</v>
      </c>
      <c r="I67" s="193" t="s">
        <v>1746</v>
      </c>
      <c r="J67" s="191" t="str" cm="1">
        <f t="array" ref="J67">IFERROR(INDEX(IM!$X$2:$X$652, MATCH(1, (IM!$F$2:$F$652=A67) * (ISNUMBER(SEARCH($C$1, IM!$AC$2:$AC$652))), 0)), "")</f>
        <v/>
      </c>
      <c r="K67" s="161">
        <f>COUNTIFS(IM!F:F,A67,IM!AD:AD,"O",IM!X:X,"&gt;="&amp;$A$1,IM!X:X,"&lt;="&amp;$B$1)</f>
        <v>0</v>
      </c>
      <c r="L67" s="233" t="str" cm="1">
        <f t="array" ref="L67">IF(K67&gt;0,IFERROR(HYPERLINK("#'IM'!AC"&amp;MATCH(1,(IM!$F$1:$F$7702=A67)*(ISNUMBER(SEARCH("PMQ2",IM!$AC$1:$AC$7702))),0),"檢核"),"未登錄"),"")</f>
        <v/>
      </c>
      <c r="M67" s="236" t="str" cm="1">
        <f t="array" ref="M67">IF(AND(SUMPRODUCT((IM!F2:F670=A67)*(ISNUMBER(SEARCH("EDC", IM!AC2:AC670))))&gt;0), "EDC", "")</f>
        <v/>
      </c>
      <c r="N67" s="272" t="str" cm="1">
        <f t="array" ref="N67">IF(AND(SUMPRODUCT((IM!F2:F670=A67)*(ISNUMBER(SEARCH("STAR", IM!AC2:AC670))))&gt;0), "STAR", "")</f>
        <v/>
      </c>
      <c r="O67" s="263" t="str" cm="1">
        <f t="array" ref="O67">IFERROR(INDEX(IM!$X$2:$X$652, MATCH(1, (IM!$F$2:$F$652=A67) * (ISNUMBER(SEARCH($D$1, IM!$AC$2:$AC$652))), 0)), "")</f>
        <v/>
      </c>
      <c r="P67" s="194" t="str">
        <f t="shared" si="17"/>
        <v>-4968-三重太璞宮(定保)</v>
      </c>
      <c r="Q67" s="142"/>
      <c r="R67" s="142"/>
      <c r="S67" s="142"/>
      <c r="T67" s="142"/>
      <c r="U67" s="266">
        <f t="shared" si="18"/>
        <v>1</v>
      </c>
      <c r="V67" s="253" t="str">
        <f t="shared" si="19"/>
        <v>未到店</v>
      </c>
      <c r="W67" s="3" t="s">
        <v>4172</v>
      </c>
      <c r="X67" s="5"/>
      <c r="Y67" s="5" t="str">
        <f t="shared" si="21"/>
        <v>STAR</v>
      </c>
    </row>
    <row r="68" spans="1:25" ht="15.75" customHeight="1">
      <c r="A68" s="182">
        <v>2014</v>
      </c>
      <c r="B68" s="183" t="s">
        <v>55</v>
      </c>
      <c r="C68" s="184" t="str">
        <f>VLOOKUP($A68,'0919門市清單主檔'!B:V,20,FALSE)</f>
        <v>新北市</v>
      </c>
      <c r="D68" s="185" t="str">
        <f>VLOOKUP($A68,'0919門市清單主檔'!B:V,21,FALSE)</f>
        <v>三重區</v>
      </c>
      <c r="E68" s="186" t="str">
        <f>VLOOKUP(D68,區域表!A:B,2,FALSE)</f>
        <v>吳宗鴻</v>
      </c>
      <c r="F68" s="187" t="str">
        <f>IFERROR(IF(VLOOKUP(A68,門市狀態!A:D,4,FALSE)=0,"",VLOOKUP(A68,門市狀態!A:D,4,FALSE)),"")</f>
        <v/>
      </c>
      <c r="G68" s="188" t="s">
        <v>1746</v>
      </c>
      <c r="H68" s="189" t="str">
        <f t="shared" si="16"/>
        <v>-2014-三重中陽二店(定保)</v>
      </c>
      <c r="I68" s="193" t="s">
        <v>1746</v>
      </c>
      <c r="J68" s="191" t="str" cm="1">
        <f t="array" ref="J68">IFERROR(INDEX(IM!$X$2:$X$652, MATCH(1, (IM!$F$2:$F$652=A68) * (ISNUMBER(SEARCH($C$1, IM!$AC$2:$AC$652))), 0)), "")</f>
        <v/>
      </c>
      <c r="K68" s="161">
        <f>COUNTIFS(IM!F:F,A68,IM!AD:AD,"O",IM!X:X,"&gt;="&amp;$A$1,IM!X:X,"&lt;="&amp;$B$1)</f>
        <v>0</v>
      </c>
      <c r="L68" s="233" t="str" cm="1">
        <f t="array" ref="L68">IF(K68&gt;0,IFERROR(HYPERLINK("#'IM'!AC"&amp;MATCH(1,(IM!$F$1:$F$7702=A68)*(ISNUMBER(SEARCH("PMQ2",IM!$AC$1:$AC$7702))),0),"檢核"),"未登錄"),"")</f>
        <v/>
      </c>
      <c r="M68" s="236" t="str" cm="1">
        <f t="array" ref="M68">IF(AND(SUMPRODUCT((IM!F2:F671=A68)*(ISNUMBER(SEARCH("EDC", IM!AC2:AC671))))&gt;0), "EDC", "")</f>
        <v/>
      </c>
      <c r="N68" s="272" t="str" cm="1">
        <f t="array" ref="N68">IF(AND(SUMPRODUCT((IM!F2:F671=A68)*(ISNUMBER(SEARCH("STAR", IM!AC2:AC671))))&gt;0), "STAR", "")</f>
        <v/>
      </c>
      <c r="O68" s="263" t="str" cm="1">
        <f t="array" ref="O68">IFERROR(INDEX(IM!$X$2:$X$652, MATCH(1, (IM!$F$2:$F$652=A68) * (ISNUMBER(SEARCH($D$1, IM!$AC$2:$AC$652))), 0)), "")</f>
        <v/>
      </c>
      <c r="P68" s="194" t="str">
        <f t="shared" si="17"/>
        <v>-2014-三重中陽二店(定保)</v>
      </c>
      <c r="Q68" s="142"/>
      <c r="R68" s="142"/>
      <c r="S68" s="142"/>
      <c r="T68" s="142"/>
      <c r="U68" s="266">
        <f t="shared" si="18"/>
        <v>2</v>
      </c>
      <c r="V68" s="253" t="str">
        <f t="shared" si="19"/>
        <v>未到店</v>
      </c>
      <c r="W68" s="3" t="s">
        <v>4174</v>
      </c>
      <c r="X68" s="5" t="s">
        <v>4173</v>
      </c>
      <c r="Y68" s="5" t="str">
        <f t="shared" si="21"/>
        <v>STAR</v>
      </c>
    </row>
    <row r="69" spans="1:25" ht="15.75" customHeight="1">
      <c r="A69" s="182">
        <v>4856</v>
      </c>
      <c r="B69" s="183" t="s">
        <v>546</v>
      </c>
      <c r="C69" s="184" t="str">
        <f>VLOOKUP($A69,'0919門市清單主檔'!B:V,20,FALSE)</f>
        <v>新北市</v>
      </c>
      <c r="D69" s="185" t="str">
        <f>VLOOKUP($A69,'0919門市清單主檔'!B:V,21,FALSE)</f>
        <v>新莊區</v>
      </c>
      <c r="E69" s="186" t="str">
        <f>VLOOKUP(D69,區域表!A:B,2,FALSE)</f>
        <v>湯家瑋</v>
      </c>
      <c r="F69" s="187" t="str">
        <f>IFERROR(IF(VLOOKUP(A69,門市狀態!A:D,4,FALSE)=0,"",VLOOKUP(A69,門市狀態!A:D,4,FALSE)),"")</f>
        <v/>
      </c>
      <c r="G69" s="188" t="s">
        <v>1746</v>
      </c>
      <c r="H69" s="189" t="str">
        <f t="shared" si="16"/>
        <v>-4856-新莊小胖店(定保)</v>
      </c>
      <c r="I69" s="193" t="s">
        <v>1746</v>
      </c>
      <c r="J69" s="191" t="str" cm="1">
        <f t="array" ref="J69">IFERROR(INDEX(IM!$X$2:$X$652, MATCH(1, (IM!$F$2:$F$652=A69) * (ISNUMBER(SEARCH($C$1, IM!$AC$2:$AC$652))), 0)), "")</f>
        <v/>
      </c>
      <c r="K69" s="161">
        <f>COUNTIFS(IM!F:F,A69,IM!AD:AD,"O",IM!X:X,"&gt;="&amp;$A$1,IM!X:X,"&lt;="&amp;$B$1)</f>
        <v>0</v>
      </c>
      <c r="L69" s="233" t="str" cm="1">
        <f t="array" ref="L69">IF(K69&gt;0,IFERROR(HYPERLINK("#'IM'!AC"&amp;MATCH(1,(IM!$F$1:$F$7702=A69)*(ISNUMBER(SEARCH("PMQ2",IM!$AC$1:$AC$7702))),0),"檢核"),"未登錄"),"")</f>
        <v/>
      </c>
      <c r="M69" s="236" t="str" cm="1">
        <f t="array" ref="M69">IF(AND(SUMPRODUCT((IM!F2:F672=A69)*(ISNUMBER(SEARCH("EDC", IM!AC2:AC672))))&gt;0), "EDC", "")</f>
        <v/>
      </c>
      <c r="N69" s="272" t="str" cm="1">
        <f t="array" ref="N69">IF(AND(SUMPRODUCT((IM!F2:F672=A69)*(ISNUMBER(SEARCH("STAR", IM!AC2:AC672))))&gt;0), "STAR", "")</f>
        <v/>
      </c>
      <c r="O69" s="263" t="str" cm="1">
        <f t="array" ref="O69">IFERROR(INDEX(IM!$X$2:$X$652, MATCH(1, (IM!$F$2:$F$652=A69) * (ISNUMBER(SEARCH($D$1, IM!$AC$2:$AC$652))), 0)), "")</f>
        <v/>
      </c>
      <c r="P69" s="194" t="str">
        <f t="shared" si="17"/>
        <v>-4856-新莊小胖店(定保)</v>
      </c>
      <c r="Q69" s="142"/>
      <c r="R69" s="142"/>
      <c r="S69" s="142"/>
      <c r="T69" s="142"/>
      <c r="U69" s="266">
        <f t="shared" si="18"/>
        <v>1</v>
      </c>
      <c r="V69" s="253" t="str">
        <f t="shared" si="19"/>
        <v>未到店</v>
      </c>
      <c r="X69" s="5" t="s">
        <v>4175</v>
      </c>
      <c r="Y69" s="5" t="str">
        <f t="shared" si="21"/>
        <v>STAR</v>
      </c>
    </row>
    <row r="70" spans="1:25" ht="15.75" customHeight="1">
      <c r="A70" s="182" t="s">
        <v>4045</v>
      </c>
      <c r="B70" s="183" t="s">
        <v>4046</v>
      </c>
      <c r="C70" s="184" t="str">
        <f>VLOOKUP($A70,'0919門市清單主檔'!B:V,20,FALSE)</f>
        <v>新北市</v>
      </c>
      <c r="D70" s="185" t="str">
        <f>VLOOKUP($A70,'0919門市清單主檔'!B:V,21,FALSE)</f>
        <v>新莊區</v>
      </c>
      <c r="E70" s="186" t="str">
        <f>VLOOKUP(D70,區域表!A:B,2,FALSE)</f>
        <v>湯家瑋</v>
      </c>
      <c r="F70" s="187" t="str">
        <f>IFERROR(IF(VLOOKUP(A70,門市狀態!A:D,4,FALSE)=0,"",VLOOKUP(A70,門市狀態!A:D,4,FALSE)),"")</f>
        <v/>
      </c>
      <c r="G70" s="188" t="s">
        <v>1747</v>
      </c>
      <c r="H70" s="189" t="str">
        <f t="shared" si="16"/>
        <v>-L562-田倉民安店(定保)</v>
      </c>
      <c r="I70" s="193" t="s">
        <v>1746</v>
      </c>
      <c r="J70" s="191" t="str" cm="1">
        <f t="array" ref="J70">IFERROR(INDEX(IM!$X$2:$X$652, MATCH(1, (IM!$F$2:$F$652=A70) * (ISNUMBER(SEARCH($C$1, IM!$AC$2:$AC$652))), 0)), "")</f>
        <v/>
      </c>
      <c r="K70" s="161">
        <f>COUNTIFS(IM!F:F,A70,IM!AD:AD,"O",IM!X:X,"&gt;="&amp;$A$1,IM!X:X,"&lt;="&amp;$B$1)</f>
        <v>0</v>
      </c>
      <c r="L70" s="233" t="str" cm="1">
        <f t="array" ref="L70">IF(K70&gt;0,IFERROR(HYPERLINK("#'IM'!AC"&amp;MATCH(1,(IM!$F$1:$F$7702=A70)*(ISNUMBER(SEARCH("PMQ2",IM!$AC$1:$AC$7702))),0),"檢核"),"未登錄"),"")</f>
        <v/>
      </c>
      <c r="M70" s="236" t="str" cm="1">
        <f t="array" ref="M70">IF(AND(SUMPRODUCT((IM!F2:F680=A70)*(ISNUMBER(SEARCH("EDC", IM!AC2:AC680))))&gt;0), "EDC", "")</f>
        <v/>
      </c>
      <c r="N70" s="272" t="str" cm="1">
        <f t="array" ref="N70">IF(AND(SUMPRODUCT((IM!F2:F680=A70)*(ISNUMBER(SEARCH("STAR", IM!AC2:AC680))))&gt;0), "STAR", "")</f>
        <v/>
      </c>
      <c r="O70" s="263" t="str" cm="1">
        <f t="array" ref="O70">IFERROR(INDEX(IM!$X$2:$X$652, MATCH(1, (IM!$F$2:$F$652=A70) * (ISNUMBER(SEARCH($D$1, IM!$AC$2:$AC$652))), 0)), "")</f>
        <v/>
      </c>
      <c r="P70" s="194" t="str">
        <f t="shared" si="17"/>
        <v>-L562-田倉民安店(定保)</v>
      </c>
      <c r="Q70" s="146"/>
      <c r="R70" s="142"/>
      <c r="S70" s="142"/>
      <c r="T70" s="142"/>
      <c r="U70" s="266">
        <f t="shared" si="18"/>
        <v>0</v>
      </c>
      <c r="V70" s="253" t="str">
        <f t="shared" si="19"/>
        <v>未到店</v>
      </c>
      <c r="X70" s="5"/>
      <c r="Y70" s="5" t="str">
        <f t="shared" si="21"/>
        <v/>
      </c>
    </row>
    <row r="71" spans="1:25" ht="15.75" customHeight="1">
      <c r="A71" s="182" t="s">
        <v>45</v>
      </c>
      <c r="B71" s="183" t="s">
        <v>639</v>
      </c>
      <c r="C71" s="184" t="str">
        <f>VLOOKUP($A71,'0919門市清單主檔'!B:V,20,FALSE)</f>
        <v>新北市</v>
      </c>
      <c r="D71" s="185" t="str">
        <f>VLOOKUP($A71,'0919門市清單主檔'!B:V,21,FALSE)</f>
        <v>新莊區</v>
      </c>
      <c r="E71" s="186" t="str">
        <f>VLOOKUP(D71,區域表!A:B,2,FALSE)</f>
        <v>湯家瑋</v>
      </c>
      <c r="F71" s="187" t="str">
        <f>IFERROR(IF(VLOOKUP(A71,門市狀態!A:D,4,FALSE)=0,"",VLOOKUP(A71,門市狀態!A:D,4,FALSE)),"")</f>
        <v/>
      </c>
      <c r="G71" s="188" t="s">
        <v>1746</v>
      </c>
      <c r="H71" s="189" t="str">
        <f t="shared" si="16"/>
        <v>-D148-新莊福營店(定保)</v>
      </c>
      <c r="I71" s="193" t="s">
        <v>1746</v>
      </c>
      <c r="J71" s="191" t="str" cm="1">
        <f t="array" ref="J71">IFERROR(INDEX(IM!$X$2:$X$652, MATCH(1, (IM!$F$2:$F$652=A71) * (ISNUMBER(SEARCH($C$1, IM!$AC$2:$AC$652))), 0)), "")</f>
        <v/>
      </c>
      <c r="K71" s="161">
        <f>COUNTIFS(IM!F:F,A71,IM!AD:AD,"O",IM!X:X,"&gt;="&amp;$A$1,IM!X:X,"&lt;="&amp;$B$1)</f>
        <v>0</v>
      </c>
      <c r="L71" s="233" t="str" cm="1">
        <f t="array" ref="L71">IF(K71&gt;0,IFERROR(HYPERLINK("#'IM'!AC"&amp;MATCH(1,(IM!$F$1:$F$7702=A71)*(ISNUMBER(SEARCH("PMQ2",IM!$AC$1:$AC$7702))),0),"檢核"),"未登錄"),"")</f>
        <v/>
      </c>
      <c r="M71" s="236" t="str" cm="1">
        <f t="array" ref="M71">IF(AND(SUMPRODUCT((IM!F2:F681=A71)*(ISNUMBER(SEARCH("EDC", IM!AC2:AC681))))&gt;0), "EDC", "")</f>
        <v/>
      </c>
      <c r="N71" s="272" t="str" cm="1">
        <f t="array" ref="N71">IF(AND(SUMPRODUCT((IM!F2:F681=A71)*(ISNUMBER(SEARCH("STAR", IM!AC2:AC681))))&gt;0), "STAR", "")</f>
        <v/>
      </c>
      <c r="O71" s="263" t="str" cm="1">
        <f t="array" ref="O71">IFERROR(INDEX(IM!$X$2:$X$652, MATCH(1, (IM!$F$2:$F$652=A71) * (ISNUMBER(SEARCH($D$1, IM!$AC$2:$AC$652))), 0)), "")</f>
        <v/>
      </c>
      <c r="P71" s="194" t="str">
        <f t="shared" si="17"/>
        <v>-D148-新莊福營店(定保)</v>
      </c>
      <c r="Q71" s="142"/>
      <c r="R71" s="142"/>
      <c r="S71" s="142"/>
      <c r="T71" s="142"/>
      <c r="U71" s="266">
        <f t="shared" si="18"/>
        <v>2</v>
      </c>
      <c r="V71" s="253" t="str">
        <f t="shared" si="19"/>
        <v>未到店</v>
      </c>
      <c r="W71" s="3" t="s">
        <v>4190</v>
      </c>
      <c r="X71" s="5" t="s">
        <v>4191</v>
      </c>
      <c r="Y71" s="5" t="str">
        <f t="shared" si="21"/>
        <v>STAR</v>
      </c>
    </row>
    <row r="72" spans="1:25" ht="15.75" customHeight="1">
      <c r="A72" s="182">
        <v>3983</v>
      </c>
      <c r="B72" s="183" t="s">
        <v>280</v>
      </c>
      <c r="C72" s="184" t="str">
        <f>VLOOKUP($A72,'0919門市清單主檔'!B:V,20,FALSE)</f>
        <v>新北市</v>
      </c>
      <c r="D72" s="185" t="str">
        <f>VLOOKUP($A72,'0919門市清單主檔'!B:V,21,FALSE)</f>
        <v>三重區</v>
      </c>
      <c r="E72" s="186" t="str">
        <f>VLOOKUP(D72,區域表!A:B,2,FALSE)</f>
        <v>吳宗鴻</v>
      </c>
      <c r="F72" s="187" t="str">
        <f>IFERROR(IF(VLOOKUP(A72,門市狀態!A:D,4,FALSE)=0,"",VLOOKUP(A72,門市狀態!A:D,4,FALSE)),"")</f>
        <v/>
      </c>
      <c r="G72" s="188" t="s">
        <v>1746</v>
      </c>
      <c r="H72" s="189" t="str">
        <f t="shared" si="16"/>
        <v>-3983-三重星光店(定保)</v>
      </c>
      <c r="I72" s="193" t="s">
        <v>1746</v>
      </c>
      <c r="J72" s="191" t="str" cm="1">
        <f t="array" ref="J72">IFERROR(INDEX(IM!$X$2:$X$652, MATCH(1, (IM!$F$2:$F$652=A72) * (ISNUMBER(SEARCH($C$1, IM!$AC$2:$AC$652))), 0)), "")</f>
        <v/>
      </c>
      <c r="K72" s="161">
        <f>COUNTIFS(IM!F:F,A72,IM!AD:AD,"O",IM!X:X,"&gt;="&amp;$A$1,IM!X:X,"&lt;="&amp;$B$1)</f>
        <v>0</v>
      </c>
      <c r="L72" s="233" t="str" cm="1">
        <f t="array" ref="L72">IF(K72&gt;0,IFERROR(HYPERLINK("#'IM'!AC"&amp;MATCH(1,(IM!$F$1:$F$7702=A72)*(ISNUMBER(SEARCH("PMQ2",IM!$AC$1:$AC$7702))),0),"檢核"),"未登錄"),"")</f>
        <v/>
      </c>
      <c r="M72" s="236" t="str" cm="1">
        <f t="array" ref="M72">IF(AND(SUMPRODUCT((IM!F2:F682=A72)*(ISNUMBER(SEARCH("EDC", IM!AC2:AC682))))&gt;0), "EDC", "")</f>
        <v/>
      </c>
      <c r="N72" s="272" t="str" cm="1">
        <f t="array" ref="N72">IF(AND(SUMPRODUCT((IM!F2:F682=A72)*(ISNUMBER(SEARCH("STAR", IM!AC2:AC682))))&gt;0), "STAR", "")</f>
        <v/>
      </c>
      <c r="O72" s="263" t="str" cm="1">
        <f t="array" ref="O72">IFERROR(INDEX(IM!$X$2:$X$652, MATCH(1, (IM!$F$2:$F$652=A72) * (ISNUMBER(SEARCH($D$1, IM!$AC$2:$AC$652))), 0)), "")</f>
        <v/>
      </c>
      <c r="P72" s="194" t="str">
        <f t="shared" si="17"/>
        <v>-3983-三重星光店(定保)</v>
      </c>
      <c r="Q72" s="142"/>
      <c r="R72" s="142"/>
      <c r="S72" s="142"/>
      <c r="T72" s="142"/>
      <c r="U72" s="266">
        <f t="shared" si="18"/>
        <v>1</v>
      </c>
      <c r="V72" s="253" t="str">
        <f t="shared" si="19"/>
        <v>未到店</v>
      </c>
      <c r="W72" s="3" t="s">
        <v>4192</v>
      </c>
      <c r="X72" s="5"/>
      <c r="Y72" s="5" t="str">
        <f t="shared" si="21"/>
        <v>STAR</v>
      </c>
    </row>
    <row r="73" spans="1:25" ht="15.75" customHeight="1">
      <c r="A73" s="182" t="s">
        <v>40</v>
      </c>
      <c r="B73" s="183" t="s">
        <v>653</v>
      </c>
      <c r="C73" s="184" t="str">
        <f>VLOOKUP($A73,'0919門市清單主檔'!B:V,20,FALSE)</f>
        <v>新北市</v>
      </c>
      <c r="D73" s="185" t="str">
        <f>VLOOKUP($A73,'0919門市清單主檔'!B:V,21,FALSE)</f>
        <v>三重區</v>
      </c>
      <c r="E73" s="186" t="str">
        <f>VLOOKUP(D73,區域表!A:B,2,FALSE)</f>
        <v>吳宗鴻</v>
      </c>
      <c r="F73" s="187" t="str">
        <f>IFERROR(IF(VLOOKUP(A73,門市狀態!A:D,4,FALSE)=0,"",VLOOKUP(A73,門市狀態!A:D,4,FALSE)),"")</f>
        <v/>
      </c>
      <c r="G73" s="188" t="s">
        <v>1746</v>
      </c>
      <c r="H73" s="189" t="str">
        <f t="shared" si="16"/>
        <v>-D649-北縣中陽店(定保)</v>
      </c>
      <c r="I73" s="193" t="s">
        <v>1746</v>
      </c>
      <c r="J73" s="191" t="str" cm="1">
        <f t="array" ref="J73">IFERROR(INDEX(IM!$X$2:$X$652, MATCH(1, (IM!$F$2:$F$652=A73) * (ISNUMBER(SEARCH($C$1, IM!$AC$2:$AC$652))), 0)), "")</f>
        <v/>
      </c>
      <c r="K73" s="161">
        <f>COUNTIFS(IM!F:F,A73,IM!AD:AD,"O",IM!X:X,"&gt;="&amp;$A$1,IM!X:X,"&lt;="&amp;$B$1)</f>
        <v>0</v>
      </c>
      <c r="L73" s="233" t="str" cm="1">
        <f t="array" ref="L73">IF(K73&gt;0,IFERROR(HYPERLINK("#'IM'!AC"&amp;MATCH(1,(IM!$F$1:$F$7702=A73)*(ISNUMBER(SEARCH("PMQ2",IM!$AC$1:$AC$7702))),0),"檢核"),"未登錄"),"")</f>
        <v/>
      </c>
      <c r="M73" s="236" t="str" cm="1">
        <f t="array" ref="M73">IF(AND(SUMPRODUCT((IM!F2:F683=A73)*(ISNUMBER(SEARCH("EDC", IM!AC2:AC683))))&gt;0), "EDC", "")</f>
        <v/>
      </c>
      <c r="N73" s="272" t="str" cm="1">
        <f t="array" ref="N73">IF(AND(SUMPRODUCT((IM!F2:F683=A73)*(ISNUMBER(SEARCH("STAR", IM!AC2:AC683))))&gt;0), "STAR", "")</f>
        <v/>
      </c>
      <c r="O73" s="263" t="str" cm="1">
        <f t="array" ref="O73">IFERROR(INDEX(IM!$X$2:$X$652, MATCH(1, (IM!$F$2:$F$652=A73) * (ISNUMBER(SEARCH($D$1, IM!$AC$2:$AC$652))), 0)), "")</f>
        <v/>
      </c>
      <c r="P73" s="194" t="str">
        <f t="shared" si="17"/>
        <v>-D649-北縣中陽店(定保)</v>
      </c>
      <c r="Q73" s="142"/>
      <c r="R73" s="142"/>
      <c r="S73" s="142"/>
      <c r="T73" s="142"/>
      <c r="U73" s="266">
        <f t="shared" si="18"/>
        <v>2</v>
      </c>
      <c r="V73" s="253" t="str">
        <f t="shared" si="19"/>
        <v>未到店</v>
      </c>
      <c r="W73" s="3" t="s">
        <v>4193</v>
      </c>
      <c r="X73" s="5" t="s">
        <v>4194</v>
      </c>
      <c r="Y73" s="5" t="str">
        <f t="shared" si="21"/>
        <v>STAR</v>
      </c>
    </row>
    <row r="74" spans="1:25" ht="15.75" customHeight="1">
      <c r="A74" s="182">
        <v>4804</v>
      </c>
      <c r="B74" s="183" t="s">
        <v>528</v>
      </c>
      <c r="C74" s="184" t="str">
        <f>VLOOKUP($A74,'0919門市清單主檔'!B:V,20,FALSE)</f>
        <v>新北市</v>
      </c>
      <c r="D74" s="185" t="str">
        <f>VLOOKUP($A74,'0919門市清單主檔'!B:V,21,FALSE)</f>
        <v>三重區</v>
      </c>
      <c r="E74" s="186" t="str">
        <f>VLOOKUP(D74,區域表!A:B,2,FALSE)</f>
        <v>吳宗鴻</v>
      </c>
      <c r="F74" s="187" t="str">
        <f>IFERROR(IF(VLOOKUP(A74,門市狀態!A:D,4,FALSE)=0,"",VLOOKUP(A74,門市狀態!A:D,4,FALSE)),"")</f>
        <v/>
      </c>
      <c r="G74" s="188" t="s">
        <v>1746</v>
      </c>
      <c r="H74" s="189" t="str">
        <f t="shared" si="16"/>
        <v>-4804-三重國隆店(定保)</v>
      </c>
      <c r="I74" s="193" t="s">
        <v>1746</v>
      </c>
      <c r="J74" s="191" t="str" cm="1">
        <f t="array" ref="J74">IFERROR(INDEX(IM!$X$2:$X$652, MATCH(1, (IM!$F$2:$F$652=A74) * (ISNUMBER(SEARCH($C$1, IM!$AC$2:$AC$652))), 0)), "")</f>
        <v/>
      </c>
      <c r="K74" s="161">
        <f>COUNTIFS(IM!F:F,A74,IM!AD:AD,"O",IM!X:X,"&gt;="&amp;$A$1,IM!X:X,"&lt;="&amp;$B$1)</f>
        <v>0</v>
      </c>
      <c r="L74" s="233" t="str" cm="1">
        <f t="array" ref="L74">IF(K74&gt;0,IFERROR(HYPERLINK("#'IM'!AC"&amp;MATCH(1,(IM!$F$1:$F$7702=A74)*(ISNUMBER(SEARCH("PMQ2",IM!$AC$1:$AC$7702))),0),"檢核"),"未登錄"),"")</f>
        <v/>
      </c>
      <c r="M74" s="236" t="str" cm="1">
        <f t="array" ref="M74">IF(AND(SUMPRODUCT((IM!F2:F684=A74)*(ISNUMBER(SEARCH("EDC", IM!AC2:AC684))))&gt;0), "EDC", "")</f>
        <v/>
      </c>
      <c r="N74" s="272" t="str" cm="1">
        <f t="array" ref="N74">IF(AND(SUMPRODUCT((IM!F2:F684=A74)*(ISNUMBER(SEARCH("STAR", IM!AC2:AC684))))&gt;0), "STAR", "")</f>
        <v/>
      </c>
      <c r="O74" s="263" t="str" cm="1">
        <f t="array" ref="O74">IFERROR(INDEX(IM!$X$2:$X$652, MATCH(1, (IM!$F$2:$F$652=A74) * (ISNUMBER(SEARCH($D$1, IM!$AC$2:$AC$652))), 0)), "")</f>
        <v/>
      </c>
      <c r="P74" s="194" t="str">
        <f t="shared" si="17"/>
        <v>-4804-三重國隆店(定保)</v>
      </c>
      <c r="Q74" s="142"/>
      <c r="R74" s="142"/>
      <c r="S74" s="142"/>
      <c r="T74" s="142"/>
      <c r="U74" s="266">
        <f t="shared" si="18"/>
        <v>2</v>
      </c>
      <c r="V74" s="253" t="str">
        <f t="shared" si="19"/>
        <v>未到店</v>
      </c>
      <c r="W74" s="3" t="s">
        <v>4195</v>
      </c>
      <c r="X74" s="5" t="s">
        <v>4196</v>
      </c>
      <c r="Y74" s="5" t="str">
        <f t="shared" si="21"/>
        <v>STAR</v>
      </c>
    </row>
    <row r="75" spans="1:25" ht="15.75" customHeight="1">
      <c r="A75" s="182">
        <v>4184</v>
      </c>
      <c r="B75" s="183" t="s">
        <v>325</v>
      </c>
      <c r="C75" s="184" t="str">
        <f>VLOOKUP($A75,'0919門市清單主檔'!B:V,20,FALSE)</f>
        <v>新北市</v>
      </c>
      <c r="D75" s="185" t="str">
        <f>VLOOKUP($A75,'0919門市清單主檔'!B:V,21,FALSE)</f>
        <v>三重區</v>
      </c>
      <c r="E75" s="186" t="str">
        <f>VLOOKUP(D75,區域表!A:B,2,FALSE)</f>
        <v>吳宗鴻</v>
      </c>
      <c r="F75" s="187" t="str">
        <f>IFERROR(IF(VLOOKUP(A75,門市狀態!A:D,4,FALSE)=0,"",VLOOKUP(A75,門市狀態!A:D,4,FALSE)),"")</f>
        <v/>
      </c>
      <c r="G75" s="188" t="s">
        <v>1746</v>
      </c>
      <c r="H75" s="189" t="str">
        <f t="shared" si="16"/>
        <v>-4184-三重今大店(定保)</v>
      </c>
      <c r="I75" s="193" t="s">
        <v>1746</v>
      </c>
      <c r="J75" s="191" t="str" cm="1">
        <f t="array" ref="J75">IFERROR(INDEX(IM!$X$2:$X$652, MATCH(1, (IM!$F$2:$F$652=A75) * (ISNUMBER(SEARCH($C$1, IM!$AC$2:$AC$652))), 0)), "")</f>
        <v/>
      </c>
      <c r="K75" s="161">
        <f>COUNTIFS(IM!F:F,A75,IM!AD:AD,"O",IM!X:X,"&gt;="&amp;$A$1,IM!X:X,"&lt;="&amp;$B$1)</f>
        <v>0</v>
      </c>
      <c r="L75" s="233" t="str" cm="1">
        <f t="array" ref="L75">IF(K75&gt;0,IFERROR(HYPERLINK("#'IM'!AC"&amp;MATCH(1,(IM!$F$1:$F$7702=A75)*(ISNUMBER(SEARCH("PMQ2",IM!$AC$1:$AC$7702))),0),"檢核"),"未登錄"),"")</f>
        <v/>
      </c>
      <c r="M75" s="236" t="str" cm="1">
        <f t="array" ref="M75">IF(AND(SUMPRODUCT((IM!F2:F685=A75)*(ISNUMBER(SEARCH("EDC", IM!AC2:AC685))))&gt;0), "EDC", "")</f>
        <v/>
      </c>
      <c r="N75" s="272" t="str" cm="1">
        <f t="array" ref="N75">IF(AND(SUMPRODUCT((IM!F2:F685=A75)*(ISNUMBER(SEARCH("STAR", IM!AC2:AC685))))&gt;0), "STAR", "")</f>
        <v/>
      </c>
      <c r="O75" s="263" t="str" cm="1">
        <f t="array" ref="O75">IFERROR(INDEX(IM!$X$2:$X$652, MATCH(1, (IM!$F$2:$F$652=A75) * (ISNUMBER(SEARCH($D$1, IM!$AC$2:$AC$652))), 0)), "")</f>
        <v/>
      </c>
      <c r="P75" s="194" t="str">
        <f t="shared" si="17"/>
        <v>-4184-三重今大店(定保)</v>
      </c>
      <c r="Q75" s="142"/>
      <c r="R75" s="142"/>
      <c r="S75" s="142"/>
      <c r="T75" s="142"/>
      <c r="U75" s="266">
        <f t="shared" si="18"/>
        <v>1</v>
      </c>
      <c r="V75" s="253" t="str">
        <f t="shared" si="19"/>
        <v>未到店</v>
      </c>
      <c r="W75" s="3" t="s">
        <v>4197</v>
      </c>
      <c r="X75" s="5"/>
      <c r="Y75" s="5" t="str">
        <f t="shared" si="21"/>
        <v>STAR</v>
      </c>
    </row>
    <row r="76" spans="1:25" ht="15.75" customHeight="1">
      <c r="A76" s="182">
        <v>2543</v>
      </c>
      <c r="B76" s="183" t="s">
        <v>4129</v>
      </c>
      <c r="C76" s="184" t="str">
        <f>VLOOKUP($A76,'0919門市清單主檔'!B:V,20,FALSE)</f>
        <v>新北市</v>
      </c>
      <c r="D76" s="185" t="str">
        <f>VLOOKUP($A76,'0919門市清單主檔'!B:V,21,FALSE)</f>
        <v>三重區</v>
      </c>
      <c r="E76" s="186" t="str">
        <f>VLOOKUP(D76,區域表!A:B,2,FALSE)</f>
        <v>吳宗鴻</v>
      </c>
      <c r="F76" s="187" t="str">
        <f>IFERROR(IF(VLOOKUP(A76,門市狀態!A:D,4,FALSE)=0,"",VLOOKUP(A76,門市狀態!A:D,4,FALSE)),"")</f>
        <v/>
      </c>
      <c r="G76" s="188" t="s">
        <v>1746</v>
      </c>
      <c r="H76" s="189" t="str">
        <f t="shared" si="16"/>
        <v>-2543-三重大仁店(定保)</v>
      </c>
      <c r="I76" s="193" t="s">
        <v>1746</v>
      </c>
      <c r="J76" s="191" t="str" cm="1">
        <f t="array" ref="J76">IFERROR(INDEX(IM!$X$2:$X$652, MATCH(1, (IM!$F$2:$F$652=A76) * (ISNUMBER(SEARCH($C$1, IM!$AC$2:$AC$652))), 0)), "")</f>
        <v/>
      </c>
      <c r="K76" s="161">
        <f>COUNTIFS(IM!F:F,A76,IM!AD:AD,"O",IM!X:X,"&gt;="&amp;$A$1,IM!X:X,"&lt;="&amp;$B$1)</f>
        <v>0</v>
      </c>
      <c r="L76" s="233" t="str" cm="1">
        <f t="array" ref="L76">IF(K76&gt;0,IFERROR(HYPERLINK("#'IM'!AC"&amp;MATCH(1,(IM!$F$1:$F$7702=A76)*(ISNUMBER(SEARCH("PMQ2",IM!$AC$1:$AC$7702))),0),"檢核"),"未登錄"),"")</f>
        <v/>
      </c>
      <c r="M76" s="236" t="str" cm="1">
        <f t="array" ref="M76">IF(AND(SUMPRODUCT((IM!F2:F686=A76)*(ISNUMBER(SEARCH("EDC", IM!AC2:AC686))))&gt;0), "EDC", "")</f>
        <v/>
      </c>
      <c r="N76" s="272" t="str" cm="1">
        <f t="array" ref="N76">IF(AND(SUMPRODUCT((IM!F2:F686=A76)*(ISNUMBER(SEARCH("STAR", IM!AC2:AC686))))&gt;0), "STAR", "")</f>
        <v/>
      </c>
      <c r="O76" s="263" t="str" cm="1">
        <f t="array" ref="O76">IFERROR(INDEX(IM!$X$2:$X$652, MATCH(1, (IM!$F$2:$F$652=A76) * (ISNUMBER(SEARCH($D$1, IM!$AC$2:$AC$652))), 0)), "")</f>
        <v/>
      </c>
      <c r="P76" s="194" t="str">
        <f t="shared" si="17"/>
        <v>-2543-三重大仁店(定保)</v>
      </c>
      <c r="Q76" s="142"/>
      <c r="R76" s="142"/>
      <c r="S76" s="142"/>
      <c r="T76" s="142"/>
      <c r="U76" s="266">
        <f t="shared" si="18"/>
        <v>2</v>
      </c>
      <c r="V76" s="253" t="str">
        <f t="shared" si="19"/>
        <v>未到店</v>
      </c>
      <c r="W76" s="3" t="s">
        <v>4198</v>
      </c>
      <c r="X76" s="5" t="s">
        <v>4199</v>
      </c>
      <c r="Y76" s="5" t="str">
        <f t="shared" si="21"/>
        <v>STAR</v>
      </c>
    </row>
    <row r="77" spans="1:25" ht="15.75" customHeight="1">
      <c r="A77" s="182">
        <v>2209</v>
      </c>
      <c r="B77" s="183" t="s">
        <v>73</v>
      </c>
      <c r="C77" s="184" t="str">
        <f>VLOOKUP($A77,'0919門市清單主檔'!B:V,20,FALSE)</f>
        <v>新北市</v>
      </c>
      <c r="D77" s="185" t="str">
        <f>VLOOKUP($A77,'0919門市清單主檔'!B:V,21,FALSE)</f>
        <v>三重區</v>
      </c>
      <c r="E77" s="186" t="str">
        <f>VLOOKUP(D77,區域表!A:B,2,FALSE)</f>
        <v>吳宗鴻</v>
      </c>
      <c r="F77" s="187" t="str">
        <f>IFERROR(IF(VLOOKUP(A77,門市狀態!A:D,4,FALSE)=0,"",VLOOKUP(A77,門市狀態!A:D,4,FALSE)),"")</f>
        <v/>
      </c>
      <c r="G77" s="188" t="s">
        <v>1746</v>
      </c>
      <c r="H77" s="189" t="str">
        <f t="shared" si="16"/>
        <v>-2209-北縣重強店(定保)</v>
      </c>
      <c r="I77" s="193" t="s">
        <v>1746</v>
      </c>
      <c r="J77" s="191" t="str" cm="1">
        <f t="array" ref="J77">IFERROR(INDEX(IM!$X$2:$X$652, MATCH(1, (IM!$F$2:$F$652=A77) * (ISNUMBER(SEARCH($C$1, IM!$AC$2:$AC$652))), 0)), "")</f>
        <v/>
      </c>
      <c r="K77" s="161">
        <f>COUNTIFS(IM!F:F,A77,IM!AD:AD,"O",IM!X:X,"&gt;="&amp;$A$1,IM!X:X,"&lt;="&amp;$B$1)</f>
        <v>0</v>
      </c>
      <c r="L77" s="233" t="str" cm="1">
        <f t="array" ref="L77">IF(K77&gt;0,IFERROR(HYPERLINK("#'IM'!AC"&amp;MATCH(1,(IM!$F$1:$F$7702=A77)*(ISNUMBER(SEARCH("PMQ2",IM!$AC$1:$AC$7702))),0),"檢核"),"未登錄"),"")</f>
        <v/>
      </c>
      <c r="M77" s="236" t="str" cm="1">
        <f t="array" ref="M77">IF(AND(SUMPRODUCT((IM!F2:F687=A77)*(ISNUMBER(SEARCH("EDC", IM!AC2:AC687))))&gt;0), "EDC", "")</f>
        <v/>
      </c>
      <c r="N77" s="272" t="str" cm="1">
        <f t="array" ref="N77">IF(AND(SUMPRODUCT((IM!F2:F687=A77)*(ISNUMBER(SEARCH("STAR", IM!AC2:AC687))))&gt;0), "STAR", "")</f>
        <v/>
      </c>
      <c r="O77" s="263" t="str" cm="1">
        <f t="array" ref="O77">IFERROR(INDEX(IM!$X$2:$X$652, MATCH(1, (IM!$F$2:$F$652=A77) * (ISNUMBER(SEARCH($D$1, IM!$AC$2:$AC$652))), 0)), "")</f>
        <v/>
      </c>
      <c r="P77" s="194" t="str">
        <f t="shared" si="17"/>
        <v>-2209-北縣重強店(定保)</v>
      </c>
      <c r="Q77" s="142"/>
      <c r="R77" s="142"/>
      <c r="S77" s="142"/>
      <c r="T77" s="142"/>
      <c r="U77" s="266">
        <f t="shared" si="18"/>
        <v>1</v>
      </c>
      <c r="V77" s="253" t="str">
        <f t="shared" si="19"/>
        <v>未到店</v>
      </c>
      <c r="X77" s="5" t="s">
        <v>4200</v>
      </c>
      <c r="Y77" s="5" t="str">
        <f t="shared" si="21"/>
        <v>STAR</v>
      </c>
    </row>
    <row r="78" spans="1:25" ht="15.75" customHeight="1">
      <c r="A78" s="182">
        <v>4539</v>
      </c>
      <c r="B78" s="183" t="s">
        <v>432</v>
      </c>
      <c r="C78" s="184" t="str">
        <f>VLOOKUP($A78,'0919門市清單主檔'!B:V,20,FALSE)</f>
        <v>新北市</v>
      </c>
      <c r="D78" s="185" t="str">
        <f>VLOOKUP($A78,'0919門市清單主檔'!B:V,21,FALSE)</f>
        <v>三重區</v>
      </c>
      <c r="E78" s="186" t="str">
        <f>VLOOKUP(D78,區域表!A:B,2,FALSE)</f>
        <v>吳宗鴻</v>
      </c>
      <c r="F78" s="187" t="str">
        <f>IFERROR(IF(VLOOKUP(A78,門市狀態!A:D,4,FALSE)=0,"",VLOOKUP(A78,門市狀態!A:D,4,FALSE)),"")</f>
        <v/>
      </c>
      <c r="G78" s="188" t="s">
        <v>1746</v>
      </c>
      <c r="H78" s="189" t="str">
        <f t="shared" si="16"/>
        <v>-4539-三重自信店(定保)</v>
      </c>
      <c r="I78" s="193" t="s">
        <v>1746</v>
      </c>
      <c r="J78" s="191" t="str" cm="1">
        <f t="array" ref="J78">IFERROR(INDEX(IM!$X$2:$X$652, MATCH(1, (IM!$F$2:$F$652=A78) * (ISNUMBER(SEARCH($C$1, IM!$AC$2:$AC$652))), 0)), "")</f>
        <v/>
      </c>
      <c r="K78" s="161">
        <f>COUNTIFS(IM!F:F,A78,IM!AD:AD,"O",IM!X:X,"&gt;="&amp;$A$1,IM!X:X,"&lt;="&amp;$B$1)</f>
        <v>0</v>
      </c>
      <c r="L78" s="233" t="str" cm="1">
        <f t="array" ref="L78">IF(K78&gt;0,IFERROR(HYPERLINK("#'IM'!AC"&amp;MATCH(1,(IM!$F$1:$F$7702=A78)*(ISNUMBER(SEARCH("PMQ2",IM!$AC$1:$AC$7702))),0),"檢核"),"未登錄"),"")</f>
        <v/>
      </c>
      <c r="M78" s="236" t="str" cm="1">
        <f t="array" ref="M78">IF(AND(SUMPRODUCT((IM!F2:F688=A78)*(ISNUMBER(SEARCH("EDC", IM!AC2:AC688))))&gt;0), "EDC", "")</f>
        <v/>
      </c>
      <c r="N78" s="272" t="str" cm="1">
        <f t="array" ref="N78">IF(AND(SUMPRODUCT((IM!F2:F688=A78)*(ISNUMBER(SEARCH("STAR", IM!AC2:AC688))))&gt;0), "STAR", "")</f>
        <v/>
      </c>
      <c r="O78" s="263" t="str" cm="1">
        <f t="array" ref="O78">IFERROR(INDEX(IM!$X$2:$X$652, MATCH(1, (IM!$F$2:$F$652=A78) * (ISNUMBER(SEARCH($D$1, IM!$AC$2:$AC$652))), 0)), "")</f>
        <v/>
      </c>
      <c r="P78" s="194" t="str">
        <f t="shared" si="17"/>
        <v>-4539-三重自信店(定保)</v>
      </c>
      <c r="Q78" s="142"/>
      <c r="R78" s="142"/>
      <c r="S78" s="142"/>
      <c r="T78" s="142"/>
      <c r="U78" s="266">
        <f t="shared" si="18"/>
        <v>2</v>
      </c>
      <c r="V78" s="253" t="str">
        <f t="shared" si="19"/>
        <v>未到店</v>
      </c>
      <c r="W78" s="3" t="s">
        <v>4201</v>
      </c>
      <c r="X78" s="5" t="s">
        <v>4202</v>
      </c>
      <c r="Y78" s="5" t="str">
        <f t="shared" si="21"/>
        <v>STAR</v>
      </c>
    </row>
    <row r="79" spans="1:25" ht="15.75" customHeight="1">
      <c r="A79" s="182">
        <v>4163</v>
      </c>
      <c r="B79" s="183" t="s">
        <v>319</v>
      </c>
      <c r="C79" s="184" t="str">
        <f>VLOOKUP($A79,'0919門市清單主檔'!B:V,20,FALSE)</f>
        <v>新北市</v>
      </c>
      <c r="D79" s="185" t="str">
        <f>VLOOKUP($A79,'0919門市清單主檔'!B:V,21,FALSE)</f>
        <v>新莊區</v>
      </c>
      <c r="E79" s="186" t="str">
        <f>VLOOKUP(D79,區域表!A:B,2,FALSE)</f>
        <v>湯家瑋</v>
      </c>
      <c r="F79" s="187" t="str">
        <f>IFERROR(IF(VLOOKUP(A79,門市狀態!A:D,4,FALSE)=0,"",VLOOKUP(A79,門市狀態!A:D,4,FALSE)),"")</f>
        <v/>
      </c>
      <c r="G79" s="188" t="s">
        <v>1746</v>
      </c>
      <c r="H79" s="189" t="str">
        <f t="shared" ref="H79:H142" si="22">IF(I79&gt;0,(TEXT(I79,"yyyymmdd")&amp;$T$3&amp;A79&amp;$T$3&amp;B79&amp;$R$3),"")</f>
        <v>-4163-新莊中泉店(定保)</v>
      </c>
      <c r="I79" s="193" t="s">
        <v>1746</v>
      </c>
      <c r="J79" s="191" t="str" cm="1">
        <f t="array" ref="J79">IFERROR(INDEX(IM!$X$2:$X$652, MATCH(1, (IM!$F$2:$F$652=A79) * (ISNUMBER(SEARCH($C$1, IM!$AC$2:$AC$652))), 0)), "")</f>
        <v/>
      </c>
      <c r="K79" s="161">
        <f>COUNTIFS(IM!F:F,A79,IM!AD:AD,"O",IM!X:X,"&gt;="&amp;$A$1,IM!X:X,"&lt;="&amp;$B$1)</f>
        <v>0</v>
      </c>
      <c r="L79" s="233" t="str" cm="1">
        <f t="array" ref="L79">IF(K79&gt;0,IFERROR(HYPERLINK("#'IM'!AC"&amp;MATCH(1,(IM!$F$1:$F$7702=A79)*(ISNUMBER(SEARCH("PMQ2",IM!$AC$1:$AC$7702))),0),"檢核"),"未登錄"),"")</f>
        <v/>
      </c>
      <c r="M79" s="236" t="str" cm="1">
        <f t="array" ref="M79">IF(AND(SUMPRODUCT((IM!F2:F689=A79)*(ISNUMBER(SEARCH("EDC", IM!AC2:AC689))))&gt;0), "EDC", "")</f>
        <v/>
      </c>
      <c r="N79" s="272" t="str" cm="1">
        <f t="array" ref="N79">IF(AND(SUMPRODUCT((IM!F2:F689=A79)*(ISNUMBER(SEARCH("STAR", IM!AC2:AC689))))&gt;0), "STAR", "")</f>
        <v/>
      </c>
      <c r="O79" s="263" t="str" cm="1">
        <f t="array" ref="O79">IFERROR(INDEX(IM!$X$2:$X$652, MATCH(1, (IM!$F$2:$F$652=A79) * (ISNUMBER(SEARCH($D$1, IM!$AC$2:$AC$652))), 0)), "")</f>
        <v/>
      </c>
      <c r="P79" s="194" t="str">
        <f t="shared" ref="P79:P142" si="23">(TEXT(I79,"yyyymmdd"))&amp;$T$3&amp;A79&amp;$T$3&amp;B79&amp;$R$3</f>
        <v>-4163-新莊中泉店(定保)</v>
      </c>
      <c r="Q79" s="142"/>
      <c r="R79" s="142"/>
      <c r="S79" s="142"/>
      <c r="T79" s="142"/>
      <c r="U79" s="266">
        <f t="shared" ref="U79:U142" si="24">IF(AND(W79&lt;&gt;"", X79&lt;&gt;""), 2, IF(OR(W79&lt;&gt;"", X79&lt;&gt;""), 1, 0))</f>
        <v>2</v>
      </c>
      <c r="V79" s="253" t="str">
        <f t="shared" ref="V79:V142" si="25">IF(I79="", "未到店",
   IF(M79&lt;&gt;"EDC", "異常",
      IF(OR(AND(Y79="STAR", N79="STAR"), AND(Y79&lt;&gt;"STAR", N79="")), "已完工", "異常")
   )
)</f>
        <v>未到店</v>
      </c>
      <c r="W79" s="3" t="s">
        <v>4203</v>
      </c>
      <c r="X79" s="5" t="s">
        <v>4204</v>
      </c>
      <c r="Y79" s="5" t="str">
        <f t="shared" ref="Y79:Y114" si="26">IF(U79&gt;0,"STAR","")</f>
        <v>STAR</v>
      </c>
    </row>
    <row r="80" spans="1:25" ht="15.75" customHeight="1">
      <c r="A80" s="182">
        <v>4586</v>
      </c>
      <c r="B80" s="183" t="s">
        <v>447</v>
      </c>
      <c r="C80" s="184" t="str">
        <f>VLOOKUP($A80,'0919門市清單主檔'!B:V,20,FALSE)</f>
        <v>新北市</v>
      </c>
      <c r="D80" s="185" t="str">
        <f>VLOOKUP($A80,'0919門市清單主檔'!B:V,21,FALSE)</f>
        <v>三重區</v>
      </c>
      <c r="E80" s="186" t="str">
        <f>VLOOKUP(D80,區域表!A:B,2,FALSE)</f>
        <v>吳宗鴻</v>
      </c>
      <c r="F80" s="187" t="str">
        <f>IFERROR(IF(VLOOKUP(A80,門市狀態!A:D,4,FALSE)=0,"",VLOOKUP(A80,門市狀態!A:D,4,FALSE)),"")</f>
        <v/>
      </c>
      <c r="G80" s="188" t="s">
        <v>1746</v>
      </c>
      <c r="H80" s="189" t="str">
        <f t="shared" si="22"/>
        <v>-4586-三重三文店(定保)</v>
      </c>
      <c r="I80" s="193" t="s">
        <v>1746</v>
      </c>
      <c r="J80" s="191" t="str" cm="1">
        <f t="array" ref="J80">IFERROR(INDEX(IM!$X$2:$X$652, MATCH(1, (IM!$F$2:$F$652=A80) * (ISNUMBER(SEARCH($C$1, IM!$AC$2:$AC$652))), 0)), "")</f>
        <v/>
      </c>
      <c r="K80" s="161">
        <f>COUNTIFS(IM!F:F,A80,IM!AD:AD,"O",IM!X:X,"&gt;="&amp;$A$1,IM!X:X,"&lt;="&amp;$B$1)</f>
        <v>0</v>
      </c>
      <c r="L80" s="233" t="str" cm="1">
        <f t="array" ref="L80">IF(K80&gt;0,IFERROR(HYPERLINK("#'IM'!AC"&amp;MATCH(1,(IM!$F$1:$F$7702=A80)*(ISNUMBER(SEARCH("PMQ2",IM!$AC$1:$AC$7702))),0),"檢核"),"未登錄"),"")</f>
        <v/>
      </c>
      <c r="M80" s="236" t="str" cm="1">
        <f t="array" ref="M80">IF(AND(SUMPRODUCT((IM!F2:F692=A80)*(ISNUMBER(SEARCH("EDC", IM!AC2:AC692))))&gt;0), "EDC", "")</f>
        <v/>
      </c>
      <c r="N80" s="272" t="str" cm="1">
        <f t="array" ref="N80">IF(AND(SUMPRODUCT((IM!F2:F692=A80)*(ISNUMBER(SEARCH("STAR", IM!AC2:AC692))))&gt;0), "STAR", "")</f>
        <v/>
      </c>
      <c r="O80" s="263" t="str" cm="1">
        <f t="array" ref="O80">IFERROR(INDEX(IM!$X$2:$X$652, MATCH(1, (IM!$F$2:$F$652=A80) * (ISNUMBER(SEARCH($D$1, IM!$AC$2:$AC$652))), 0)), "")</f>
        <v/>
      </c>
      <c r="P80" s="194" t="str">
        <f t="shared" si="23"/>
        <v>-4586-三重三文店(定保)</v>
      </c>
      <c r="Q80" s="142"/>
      <c r="R80" s="142"/>
      <c r="S80" s="142"/>
      <c r="T80" s="142"/>
      <c r="U80" s="266">
        <f t="shared" si="24"/>
        <v>0</v>
      </c>
      <c r="V80" s="253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2">
        <v>4312</v>
      </c>
      <c r="B81" s="183" t="s">
        <v>361</v>
      </c>
      <c r="C81" s="184" t="str">
        <f>VLOOKUP($A81,'0919門市清單主檔'!B:V,20,FALSE)</f>
        <v>新北市</v>
      </c>
      <c r="D81" s="185" t="str">
        <f>VLOOKUP($A81,'0919門市清單主檔'!B:V,21,FALSE)</f>
        <v>三重區</v>
      </c>
      <c r="E81" s="186" t="str">
        <f>VLOOKUP(D81,區域表!A:B,2,FALSE)</f>
        <v>吳宗鴻</v>
      </c>
      <c r="F81" s="187" t="str">
        <f>IFERROR(IF(VLOOKUP(A81,門市狀態!A:D,4,FALSE)=0,"",VLOOKUP(A81,門市狀態!A:D,4,FALSE)),"")</f>
        <v/>
      </c>
      <c r="G81" s="188" t="s">
        <v>1746</v>
      </c>
      <c r="H81" s="189" t="str">
        <f t="shared" si="22"/>
        <v>-4312-三重文化北(定保)</v>
      </c>
      <c r="I81" s="193" t="s">
        <v>1746</v>
      </c>
      <c r="J81" s="191" t="str" cm="1">
        <f t="array" ref="J81">IFERROR(INDEX(IM!$X$2:$X$652, MATCH(1, (IM!$F$2:$F$652=A81) * (ISNUMBER(SEARCH($C$1, IM!$AC$2:$AC$652))), 0)), "")</f>
        <v/>
      </c>
      <c r="K81" s="161">
        <f>COUNTIFS(IM!F:F,A81,IM!AD:AD,"O",IM!X:X,"&gt;="&amp;$A$1,IM!X:X,"&lt;="&amp;$B$1)</f>
        <v>0</v>
      </c>
      <c r="L81" s="233" t="str" cm="1">
        <f t="array" ref="L81">IF(K81&gt;0,IFERROR(HYPERLINK("#'IM'!AC"&amp;MATCH(1,(IM!$F$1:$F$7702=A81)*(ISNUMBER(SEARCH("PMQ2",IM!$AC$1:$AC$7702))),0),"檢核"),"未登錄"),"")</f>
        <v/>
      </c>
      <c r="M81" s="236" t="str" cm="1">
        <f t="array" ref="M81">IF(AND(SUMPRODUCT((IM!F2:F693=A81)*(ISNUMBER(SEARCH("EDC", IM!AC2:AC693))))&gt;0), "EDC", "")</f>
        <v/>
      </c>
      <c r="N81" s="272" t="str" cm="1">
        <f t="array" ref="N81">IF(AND(SUMPRODUCT((IM!F2:F693=A81)*(ISNUMBER(SEARCH("STAR", IM!AC2:AC693))))&gt;0), "STAR", "")</f>
        <v/>
      </c>
      <c r="O81" s="263" t="str" cm="1">
        <f t="array" ref="O81">IFERROR(INDEX(IM!$X$2:$X$652, MATCH(1, (IM!$F$2:$F$652=A81) * (ISNUMBER(SEARCH($D$1, IM!$AC$2:$AC$652))), 0)), "")</f>
        <v/>
      </c>
      <c r="P81" s="194" t="str">
        <f t="shared" si="23"/>
        <v>-4312-三重文化北(定保)</v>
      </c>
      <c r="Q81" s="142"/>
      <c r="R81" s="142"/>
      <c r="S81" s="142"/>
      <c r="T81" s="142"/>
      <c r="U81" s="266">
        <f t="shared" si="24"/>
        <v>2</v>
      </c>
      <c r="V81" s="253" t="str">
        <f t="shared" si="25"/>
        <v>未到店</v>
      </c>
      <c r="W81" s="3" t="s">
        <v>4209</v>
      </c>
      <c r="X81" s="5" t="s">
        <v>4210</v>
      </c>
      <c r="Y81" s="5" t="str">
        <f t="shared" si="26"/>
        <v>STAR</v>
      </c>
    </row>
    <row r="82" spans="1:25" ht="15.75" customHeight="1">
      <c r="A82" s="182">
        <v>2619</v>
      </c>
      <c r="B82" s="183" t="s">
        <v>1513</v>
      </c>
      <c r="C82" s="184" t="str">
        <f>VLOOKUP($A82,'0919門市清單主檔'!B:V,20,FALSE)</f>
        <v>新北市</v>
      </c>
      <c r="D82" s="185" t="str">
        <f>VLOOKUP($A82,'0919門市清單主檔'!B:V,21,FALSE)</f>
        <v>三重區</v>
      </c>
      <c r="E82" s="186" t="str">
        <f>VLOOKUP(D82,區域表!A:B,2,FALSE)</f>
        <v>吳宗鴻</v>
      </c>
      <c r="F82" s="187" t="str">
        <f>IFERROR(IF(VLOOKUP(A82,門市狀態!A:D,4,FALSE)=0,"",VLOOKUP(A82,門市狀態!A:D,4,FALSE)),"")</f>
        <v/>
      </c>
      <c r="G82" s="188" t="s">
        <v>1746</v>
      </c>
      <c r="H82" s="189" t="str">
        <f t="shared" si="22"/>
        <v>-2619-三重大榮店(定保)</v>
      </c>
      <c r="I82" s="193" t="s">
        <v>1746</v>
      </c>
      <c r="J82" s="191" t="str" cm="1">
        <f t="array" ref="J82">IFERROR(INDEX(IM!$X$2:$X$652, MATCH(1, (IM!$F$2:$F$652=A82) * (ISNUMBER(SEARCH($C$1, IM!$AC$2:$AC$652))), 0)), "")</f>
        <v/>
      </c>
      <c r="K82" s="161">
        <f>COUNTIFS(IM!F:F,A82,IM!AD:AD,"O",IM!X:X,"&gt;="&amp;$A$1,IM!X:X,"&lt;="&amp;$B$1)</f>
        <v>0</v>
      </c>
      <c r="L82" s="233" t="str" cm="1">
        <f t="array" ref="L82">IF(K82&gt;0,IFERROR(HYPERLINK("#'IM'!AC"&amp;MATCH(1,(IM!$F$1:$F$7702=A82)*(ISNUMBER(SEARCH("PMQ2",IM!$AC$1:$AC$7702))),0),"檢核"),"未登錄"),"")</f>
        <v/>
      </c>
      <c r="M82" s="236" t="str" cm="1">
        <f t="array" ref="M82">IF(AND(SUMPRODUCT((IM!F2:F694=A82)*(ISNUMBER(SEARCH("EDC", IM!AC2:AC694))))&gt;0), "EDC", "")</f>
        <v/>
      </c>
      <c r="N82" s="272" t="str" cm="1">
        <f t="array" ref="N82">IF(AND(SUMPRODUCT((IM!F2:F694=A82)*(ISNUMBER(SEARCH("STAR", IM!AC2:AC694))))&gt;0), "STAR", "")</f>
        <v/>
      </c>
      <c r="O82" s="263" t="str" cm="1">
        <f t="array" ref="O82">IFERROR(INDEX(IM!$X$2:$X$652, MATCH(1, (IM!$F$2:$F$652=A82) * (ISNUMBER(SEARCH($D$1, IM!$AC$2:$AC$652))), 0)), "")</f>
        <v/>
      </c>
      <c r="P82" s="194" t="str">
        <f t="shared" si="23"/>
        <v>-2619-三重大榮店(定保)</v>
      </c>
      <c r="Q82" s="142"/>
      <c r="R82" s="142"/>
      <c r="S82" s="142"/>
      <c r="T82" s="142"/>
      <c r="U82" s="266">
        <f t="shared" si="24"/>
        <v>2</v>
      </c>
      <c r="V82" s="253" t="str">
        <f t="shared" si="25"/>
        <v>未到店</v>
      </c>
      <c r="W82" s="3" t="s">
        <v>4211</v>
      </c>
      <c r="X82" s="5" t="s">
        <v>4212</v>
      </c>
      <c r="Y82" s="5" t="str">
        <f t="shared" si="26"/>
        <v>STAR</v>
      </c>
    </row>
    <row r="83" spans="1:25" ht="15.75" customHeight="1">
      <c r="A83" s="182">
        <v>2691</v>
      </c>
      <c r="B83" s="183" t="s">
        <v>4111</v>
      </c>
      <c r="C83" s="184" t="str">
        <f>VLOOKUP($A83,'0919門市清單主檔'!B:V,20,FALSE)</f>
        <v>新北市</v>
      </c>
      <c r="D83" s="185" t="str">
        <f>VLOOKUP($A83,'0919門市清單主檔'!B:V,21,FALSE)</f>
        <v>五股區</v>
      </c>
      <c r="E83" s="186" t="str">
        <f>VLOOKUP(D83,區域表!A:B,2,FALSE)</f>
        <v>湯家瑋</v>
      </c>
      <c r="F83" s="187" t="str">
        <f>IFERROR(IF(VLOOKUP(A83,門市狀態!A:D,4,FALSE)=0,"",VLOOKUP(A83,門市狀態!A:D,4,FALSE)),"")</f>
        <v/>
      </c>
      <c r="G83" s="188" t="s">
        <v>1746</v>
      </c>
      <c r="H83" s="189" t="str">
        <f t="shared" si="22"/>
        <v>-2691-五股興珍店(定保)</v>
      </c>
      <c r="I83" s="193" t="s">
        <v>1746</v>
      </c>
      <c r="J83" s="191" t="str" cm="1">
        <f t="array" ref="J83">IFERROR(INDEX(IM!$X$2:$X$652, MATCH(1, (IM!$F$2:$F$652=A83) * (ISNUMBER(SEARCH($C$1, IM!$AC$2:$AC$652))), 0)), "")</f>
        <v/>
      </c>
      <c r="K83" s="161">
        <f>COUNTIFS(IM!F:F,A83,IM!AD:AD,"O",IM!X:X,"&gt;="&amp;$A$1,IM!X:X,"&lt;="&amp;$B$1)</f>
        <v>0</v>
      </c>
      <c r="L83" s="233" t="str" cm="1">
        <f t="array" ref="L83">IF(K83&gt;0,IFERROR(HYPERLINK("#'IM'!AC"&amp;MATCH(1,(IM!$F$1:$F$7702=A83)*(ISNUMBER(SEARCH("PMQ2",IM!$AC$1:$AC$7702))),0),"檢核"),"未登錄"),"")</f>
        <v/>
      </c>
      <c r="M83" s="236" t="str" cm="1">
        <f t="array" ref="M83">IF(AND(SUMPRODUCT((IM!F2:F696=A83)*(ISNUMBER(SEARCH("EDC", IM!AC2:AC696))))&gt;0), "EDC", "")</f>
        <v/>
      </c>
      <c r="N83" s="272" t="str" cm="1">
        <f t="array" ref="N83">IF(AND(SUMPRODUCT((IM!F2:F696=A83)*(ISNUMBER(SEARCH("STAR", IM!AC2:AC696))))&gt;0), "STAR", "")</f>
        <v/>
      </c>
      <c r="O83" s="263" t="str" cm="1">
        <f t="array" ref="O83">IFERROR(INDEX(IM!$X$2:$X$652, MATCH(1, (IM!$F$2:$F$652=A83) * (ISNUMBER(SEARCH($D$1, IM!$AC$2:$AC$652))), 0)), "")</f>
        <v/>
      </c>
      <c r="P83" s="194" t="str">
        <f t="shared" si="23"/>
        <v>-2691-五股興珍店(定保)</v>
      </c>
      <c r="Q83" s="142"/>
      <c r="R83" s="142"/>
      <c r="S83" s="142"/>
      <c r="T83" s="142"/>
      <c r="U83" s="266">
        <f t="shared" si="24"/>
        <v>2</v>
      </c>
      <c r="V83" s="253" t="str">
        <f t="shared" si="25"/>
        <v>未到店</v>
      </c>
      <c r="W83" s="3" t="s">
        <v>4214</v>
      </c>
      <c r="X83" s="5" t="s">
        <v>4215</v>
      </c>
      <c r="Y83" s="5" t="str">
        <f t="shared" si="26"/>
        <v>STAR</v>
      </c>
    </row>
    <row r="84" spans="1:25" ht="15.75" customHeight="1">
      <c r="A84" s="182">
        <v>2390</v>
      </c>
      <c r="B84" s="183" t="s">
        <v>4102</v>
      </c>
      <c r="C84" s="184" t="str">
        <f>VLOOKUP($A84,'0919門市清單主檔'!B:V,20,FALSE)</f>
        <v>新北市</v>
      </c>
      <c r="D84" s="185" t="str">
        <f>VLOOKUP($A84,'0919門市清單主檔'!B:V,21,FALSE)</f>
        <v>五股區</v>
      </c>
      <c r="E84" s="186" t="str">
        <f>VLOOKUP(D84,區域表!A:B,2,FALSE)</f>
        <v>湯家瑋</v>
      </c>
      <c r="F84" s="187" t="str">
        <f>IFERROR(IF(VLOOKUP(A84,門市狀態!A:D,4,FALSE)=0,"",VLOOKUP(A84,門市狀態!A:D,4,FALSE)),"")</f>
        <v/>
      </c>
      <c r="G84" s="188" t="s">
        <v>1746</v>
      </c>
      <c r="H84" s="189" t="str">
        <f t="shared" si="22"/>
        <v>-2390-五股產業園區(定保)</v>
      </c>
      <c r="I84" s="193" t="s">
        <v>1746</v>
      </c>
      <c r="J84" s="191" t="str" cm="1">
        <f t="array" ref="J84">IFERROR(INDEX(IM!$X$2:$X$652, MATCH(1, (IM!$F$2:$F$652=A84) * (ISNUMBER(SEARCH($C$1, IM!$AC$2:$AC$652))), 0)), "")</f>
        <v/>
      </c>
      <c r="K84" s="161">
        <f>COUNTIFS(IM!F:F,A84,IM!AD:AD,"O",IM!X:X,"&gt;="&amp;$A$1,IM!X:X,"&lt;="&amp;$B$1)</f>
        <v>0</v>
      </c>
      <c r="L84" s="233" t="str" cm="1">
        <f t="array" ref="L84">IF(K84&gt;0,IFERROR(HYPERLINK("#'IM'!AC"&amp;MATCH(1,(IM!$F$1:$F$7702=A84)*(ISNUMBER(SEARCH("PMQ2",IM!$AC$1:$AC$7702))),0),"檢核"),"未登錄"),"")</f>
        <v/>
      </c>
      <c r="M84" s="236" t="str" cm="1">
        <f t="array" ref="M84">IF(AND(SUMPRODUCT((IM!F2:F697=A84)*(ISNUMBER(SEARCH("EDC", IM!AC2:AC697))))&gt;0), "EDC", "")</f>
        <v/>
      </c>
      <c r="N84" s="272" t="str" cm="1">
        <f t="array" ref="N84">IF(AND(SUMPRODUCT((IM!F2:F697=A84)*(ISNUMBER(SEARCH("STAR", IM!AC2:AC697))))&gt;0), "STAR", "")</f>
        <v/>
      </c>
      <c r="O84" s="263" t="str" cm="1">
        <f t="array" ref="O84">IFERROR(INDEX(IM!$X$2:$X$652, MATCH(1, (IM!$F$2:$F$652=A84) * (ISNUMBER(SEARCH($D$1, IM!$AC$2:$AC$652))), 0)), "")</f>
        <v/>
      </c>
      <c r="P84" s="194" t="str">
        <f t="shared" si="23"/>
        <v>-2390-五股產業園區(定保)</v>
      </c>
      <c r="Q84" s="142"/>
      <c r="R84" s="142"/>
      <c r="S84" s="142"/>
      <c r="T84" s="142"/>
      <c r="U84" s="266">
        <f t="shared" si="24"/>
        <v>1</v>
      </c>
      <c r="V84" s="253" t="str">
        <f t="shared" si="25"/>
        <v>未到店</v>
      </c>
      <c r="X84" s="5" t="s">
        <v>4216</v>
      </c>
      <c r="Y84" s="5" t="str">
        <f t="shared" si="26"/>
        <v>STAR</v>
      </c>
    </row>
    <row r="85" spans="1:25" ht="15.75" customHeight="1">
      <c r="A85" s="182">
        <v>4819</v>
      </c>
      <c r="B85" s="183" t="s">
        <v>531</v>
      </c>
      <c r="C85" s="184" t="str">
        <f>VLOOKUP($A85,'0919門市清單主檔'!B:V,20,FALSE)</f>
        <v>新北市</v>
      </c>
      <c r="D85" s="185" t="str">
        <f>VLOOKUP($A85,'0919門市清單主檔'!B:V,21,FALSE)</f>
        <v>五股區</v>
      </c>
      <c r="E85" s="186" t="str">
        <f>VLOOKUP(D85,區域表!A:B,2,FALSE)</f>
        <v>湯家瑋</v>
      </c>
      <c r="F85" s="187" t="str">
        <f>IFERROR(IF(VLOOKUP(A85,門市狀態!A:D,4,FALSE)=0,"",VLOOKUP(A85,門市狀態!A:D,4,FALSE)),"")</f>
        <v/>
      </c>
      <c r="G85" s="188" t="s">
        <v>1746</v>
      </c>
      <c r="H85" s="189" t="str">
        <f t="shared" si="22"/>
        <v>-4819-五股凌雲店(定保)</v>
      </c>
      <c r="I85" s="193" t="s">
        <v>1746</v>
      </c>
      <c r="J85" s="191" t="str" cm="1">
        <f t="array" ref="J85">IFERROR(INDEX(IM!$X$2:$X$652, MATCH(1, (IM!$F$2:$F$652=A85) * (ISNUMBER(SEARCH($C$1, IM!$AC$2:$AC$652))), 0)), "")</f>
        <v/>
      </c>
      <c r="K85" s="161">
        <f>COUNTIFS(IM!F:F,A85,IM!AD:AD,"O",IM!X:X,"&gt;="&amp;$A$1,IM!X:X,"&lt;="&amp;$B$1)</f>
        <v>0</v>
      </c>
      <c r="L85" s="233" t="str" cm="1">
        <f t="array" ref="L85">IF(K85&gt;0,IFERROR(HYPERLINK("#'IM'!AC"&amp;MATCH(1,(IM!$F$1:$F$7702=A85)*(ISNUMBER(SEARCH("PMQ2",IM!$AC$1:$AC$7702))),0),"檢核"),"未登錄"),"")</f>
        <v/>
      </c>
      <c r="M85" s="236" t="str" cm="1">
        <f t="array" ref="M85">IF(AND(SUMPRODUCT((IM!F2:F698=A85)*(ISNUMBER(SEARCH("EDC", IM!AC2:AC698))))&gt;0), "EDC", "")</f>
        <v/>
      </c>
      <c r="N85" s="272" t="str" cm="1">
        <f t="array" ref="N85">IF(AND(SUMPRODUCT((IM!F2:F698=A85)*(ISNUMBER(SEARCH("STAR", IM!AC2:AC698))))&gt;0), "STAR", "")</f>
        <v/>
      </c>
      <c r="O85" s="263" t="str" cm="1">
        <f t="array" ref="O85">IFERROR(INDEX(IM!$X$2:$X$652, MATCH(1, (IM!$F$2:$F$652=A85) * (ISNUMBER(SEARCH($D$1, IM!$AC$2:$AC$652))), 0)), "")</f>
        <v/>
      </c>
      <c r="P85" s="194" t="str">
        <f t="shared" si="23"/>
        <v>-4819-五股凌雲店(定保)</v>
      </c>
      <c r="Q85" s="142"/>
      <c r="R85" s="142"/>
      <c r="S85" s="142"/>
      <c r="T85" s="142"/>
      <c r="U85" s="266">
        <f t="shared" si="24"/>
        <v>2</v>
      </c>
      <c r="V85" s="253" t="str">
        <f t="shared" si="25"/>
        <v>未到店</v>
      </c>
      <c r="W85" s="3" t="s">
        <v>4217</v>
      </c>
      <c r="X85" s="5" t="s">
        <v>4218</v>
      </c>
      <c r="Y85" s="5" t="str">
        <f t="shared" si="26"/>
        <v>STAR</v>
      </c>
    </row>
    <row r="86" spans="1:25" ht="15.75" customHeight="1">
      <c r="A86" s="182">
        <v>4801</v>
      </c>
      <c r="B86" s="183" t="s">
        <v>525</v>
      </c>
      <c r="C86" s="184" t="str">
        <f>VLOOKUP($A86,'0919門市清單主檔'!B:V,20,FALSE)</f>
        <v>新北市</v>
      </c>
      <c r="D86" s="185" t="str">
        <f>VLOOKUP($A86,'0919門市清單主檔'!B:V,21,FALSE)</f>
        <v>五股區</v>
      </c>
      <c r="E86" s="186" t="str">
        <f>VLOOKUP(D86,區域表!A:B,2,FALSE)</f>
        <v>湯家瑋</v>
      </c>
      <c r="F86" s="187" t="str">
        <f>IFERROR(IF(VLOOKUP(A86,門市狀態!A:D,4,FALSE)=0,"",VLOOKUP(A86,門市狀態!A:D,4,FALSE)),"")</f>
        <v/>
      </c>
      <c r="G86" s="188" t="s">
        <v>1746</v>
      </c>
      <c r="H86" s="189" t="str">
        <f t="shared" si="22"/>
        <v>-4801-五股成州店(定保)</v>
      </c>
      <c r="I86" s="193" t="s">
        <v>1746</v>
      </c>
      <c r="J86" s="191" t="str" cm="1">
        <f t="array" ref="J86">IFERROR(INDEX(IM!$X$2:$X$652, MATCH(1, (IM!$F$2:$F$652=A86) * (ISNUMBER(SEARCH($C$1, IM!$AC$2:$AC$652))), 0)), "")</f>
        <v/>
      </c>
      <c r="K86" s="161">
        <f>COUNTIFS(IM!F:F,A86,IM!AD:AD,"O",IM!X:X,"&gt;="&amp;$A$1,IM!X:X,"&lt;="&amp;$B$1)</f>
        <v>0</v>
      </c>
      <c r="L86" s="233" t="str" cm="1">
        <f t="array" ref="L86">IF(K86&gt;0,IFERROR(HYPERLINK("#'IM'!AC"&amp;MATCH(1,(IM!$F$1:$F$7702=A86)*(ISNUMBER(SEARCH("PMQ2",IM!$AC$1:$AC$7702))),0),"檢核"),"未登錄"),"")</f>
        <v/>
      </c>
      <c r="M86" s="236" t="str" cm="1">
        <f t="array" ref="M86">IF(AND(SUMPRODUCT((IM!F2:F699=A86)*(ISNUMBER(SEARCH("EDC", IM!AC2:AC699))))&gt;0), "EDC", "")</f>
        <v/>
      </c>
      <c r="N86" s="272" t="str" cm="1">
        <f t="array" ref="N86">IF(AND(SUMPRODUCT((IM!F2:F699=A86)*(ISNUMBER(SEARCH("STAR", IM!AC2:AC699))))&gt;0), "STAR", "")</f>
        <v/>
      </c>
      <c r="O86" s="263" t="str" cm="1">
        <f t="array" ref="O86">IFERROR(INDEX(IM!$X$2:$X$652, MATCH(1, (IM!$F$2:$F$652=A86) * (ISNUMBER(SEARCH($D$1, IM!$AC$2:$AC$652))), 0)), "")</f>
        <v/>
      </c>
      <c r="P86" s="194" t="str">
        <f t="shared" si="23"/>
        <v>-4801-五股成州店(定保)</v>
      </c>
      <c r="Q86" s="142"/>
      <c r="R86" s="142"/>
      <c r="S86" s="142"/>
      <c r="T86" s="142"/>
      <c r="U86" s="266">
        <f t="shared" si="24"/>
        <v>2</v>
      </c>
      <c r="V86" s="253" t="str">
        <f t="shared" si="25"/>
        <v>未到店</v>
      </c>
      <c r="W86" s="3" t="s">
        <v>4219</v>
      </c>
      <c r="X86" s="5" t="s">
        <v>4220</v>
      </c>
      <c r="Y86" s="5" t="str">
        <f t="shared" si="26"/>
        <v>STAR</v>
      </c>
    </row>
    <row r="87" spans="1:25" ht="15.75" customHeight="1">
      <c r="A87" s="182">
        <v>4397</v>
      </c>
      <c r="B87" s="183" t="s">
        <v>386</v>
      </c>
      <c r="C87" s="184" t="str">
        <f>VLOOKUP($A87,'0919門市清單主檔'!B:V,20,FALSE)</f>
        <v>新北市</v>
      </c>
      <c r="D87" s="185" t="str">
        <f>VLOOKUP($A87,'0919門市清單主檔'!B:V,21,FALSE)</f>
        <v>三重區</v>
      </c>
      <c r="E87" s="186" t="str">
        <f>VLOOKUP(D87,區域表!A:B,2,FALSE)</f>
        <v>吳宗鴻</v>
      </c>
      <c r="F87" s="187" t="str">
        <f>IFERROR(IF(VLOOKUP(A87,門市狀態!A:D,4,FALSE)=0,"",VLOOKUP(A87,門市狀態!A:D,4,FALSE)),"")</f>
        <v/>
      </c>
      <c r="G87" s="188" t="s">
        <v>1746</v>
      </c>
      <c r="H87" s="189" t="str">
        <f t="shared" si="22"/>
        <v>-4397-三重仁旺店(定保)</v>
      </c>
      <c r="I87" s="193" t="s">
        <v>1746</v>
      </c>
      <c r="J87" s="191" t="str" cm="1">
        <f t="array" ref="J87">IFERROR(INDEX(IM!$X$2:$X$652, MATCH(1, (IM!$F$2:$F$652=A87) * (ISNUMBER(SEARCH($C$1, IM!$AC$2:$AC$652))), 0)), "")</f>
        <v/>
      </c>
      <c r="K87" s="161">
        <f>COUNTIFS(IM!F:F,A87,IM!AD:AD,"O",IM!X:X,"&gt;="&amp;$A$1,IM!X:X,"&lt;="&amp;$B$1)</f>
        <v>0</v>
      </c>
      <c r="L87" s="233" t="str" cm="1">
        <f t="array" ref="L87">IF(K87&gt;0,IFERROR(HYPERLINK("#'IM'!AC"&amp;MATCH(1,(IM!$F$1:$F$7702=A87)*(ISNUMBER(SEARCH("PMQ2",IM!$AC$1:$AC$7702))),0),"檢核"),"未登錄"),"")</f>
        <v/>
      </c>
      <c r="M87" s="236" t="str" cm="1">
        <f t="array" ref="M87">IF(AND(SUMPRODUCT((IM!F2:F700=A87)*(ISNUMBER(SEARCH("EDC", IM!AC2:AC700))))&gt;0), "EDC", "")</f>
        <v/>
      </c>
      <c r="N87" s="272" t="str" cm="1">
        <f t="array" ref="N87">IF(AND(SUMPRODUCT((IM!F2:F700=A87)*(ISNUMBER(SEARCH("STAR", IM!AC2:AC700))))&gt;0), "STAR", "")</f>
        <v/>
      </c>
      <c r="O87" s="263" t="str" cm="1">
        <f t="array" ref="O87">IFERROR(INDEX(IM!$X$2:$X$652, MATCH(1, (IM!$F$2:$F$652=A87) * (ISNUMBER(SEARCH($D$1, IM!$AC$2:$AC$652))), 0)), "")</f>
        <v/>
      </c>
      <c r="P87" s="194" t="str">
        <f t="shared" si="23"/>
        <v>-4397-三重仁旺店(定保)</v>
      </c>
      <c r="Q87" s="142"/>
      <c r="R87" s="142"/>
      <c r="S87" s="142"/>
      <c r="T87" s="142"/>
      <c r="U87" s="266">
        <f t="shared" si="24"/>
        <v>2</v>
      </c>
      <c r="V87" s="253" t="str">
        <f t="shared" si="25"/>
        <v>未到店</v>
      </c>
      <c r="W87" s="3" t="s">
        <v>4221</v>
      </c>
      <c r="X87" s="5" t="s">
        <v>4222</v>
      </c>
      <c r="Y87" s="5" t="str">
        <f t="shared" si="26"/>
        <v>STAR</v>
      </c>
    </row>
    <row r="88" spans="1:25" ht="15.75" customHeight="1">
      <c r="A88" s="182">
        <v>3770</v>
      </c>
      <c r="B88" s="183" t="s">
        <v>236</v>
      </c>
      <c r="C88" s="184" t="str">
        <f>VLOOKUP($A88,'0919門市清單主檔'!B:V,20,FALSE)</f>
        <v>新北市</v>
      </c>
      <c r="D88" s="185" t="str">
        <f>VLOOKUP($A88,'0919門市清單主檔'!B:V,21,FALSE)</f>
        <v>五股區</v>
      </c>
      <c r="E88" s="186" t="str">
        <f>VLOOKUP(D88,區域表!A:B,2,FALSE)</f>
        <v>湯家瑋</v>
      </c>
      <c r="F88" s="187" t="str">
        <f>IFERROR(IF(VLOOKUP(A88,門市狀態!A:D,4,FALSE)=0,"",VLOOKUP(A88,門市狀態!A:D,4,FALSE)),"")</f>
        <v/>
      </c>
      <c r="G88" s="188" t="s">
        <v>1746</v>
      </c>
      <c r="H88" s="189" t="str">
        <f t="shared" si="22"/>
        <v>-3770-北縣西雲店(定保)</v>
      </c>
      <c r="I88" s="193" t="s">
        <v>1746</v>
      </c>
      <c r="J88" s="191" t="str" cm="1">
        <f t="array" ref="J88">IFERROR(INDEX(IM!$X$2:$X$652, MATCH(1, (IM!$F$2:$F$652=A88) * (ISNUMBER(SEARCH($C$1, IM!$AC$2:$AC$652))), 0)), "")</f>
        <v/>
      </c>
      <c r="K88" s="161">
        <f>COUNTIFS(IM!F:F,A88,IM!AD:AD,"O",IM!X:X,"&gt;="&amp;$A$1,IM!X:X,"&lt;="&amp;$B$1)</f>
        <v>0</v>
      </c>
      <c r="L88" s="233" t="str" cm="1">
        <f t="array" ref="L88">IF(K88&gt;0,IFERROR(HYPERLINK("#'IM'!AC"&amp;MATCH(1,(IM!$F$1:$F$7702=A88)*(ISNUMBER(SEARCH("PMQ2",IM!$AC$1:$AC$7702))),0),"檢核"),"未登錄"),"")</f>
        <v/>
      </c>
      <c r="M88" s="236" t="str" cm="1">
        <f t="array" ref="M88">IF(AND(SUMPRODUCT((IM!F2:F701=A88)*(ISNUMBER(SEARCH("EDC", IM!AC2:AC701))))&gt;0), "EDC", "")</f>
        <v/>
      </c>
      <c r="N88" s="272" t="str" cm="1">
        <f t="array" ref="N88">IF(AND(SUMPRODUCT((IM!F2:F701=A88)*(ISNUMBER(SEARCH("STAR", IM!AC2:AC701))))&gt;0), "STAR", "")</f>
        <v/>
      </c>
      <c r="O88" s="263" t="str" cm="1">
        <f t="array" ref="O88">IFERROR(INDEX(IM!$X$2:$X$652, MATCH(1, (IM!$F$2:$F$652=A88) * (ISNUMBER(SEARCH($D$1, IM!$AC$2:$AC$652))), 0)), "")</f>
        <v/>
      </c>
      <c r="P88" s="194" t="str">
        <f t="shared" si="23"/>
        <v>-3770-北縣西雲店(定保)</v>
      </c>
      <c r="Q88" s="142"/>
      <c r="R88" s="142"/>
      <c r="S88" s="142"/>
      <c r="T88" s="142"/>
      <c r="U88" s="266">
        <f t="shared" si="24"/>
        <v>1</v>
      </c>
      <c r="V88" s="253" t="str">
        <f t="shared" si="25"/>
        <v>未到店</v>
      </c>
      <c r="X88" s="5" t="s">
        <v>4223</v>
      </c>
      <c r="Y88" s="5" t="str">
        <f t="shared" si="26"/>
        <v>STAR</v>
      </c>
    </row>
    <row r="89" spans="1:25" ht="15.75" customHeight="1">
      <c r="A89" s="182">
        <v>2325</v>
      </c>
      <c r="B89" s="183" t="s">
        <v>91</v>
      </c>
      <c r="C89" s="184" t="str">
        <f>VLOOKUP($A89,'0919門市清單主檔'!B:V,20,FALSE)</f>
        <v>新北市</v>
      </c>
      <c r="D89" s="185" t="str">
        <f>VLOOKUP($A89,'0919門市清單主檔'!B:V,21,FALSE)</f>
        <v>五股區</v>
      </c>
      <c r="E89" s="186" t="str">
        <f>VLOOKUP(D89,區域表!A:B,2,FALSE)</f>
        <v>湯家瑋</v>
      </c>
      <c r="F89" s="187" t="str">
        <f>IFERROR(IF(VLOOKUP(A89,門市狀態!A:D,4,FALSE)=0,"",VLOOKUP(A89,門市狀態!A:D,4,FALSE)),"")</f>
        <v/>
      </c>
      <c r="G89" s="188" t="s">
        <v>1746</v>
      </c>
      <c r="H89" s="189" t="str">
        <f t="shared" si="22"/>
        <v>-2325-北縣五泰店(定保)</v>
      </c>
      <c r="I89" s="193" t="s">
        <v>1746</v>
      </c>
      <c r="J89" s="191" t="str" cm="1">
        <f t="array" ref="J89">IFERROR(INDEX(IM!$X$2:$X$652, MATCH(1, (IM!$F$2:$F$652=A89) * (ISNUMBER(SEARCH($C$1, IM!$AC$2:$AC$652))), 0)), "")</f>
        <v/>
      </c>
      <c r="K89" s="161">
        <f>COUNTIFS(IM!F:F,A89,IM!AD:AD,"O",IM!X:X,"&gt;="&amp;$A$1,IM!X:X,"&lt;="&amp;$B$1)</f>
        <v>0</v>
      </c>
      <c r="L89" s="233" t="str" cm="1">
        <f t="array" ref="L89">IF(K89&gt;0,IFERROR(HYPERLINK("#'IM'!AC"&amp;MATCH(1,(IM!$F$1:$F$7702=A89)*(ISNUMBER(SEARCH("PMQ2",IM!$AC$1:$AC$7702))),0),"檢核"),"未登錄"),"")</f>
        <v/>
      </c>
      <c r="M89" s="236" t="str" cm="1">
        <f t="array" ref="M89">IF(AND(SUMPRODUCT((IM!F2:F702=A89)*(ISNUMBER(SEARCH("EDC", IM!AC2:AC702))))&gt;0), "EDC", "")</f>
        <v/>
      </c>
      <c r="N89" s="272" t="str" cm="1">
        <f t="array" ref="N89">IF(AND(SUMPRODUCT((IM!F2:F702=A89)*(ISNUMBER(SEARCH("STAR", IM!AC2:AC702))))&gt;0), "STAR", "")</f>
        <v/>
      </c>
      <c r="O89" s="263" t="str" cm="1">
        <f t="array" ref="O89">IFERROR(INDEX(IM!$X$2:$X$652, MATCH(1, (IM!$F$2:$F$652=A89) * (ISNUMBER(SEARCH($D$1, IM!$AC$2:$AC$652))), 0)), "")</f>
        <v/>
      </c>
      <c r="P89" s="194" t="str">
        <f t="shared" si="23"/>
        <v>-2325-北縣五泰店(定保)</v>
      </c>
      <c r="Q89" s="142"/>
      <c r="R89" s="142"/>
      <c r="S89" s="142"/>
      <c r="T89" s="142"/>
      <c r="U89" s="266">
        <f t="shared" si="24"/>
        <v>2</v>
      </c>
      <c r="V89" s="253" t="str">
        <f t="shared" si="25"/>
        <v>未到店</v>
      </c>
      <c r="W89" s="3" t="s">
        <v>4224</v>
      </c>
      <c r="X89" s="5" t="s">
        <v>4225</v>
      </c>
      <c r="Y89" s="5" t="str">
        <f t="shared" si="26"/>
        <v>STAR</v>
      </c>
    </row>
    <row r="90" spans="1:25" ht="15.75" customHeight="1">
      <c r="A90" s="182">
        <v>4983</v>
      </c>
      <c r="B90" s="183" t="s">
        <v>576</v>
      </c>
      <c r="C90" s="184" t="str">
        <f>VLOOKUP($A90,'0919門市清單主檔'!B:V,20,FALSE)</f>
        <v>新北市</v>
      </c>
      <c r="D90" s="185" t="str">
        <f>VLOOKUP($A90,'0919門市清單主檔'!B:V,21,FALSE)</f>
        <v>板橋區</v>
      </c>
      <c r="E90" s="186" t="str">
        <f>VLOOKUP(D90,區域表!A:B,2,FALSE)</f>
        <v>狄澤洋</v>
      </c>
      <c r="F90" s="187" t="str">
        <f>IFERROR(IF(VLOOKUP(A90,門市狀態!A:D,4,FALSE)=0,"",VLOOKUP(A90,門市狀態!A:D,4,FALSE)),"")</f>
        <v/>
      </c>
      <c r="G90" s="188" t="s">
        <v>1746</v>
      </c>
      <c r="H90" s="189" t="str">
        <f t="shared" si="22"/>
        <v>-4983-板橋藝文店(定保)</v>
      </c>
      <c r="I90" s="193" t="s">
        <v>1746</v>
      </c>
      <c r="J90" s="191" t="str" cm="1">
        <f t="array" ref="J90">IFERROR(INDEX(IM!$X$2:$X$652, MATCH(1, (IM!$F$2:$F$652=A90) * (ISNUMBER(SEARCH($C$1, IM!$AC$2:$AC$652))), 0)), "")</f>
        <v/>
      </c>
      <c r="K90" s="161">
        <f>COUNTIFS(IM!F:F,A90,IM!AD:AD,"O",IM!X:X,"&gt;="&amp;$A$1,IM!X:X,"&lt;="&amp;$B$1)</f>
        <v>0</v>
      </c>
      <c r="L90" s="233" t="str" cm="1">
        <f t="array" ref="L90">IF(K90&gt;0,IFERROR(HYPERLINK("#'IM'!AC"&amp;MATCH(1,(IM!$F$1:$F$7702=A90)*(ISNUMBER(SEARCH("PMQ2",IM!$AC$1:$AC$7702))),0),"檢核"),"未登錄"),"")</f>
        <v/>
      </c>
      <c r="M90" s="236" t="str" cm="1">
        <f t="array" ref="M90">IF(AND(SUMPRODUCT((IM!F2:F703=A90)*(ISNUMBER(SEARCH("EDC", IM!AC2:AC703))))&gt;0), "EDC", "")</f>
        <v/>
      </c>
      <c r="N90" s="272" t="str" cm="1">
        <f t="array" ref="N90">IF(AND(SUMPRODUCT((IM!F2:F703=A90)*(ISNUMBER(SEARCH("STAR", IM!AC2:AC703))))&gt;0), "STAR", "")</f>
        <v/>
      </c>
      <c r="O90" s="263" t="str" cm="1">
        <f t="array" ref="O90">IFERROR(INDEX(IM!$X$2:$X$652, MATCH(1, (IM!$F$2:$F$652=A90) * (ISNUMBER(SEARCH($D$1, IM!$AC$2:$AC$652))), 0)), "")</f>
        <v/>
      </c>
      <c r="P90" s="194" t="str">
        <f t="shared" si="23"/>
        <v>-4983-板橋藝文店(定保)</v>
      </c>
      <c r="Q90" s="142"/>
      <c r="R90" s="142"/>
      <c r="S90" s="142"/>
      <c r="T90" s="142"/>
      <c r="U90" s="266">
        <f t="shared" si="24"/>
        <v>0</v>
      </c>
      <c r="V90" s="253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2">
        <v>4680</v>
      </c>
      <c r="B91" s="183" t="s">
        <v>481</v>
      </c>
      <c r="C91" s="184" t="str">
        <f>VLOOKUP($A91,'0919門市清單主檔'!B:V,20,FALSE)</f>
        <v>新北市</v>
      </c>
      <c r="D91" s="185" t="str">
        <f>VLOOKUP($A91,'0919門市清單主檔'!B:V,21,FALSE)</f>
        <v>板橋區</v>
      </c>
      <c r="E91" s="186" t="str">
        <f>VLOOKUP(D91,區域表!A:B,2,FALSE)</f>
        <v>狄澤洋</v>
      </c>
      <c r="F91" s="187" t="str">
        <f>IFERROR(IF(VLOOKUP(A91,門市狀態!A:D,4,FALSE)=0,"",VLOOKUP(A91,門市狀態!A:D,4,FALSE)),"")</f>
        <v/>
      </c>
      <c r="G91" s="188" t="s">
        <v>1746</v>
      </c>
      <c r="H91" s="189" t="str">
        <f t="shared" si="22"/>
        <v>-4680-板橋江寧店(定保)</v>
      </c>
      <c r="I91" s="193" t="s">
        <v>1746</v>
      </c>
      <c r="J91" s="191" t="str" cm="1">
        <f t="array" ref="J91">IFERROR(INDEX(IM!$X$2:$X$652, MATCH(1, (IM!$F$2:$F$652=A91) * (ISNUMBER(SEARCH($C$1, IM!$AC$2:$AC$652))), 0)), "")</f>
        <v/>
      </c>
      <c r="K91" s="161">
        <f>COUNTIFS(IM!F:F,A91,IM!AD:AD,"O",IM!X:X,"&gt;="&amp;$A$1,IM!X:X,"&lt;="&amp;$B$1)</f>
        <v>0</v>
      </c>
      <c r="L91" s="233" t="str" cm="1">
        <f t="array" ref="L91">IF(K91&gt;0,IFERROR(HYPERLINK("#'IM'!AC"&amp;MATCH(1,(IM!$F$1:$F$7702=A91)*(ISNUMBER(SEARCH("PMQ2",IM!$AC$1:$AC$7702))),0),"檢核"),"未登錄"),"")</f>
        <v/>
      </c>
      <c r="M91" s="236" t="str" cm="1">
        <f t="array" ref="M91">IF(AND(SUMPRODUCT((IM!F2:F704=A91)*(ISNUMBER(SEARCH("EDC", IM!AC2:AC704))))&gt;0), "EDC", "")</f>
        <v/>
      </c>
      <c r="N91" s="272" t="str" cm="1">
        <f t="array" ref="N91">IF(AND(SUMPRODUCT((IM!F2:F704=A91)*(ISNUMBER(SEARCH("STAR", IM!AC2:AC704))))&gt;0), "STAR", "")</f>
        <v/>
      </c>
      <c r="O91" s="263" t="str" cm="1">
        <f t="array" ref="O91">IFERROR(INDEX(IM!$X$2:$X$652, MATCH(1, (IM!$F$2:$F$652=A91) * (ISNUMBER(SEARCH($D$1, IM!$AC$2:$AC$652))), 0)), "")</f>
        <v/>
      </c>
      <c r="P91" s="194" t="str">
        <f t="shared" si="23"/>
        <v>-4680-板橋江寧店(定保)</v>
      </c>
      <c r="Q91" s="142"/>
      <c r="R91" s="142"/>
      <c r="S91" s="142"/>
      <c r="T91" s="142"/>
      <c r="U91" s="266">
        <f t="shared" si="24"/>
        <v>0</v>
      </c>
      <c r="V91" s="253" t="str">
        <f t="shared" si="25"/>
        <v>未到店</v>
      </c>
      <c r="X91" s="5"/>
      <c r="Y91" s="5" t="str">
        <f t="shared" si="26"/>
        <v/>
      </c>
    </row>
    <row r="92" spans="1:25" ht="15.75" customHeight="1">
      <c r="A92" s="182">
        <v>3227</v>
      </c>
      <c r="B92" s="183" t="s">
        <v>170</v>
      </c>
      <c r="C92" s="184" t="str">
        <f>VLOOKUP($A92,'0919門市清單主檔'!B:V,20,FALSE)</f>
        <v>新北市</v>
      </c>
      <c r="D92" s="185" t="str">
        <f>VLOOKUP($A92,'0919門市清單主檔'!B:V,21,FALSE)</f>
        <v>五股區</v>
      </c>
      <c r="E92" s="186" t="str">
        <f>VLOOKUP(D92,區域表!A:B,2,FALSE)</f>
        <v>湯家瑋</v>
      </c>
      <c r="F92" s="187" t="str">
        <f>IFERROR(IF(VLOOKUP(A92,門市狀態!A:D,4,FALSE)=0,"",VLOOKUP(A92,門市狀態!A:D,4,FALSE)),"")</f>
        <v/>
      </c>
      <c r="G92" s="188" t="s">
        <v>1746</v>
      </c>
      <c r="H92" s="189" t="str">
        <f t="shared" si="22"/>
        <v>-3227-五股四維店(定保)</v>
      </c>
      <c r="I92" s="193" t="s">
        <v>1746</v>
      </c>
      <c r="J92" s="191" t="str" cm="1">
        <f t="array" ref="J92">IFERROR(INDEX(IM!$X$2:$X$652, MATCH(1, (IM!$F$2:$F$652=A92) * (ISNUMBER(SEARCH($C$1, IM!$AC$2:$AC$652))), 0)), "")</f>
        <v/>
      </c>
      <c r="K92" s="161">
        <f>COUNTIFS(IM!F:F,A92,IM!AD:AD,"O",IM!X:X,"&gt;="&amp;$A$1,IM!X:X,"&lt;="&amp;$B$1)</f>
        <v>0</v>
      </c>
      <c r="L92" s="233" t="str" cm="1">
        <f t="array" ref="L92">IF(K92&gt;0,IFERROR(HYPERLINK("#'IM'!AC"&amp;MATCH(1,(IM!$F$1:$F$7702=A92)*(ISNUMBER(SEARCH("PMQ2",IM!$AC$1:$AC$7702))),0),"檢核"),"未登錄"),"")</f>
        <v/>
      </c>
      <c r="M92" s="236" t="str" cm="1">
        <f t="array" ref="M92">IF(AND(SUMPRODUCT((IM!F2:F711=A92)*(ISNUMBER(SEARCH("EDC", IM!AC2:AC711))))&gt;0), "EDC", "")</f>
        <v/>
      </c>
      <c r="N92" s="272" t="str" cm="1">
        <f t="array" ref="N92">IF(AND(SUMPRODUCT((IM!F2:F711=A92)*(ISNUMBER(SEARCH("STAR", IM!AC2:AC711))))&gt;0), "STAR", "")</f>
        <v/>
      </c>
      <c r="O92" s="263" t="str" cm="1">
        <f t="array" ref="O92">IFERROR(INDEX(IM!$X$2:$X$652, MATCH(1, (IM!$F$2:$F$652=A92) * (ISNUMBER(SEARCH($D$1, IM!$AC$2:$AC$652))), 0)), "")</f>
        <v/>
      </c>
      <c r="P92" s="194" t="str">
        <f t="shared" si="23"/>
        <v>-3227-五股四維店(定保)</v>
      </c>
      <c r="Q92" s="142"/>
      <c r="R92" s="142"/>
      <c r="S92" s="142"/>
      <c r="T92" s="142"/>
      <c r="U92" s="266">
        <f t="shared" si="24"/>
        <v>1</v>
      </c>
      <c r="V92" s="253" t="str">
        <f t="shared" si="25"/>
        <v>未到店</v>
      </c>
      <c r="X92" s="5" t="s">
        <v>4232</v>
      </c>
      <c r="Y92" s="5" t="str">
        <f t="shared" si="26"/>
        <v>STAR</v>
      </c>
    </row>
    <row r="93" spans="1:25" ht="15.75" customHeight="1">
      <c r="A93" s="182">
        <v>5003</v>
      </c>
      <c r="B93" s="183" t="s">
        <v>579</v>
      </c>
      <c r="C93" s="184" t="str">
        <f>VLOOKUP($A93,'0919門市清單主檔'!B:V,20,FALSE)</f>
        <v>新北市</v>
      </c>
      <c r="D93" s="185" t="str">
        <f>VLOOKUP($A93,'0919門市清單主檔'!B:V,21,FALSE)</f>
        <v>五股區</v>
      </c>
      <c r="E93" s="186" t="str">
        <f>VLOOKUP(D93,區域表!A:B,2,FALSE)</f>
        <v>湯家瑋</v>
      </c>
      <c r="F93" s="187" t="str">
        <f>IFERROR(IF(VLOOKUP(A93,門市狀態!A:D,4,FALSE)=0,"",VLOOKUP(A93,門市狀態!A:D,4,FALSE)),"")</f>
        <v/>
      </c>
      <c r="G93" s="188" t="s">
        <v>1746</v>
      </c>
      <c r="H93" s="189" t="str">
        <f t="shared" si="22"/>
        <v>-5003-五股更寮店(定保)</v>
      </c>
      <c r="I93" s="193" t="s">
        <v>1746</v>
      </c>
      <c r="J93" s="191" t="str" cm="1">
        <f t="array" ref="J93">IFERROR(INDEX(IM!$X$2:$X$652, MATCH(1, (IM!$F$2:$F$652=A93) * (ISNUMBER(SEARCH($C$1, IM!$AC$2:$AC$652))), 0)), "")</f>
        <v/>
      </c>
      <c r="K93" s="161">
        <f>COUNTIFS(IM!F:F,A93,IM!AD:AD,"O",IM!X:X,"&gt;="&amp;$A$1,IM!X:X,"&lt;="&amp;$B$1)</f>
        <v>0</v>
      </c>
      <c r="L93" s="233" t="str" cm="1">
        <f t="array" ref="L93">IF(K93&gt;0,IFERROR(HYPERLINK("#'IM'!AC"&amp;MATCH(1,(IM!$F$1:$F$7702=A93)*(ISNUMBER(SEARCH("PMQ2",IM!$AC$1:$AC$7702))),0),"檢核"),"未登錄"),"")</f>
        <v/>
      </c>
      <c r="M93" s="236" t="str" cm="1">
        <f t="array" ref="M93">IF(AND(SUMPRODUCT((IM!F2:F712=A93)*(ISNUMBER(SEARCH("EDC", IM!AC2:AC712))))&gt;0), "EDC", "")</f>
        <v/>
      </c>
      <c r="N93" s="272" t="str" cm="1">
        <f t="array" ref="N93">IF(AND(SUMPRODUCT((IM!F2:F712=A93)*(ISNUMBER(SEARCH("STAR", IM!AC2:AC712))))&gt;0), "STAR", "")</f>
        <v/>
      </c>
      <c r="O93" s="263" t="str" cm="1">
        <f t="array" ref="O93">IFERROR(INDEX(IM!$X$2:$X$652, MATCH(1, (IM!$F$2:$F$652=A93) * (ISNUMBER(SEARCH($D$1, IM!$AC$2:$AC$652))), 0)), "")</f>
        <v/>
      </c>
      <c r="P93" s="194" t="str">
        <f t="shared" si="23"/>
        <v>-5003-五股更寮店(定保)</v>
      </c>
      <c r="Q93" s="142"/>
      <c r="R93" s="142"/>
      <c r="S93" s="142"/>
      <c r="T93" s="142"/>
      <c r="U93" s="266">
        <f t="shared" si="24"/>
        <v>0</v>
      </c>
      <c r="V93" s="253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2">
        <v>4652</v>
      </c>
      <c r="B94" s="183" t="s">
        <v>470</v>
      </c>
      <c r="C94" s="184" t="str">
        <f>VLOOKUP($A94,'0919門市清單主檔'!B:V,20,FALSE)</f>
        <v>新北市</v>
      </c>
      <c r="D94" s="185" t="str">
        <f>VLOOKUP($A94,'0919門市清單主檔'!B:V,21,FALSE)</f>
        <v>三重區</v>
      </c>
      <c r="E94" s="186" t="str">
        <f>VLOOKUP(D94,區域表!A:B,2,FALSE)</f>
        <v>吳宗鴻</v>
      </c>
      <c r="F94" s="187" t="str">
        <f>IFERROR(IF(VLOOKUP(A94,門市狀態!A:D,4,FALSE)=0,"",VLOOKUP(A94,門市狀態!A:D,4,FALSE)),"")</f>
        <v/>
      </c>
      <c r="G94" s="188" t="s">
        <v>1746</v>
      </c>
      <c r="H94" s="189" t="str">
        <f t="shared" si="22"/>
        <v>-4652-三重天富店(定保)</v>
      </c>
      <c r="I94" s="193" t="s">
        <v>1746</v>
      </c>
      <c r="J94" s="191" t="str" cm="1">
        <f t="array" ref="J94">IFERROR(INDEX(IM!$X$2:$X$652, MATCH(1, (IM!$F$2:$F$652=A94) * (ISNUMBER(SEARCH($C$1, IM!$AC$2:$AC$652))), 0)), "")</f>
        <v/>
      </c>
      <c r="K94" s="161">
        <f>COUNTIFS(IM!F:F,A94,IM!AD:AD,"O",IM!X:X,"&gt;="&amp;$A$1,IM!X:X,"&lt;="&amp;$B$1)</f>
        <v>0</v>
      </c>
      <c r="L94" s="233" t="str" cm="1">
        <f t="array" ref="L94">IF(K94&gt;0,IFERROR(HYPERLINK("#'IM'!AC"&amp;MATCH(1,(IM!$F$1:$F$7702=A94)*(ISNUMBER(SEARCH("PMQ2",IM!$AC$1:$AC$7702))),0),"檢核"),"未登錄"),"")</f>
        <v/>
      </c>
      <c r="M94" s="236" t="str" cm="1">
        <f t="array" ref="M94">IF(AND(SUMPRODUCT((IM!F2:F713=A94)*(ISNUMBER(SEARCH("EDC", IM!AC2:AC713))))&gt;0), "EDC", "")</f>
        <v/>
      </c>
      <c r="N94" s="272" t="str" cm="1">
        <f t="array" ref="N94">IF(AND(SUMPRODUCT((IM!F2:F713=A94)*(ISNUMBER(SEARCH("STAR", IM!AC2:AC713))))&gt;0), "STAR", "")</f>
        <v/>
      </c>
      <c r="O94" s="263" t="str" cm="1">
        <f t="array" ref="O94">IFERROR(INDEX(IM!$X$2:$X$652, MATCH(1, (IM!$F$2:$F$652=A94) * (ISNUMBER(SEARCH($D$1, IM!$AC$2:$AC$652))), 0)), "")</f>
        <v/>
      </c>
      <c r="P94" s="194" t="str">
        <f t="shared" si="23"/>
        <v>-4652-三重天富店(定保)</v>
      </c>
      <c r="Q94" s="142"/>
      <c r="R94" s="142"/>
      <c r="S94" s="142"/>
      <c r="T94" s="142"/>
      <c r="U94" s="266">
        <f t="shared" si="24"/>
        <v>0</v>
      </c>
      <c r="V94" s="253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2">
        <v>5197</v>
      </c>
      <c r="B95" s="183" t="s">
        <v>4044</v>
      </c>
      <c r="C95" s="184" t="str">
        <f>VLOOKUP($A95,'0919門市清單主檔'!B:V,20,FALSE)</f>
        <v>新北市</v>
      </c>
      <c r="D95" s="185" t="str">
        <f>VLOOKUP($A95,'0919門市清單主檔'!B:V,21,FALSE)</f>
        <v>蘆洲區</v>
      </c>
      <c r="E95" s="186" t="str">
        <f>VLOOKUP(D95,區域表!A:B,2,FALSE)</f>
        <v>吳宗鴻</v>
      </c>
      <c r="F95" s="187" t="str">
        <f>IFERROR(IF(VLOOKUP(A95,門市狀態!A:D,4,FALSE)=0,"",VLOOKUP(A95,門市狀態!A:D,4,FALSE)),"")</f>
        <v/>
      </c>
      <c r="G95" s="188" t="s">
        <v>1746</v>
      </c>
      <c r="H95" s="189" t="str">
        <f t="shared" si="22"/>
        <v>-5197-蘆洲鴻悅店(定保)</v>
      </c>
      <c r="I95" s="193" t="s">
        <v>1746</v>
      </c>
      <c r="J95" s="191" t="str" cm="1">
        <f t="array" ref="J95">IFERROR(INDEX(IM!$X$2:$X$652, MATCH(1, (IM!$F$2:$F$652=A95) * (ISNUMBER(SEARCH($C$1, IM!$AC$2:$AC$652))), 0)), "")</f>
        <v/>
      </c>
      <c r="K95" s="161">
        <f>COUNTIFS(IM!F:F,A95,IM!AD:AD,"O",IM!X:X,"&gt;="&amp;$A$1,IM!X:X,"&lt;="&amp;$B$1)</f>
        <v>0</v>
      </c>
      <c r="L95" s="233" t="str" cm="1">
        <f t="array" ref="L95">IF(K95&gt;0,IFERROR(HYPERLINK("#'IM'!AC"&amp;MATCH(1,(IM!$F$1:$F$7702=A95)*(ISNUMBER(SEARCH("PMQ2",IM!$AC$1:$AC$7702))),0),"檢核"),"未登錄"),"")</f>
        <v/>
      </c>
      <c r="M95" s="236" t="str" cm="1">
        <f t="array" ref="M95">IF(AND(SUMPRODUCT((IM!F2:F714=A95)*(ISNUMBER(SEARCH("EDC", IM!AC2:AC714))))&gt;0), "EDC", "")</f>
        <v/>
      </c>
      <c r="N95" s="272" t="str" cm="1">
        <f t="array" ref="N95">IF(AND(SUMPRODUCT((IM!F2:F714=A95)*(ISNUMBER(SEARCH("STAR", IM!AC2:AC714))))&gt;0), "STAR", "")</f>
        <v/>
      </c>
      <c r="O95" s="263" t="str" cm="1">
        <f t="array" ref="O95">IFERROR(INDEX(IM!$X$2:$X$652, MATCH(1, (IM!$F$2:$F$652=A95) * (ISNUMBER(SEARCH($D$1, IM!$AC$2:$AC$652))), 0)), "")</f>
        <v/>
      </c>
      <c r="P95" s="194" t="str">
        <f t="shared" si="23"/>
        <v>-5197-蘆洲鴻悅店(定保)</v>
      </c>
      <c r="Q95" s="142"/>
      <c r="R95" s="142"/>
      <c r="S95" s="142"/>
      <c r="T95" s="142"/>
      <c r="U95" s="266">
        <f t="shared" si="24"/>
        <v>0</v>
      </c>
      <c r="V95" s="253" t="str">
        <f t="shared" si="25"/>
        <v>未到店</v>
      </c>
      <c r="X95" s="5"/>
      <c r="Y95" s="5" t="str">
        <f t="shared" si="26"/>
        <v/>
      </c>
    </row>
    <row r="96" spans="1:25" ht="15.75" customHeight="1">
      <c r="A96" s="182">
        <v>2399</v>
      </c>
      <c r="B96" s="183" t="s">
        <v>97</v>
      </c>
      <c r="C96" s="184" t="str">
        <f>VLOOKUP($A96,'0919門市清單主檔'!B:V,20,FALSE)</f>
        <v>新北市</v>
      </c>
      <c r="D96" s="185" t="str">
        <f>VLOOKUP($A96,'0919門市清單主檔'!B:V,21,FALSE)</f>
        <v>三重區</v>
      </c>
      <c r="E96" s="186" t="str">
        <f>VLOOKUP(D96,區域表!A:B,2,FALSE)</f>
        <v>吳宗鴻</v>
      </c>
      <c r="F96" s="187" t="str">
        <f>IFERROR(IF(VLOOKUP(A96,門市狀態!A:D,4,FALSE)=0,"",VLOOKUP(A96,門市狀態!A:D,4,FALSE)),"")</f>
        <v/>
      </c>
      <c r="G96" s="188" t="s">
        <v>1746</v>
      </c>
      <c r="H96" s="189" t="str">
        <f t="shared" si="22"/>
        <v>-2399-三重三陽店(定保)</v>
      </c>
      <c r="I96" s="193" t="s">
        <v>1746</v>
      </c>
      <c r="J96" s="191" t="str" cm="1">
        <f t="array" ref="J96">IFERROR(INDEX(IM!$X$2:$X$652, MATCH(1, (IM!$F$2:$F$652=A96) * (ISNUMBER(SEARCH($C$1, IM!$AC$2:$AC$652))), 0)), "")</f>
        <v/>
      </c>
      <c r="K96" s="161">
        <f>COUNTIFS(IM!F:F,A96,IM!AD:AD,"O",IM!X:X,"&gt;="&amp;$A$1,IM!X:X,"&lt;="&amp;$B$1)</f>
        <v>0</v>
      </c>
      <c r="L96" s="233" t="str" cm="1">
        <f t="array" ref="L96">IF(K96&gt;0,IFERROR(HYPERLINK("#'IM'!AC"&amp;MATCH(1,(IM!$F$1:$F$7702=A96)*(ISNUMBER(SEARCH("PMQ2",IM!$AC$1:$AC$7702))),0),"檢核"),"未登錄"),"")</f>
        <v/>
      </c>
      <c r="M96" s="236" t="str" cm="1">
        <f t="array" ref="M96">IF(AND(SUMPRODUCT((IM!F2:F715=A96)*(ISNUMBER(SEARCH("EDC", IM!AC2:AC715))))&gt;0), "EDC", "")</f>
        <v/>
      </c>
      <c r="N96" s="272" t="str" cm="1">
        <f t="array" ref="N96">IF(AND(SUMPRODUCT((IM!F2:F715=A96)*(ISNUMBER(SEARCH("STAR", IM!AC2:AC715))))&gt;0), "STAR", "")</f>
        <v/>
      </c>
      <c r="O96" s="263" t="str" cm="1">
        <f t="array" ref="O96">IFERROR(INDEX(IM!$X$2:$X$652, MATCH(1, (IM!$F$2:$F$652=A96) * (ISNUMBER(SEARCH($D$1, IM!$AC$2:$AC$652))), 0)), "")</f>
        <v/>
      </c>
      <c r="P96" s="194" t="str">
        <f t="shared" si="23"/>
        <v>-2399-三重三陽店(定保)</v>
      </c>
      <c r="Q96" s="142"/>
      <c r="R96" s="142"/>
      <c r="S96" s="142"/>
      <c r="T96" s="142"/>
      <c r="U96" s="266">
        <f t="shared" si="24"/>
        <v>0</v>
      </c>
      <c r="V96" s="253" t="str">
        <f t="shared" si="25"/>
        <v>未到店</v>
      </c>
      <c r="X96" s="5"/>
      <c r="Y96" s="5" t="str">
        <f t="shared" si="26"/>
        <v/>
      </c>
    </row>
    <row r="97" spans="1:25" ht="15.75" customHeight="1">
      <c r="A97" s="182">
        <v>3853</v>
      </c>
      <c r="B97" s="183" t="s">
        <v>246</v>
      </c>
      <c r="C97" s="184" t="str">
        <f>VLOOKUP($A97,'0919門市清單主檔'!B:V,20,FALSE)</f>
        <v>新北市</v>
      </c>
      <c r="D97" s="185" t="str">
        <f>VLOOKUP($A97,'0919門市清單主檔'!B:V,21,FALSE)</f>
        <v>板橋區</v>
      </c>
      <c r="E97" s="186" t="str">
        <f>VLOOKUP(D97,區域表!A:B,2,FALSE)</f>
        <v>狄澤洋</v>
      </c>
      <c r="F97" s="187" t="str">
        <f>IFERROR(IF(VLOOKUP(A97,門市狀態!A:D,4,FALSE)=0,"",VLOOKUP(A97,門市狀態!A:D,4,FALSE)),"")</f>
        <v/>
      </c>
      <c r="G97" s="188" t="s">
        <v>1746</v>
      </c>
      <c r="H97" s="189" t="str">
        <f t="shared" si="22"/>
        <v>-3853-板橋互助店(定保)</v>
      </c>
      <c r="I97" s="193" t="s">
        <v>1746</v>
      </c>
      <c r="J97" s="191" t="str" cm="1">
        <f t="array" ref="J97">IFERROR(INDEX(IM!$X$2:$X$652, MATCH(1, (IM!$F$2:$F$652=A97) * (ISNUMBER(SEARCH($C$1, IM!$AC$2:$AC$652))), 0)), "")</f>
        <v/>
      </c>
      <c r="K97" s="161">
        <f>COUNTIFS(IM!F:F,A97,IM!AD:AD,"O",IM!X:X,"&gt;="&amp;$A$1,IM!X:X,"&lt;="&amp;$B$1)</f>
        <v>0</v>
      </c>
      <c r="L97" s="233" t="str" cm="1">
        <f t="array" ref="L97">IF(K97&gt;0,IFERROR(HYPERLINK("#'IM'!AC"&amp;MATCH(1,(IM!$F$1:$F$7702=A97)*(ISNUMBER(SEARCH("PMQ2",IM!$AC$1:$AC$7702))),0),"檢核"),"未登錄"),"")</f>
        <v/>
      </c>
      <c r="M97" s="236" t="str" cm="1">
        <f t="array" ref="M97">IF(AND(SUMPRODUCT((IM!F2:F716=A97)*(ISNUMBER(SEARCH("EDC", IM!AC2:AC716))))&gt;0), "EDC", "")</f>
        <v/>
      </c>
      <c r="N97" s="272" t="str" cm="1">
        <f t="array" ref="N97">IF(AND(SUMPRODUCT((IM!F2:F716=A97)*(ISNUMBER(SEARCH("STAR", IM!AC2:AC716))))&gt;0), "STAR", "")</f>
        <v/>
      </c>
      <c r="O97" s="263" t="str" cm="1">
        <f t="array" ref="O97">IFERROR(INDEX(IM!$X$2:$X$652, MATCH(1, (IM!$F$2:$F$652=A97) * (ISNUMBER(SEARCH($D$1, IM!$AC$2:$AC$652))), 0)), "")</f>
        <v/>
      </c>
      <c r="P97" s="194" t="str">
        <f t="shared" si="23"/>
        <v>-3853-板橋互助店(定保)</v>
      </c>
      <c r="Q97" s="142"/>
      <c r="R97" s="142"/>
      <c r="S97" s="142"/>
      <c r="T97" s="142"/>
      <c r="U97" s="266">
        <f t="shared" si="24"/>
        <v>0</v>
      </c>
      <c r="V97" s="253" t="str">
        <f t="shared" si="25"/>
        <v>未到店</v>
      </c>
      <c r="X97" s="5"/>
      <c r="Y97" s="5" t="str">
        <f t="shared" si="26"/>
        <v/>
      </c>
    </row>
    <row r="98" spans="1:25" ht="15.75" customHeight="1">
      <c r="A98" s="182">
        <v>4005</v>
      </c>
      <c r="B98" s="183" t="s">
        <v>285</v>
      </c>
      <c r="C98" s="184" t="str">
        <f>VLOOKUP($A98,'0919門市清單主檔'!B:V,20,FALSE)</f>
        <v>新北市</v>
      </c>
      <c r="D98" s="185" t="str">
        <f>VLOOKUP($A98,'0919門市清單主檔'!B:V,21,FALSE)</f>
        <v>新莊區</v>
      </c>
      <c r="E98" s="186" t="str">
        <f>VLOOKUP(D98,區域表!A:B,2,FALSE)</f>
        <v>湯家瑋</v>
      </c>
      <c r="F98" s="187" t="str">
        <f>IFERROR(IF(VLOOKUP(A98,門市狀態!A:D,4,FALSE)=0,"",VLOOKUP(A98,門市狀態!A:D,4,FALSE)),"")</f>
        <v/>
      </c>
      <c r="G98" s="188" t="s">
        <v>1746</v>
      </c>
      <c r="H98" s="189" t="str">
        <f t="shared" si="22"/>
        <v>-4005-新莊雙鳳店(定保)</v>
      </c>
      <c r="I98" s="193" t="s">
        <v>1746</v>
      </c>
      <c r="J98" s="191" t="str" cm="1">
        <f t="array" ref="J98">IFERROR(INDEX(IM!$X$2:$X$652, MATCH(1, (IM!$F$2:$F$652=A98) * (ISNUMBER(SEARCH($C$1, IM!$AC$2:$AC$652))), 0)), "")</f>
        <v/>
      </c>
      <c r="K98" s="161">
        <f>COUNTIFS(IM!F:F,A98,IM!AD:AD,"O",IM!X:X,"&gt;="&amp;$A$1,IM!X:X,"&lt;="&amp;$B$1)</f>
        <v>0</v>
      </c>
      <c r="L98" s="233" t="str" cm="1">
        <f t="array" ref="L98">IF(K98&gt;0,IFERROR(HYPERLINK("#'IM'!AC"&amp;MATCH(1,(IM!$F$1:$F$7702=A98)*(ISNUMBER(SEARCH("PMQ2",IM!$AC$1:$AC$7702))),0),"檢核"),"未登錄"),"")</f>
        <v/>
      </c>
      <c r="M98" s="236" t="str" cm="1">
        <f t="array" ref="M98">IF(AND(SUMPRODUCT((IM!F2:F717=A98)*(ISNUMBER(SEARCH("EDC", IM!AC2:AC717))))&gt;0), "EDC", "")</f>
        <v/>
      </c>
      <c r="N98" s="272" t="str" cm="1">
        <f t="array" ref="N98">IF(AND(SUMPRODUCT((IM!F2:F717=A98)*(ISNUMBER(SEARCH("STAR", IM!AC2:AC717))))&gt;0), "STAR", "")</f>
        <v/>
      </c>
      <c r="O98" s="263" t="str" cm="1">
        <f t="array" ref="O98">IFERROR(INDEX(IM!$X$2:$X$652, MATCH(1, (IM!$F$2:$F$652=A98) * (ISNUMBER(SEARCH($D$1, IM!$AC$2:$AC$652))), 0)), "")</f>
        <v/>
      </c>
      <c r="P98" s="194" t="str">
        <f t="shared" si="23"/>
        <v>-4005-新莊雙鳳店(定保)</v>
      </c>
      <c r="Q98" s="142"/>
      <c r="R98" s="142"/>
      <c r="S98" s="142"/>
      <c r="T98" s="142"/>
      <c r="U98" s="266">
        <f t="shared" si="24"/>
        <v>2</v>
      </c>
      <c r="V98" s="253" t="str">
        <f t="shared" si="25"/>
        <v>未到店</v>
      </c>
      <c r="W98" s="3" t="s">
        <v>4233</v>
      </c>
      <c r="X98" s="5" t="s">
        <v>4234</v>
      </c>
      <c r="Y98" s="5" t="str">
        <f t="shared" si="26"/>
        <v>STAR</v>
      </c>
    </row>
    <row r="99" spans="1:25" ht="15.75" customHeight="1">
      <c r="A99" s="182">
        <v>4057</v>
      </c>
      <c r="B99" s="183" t="s">
        <v>300</v>
      </c>
      <c r="C99" s="184" t="str">
        <f>VLOOKUP($A99,'0919門市清單主檔'!B:V,20,FALSE)</f>
        <v>新北市</v>
      </c>
      <c r="D99" s="185" t="str">
        <f>VLOOKUP($A99,'0919門市清單主檔'!B:V,21,FALSE)</f>
        <v>林口區</v>
      </c>
      <c r="E99" s="186" t="str">
        <f>VLOOKUP(D99,區域表!A:B,2,FALSE)</f>
        <v>湯家瑋</v>
      </c>
      <c r="F99" s="187" t="str">
        <f>IFERROR(IF(VLOOKUP(A99,門市狀態!A:D,4,FALSE)=0,"",VLOOKUP(A99,門市狀態!A:D,4,FALSE)),"")</f>
        <v/>
      </c>
      <c r="G99" s="188" t="s">
        <v>1746</v>
      </c>
      <c r="H99" s="189" t="str">
        <f t="shared" si="22"/>
        <v>-4057-林口香澄店(定保)</v>
      </c>
      <c r="I99" s="193" t="s">
        <v>1746</v>
      </c>
      <c r="J99" s="191" t="str" cm="1">
        <f t="array" ref="J99">IFERROR(INDEX(IM!$X$2:$X$652, MATCH(1, (IM!$F$2:$F$652=A99) * (ISNUMBER(SEARCH($C$1, IM!$AC$2:$AC$652))), 0)), "")</f>
        <v/>
      </c>
      <c r="K99" s="161">
        <f>COUNTIFS(IM!F:F,A99,IM!AD:AD,"O",IM!X:X,"&gt;="&amp;$A$1,IM!X:X,"&lt;="&amp;$B$1)</f>
        <v>0</v>
      </c>
      <c r="L99" s="233" t="str" cm="1">
        <f t="array" ref="L99">IF(K99&gt;0,IFERROR(HYPERLINK("#'IM'!AC"&amp;MATCH(1,(IM!$F$1:$F$7702=A99)*(ISNUMBER(SEARCH("PMQ2",IM!$AC$1:$AC$7702))),0),"檢核"),"未登錄"),"")</f>
        <v/>
      </c>
      <c r="M99" s="236" t="str" cm="1">
        <f t="array" ref="M99">IF(AND(SUMPRODUCT((IM!F2:F720=A99)*(ISNUMBER(SEARCH("EDC", IM!AC2:AC720))))&gt;0), "EDC", "")</f>
        <v/>
      </c>
      <c r="N99" s="272" t="str" cm="1">
        <f t="array" ref="N99">IF(AND(SUMPRODUCT((IM!F2:F720=A99)*(ISNUMBER(SEARCH("STAR", IM!AC2:AC720))))&gt;0), "STAR", "")</f>
        <v/>
      </c>
      <c r="O99" s="263" t="str" cm="1">
        <f t="array" ref="O99">IFERROR(INDEX(IM!$X$2:$X$652, MATCH(1, (IM!$F$2:$F$652=A99) * (ISNUMBER(SEARCH($D$1, IM!$AC$2:$AC$652))), 0)), "")</f>
        <v/>
      </c>
      <c r="P99" s="194" t="str">
        <f t="shared" si="23"/>
        <v>-4057-林口香澄店(定保)</v>
      </c>
      <c r="Q99" s="142"/>
      <c r="R99" s="142"/>
      <c r="S99" s="142"/>
      <c r="T99" s="142"/>
      <c r="U99" s="266">
        <f t="shared" si="24"/>
        <v>2</v>
      </c>
      <c r="V99" s="253" t="str">
        <f t="shared" si="25"/>
        <v>未到店</v>
      </c>
      <c r="W99" s="3" t="s">
        <v>4239</v>
      </c>
      <c r="X99" s="5" t="s">
        <v>4240</v>
      </c>
      <c r="Y99" s="5" t="str">
        <f t="shared" si="26"/>
        <v>STAR</v>
      </c>
    </row>
    <row r="100" spans="1:25" ht="15.75" customHeight="1">
      <c r="A100" s="182">
        <v>2267</v>
      </c>
      <c r="B100" s="183" t="s">
        <v>80</v>
      </c>
      <c r="C100" s="184" t="str">
        <f>VLOOKUP($A100,'0919門市清單主檔'!B:V,20,FALSE)</f>
        <v>新北市</v>
      </c>
      <c r="D100" s="185" t="str">
        <f>VLOOKUP($A100,'0919門市清單主檔'!B:V,21,FALSE)</f>
        <v>金山區</v>
      </c>
      <c r="E100" s="186" t="str">
        <f>VLOOKUP(D100,區域表!A:B,2,FALSE)</f>
        <v>吳宗鴻</v>
      </c>
      <c r="F100" s="187" t="str">
        <f>IFERROR(IF(VLOOKUP(A100,門市狀態!A:D,4,FALSE)=0,"",VLOOKUP(A100,門市狀態!A:D,4,FALSE)),"")</f>
        <v/>
      </c>
      <c r="G100" s="188" t="s">
        <v>1746</v>
      </c>
      <c r="H100" s="189" t="str">
        <f t="shared" si="22"/>
        <v>-2267-北縣金陽店(定保)</v>
      </c>
      <c r="I100" s="193" t="s">
        <v>1746</v>
      </c>
      <c r="J100" s="191" t="str" cm="1">
        <f t="array" ref="J100">IFERROR(INDEX(IM!$X$2:$X$652, MATCH(1, (IM!$F$2:$F$652=A100) * (ISNUMBER(SEARCH($C$1, IM!$AC$2:$AC$652))), 0)), "")</f>
        <v/>
      </c>
      <c r="K100" s="161">
        <f>COUNTIFS(IM!F:F,A100,IM!AD:AD,"O",IM!X:X,"&gt;="&amp;$A$1,IM!X:X,"&lt;="&amp;$B$1)</f>
        <v>0</v>
      </c>
      <c r="L100" s="233" t="str" cm="1">
        <f t="array" ref="L100">IF(K100&gt;0,IFERROR(HYPERLINK("#'IM'!AC"&amp;MATCH(1,(IM!$F$1:$F$7702=A100)*(ISNUMBER(SEARCH("PMQ2",IM!$AC$1:$AC$7702))),0),"檢核"),"未登錄"),"")</f>
        <v/>
      </c>
      <c r="M100" s="236" t="str" cm="1">
        <f t="array" ref="M100">IF(AND(SUMPRODUCT((IM!F2:F721=A100)*(ISNUMBER(SEARCH("EDC", IM!AC2:AC721))))&gt;0), "EDC", "")</f>
        <v/>
      </c>
      <c r="N100" s="272" t="str" cm="1">
        <f t="array" ref="N100">IF(AND(SUMPRODUCT((IM!F2:F721=A100)*(ISNUMBER(SEARCH("STAR", IM!AC2:AC721))))&gt;0), "STAR", "")</f>
        <v/>
      </c>
      <c r="O100" s="263" t="str" cm="1">
        <f t="array" ref="O100">IFERROR(INDEX(IM!$X$2:$X$652, MATCH(1, (IM!$F$2:$F$652=A100) * (ISNUMBER(SEARCH($D$1, IM!$AC$2:$AC$652))), 0)), "")</f>
        <v/>
      </c>
      <c r="P100" s="194" t="str">
        <f t="shared" si="23"/>
        <v>-2267-北縣金陽店(定保)</v>
      </c>
      <c r="Q100" s="142"/>
      <c r="R100" s="142"/>
      <c r="S100" s="142"/>
      <c r="T100" s="142"/>
      <c r="U100" s="266">
        <f t="shared" si="24"/>
        <v>2</v>
      </c>
      <c r="V100" s="253" t="str">
        <f t="shared" si="25"/>
        <v>未到店</v>
      </c>
      <c r="W100" s="3" t="s">
        <v>4241</v>
      </c>
      <c r="X100" s="5" t="s">
        <v>4242</v>
      </c>
      <c r="Y100" s="5" t="str">
        <f t="shared" si="26"/>
        <v>STAR</v>
      </c>
    </row>
    <row r="101" spans="1:25" ht="15.75" customHeight="1">
      <c r="A101" s="182">
        <v>4906</v>
      </c>
      <c r="B101" s="183" t="s">
        <v>556</v>
      </c>
      <c r="C101" s="184" t="str">
        <f>VLOOKUP($A101,'0919門市清單主檔'!B:V,20,FALSE)</f>
        <v>新北市</v>
      </c>
      <c r="D101" s="185" t="str">
        <f>VLOOKUP($A101,'0919門市清單主檔'!B:V,21,FALSE)</f>
        <v>金山區</v>
      </c>
      <c r="E101" s="186" t="str">
        <f>VLOOKUP(D101,區域表!A:B,2,FALSE)</f>
        <v>吳宗鴻</v>
      </c>
      <c r="F101" s="187" t="str">
        <f>IFERROR(IF(VLOOKUP(A101,門市狀態!A:D,4,FALSE)=0,"",VLOOKUP(A101,門市狀態!A:D,4,FALSE)),"")</f>
        <v/>
      </c>
      <c r="G101" s="188" t="s">
        <v>1746</v>
      </c>
      <c r="H101" s="189" t="str">
        <f t="shared" si="22"/>
        <v>-4906-金山銀山店(定保)</v>
      </c>
      <c r="I101" s="193" t="s">
        <v>1746</v>
      </c>
      <c r="J101" s="191" t="str" cm="1">
        <f t="array" ref="J101">IFERROR(INDEX(IM!$X$2:$X$652, MATCH(1, (IM!$F$2:$F$652=A101) * (ISNUMBER(SEARCH($C$1, IM!$AC$2:$AC$652))), 0)), "")</f>
        <v/>
      </c>
      <c r="K101" s="161">
        <f>COUNTIFS(IM!F:F,A101,IM!AD:AD,"O",IM!X:X,"&gt;="&amp;$A$1,IM!X:X,"&lt;="&amp;$B$1)</f>
        <v>0</v>
      </c>
      <c r="L101" s="233" t="str" cm="1">
        <f t="array" ref="L101">IF(K101&gt;0,IFERROR(HYPERLINK("#'IM'!AC"&amp;MATCH(1,(IM!$F$1:$F$7702=A101)*(ISNUMBER(SEARCH("PMQ2",IM!$AC$1:$AC$7702))),0),"檢核"),"未登錄"),"")</f>
        <v/>
      </c>
      <c r="M101" s="236" t="str" cm="1">
        <f t="array" ref="M101">IF(AND(SUMPRODUCT((IM!F2:F722=A101)*(ISNUMBER(SEARCH("EDC", IM!AC2:AC722))))&gt;0), "EDC", "")</f>
        <v/>
      </c>
      <c r="N101" s="272" t="str" cm="1">
        <f t="array" ref="N101">IF(AND(SUMPRODUCT((IM!F2:F722=A101)*(ISNUMBER(SEARCH("STAR", IM!AC2:AC722))))&gt;0), "STAR", "")</f>
        <v/>
      </c>
      <c r="O101" s="263" t="str" cm="1">
        <f t="array" ref="O101">IFERROR(INDEX(IM!$X$2:$X$652, MATCH(1, (IM!$F$2:$F$652=A101) * (ISNUMBER(SEARCH($D$1, IM!$AC$2:$AC$652))), 0)), "")</f>
        <v/>
      </c>
      <c r="P101" s="194" t="str">
        <f t="shared" si="23"/>
        <v>-4906-金山銀山店(定保)</v>
      </c>
      <c r="Q101" s="142"/>
      <c r="R101" s="142"/>
      <c r="S101" s="142"/>
      <c r="T101" s="142"/>
      <c r="U101" s="266">
        <f t="shared" si="24"/>
        <v>0</v>
      </c>
      <c r="V101" s="253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2">
        <v>4845</v>
      </c>
      <c r="B102" s="183" t="s">
        <v>542</v>
      </c>
      <c r="C102" s="184" t="str">
        <f>VLOOKUP($A102,'0919門市清單主檔'!B:V,20,FALSE)</f>
        <v>新北市</v>
      </c>
      <c r="D102" s="185" t="str">
        <f>VLOOKUP($A102,'0919門市清單主檔'!B:V,21,FALSE)</f>
        <v>石門區</v>
      </c>
      <c r="E102" s="186" t="str">
        <f>VLOOKUP(D102,區域表!A:B,2,FALSE)</f>
        <v>吳宗鴻</v>
      </c>
      <c r="F102" s="187" t="str">
        <f>IFERROR(IF(VLOOKUP(A102,門市狀態!A:D,4,FALSE)=0,"",VLOOKUP(A102,門市狀態!A:D,4,FALSE)),"")</f>
        <v/>
      </c>
      <c r="G102" s="188" t="s">
        <v>1746</v>
      </c>
      <c r="H102" s="189" t="str">
        <f t="shared" si="22"/>
        <v>-4845-石門海角店(定保)</v>
      </c>
      <c r="I102" s="193" t="s">
        <v>1746</v>
      </c>
      <c r="J102" s="191" t="str" cm="1">
        <f t="array" ref="J102">IFERROR(INDEX(IM!$X$2:$X$652, MATCH(1, (IM!$F$2:$F$652=A102) * (ISNUMBER(SEARCH($C$1, IM!$AC$2:$AC$652))), 0)), "")</f>
        <v/>
      </c>
      <c r="K102" s="161">
        <f>COUNTIFS(IM!F:F,A102,IM!AD:AD,"O",IM!X:X,"&gt;="&amp;$A$1,IM!X:X,"&lt;="&amp;$B$1)</f>
        <v>0</v>
      </c>
      <c r="L102" s="233" t="str" cm="1">
        <f t="array" ref="L102">IF(K102&gt;0,IFERROR(HYPERLINK("#'IM'!AC"&amp;MATCH(1,(IM!$F$1:$F$7702=A102)*(ISNUMBER(SEARCH("PMQ2",IM!$AC$1:$AC$7702))),0),"檢核"),"未登錄"),"")</f>
        <v/>
      </c>
      <c r="M102" s="236" t="str" cm="1">
        <f t="array" ref="M102">IF(AND(SUMPRODUCT((IM!F2:F723=A102)*(ISNUMBER(SEARCH("EDC", IM!AC2:AC723))))&gt;0), "EDC", "")</f>
        <v/>
      </c>
      <c r="N102" s="272" t="str" cm="1">
        <f t="array" ref="N102">IF(AND(SUMPRODUCT((IM!F2:F723=A102)*(ISNUMBER(SEARCH("STAR", IM!AC2:AC723))))&gt;0), "STAR", "")</f>
        <v/>
      </c>
      <c r="O102" s="263" t="str" cm="1">
        <f t="array" ref="O102">IFERROR(INDEX(IM!$X$2:$X$652, MATCH(1, (IM!$F$2:$F$652=A102) * (ISNUMBER(SEARCH($D$1, IM!$AC$2:$AC$652))), 0)), "")</f>
        <v/>
      </c>
      <c r="P102" s="194" t="str">
        <f t="shared" si="23"/>
        <v>-4845-石門海角店(定保)</v>
      </c>
      <c r="Q102" s="142"/>
      <c r="R102" s="142"/>
      <c r="S102" s="142"/>
      <c r="T102" s="142"/>
      <c r="U102" s="266">
        <f t="shared" si="24"/>
        <v>2</v>
      </c>
      <c r="V102" s="253" t="str">
        <f t="shared" si="25"/>
        <v>未到店</v>
      </c>
      <c r="W102" s="3" t="s">
        <v>4243</v>
      </c>
      <c r="X102" s="5" t="s">
        <v>4244</v>
      </c>
      <c r="Y102" s="5" t="str">
        <f t="shared" si="26"/>
        <v>STAR</v>
      </c>
    </row>
    <row r="103" spans="1:25" ht="15.75" customHeight="1">
      <c r="A103" s="182">
        <v>4406</v>
      </c>
      <c r="B103" s="183" t="s">
        <v>389</v>
      </c>
      <c r="C103" s="184" t="str">
        <f>VLOOKUP($A103,'0919門市清單主檔'!B:V,20,FALSE)</f>
        <v>新北市</v>
      </c>
      <c r="D103" s="185" t="str">
        <f>VLOOKUP($A103,'0919門市清單主檔'!B:V,21,FALSE)</f>
        <v>板橋區</v>
      </c>
      <c r="E103" s="186" t="str">
        <f>VLOOKUP(D103,區域表!A:B,2,FALSE)</f>
        <v>狄澤洋</v>
      </c>
      <c r="F103" s="187" t="str">
        <f>IFERROR(IF(VLOOKUP(A103,門市狀態!A:D,4,FALSE)=0,"",VLOOKUP(A103,門市狀態!A:D,4,FALSE)),"")</f>
        <v/>
      </c>
      <c r="G103" s="188" t="s">
        <v>1746</v>
      </c>
      <c r="H103" s="189" t="str">
        <f t="shared" si="22"/>
        <v>-4406-板橋稚暉店(定保)</v>
      </c>
      <c r="I103" s="193" t="s">
        <v>1746</v>
      </c>
      <c r="J103" s="191" t="str" cm="1">
        <f t="array" ref="J103">IFERROR(INDEX(IM!$X$2:$X$652, MATCH(1, (IM!$F$2:$F$652=A103) * (ISNUMBER(SEARCH($C$1, IM!$AC$2:$AC$652))), 0)), "")</f>
        <v/>
      </c>
      <c r="K103" s="161">
        <f>COUNTIFS(IM!F:F,A103,IM!AD:AD,"O",IM!X:X,"&gt;="&amp;$A$1,IM!X:X,"&lt;="&amp;$B$1)</f>
        <v>0</v>
      </c>
      <c r="L103" s="233" t="str" cm="1">
        <f t="array" ref="L103">IF(K103&gt;0,IFERROR(HYPERLINK("#'IM'!AC"&amp;MATCH(1,(IM!$F$1:$F$7702=A103)*(ISNUMBER(SEARCH("PMQ2",IM!$AC$1:$AC$7702))),0),"檢核"),"未登錄"),"")</f>
        <v/>
      </c>
      <c r="M103" s="236" t="str" cm="1">
        <f t="array" ref="M103">IF(AND(SUMPRODUCT((IM!F2:F724=A103)*(ISNUMBER(SEARCH("EDC", IM!AC2:AC724))))&gt;0), "EDC", "")</f>
        <v/>
      </c>
      <c r="N103" s="272" t="str" cm="1">
        <f t="array" ref="N103">IF(AND(SUMPRODUCT((IM!F2:F724=A103)*(ISNUMBER(SEARCH("STAR", IM!AC2:AC724))))&gt;0), "STAR", "")</f>
        <v/>
      </c>
      <c r="O103" s="263" t="str" cm="1">
        <f t="array" ref="O103">IFERROR(INDEX(IM!$X$2:$X$652, MATCH(1, (IM!$F$2:$F$652=A103) * (ISNUMBER(SEARCH($D$1, IM!$AC$2:$AC$652))), 0)), "")</f>
        <v/>
      </c>
      <c r="P103" s="194" t="str">
        <f t="shared" si="23"/>
        <v>-4406-板橋稚暉店(定保)</v>
      </c>
      <c r="Q103" s="142"/>
      <c r="R103" s="142"/>
      <c r="S103" s="142"/>
      <c r="T103" s="142"/>
      <c r="U103" s="266">
        <f t="shared" si="24"/>
        <v>0</v>
      </c>
      <c r="V103" s="253" t="str">
        <f t="shared" si="25"/>
        <v>未到店</v>
      </c>
      <c r="X103" s="5"/>
      <c r="Y103" s="5" t="str">
        <f t="shared" si="26"/>
        <v/>
      </c>
    </row>
    <row r="104" spans="1:25" ht="15.75" customHeight="1">
      <c r="A104" s="182">
        <v>4101</v>
      </c>
      <c r="B104" s="183" t="s">
        <v>309</v>
      </c>
      <c r="C104" s="184" t="str">
        <f>VLOOKUP($A104,'0919門市清單主檔'!B:V,20,FALSE)</f>
        <v>新北市</v>
      </c>
      <c r="D104" s="185" t="str">
        <f>VLOOKUP($A104,'0919門市清單主檔'!B:V,21,FALSE)</f>
        <v>三重區</v>
      </c>
      <c r="E104" s="186" t="str">
        <f>VLOOKUP(D104,區域表!A:B,2,FALSE)</f>
        <v>吳宗鴻</v>
      </c>
      <c r="F104" s="187" t="str">
        <f>IFERROR(IF(VLOOKUP(A104,門市狀態!A:D,4,FALSE)=0,"",VLOOKUP(A104,門市狀態!A:D,4,FALSE)),"")</f>
        <v/>
      </c>
      <c r="G104" s="188" t="s">
        <v>1746</v>
      </c>
      <c r="H104" s="189" t="str">
        <f t="shared" si="22"/>
        <v>-4101-三重溪華店(定保)</v>
      </c>
      <c r="I104" s="193" t="s">
        <v>1746</v>
      </c>
      <c r="J104" s="191" t="str" cm="1">
        <f t="array" ref="J104">IFERROR(INDEX(IM!$X$2:$X$652, MATCH(1, (IM!$F$2:$F$652=A104) * (ISNUMBER(SEARCH($C$1, IM!$AC$2:$AC$652))), 0)), "")</f>
        <v/>
      </c>
      <c r="K104" s="161">
        <f>COUNTIFS(IM!F:F,A104,IM!AD:AD,"O",IM!X:X,"&gt;="&amp;$A$1,IM!X:X,"&lt;="&amp;$B$1)</f>
        <v>0</v>
      </c>
      <c r="L104" s="233" t="str" cm="1">
        <f t="array" ref="L104">IF(K104&gt;0,IFERROR(HYPERLINK("#'IM'!AC"&amp;MATCH(1,(IM!$F$1:$F$7702=A104)*(ISNUMBER(SEARCH("PMQ2",IM!$AC$1:$AC$7702))),0),"檢核"),"未登錄"),"")</f>
        <v/>
      </c>
      <c r="M104" s="236" t="str" cm="1">
        <f t="array" ref="M104">IF(AND(SUMPRODUCT((IM!F2:F725=A104)*(ISNUMBER(SEARCH("EDC", IM!AC2:AC725))))&gt;0), "EDC", "")</f>
        <v/>
      </c>
      <c r="N104" s="272" t="str" cm="1">
        <f t="array" ref="N104">IF(AND(SUMPRODUCT((IM!F2:F725=A104)*(ISNUMBER(SEARCH("STAR", IM!AC2:AC725))))&gt;0), "STAR", "")</f>
        <v/>
      </c>
      <c r="O104" s="263" t="str" cm="1">
        <f t="array" ref="O104">IFERROR(INDEX(IM!$X$2:$X$652, MATCH(1, (IM!$F$2:$F$652=A104) * (ISNUMBER(SEARCH($D$1, IM!$AC$2:$AC$652))), 0)), "")</f>
        <v/>
      </c>
      <c r="P104" s="194" t="str">
        <f t="shared" si="23"/>
        <v>-4101-三重溪華店(定保)</v>
      </c>
      <c r="Q104" s="142"/>
      <c r="R104" s="142"/>
      <c r="S104" s="142"/>
      <c r="T104" s="142"/>
      <c r="U104" s="266">
        <f t="shared" si="24"/>
        <v>0</v>
      </c>
      <c r="V104" s="253" t="str">
        <f t="shared" si="25"/>
        <v>未到店</v>
      </c>
      <c r="X104" s="5"/>
      <c r="Y104" s="5" t="str">
        <f t="shared" si="26"/>
        <v/>
      </c>
    </row>
    <row r="105" spans="1:25" ht="15.75" customHeight="1">
      <c r="A105" s="182" t="s">
        <v>18</v>
      </c>
      <c r="B105" s="183" t="s">
        <v>1496</v>
      </c>
      <c r="C105" s="184" t="str">
        <f>VLOOKUP($A105,'0919門市清單主檔'!B:V,20,FALSE)</f>
        <v>新北市</v>
      </c>
      <c r="D105" s="185" t="str">
        <f>VLOOKUP($A105,'0919門市清單主檔'!B:V,21,FALSE)</f>
        <v>三重區</v>
      </c>
      <c r="E105" s="186" t="str">
        <f>VLOOKUP(D105,區域表!A:B,2,FALSE)</f>
        <v>吳宗鴻</v>
      </c>
      <c r="F105" s="187" t="str">
        <f>IFERROR(IF(VLOOKUP(A105,門市狀態!A:D,4,FALSE)=0,"",VLOOKUP(A105,門市狀態!A:D,4,FALSE)),"")</f>
        <v/>
      </c>
      <c r="G105" s="188" t="s">
        <v>1746</v>
      </c>
      <c r="H105" s="189" t="str">
        <f t="shared" si="22"/>
        <v>-D022-三重溪尾店(定保)</v>
      </c>
      <c r="I105" s="193" t="s">
        <v>1746</v>
      </c>
      <c r="J105" s="191" t="str" cm="1">
        <f t="array" ref="J105">IFERROR(INDEX(IM!$X$2:$X$652, MATCH(1, (IM!$F$2:$F$652=A105) * (ISNUMBER(SEARCH($C$1, IM!$AC$2:$AC$652))), 0)), "")</f>
        <v/>
      </c>
      <c r="K105" s="161">
        <f>COUNTIFS(IM!F:F,A105,IM!AD:AD,"O",IM!X:X,"&gt;="&amp;$A$1,IM!X:X,"&lt;="&amp;$B$1)</f>
        <v>0</v>
      </c>
      <c r="L105" s="233" t="str" cm="1">
        <f t="array" ref="L105">IF(K105&gt;0,IFERROR(HYPERLINK("#'IM'!AC"&amp;MATCH(1,(IM!$F$1:$F$7702=A105)*(ISNUMBER(SEARCH("PMQ2",IM!$AC$1:$AC$7702))),0),"檢核"),"未登錄"),"")</f>
        <v/>
      </c>
      <c r="M105" s="236" t="str" cm="1">
        <f t="array" ref="M105">IF(AND(SUMPRODUCT((IM!F2:F726=A105)*(ISNUMBER(SEARCH("EDC", IM!AC2:AC726))))&gt;0), "EDC", "")</f>
        <v/>
      </c>
      <c r="N105" s="272" t="str" cm="1">
        <f t="array" ref="N105">IF(AND(SUMPRODUCT((IM!F2:F726=A105)*(ISNUMBER(SEARCH("STAR", IM!AC2:AC726))))&gt;0), "STAR", "")</f>
        <v/>
      </c>
      <c r="O105" s="263" t="str" cm="1">
        <f t="array" ref="O105">IFERROR(INDEX(IM!$X$2:$X$652, MATCH(1, (IM!$F$2:$F$652=A105) * (ISNUMBER(SEARCH($D$1, IM!$AC$2:$AC$652))), 0)), "")</f>
        <v/>
      </c>
      <c r="P105" s="194" t="str">
        <f t="shared" si="23"/>
        <v>-D022-三重溪尾店(定保)</v>
      </c>
      <c r="Q105" s="142"/>
      <c r="R105" s="142"/>
      <c r="S105" s="142"/>
      <c r="T105" s="142"/>
      <c r="U105" s="266">
        <f t="shared" si="24"/>
        <v>0</v>
      </c>
      <c r="V105" s="253" t="str">
        <f t="shared" si="25"/>
        <v>未到店</v>
      </c>
      <c r="X105" s="5"/>
      <c r="Y105" s="5" t="str">
        <f t="shared" si="26"/>
        <v/>
      </c>
    </row>
    <row r="106" spans="1:25" ht="15.75" customHeight="1">
      <c r="A106" s="182">
        <v>4144</v>
      </c>
      <c r="B106" s="183" t="s">
        <v>313</v>
      </c>
      <c r="C106" s="184" t="str">
        <f>VLOOKUP($A106,'0919門市清單主檔'!B:V,20,FALSE)</f>
        <v>新北市</v>
      </c>
      <c r="D106" s="185" t="str">
        <f>VLOOKUP($A106,'0919門市清單主檔'!B:V,21,FALSE)</f>
        <v>新莊區</v>
      </c>
      <c r="E106" s="186" t="str">
        <f>VLOOKUP(D106,區域表!A:B,2,FALSE)</f>
        <v>湯家瑋</v>
      </c>
      <c r="F106" s="187" t="str">
        <f>IFERROR(IF(VLOOKUP(A106,門市狀態!A:D,4,FALSE)=0,"",VLOOKUP(A106,門市狀態!A:D,4,FALSE)),"")</f>
        <v/>
      </c>
      <c r="G106" s="188" t="s">
        <v>1746</v>
      </c>
      <c r="H106" s="189" t="str">
        <f t="shared" si="22"/>
        <v>-4144-新莊頭前店(定保)</v>
      </c>
      <c r="I106" s="193" t="s">
        <v>1746</v>
      </c>
      <c r="J106" s="191" t="str" cm="1">
        <f t="array" ref="J106">IFERROR(INDEX(IM!$X$2:$X$652, MATCH(1, (IM!$F$2:$F$652=A106) * (ISNUMBER(SEARCH($C$1, IM!$AC$2:$AC$652))), 0)), "")</f>
        <v/>
      </c>
      <c r="K106" s="161">
        <f>COUNTIFS(IM!F:F,A106,IM!AD:AD,"O",IM!X:X,"&gt;="&amp;$A$1,IM!X:X,"&lt;="&amp;$B$1)</f>
        <v>0</v>
      </c>
      <c r="L106" s="233" t="str" cm="1">
        <f t="array" ref="L106">IF(K106&gt;0,IFERROR(HYPERLINK("#'IM'!AC"&amp;MATCH(1,(IM!$F$1:$F$7702=A106)*(ISNUMBER(SEARCH("PMQ2",IM!$AC$1:$AC$7702))),0),"檢核"),"未登錄"),"")</f>
        <v/>
      </c>
      <c r="M106" s="236" t="str" cm="1">
        <f t="array" ref="M106">IF(AND(SUMPRODUCT((IM!F2:F727=A106)*(ISNUMBER(SEARCH("EDC", IM!AC2:AC727))))&gt;0), "EDC", "")</f>
        <v/>
      </c>
      <c r="N106" s="272" t="str" cm="1">
        <f t="array" ref="N106">IF(AND(SUMPRODUCT((IM!F2:F727=A106)*(ISNUMBER(SEARCH("STAR", IM!AC2:AC727))))&gt;0), "STAR", "")</f>
        <v/>
      </c>
      <c r="O106" s="263" t="str" cm="1">
        <f t="array" ref="O106">IFERROR(INDEX(IM!$X$2:$X$652, MATCH(1, (IM!$F$2:$F$652=A106) * (ISNUMBER(SEARCH($D$1, IM!$AC$2:$AC$652))), 0)), "")</f>
        <v/>
      </c>
      <c r="P106" s="194" t="str">
        <f t="shared" si="23"/>
        <v>-4144-新莊頭前店(定保)</v>
      </c>
      <c r="Q106" s="142"/>
      <c r="R106" s="142"/>
      <c r="S106" s="142"/>
      <c r="T106" s="142"/>
      <c r="U106" s="266">
        <f t="shared" si="24"/>
        <v>2</v>
      </c>
      <c r="V106" s="253" t="str">
        <f t="shared" si="25"/>
        <v>未到店</v>
      </c>
      <c r="W106" s="3" t="s">
        <v>4245</v>
      </c>
      <c r="X106" s="5" t="s">
        <v>4246</v>
      </c>
      <c r="Y106" s="5" t="str">
        <f t="shared" si="26"/>
        <v>STAR</v>
      </c>
    </row>
    <row r="107" spans="1:25" ht="15.75" customHeight="1">
      <c r="A107" s="195">
        <v>3359</v>
      </c>
      <c r="B107" s="183" t="s">
        <v>180</v>
      </c>
      <c r="C107" s="196" t="str">
        <f>VLOOKUP($A107,'0919門市清單主檔'!B:V,20,FALSE)</f>
        <v>新北市</v>
      </c>
      <c r="D107" s="197" t="str">
        <f>VLOOKUP($A107,'0919門市清單主檔'!B:V,21,FALSE)</f>
        <v>三重區</v>
      </c>
      <c r="E107" s="186" t="str">
        <f>VLOOKUP(D107,區域表!A:B,2,FALSE)</f>
        <v>吳宗鴻</v>
      </c>
      <c r="F107" s="187" t="str">
        <f>IFERROR(IF(VLOOKUP(A107,門市狀態!A:D,4,FALSE)=0,"",VLOOKUP(A107,門市狀態!A:D,4,FALSE)),"")</f>
        <v/>
      </c>
      <c r="G107" s="188" t="s">
        <v>4086</v>
      </c>
      <c r="H107" s="189" t="str">
        <f t="shared" si="22"/>
        <v>-3359-三重金陵店(定保)</v>
      </c>
      <c r="I107" s="193" t="s">
        <v>1746</v>
      </c>
      <c r="J107" s="191" t="str" cm="1">
        <f t="array" ref="J107">IFERROR(INDEX(IM!$X$2:$X$652, MATCH(1, (IM!$F$2:$F$652=A107) * (ISNUMBER(SEARCH($C$1, IM!$AC$2:$AC$652))), 0)), "")</f>
        <v/>
      </c>
      <c r="K107" s="161">
        <f>COUNTIFS(IM!F:F,A107,IM!AD:AD,"O",IM!X:X,"&gt;="&amp;$A$1,IM!X:X,"&lt;="&amp;$B$1)</f>
        <v>0</v>
      </c>
      <c r="L107" s="233" t="str" cm="1">
        <f t="array" ref="L107">IF(K107&gt;0,IFERROR(HYPERLINK("#'IM'!AC"&amp;MATCH(1,(IM!$F$1:$F$7702=A107)*(ISNUMBER(SEARCH("PMQ2",IM!$AC$1:$AC$7702))),0),"檢核"),"未登錄"),"")</f>
        <v/>
      </c>
      <c r="M107" s="236" t="str" cm="1">
        <f t="array" ref="M107">IF(AND(SUMPRODUCT((IM!F2:F728=A107)*(ISNUMBER(SEARCH("EDC", IM!AC2:AC728))))&gt;0), "EDC", "")</f>
        <v/>
      </c>
      <c r="N107" s="272" t="str" cm="1">
        <f t="array" ref="N107">IF(AND(SUMPRODUCT((IM!F2:F728=A107)*(ISNUMBER(SEARCH("STAR", IM!AC2:AC728))))&gt;0), "STAR", "")</f>
        <v/>
      </c>
      <c r="O107" s="263" t="str" cm="1">
        <f t="array" ref="O107">IFERROR(INDEX(IM!$X$2:$X$652, MATCH(1, (IM!$F$2:$F$652=A107) * (ISNUMBER(SEARCH($D$1, IM!$AC$2:$AC$652))), 0)), "")</f>
        <v/>
      </c>
      <c r="P107" s="194" t="str">
        <f t="shared" si="23"/>
        <v>-3359-三重金陵店(定保)</v>
      </c>
      <c r="Q107" s="142"/>
      <c r="R107" s="142"/>
      <c r="S107" s="142"/>
      <c r="T107" s="142"/>
      <c r="U107" s="266">
        <f t="shared" si="24"/>
        <v>2</v>
      </c>
      <c r="V107" s="253" t="str">
        <f t="shared" si="25"/>
        <v>未到店</v>
      </c>
      <c r="W107" s="3" t="s">
        <v>4247</v>
      </c>
      <c r="X107" s="5" t="s">
        <v>4248</v>
      </c>
      <c r="Y107" s="5" t="str">
        <f t="shared" si="26"/>
        <v>STAR</v>
      </c>
    </row>
    <row r="108" spans="1:25" ht="15.75" customHeight="1">
      <c r="A108" s="182" t="s">
        <v>25</v>
      </c>
      <c r="B108" s="183" t="s">
        <v>4139</v>
      </c>
      <c r="C108" s="184" t="str">
        <f>VLOOKUP($A108,'0919門市清單主檔'!B:V,20,FALSE)</f>
        <v>新北市</v>
      </c>
      <c r="D108" s="185" t="str">
        <f>VLOOKUP($A108,'0919門市清單主檔'!B:V,21,FALSE)</f>
        <v>三重區</v>
      </c>
      <c r="E108" s="186" t="str">
        <f>VLOOKUP(D108,區域表!A:B,2,FALSE)</f>
        <v>吳宗鴻</v>
      </c>
      <c r="F108" s="187" t="str">
        <f>IFERROR(IF(VLOOKUP(A108,門市狀態!A:D,4,FALSE)=0,"",VLOOKUP(A108,門市狀態!A:D,4,FALSE)),"")</f>
        <v/>
      </c>
      <c r="G108" s="188" t="s">
        <v>1746</v>
      </c>
      <c r="H108" s="189" t="str">
        <f t="shared" si="22"/>
        <v>-D191-三重興德店(定保)</v>
      </c>
      <c r="I108" s="193" t="s">
        <v>1746</v>
      </c>
      <c r="J108" s="191" t="str" cm="1">
        <f t="array" ref="J108">IFERROR(INDEX(IM!$X$2:$X$652, MATCH(1, (IM!$F$2:$F$652=A108) * (ISNUMBER(SEARCH($C$1, IM!$AC$2:$AC$652))), 0)), "")</f>
        <v/>
      </c>
      <c r="K108" s="161">
        <f>COUNTIFS(IM!F:F,A108,IM!AD:AD,"O",IM!X:X,"&gt;="&amp;$A$1,IM!X:X,"&lt;="&amp;$B$1)</f>
        <v>0</v>
      </c>
      <c r="L108" s="233" t="str" cm="1">
        <f t="array" ref="L108">IF(K108&gt;0,IFERROR(HYPERLINK("#'IM'!AC"&amp;MATCH(1,(IM!$F$1:$F$7702=A108)*(ISNUMBER(SEARCH("PMQ2",IM!$AC$1:$AC$7702))),0),"檢核"),"未登錄"),"")</f>
        <v/>
      </c>
      <c r="M108" s="236" t="str" cm="1">
        <f t="array" ref="M108">IF(AND(SUMPRODUCT((IM!F2:F729=A108)*(ISNUMBER(SEARCH("EDC", IM!AC2:AC729))))&gt;0), "EDC", "")</f>
        <v/>
      </c>
      <c r="N108" s="272" t="str" cm="1">
        <f t="array" ref="N108">IF(AND(SUMPRODUCT((IM!F2:F729=A108)*(ISNUMBER(SEARCH("STAR", IM!AC2:AC729))))&gt;0), "STAR", "")</f>
        <v/>
      </c>
      <c r="O108" s="263" t="str" cm="1">
        <f t="array" ref="O108">IFERROR(INDEX(IM!$X$2:$X$652, MATCH(1, (IM!$F$2:$F$652=A108) * (ISNUMBER(SEARCH($D$1, IM!$AC$2:$AC$652))), 0)), "")</f>
        <v/>
      </c>
      <c r="P108" s="194" t="str">
        <f t="shared" si="23"/>
        <v>-D191-三重興德店(定保)</v>
      </c>
      <c r="Q108" s="142"/>
      <c r="R108" s="142"/>
      <c r="S108" s="142"/>
      <c r="T108" s="142"/>
      <c r="U108" s="266">
        <f t="shared" si="24"/>
        <v>2</v>
      </c>
      <c r="V108" s="253" t="str">
        <f t="shared" si="25"/>
        <v>未到店</v>
      </c>
      <c r="W108" s="3" t="s">
        <v>4249</v>
      </c>
      <c r="X108" s="5" t="s">
        <v>4250</v>
      </c>
      <c r="Y108" s="5" t="str">
        <f t="shared" si="26"/>
        <v>STAR</v>
      </c>
    </row>
    <row r="109" spans="1:25" ht="15.75" customHeight="1">
      <c r="A109" s="182">
        <v>4977</v>
      </c>
      <c r="B109" s="183" t="s">
        <v>575</v>
      </c>
      <c r="C109" s="184" t="str">
        <f>VLOOKUP($A109,'0919門市清單主檔'!B:V,20,FALSE)</f>
        <v>新北市</v>
      </c>
      <c r="D109" s="185" t="str">
        <f>VLOOKUP($A109,'0919門市清單主檔'!B:V,21,FALSE)</f>
        <v>三重區</v>
      </c>
      <c r="E109" s="186" t="str">
        <f>VLOOKUP(D109,區域表!A:B,2,FALSE)</f>
        <v>吳宗鴻</v>
      </c>
      <c r="F109" s="187" t="str">
        <f>IFERROR(IF(VLOOKUP(A109,門市狀態!A:D,4,FALSE)=0,"",VLOOKUP(A109,門市狀態!A:D,4,FALSE)),"")</f>
        <v/>
      </c>
      <c r="G109" s="188" t="s">
        <v>1746</v>
      </c>
      <c r="H109" s="189" t="str">
        <f t="shared" si="22"/>
        <v>-4977-三重初戀店(定保)</v>
      </c>
      <c r="I109" s="193" t="s">
        <v>1746</v>
      </c>
      <c r="J109" s="191" t="str" cm="1">
        <f t="array" ref="J109">IFERROR(INDEX(IM!$X$2:$X$652, MATCH(1, (IM!$F$2:$F$652=A109) * (ISNUMBER(SEARCH($C$1, IM!$AC$2:$AC$652))), 0)), "")</f>
        <v/>
      </c>
      <c r="K109" s="161">
        <f>COUNTIFS(IM!F:F,A109,IM!AD:AD,"O",IM!X:X,"&gt;="&amp;$A$1,IM!X:X,"&lt;="&amp;$B$1)</f>
        <v>0</v>
      </c>
      <c r="L109" s="233" t="str" cm="1">
        <f t="array" ref="L109">IF(K109&gt;0,IFERROR(HYPERLINK("#'IM'!AC"&amp;MATCH(1,(IM!$F$1:$F$7702=A109)*(ISNUMBER(SEARCH("PMQ2",IM!$AC$1:$AC$7702))),0),"檢核"),"未登錄"),"")</f>
        <v/>
      </c>
      <c r="M109" s="236" t="str" cm="1">
        <f t="array" ref="M109">IF(AND(SUMPRODUCT((IM!F2:F730=A109)*(ISNUMBER(SEARCH("EDC", IM!AC2:AC730))))&gt;0), "EDC", "")</f>
        <v/>
      </c>
      <c r="N109" s="272" t="str" cm="1">
        <f t="array" ref="N109">IF(AND(SUMPRODUCT((IM!F2:F730=A109)*(ISNUMBER(SEARCH("STAR", IM!AC2:AC730))))&gt;0), "STAR", "")</f>
        <v>STAR</v>
      </c>
      <c r="O109" s="263" cm="1">
        <f t="array" ref="O109">IFERROR(INDEX(IM!$X$2:$X$652, MATCH(1, (IM!$F$2:$F$652=A109) * (ISNUMBER(SEARCH($D$1, IM!$AC$2:$AC$652))), 0)), "")</f>
        <v>45743.524305555555</v>
      </c>
      <c r="P109" s="194" t="str">
        <f t="shared" si="23"/>
        <v>-4977-三重初戀店(定保)</v>
      </c>
      <c r="Q109" s="142"/>
      <c r="R109" s="142"/>
      <c r="S109" s="142"/>
      <c r="T109" s="142"/>
      <c r="U109" s="266">
        <f t="shared" si="24"/>
        <v>2</v>
      </c>
      <c r="V109" s="253" t="str">
        <f t="shared" si="25"/>
        <v>未到店</v>
      </c>
      <c r="W109" s="3" t="s">
        <v>4251</v>
      </c>
      <c r="X109" s="5" t="s">
        <v>4252</v>
      </c>
      <c r="Y109" s="5" t="str">
        <f t="shared" si="26"/>
        <v>STAR</v>
      </c>
    </row>
    <row r="110" spans="1:25" ht="15.75" customHeight="1">
      <c r="A110" s="182">
        <v>4529</v>
      </c>
      <c r="B110" s="183" t="s">
        <v>429</v>
      </c>
      <c r="C110" s="184" t="str">
        <f>VLOOKUP($A110,'0919門市清單主檔'!B:V,20,FALSE)</f>
        <v>新北市</v>
      </c>
      <c r="D110" s="185" t="str">
        <f>VLOOKUP($A110,'0919門市清單主檔'!B:V,21,FALSE)</f>
        <v>淡水區</v>
      </c>
      <c r="E110" s="186" t="str">
        <f>VLOOKUP(D110,區域表!A:B,2,FALSE)</f>
        <v>吳宗鴻</v>
      </c>
      <c r="F110" s="187" t="str">
        <f>IFERROR(IF(VLOOKUP(A110,門市狀態!A:D,4,FALSE)=0,"",VLOOKUP(A110,門市狀態!A:D,4,FALSE)),"")</f>
        <v/>
      </c>
      <c r="G110" s="188" t="s">
        <v>1746</v>
      </c>
      <c r="H110" s="189" t="str">
        <f t="shared" si="22"/>
        <v>-4529-淡水新洲店(定保)</v>
      </c>
      <c r="I110" s="193" t="s">
        <v>1746</v>
      </c>
      <c r="J110" s="191" t="str" cm="1">
        <f t="array" ref="J110">IFERROR(INDEX(IM!$X$2:$X$652, MATCH(1, (IM!$F$2:$F$652=A110) * (ISNUMBER(SEARCH($C$1, IM!$AC$2:$AC$652))), 0)), "")</f>
        <v/>
      </c>
      <c r="K110" s="161">
        <f>COUNTIFS(IM!F:F,A110,IM!AD:AD,"O",IM!X:X,"&gt;="&amp;$A$1,IM!X:X,"&lt;="&amp;$B$1)</f>
        <v>0</v>
      </c>
      <c r="L110" s="233" t="str" cm="1">
        <f t="array" ref="L110">IF(K110&gt;0,IFERROR(HYPERLINK("#'IM'!AC"&amp;MATCH(1,(IM!$F$1:$F$7702=A110)*(ISNUMBER(SEARCH("PMQ2",IM!$AC$1:$AC$7702))),0),"檢核"),"未登錄"),"")</f>
        <v/>
      </c>
      <c r="M110" s="236" t="str" cm="1">
        <f t="array" ref="M110">IF(AND(SUMPRODUCT((IM!F2:F732=A110)*(ISNUMBER(SEARCH("EDC", IM!AC2:AC732))))&gt;0), "EDC", "")</f>
        <v/>
      </c>
      <c r="N110" s="272" t="str" cm="1">
        <f t="array" ref="N110">IF(AND(SUMPRODUCT((IM!F2:F732=A110)*(ISNUMBER(SEARCH("STAR", IM!AC2:AC732))))&gt;0), "STAR", "")</f>
        <v/>
      </c>
      <c r="O110" s="263" t="str" cm="1">
        <f t="array" ref="O110">IFERROR(INDEX(IM!$X$2:$X$652, MATCH(1, (IM!$F$2:$F$652=A110) * (ISNUMBER(SEARCH($D$1, IM!$AC$2:$AC$652))), 0)), "")</f>
        <v/>
      </c>
      <c r="P110" s="194" t="str">
        <f t="shared" si="23"/>
        <v>-4529-淡水新洲店(定保)</v>
      </c>
      <c r="Q110" s="142"/>
      <c r="R110" s="142"/>
      <c r="S110" s="142"/>
      <c r="T110" s="142"/>
      <c r="U110" s="266">
        <f t="shared" si="24"/>
        <v>2</v>
      </c>
      <c r="V110" s="253" t="str">
        <f t="shared" si="25"/>
        <v>未到店</v>
      </c>
      <c r="W110" s="3" t="s">
        <v>4254</v>
      </c>
      <c r="X110" s="5" t="s">
        <v>4255</v>
      </c>
      <c r="Y110" s="5" t="str">
        <f t="shared" si="26"/>
        <v>STAR</v>
      </c>
    </row>
    <row r="111" spans="1:25" ht="15.75" customHeight="1">
      <c r="A111" s="182">
        <v>2749</v>
      </c>
      <c r="B111" s="183" t="s">
        <v>129</v>
      </c>
      <c r="C111" s="184" t="str">
        <f>VLOOKUP($A111,'0919門市清單主檔'!B:V,20,FALSE)</f>
        <v>新北市</v>
      </c>
      <c r="D111" s="185" t="str">
        <f>VLOOKUP($A111,'0919門市清單主檔'!B:V,21,FALSE)</f>
        <v>淡水區</v>
      </c>
      <c r="E111" s="186" t="str">
        <f>VLOOKUP(D111,區域表!A:B,2,FALSE)</f>
        <v>吳宗鴻</v>
      </c>
      <c r="F111" s="187" t="str">
        <f>IFERROR(IF(VLOOKUP(A111,門市狀態!A:D,4,FALSE)=0,"",VLOOKUP(A111,門市狀態!A:D,4,FALSE)),"")</f>
        <v/>
      </c>
      <c r="G111" s="188" t="s">
        <v>1746</v>
      </c>
      <c r="H111" s="189" t="str">
        <f t="shared" si="22"/>
        <v>-2749-淡水灰瑤子(定保)</v>
      </c>
      <c r="I111" s="193" t="s">
        <v>1746</v>
      </c>
      <c r="J111" s="191" t="str" cm="1">
        <f t="array" ref="J111">IFERROR(INDEX(IM!$X$2:$X$652, MATCH(1, (IM!$F$2:$F$652=A111) * (ISNUMBER(SEARCH($C$1, IM!$AC$2:$AC$652))), 0)), "")</f>
        <v/>
      </c>
      <c r="K111" s="161">
        <f>COUNTIFS(IM!F:F,A111,IM!AD:AD,"O",IM!X:X,"&gt;="&amp;$A$1,IM!X:X,"&lt;="&amp;$B$1)</f>
        <v>0</v>
      </c>
      <c r="L111" s="233" t="str" cm="1">
        <f t="array" ref="L111">IF(K111&gt;0,IFERROR(HYPERLINK("#'IM'!AC"&amp;MATCH(1,(IM!$F$1:$F$7702=A111)*(ISNUMBER(SEARCH("PMQ2",IM!$AC$1:$AC$7702))),0),"檢核"),"未登錄"),"")</f>
        <v/>
      </c>
      <c r="M111" s="236" t="str" cm="1">
        <f t="array" ref="M111">IF(AND(SUMPRODUCT((IM!F2:F733=A111)*(ISNUMBER(SEARCH("EDC", IM!AC2:AC733))))&gt;0), "EDC", "")</f>
        <v/>
      </c>
      <c r="N111" s="272" t="str" cm="1">
        <f t="array" ref="N111">IF(AND(SUMPRODUCT((IM!F2:F733=A111)*(ISNUMBER(SEARCH("STAR", IM!AC2:AC733))))&gt;0), "STAR", "")</f>
        <v/>
      </c>
      <c r="O111" s="263" t="str" cm="1">
        <f t="array" ref="O111">IFERROR(INDEX(IM!$X$2:$X$652, MATCH(1, (IM!$F$2:$F$652=A111) * (ISNUMBER(SEARCH($D$1, IM!$AC$2:$AC$652))), 0)), "")</f>
        <v/>
      </c>
      <c r="P111" s="194" t="str">
        <f t="shared" si="23"/>
        <v>-2749-淡水灰瑤子(定保)</v>
      </c>
      <c r="Q111" s="142"/>
      <c r="R111" s="142"/>
      <c r="S111" s="142"/>
      <c r="T111" s="142"/>
      <c r="U111" s="266">
        <f t="shared" si="24"/>
        <v>2</v>
      </c>
      <c r="V111" s="253" t="str">
        <f t="shared" si="25"/>
        <v>未到店</v>
      </c>
      <c r="W111" s="3" t="s">
        <v>4256</v>
      </c>
      <c r="X111" s="5" t="s">
        <v>4257</v>
      </c>
      <c r="Y111" s="5" t="str">
        <f t="shared" si="26"/>
        <v>STAR</v>
      </c>
    </row>
    <row r="112" spans="1:25" ht="15.75" customHeight="1">
      <c r="A112" s="182">
        <v>4511</v>
      </c>
      <c r="B112" s="183" t="s">
        <v>417</v>
      </c>
      <c r="C112" s="184" t="str">
        <f>VLOOKUP($A112,'0919門市清單主檔'!B:V,20,FALSE)</f>
        <v>新北市</v>
      </c>
      <c r="D112" s="185" t="str">
        <f>VLOOKUP($A112,'0919門市清單主檔'!B:V,21,FALSE)</f>
        <v>淡水區</v>
      </c>
      <c r="E112" s="186" t="str">
        <f>VLOOKUP(D112,區域表!A:B,2,FALSE)</f>
        <v>吳宗鴻</v>
      </c>
      <c r="F112" s="187" t="str">
        <f>IFERROR(IF(VLOOKUP(A112,門市狀態!A:D,4,FALSE)=0,"",VLOOKUP(A112,門市狀態!A:D,4,FALSE)),"")</f>
        <v/>
      </c>
      <c r="G112" s="188" t="s">
        <v>1746</v>
      </c>
      <c r="H112" s="189" t="str">
        <f t="shared" si="22"/>
        <v>-4511-淡水屯山店(定保)</v>
      </c>
      <c r="I112" s="193" t="s">
        <v>1746</v>
      </c>
      <c r="J112" s="191" t="str" cm="1">
        <f t="array" ref="J112">IFERROR(INDEX(IM!$X$2:$X$652, MATCH(1, (IM!$F$2:$F$652=A112) * (ISNUMBER(SEARCH($C$1, IM!$AC$2:$AC$652))), 0)), "")</f>
        <v/>
      </c>
      <c r="K112" s="161">
        <f>COUNTIFS(IM!F:F,A112,IM!AD:AD,"O",IM!X:X,"&gt;="&amp;$A$1,IM!X:X,"&lt;="&amp;$B$1)</f>
        <v>0</v>
      </c>
      <c r="L112" s="233" t="str" cm="1">
        <f t="array" ref="L112">IF(K112&gt;0,IFERROR(HYPERLINK("#'IM'!AC"&amp;MATCH(1,(IM!$F$1:$F$7702=A112)*(ISNUMBER(SEARCH("PMQ2",IM!$AC$1:$AC$7702))),0),"檢核"),"未登錄"),"")</f>
        <v/>
      </c>
      <c r="M112" s="236" t="str" cm="1">
        <f t="array" ref="M112">IF(AND(SUMPRODUCT((IM!F2:F734=A112)*(ISNUMBER(SEARCH("EDC", IM!AC2:AC734))))&gt;0), "EDC", "")</f>
        <v/>
      </c>
      <c r="N112" s="272" t="str" cm="1">
        <f t="array" ref="N112">IF(AND(SUMPRODUCT((IM!F2:F734=A112)*(ISNUMBER(SEARCH("STAR", IM!AC2:AC734))))&gt;0), "STAR", "")</f>
        <v/>
      </c>
      <c r="O112" s="263" t="str" cm="1">
        <f t="array" ref="O112">IFERROR(INDEX(IM!$X$2:$X$652, MATCH(1, (IM!$F$2:$F$652=A112) * (ISNUMBER(SEARCH($D$1, IM!$AC$2:$AC$652))), 0)), "")</f>
        <v/>
      </c>
      <c r="P112" s="194" t="str">
        <f t="shared" si="23"/>
        <v>-4511-淡水屯山店(定保)</v>
      </c>
      <c r="Q112" s="142"/>
      <c r="R112" s="142"/>
      <c r="S112" s="142"/>
      <c r="T112" s="142"/>
      <c r="U112" s="266">
        <f t="shared" si="24"/>
        <v>0</v>
      </c>
      <c r="V112" s="253" t="str">
        <f t="shared" si="25"/>
        <v>未到店</v>
      </c>
      <c r="X112" s="5"/>
      <c r="Y112" s="5" t="str">
        <f t="shared" si="26"/>
        <v/>
      </c>
    </row>
    <row r="113" spans="1:25" ht="15.75" customHeight="1">
      <c r="A113" s="182">
        <v>2237</v>
      </c>
      <c r="B113" s="183" t="s">
        <v>76</v>
      </c>
      <c r="C113" s="184" t="str">
        <f>VLOOKUP($A113,'0919門市清單主檔'!B:V,20,FALSE)</f>
        <v>新北市</v>
      </c>
      <c r="D113" s="185" t="str">
        <f>VLOOKUP($A113,'0919門市清單主檔'!B:V,21,FALSE)</f>
        <v>三芝區</v>
      </c>
      <c r="E113" s="186" t="str">
        <f>VLOOKUP(D113,區域表!A:B,2,FALSE)</f>
        <v>吳宗鴻</v>
      </c>
      <c r="F113" s="187" t="str">
        <f>IFERROR(IF(VLOOKUP(A113,門市狀態!A:D,4,FALSE)=0,"",VLOOKUP(A113,門市狀態!A:D,4,FALSE)),"")</f>
        <v/>
      </c>
      <c r="G113" s="188" t="s">
        <v>1746</v>
      </c>
      <c r="H113" s="189" t="str">
        <f t="shared" si="22"/>
        <v>-2237-北縣芝蘭店(定保)</v>
      </c>
      <c r="I113" s="193" t="s">
        <v>1746</v>
      </c>
      <c r="J113" s="191" t="str" cm="1">
        <f t="array" ref="J113">IFERROR(INDEX(IM!$X$2:$X$652, MATCH(1, (IM!$F$2:$F$652=A113) * (ISNUMBER(SEARCH($C$1, IM!$AC$2:$AC$652))), 0)), "")</f>
        <v/>
      </c>
      <c r="K113" s="161">
        <f>COUNTIFS(IM!F:F,A113,IM!AD:AD,"O",IM!X:X,"&gt;="&amp;$A$1,IM!X:X,"&lt;="&amp;$B$1)</f>
        <v>0</v>
      </c>
      <c r="L113" s="233" t="str" cm="1">
        <f t="array" ref="L113">IF(K113&gt;0,IFERROR(HYPERLINK("#'IM'!AC"&amp;MATCH(1,(IM!$F$1:$F$7702=A113)*(ISNUMBER(SEARCH("PMQ2",IM!$AC$1:$AC$7702))),0),"檢核"),"未登錄"),"")</f>
        <v/>
      </c>
      <c r="M113" s="236" t="str" cm="1">
        <f t="array" ref="M113">IF(AND(SUMPRODUCT((IM!F2:F735=A113)*(ISNUMBER(SEARCH("EDC", IM!AC2:AC735))))&gt;0), "EDC", "")</f>
        <v/>
      </c>
      <c r="N113" s="272" t="str" cm="1">
        <f t="array" ref="N113">IF(AND(SUMPRODUCT((IM!F2:F735=A113)*(ISNUMBER(SEARCH("STAR", IM!AC2:AC735))))&gt;0), "STAR", "")</f>
        <v/>
      </c>
      <c r="O113" s="263" t="str" cm="1">
        <f t="array" ref="O113">IFERROR(INDEX(IM!$X$2:$X$652, MATCH(1, (IM!$F$2:$F$652=A113) * (ISNUMBER(SEARCH($D$1, IM!$AC$2:$AC$652))), 0)), "")</f>
        <v/>
      </c>
      <c r="P113" s="194" t="str">
        <f t="shared" si="23"/>
        <v>-2237-北縣芝蘭店(定保)</v>
      </c>
      <c r="Q113" s="142"/>
      <c r="R113" s="142"/>
      <c r="S113" s="142"/>
      <c r="T113" s="142"/>
      <c r="U113" s="266">
        <f t="shared" si="24"/>
        <v>2</v>
      </c>
      <c r="V113" s="253" t="str">
        <f t="shared" si="25"/>
        <v>未到店</v>
      </c>
      <c r="W113" s="3" t="s">
        <v>4258</v>
      </c>
      <c r="X113" s="5" t="s">
        <v>4259</v>
      </c>
      <c r="Y113" s="5" t="str">
        <f t="shared" si="26"/>
        <v>STAR</v>
      </c>
    </row>
    <row r="114" spans="1:25" ht="15.75" customHeight="1">
      <c r="A114" s="182">
        <v>3921</v>
      </c>
      <c r="B114" s="183" t="s">
        <v>263</v>
      </c>
      <c r="C114" s="184" t="str">
        <f>VLOOKUP($A114,'0919門市清單主檔'!B:V,20,FALSE)</f>
        <v>新北市</v>
      </c>
      <c r="D114" s="185" t="str">
        <f>VLOOKUP($A114,'0919門市清單主檔'!B:V,21,FALSE)</f>
        <v>五股區</v>
      </c>
      <c r="E114" s="186" t="str">
        <f>VLOOKUP(D114,區域表!A:B,2,FALSE)</f>
        <v>湯家瑋</v>
      </c>
      <c r="F114" s="187" t="str">
        <f>IFERROR(IF(VLOOKUP(A114,門市狀態!A:D,4,FALSE)=0,"",VLOOKUP(A114,門市狀態!A:D,4,FALSE)),"")</f>
        <v/>
      </c>
      <c r="G114" s="188" t="s">
        <v>1746</v>
      </c>
      <c r="H114" s="189" t="str">
        <f t="shared" si="22"/>
        <v>-3921-五股福鑫店(定保)</v>
      </c>
      <c r="I114" s="193" t="s">
        <v>1746</v>
      </c>
      <c r="J114" s="191" t="str" cm="1">
        <f t="array" ref="J114">IFERROR(INDEX(IM!$X$2:$X$652, MATCH(1, (IM!$F$2:$F$652=A114) * (ISNUMBER(SEARCH($C$1, IM!$AC$2:$AC$652))), 0)), "")</f>
        <v/>
      </c>
      <c r="K114" s="161">
        <f>COUNTIFS(IM!F:F,A114,IM!AD:AD,"O",IM!X:X,"&gt;="&amp;$A$1,IM!X:X,"&lt;="&amp;$B$1)</f>
        <v>0</v>
      </c>
      <c r="L114" s="233" t="str" cm="1">
        <f t="array" ref="L114">IF(K114&gt;0,IFERROR(HYPERLINK("#'IM'!AC"&amp;MATCH(1,(IM!$F$1:$F$7702=A114)*(ISNUMBER(SEARCH("PMQ2",IM!$AC$1:$AC$7702))),0),"檢核"),"未登錄"),"")</f>
        <v/>
      </c>
      <c r="M114" s="236" t="str" cm="1">
        <f t="array" ref="M114">IF(AND(SUMPRODUCT((IM!F2:F736=A114)*(ISNUMBER(SEARCH("EDC", IM!AC2:AC736))))&gt;0), "EDC", "")</f>
        <v/>
      </c>
      <c r="N114" s="272" t="str" cm="1">
        <f t="array" ref="N114">IF(AND(SUMPRODUCT((IM!F2:F736=A114)*(ISNUMBER(SEARCH("STAR", IM!AC2:AC736))))&gt;0), "STAR", "")</f>
        <v/>
      </c>
      <c r="O114" s="263" t="str" cm="1">
        <f t="array" ref="O114">IFERROR(INDEX(IM!$X$2:$X$652, MATCH(1, (IM!$F$2:$F$652=A114) * (ISNUMBER(SEARCH($D$1, IM!$AC$2:$AC$652))), 0)), "")</f>
        <v/>
      </c>
      <c r="P114" s="194" t="str">
        <f t="shared" si="23"/>
        <v>-3921-五股福鑫店(定保)</v>
      </c>
      <c r="Q114" s="142"/>
      <c r="R114" s="142"/>
      <c r="S114" s="142"/>
      <c r="T114" s="142"/>
      <c r="U114" s="266">
        <f t="shared" si="24"/>
        <v>2</v>
      </c>
      <c r="V114" s="253" t="str">
        <f t="shared" si="25"/>
        <v>未到店</v>
      </c>
      <c r="W114" s="3" t="s">
        <v>4260</v>
      </c>
      <c r="X114" s="5" t="s">
        <v>4261</v>
      </c>
      <c r="Y114" s="5" t="str">
        <f t="shared" si="26"/>
        <v>STAR</v>
      </c>
    </row>
    <row r="115" spans="1:25" ht="15.75" customHeight="1">
      <c r="A115" s="182">
        <v>4316</v>
      </c>
      <c r="B115" s="183" t="s">
        <v>363</v>
      </c>
      <c r="C115" s="184" t="str">
        <f>VLOOKUP($A115,'0919門市清單主檔'!B:V,20,FALSE)</f>
        <v>新北市</v>
      </c>
      <c r="D115" s="185" t="str">
        <f>VLOOKUP($A115,'0919門市清單主檔'!B:V,21,FALSE)</f>
        <v>五股區</v>
      </c>
      <c r="E115" s="186" t="str">
        <f>VLOOKUP(D115,區域表!A:B,2,FALSE)</f>
        <v>湯家瑋</v>
      </c>
      <c r="F115" s="187" t="str">
        <f>IFERROR(IF(VLOOKUP(A115,門市狀態!A:D,4,FALSE)=0,"",VLOOKUP(A115,門市狀態!A:D,4,FALSE)),"")</f>
        <v/>
      </c>
      <c r="G115" s="188" t="s">
        <v>1746</v>
      </c>
      <c r="H115" s="189" t="str">
        <f t="shared" si="22"/>
        <v>-4316-五股工商店(定保)</v>
      </c>
      <c r="I115" s="193" t="s">
        <v>1746</v>
      </c>
      <c r="J115" s="191" t="str" cm="1">
        <f t="array" ref="J115">IFERROR(INDEX(IM!$X$2:$X$652, MATCH(1, (IM!$F$2:$F$652=A115) * (ISNUMBER(SEARCH($C$1, IM!$AC$2:$AC$652))), 0)), "")</f>
        <v/>
      </c>
      <c r="K115" s="161">
        <f>COUNTIFS(IM!F:F,A115,IM!AD:AD,"O",IM!X:X,"&gt;="&amp;$A$1,IM!X:X,"&lt;="&amp;$B$1)</f>
        <v>0</v>
      </c>
      <c r="L115" s="233" t="str" cm="1">
        <f t="array" ref="L115">IF(K115&gt;0,IFERROR(HYPERLINK("#'IM'!AC"&amp;MATCH(1,(IM!$F$1:$F$7702=A115)*(ISNUMBER(SEARCH("PMQ2",IM!$AC$1:$AC$7702))),0),"檢核"),"未登錄"),"")</f>
        <v/>
      </c>
      <c r="M115" s="236" t="str" cm="1">
        <f t="array" ref="M115">IF(AND(SUMPRODUCT((IM!F2:F737=A115)*(ISNUMBER(SEARCH("EDC", IM!AC2:AC737))))&gt;0), "EDC", "")</f>
        <v/>
      </c>
      <c r="N115" s="272" t="str" cm="1">
        <f t="array" ref="N115">IF(AND(SUMPRODUCT((IM!F2:F737=A115)*(ISNUMBER(SEARCH("STAR", IM!AC2:AC737))))&gt;0), "STAR", "")</f>
        <v>STAR</v>
      </c>
      <c r="O115" s="263" cm="1">
        <f t="array" ref="O115">IFERROR(INDEX(IM!$X$2:$X$652, MATCH(1, (IM!$F$2:$F$652=A115) * (ISNUMBER(SEARCH($D$1, IM!$AC$2:$AC$652))), 0)), "")</f>
        <v>45726.465277777781</v>
      </c>
      <c r="P115" s="194" t="str">
        <f t="shared" si="23"/>
        <v>-4316-五股工商店(定保)</v>
      </c>
      <c r="Q115" s="142"/>
      <c r="R115" s="142"/>
      <c r="S115" s="142"/>
      <c r="T115" s="142"/>
      <c r="U115" s="266">
        <f t="shared" si="24"/>
        <v>0</v>
      </c>
      <c r="V115" s="253" t="str">
        <f t="shared" si="25"/>
        <v>未到店</v>
      </c>
      <c r="X115" s="5"/>
      <c r="Y115" s="297" t="s">
        <v>5042</v>
      </c>
    </row>
    <row r="116" spans="1:25" ht="15.75" customHeight="1">
      <c r="A116" s="182">
        <v>4844</v>
      </c>
      <c r="B116" s="183" t="s">
        <v>541</v>
      </c>
      <c r="C116" s="184" t="str">
        <f>VLOOKUP($A116,'0919門市清單主檔'!B:V,20,FALSE)</f>
        <v>新北市</v>
      </c>
      <c r="D116" s="185" t="str">
        <f>VLOOKUP($A116,'0919門市清單主檔'!B:V,21,FALSE)</f>
        <v>三芝區</v>
      </c>
      <c r="E116" s="186" t="str">
        <f>VLOOKUP(D116,區域表!A:B,2,FALSE)</f>
        <v>吳宗鴻</v>
      </c>
      <c r="F116" s="187" t="str">
        <f>IFERROR(IF(VLOOKUP(A116,門市狀態!A:D,4,FALSE)=0,"",VLOOKUP(A116,門市狀態!A:D,4,FALSE)),"")</f>
        <v/>
      </c>
      <c r="G116" s="188" t="s">
        <v>1746</v>
      </c>
      <c r="H116" s="189" t="str">
        <f t="shared" si="22"/>
        <v>-4844-三芝天涯店(定保)</v>
      </c>
      <c r="I116" s="193" t="s">
        <v>1746</v>
      </c>
      <c r="J116" s="191" t="str" cm="1">
        <f t="array" ref="J116">IFERROR(INDEX(IM!$X$2:$X$652, MATCH(1, (IM!$F$2:$F$652=A116) * (ISNUMBER(SEARCH($C$1, IM!$AC$2:$AC$652))), 0)), "")</f>
        <v/>
      </c>
      <c r="K116" s="161">
        <f>COUNTIFS(IM!F:F,A116,IM!AD:AD,"O",IM!X:X,"&gt;="&amp;$A$1,IM!X:X,"&lt;="&amp;$B$1)</f>
        <v>0</v>
      </c>
      <c r="L116" s="233" t="str" cm="1">
        <f t="array" ref="L116">IF(K116&gt;0,IFERROR(HYPERLINK("#'IM'!AC"&amp;MATCH(1,(IM!$F$1:$F$7702=A116)*(ISNUMBER(SEARCH("PMQ2",IM!$AC$1:$AC$7702))),0),"檢核"),"未登錄"),"")</f>
        <v/>
      </c>
      <c r="M116" s="236" t="str" cm="1">
        <f t="array" ref="M116">IF(AND(SUMPRODUCT((IM!F2:F738=A116)*(ISNUMBER(SEARCH("EDC", IM!AC2:AC738))))&gt;0), "EDC", "")</f>
        <v/>
      </c>
      <c r="N116" s="272" t="str" cm="1">
        <f t="array" ref="N116">IF(AND(SUMPRODUCT((IM!F2:F738=A116)*(ISNUMBER(SEARCH("STAR", IM!AC2:AC738))))&gt;0), "STAR", "")</f>
        <v/>
      </c>
      <c r="O116" s="263" t="str" cm="1">
        <f t="array" ref="O116">IFERROR(INDEX(IM!$X$2:$X$652, MATCH(1, (IM!$F$2:$F$652=A116) * (ISNUMBER(SEARCH($D$1, IM!$AC$2:$AC$652))), 0)), "")</f>
        <v/>
      </c>
      <c r="P116" s="194" t="str">
        <f t="shared" si="23"/>
        <v>-4844-三芝天涯店(定保)</v>
      </c>
      <c r="Q116" s="142"/>
      <c r="R116" s="142"/>
      <c r="S116" s="142"/>
      <c r="T116" s="142"/>
      <c r="U116" s="266">
        <f t="shared" si="24"/>
        <v>0</v>
      </c>
      <c r="V116" s="253" t="str">
        <f t="shared" si="25"/>
        <v>未到店</v>
      </c>
      <c r="X116" s="5"/>
      <c r="Y116" s="5" t="str">
        <f t="shared" ref="Y116:Y147" si="27">IF(U116&gt;0,"STAR","")</f>
        <v/>
      </c>
    </row>
    <row r="117" spans="1:25" ht="15.75" customHeight="1">
      <c r="A117" s="182">
        <v>4538</v>
      </c>
      <c r="B117" s="183" t="s">
        <v>431</v>
      </c>
      <c r="C117" s="184" t="str">
        <f>VLOOKUP($A117,'0919門市清單主檔'!B:V,20,FALSE)</f>
        <v>新北市</v>
      </c>
      <c r="D117" s="185" t="str">
        <f>VLOOKUP($A117,'0919門市清單主檔'!B:V,21,FALSE)</f>
        <v>林口區</v>
      </c>
      <c r="E117" s="186" t="str">
        <f>VLOOKUP(D117,區域表!A:B,2,FALSE)</f>
        <v>湯家瑋</v>
      </c>
      <c r="F117" s="187" t="str">
        <f>IFERROR(IF(VLOOKUP(A117,門市狀態!A:D,4,FALSE)=0,"",VLOOKUP(A117,門市狀態!A:D,4,FALSE)),"")</f>
        <v/>
      </c>
      <c r="G117" s="188" t="s">
        <v>1746</v>
      </c>
      <c r="H117" s="189" t="str">
        <f t="shared" si="22"/>
        <v>-4538-林口童樂店(定保)</v>
      </c>
      <c r="I117" s="193" t="s">
        <v>1746</v>
      </c>
      <c r="J117" s="191" t="str" cm="1">
        <f t="array" ref="J117">IFERROR(INDEX(IM!$X$2:$X$652, MATCH(1, (IM!$F$2:$F$652=A117) * (ISNUMBER(SEARCH($C$1, IM!$AC$2:$AC$652))), 0)), "")</f>
        <v/>
      </c>
      <c r="K117" s="161">
        <f>COUNTIFS(IM!F:F,A117,IM!AD:AD,"O",IM!X:X,"&gt;="&amp;$A$1,IM!X:X,"&lt;="&amp;$B$1)</f>
        <v>0</v>
      </c>
      <c r="L117" s="233" t="str" cm="1">
        <f t="array" ref="L117">IF(K117&gt;0,IFERROR(HYPERLINK("#'IM'!AC"&amp;MATCH(1,(IM!$F$1:$F$7702=A117)*(ISNUMBER(SEARCH("PMQ2",IM!$AC$1:$AC$7702))),0),"檢核"),"未登錄"),"")</f>
        <v/>
      </c>
      <c r="M117" s="236" t="str" cm="1">
        <f t="array" ref="M117">IF(AND(SUMPRODUCT((IM!F2:F739=A117)*(ISNUMBER(SEARCH("EDC", IM!AC2:AC739))))&gt;0), "EDC", "")</f>
        <v/>
      </c>
      <c r="N117" s="272" t="str" cm="1">
        <f t="array" ref="N117">IF(AND(SUMPRODUCT((IM!F2:F739=A117)*(ISNUMBER(SEARCH("STAR", IM!AC2:AC739))))&gt;0), "STAR", "")</f>
        <v/>
      </c>
      <c r="O117" s="263" t="str" cm="1">
        <f t="array" ref="O117">IFERROR(INDEX(IM!$X$2:$X$652, MATCH(1, (IM!$F$2:$F$652=A117) * (ISNUMBER(SEARCH($D$1, IM!$AC$2:$AC$652))), 0)), "")</f>
        <v/>
      </c>
      <c r="P117" s="194" t="str">
        <f t="shared" si="23"/>
        <v>-4538-林口童樂店(定保)</v>
      </c>
      <c r="Q117" s="142"/>
      <c r="R117" s="142"/>
      <c r="S117" s="142"/>
      <c r="T117" s="142"/>
      <c r="U117" s="266">
        <f t="shared" si="24"/>
        <v>0</v>
      </c>
      <c r="V117" s="253" t="str">
        <f t="shared" si="25"/>
        <v>未到店</v>
      </c>
      <c r="X117" s="5"/>
      <c r="Y117" s="5" t="str">
        <f t="shared" si="27"/>
        <v/>
      </c>
    </row>
    <row r="118" spans="1:25" ht="15.75" customHeight="1">
      <c r="A118" s="182">
        <v>3878</v>
      </c>
      <c r="B118" s="183" t="s">
        <v>251</v>
      </c>
      <c r="C118" s="184" t="str">
        <f>VLOOKUP($A118,'0919門市清單主檔'!B:V,20,FALSE)</f>
        <v>新北市</v>
      </c>
      <c r="D118" s="185" t="str">
        <f>VLOOKUP($A118,'0919門市清單主檔'!B:V,21,FALSE)</f>
        <v>林口區</v>
      </c>
      <c r="E118" s="186" t="str">
        <f>VLOOKUP(D118,區域表!A:B,2,FALSE)</f>
        <v>湯家瑋</v>
      </c>
      <c r="F118" s="187" t="str">
        <f>IFERROR(IF(VLOOKUP(A118,門市狀態!A:D,4,FALSE)=0,"",VLOOKUP(A118,門市狀態!A:D,4,FALSE)),"")</f>
        <v/>
      </c>
      <c r="G118" s="188" t="s">
        <v>1746</v>
      </c>
      <c r="H118" s="189" t="str">
        <f t="shared" si="22"/>
        <v>-3878-林口清梅店(定保)</v>
      </c>
      <c r="I118" s="193" t="s">
        <v>1746</v>
      </c>
      <c r="J118" s="191" t="str" cm="1">
        <f t="array" ref="J118">IFERROR(INDEX(IM!$X$2:$X$652, MATCH(1, (IM!$F$2:$F$652=A118) * (ISNUMBER(SEARCH($C$1, IM!$AC$2:$AC$652))), 0)), "")</f>
        <v/>
      </c>
      <c r="K118" s="161">
        <f>COUNTIFS(IM!F:F,A118,IM!AD:AD,"O",IM!X:X,"&gt;="&amp;$A$1,IM!X:X,"&lt;="&amp;$B$1)</f>
        <v>0</v>
      </c>
      <c r="L118" s="233" t="str" cm="1">
        <f t="array" ref="L118">IF(K118&gt;0,IFERROR(HYPERLINK("#'IM'!AC"&amp;MATCH(1,(IM!$F$1:$F$7702=A118)*(ISNUMBER(SEARCH("PMQ2",IM!$AC$1:$AC$7702))),0),"檢核"),"未登錄"),"")</f>
        <v/>
      </c>
      <c r="M118" s="236" t="str" cm="1">
        <f t="array" ref="M118">IF(AND(SUMPRODUCT((IM!F2:F740=A118)*(ISNUMBER(SEARCH("EDC", IM!AC2:AC740))))&gt;0), "EDC", "")</f>
        <v/>
      </c>
      <c r="N118" s="272" t="str" cm="1">
        <f t="array" ref="N118">IF(AND(SUMPRODUCT((IM!F2:F740=A118)*(ISNUMBER(SEARCH("STAR", IM!AC2:AC740))))&gt;0), "STAR", "")</f>
        <v/>
      </c>
      <c r="O118" s="263" t="str" cm="1">
        <f t="array" ref="O118">IFERROR(INDEX(IM!$X$2:$X$652, MATCH(1, (IM!$F$2:$F$652=A118) * (ISNUMBER(SEARCH($D$1, IM!$AC$2:$AC$652))), 0)), "")</f>
        <v/>
      </c>
      <c r="P118" s="194" t="str">
        <f t="shared" si="23"/>
        <v>-3878-林口清梅店(定保)</v>
      </c>
      <c r="Q118" s="142"/>
      <c r="R118" s="142"/>
      <c r="S118" s="142"/>
      <c r="T118" s="142"/>
      <c r="U118" s="266">
        <f t="shared" si="24"/>
        <v>1</v>
      </c>
      <c r="V118" s="253" t="str">
        <f t="shared" si="25"/>
        <v>未到店</v>
      </c>
      <c r="W118" s="3" t="s">
        <v>4262</v>
      </c>
      <c r="X118" s="5"/>
      <c r="Y118" s="5" t="str">
        <f t="shared" si="27"/>
        <v>STAR</v>
      </c>
    </row>
    <row r="119" spans="1:25" ht="15.75" customHeight="1">
      <c r="A119" s="182">
        <v>4514</v>
      </c>
      <c r="B119" s="183" t="s">
        <v>419</v>
      </c>
      <c r="C119" s="184" t="str">
        <f>VLOOKUP($A119,'0919門市清單主檔'!B:V,20,FALSE)</f>
        <v>新北市</v>
      </c>
      <c r="D119" s="185" t="str">
        <f>VLOOKUP($A119,'0919門市清單主檔'!B:V,21,FALSE)</f>
        <v>林口區</v>
      </c>
      <c r="E119" s="186" t="str">
        <f>VLOOKUP(D119,區域表!A:B,2,FALSE)</f>
        <v>湯家瑋</v>
      </c>
      <c r="F119" s="187" t="str">
        <f>IFERROR(IF(VLOOKUP(A119,門市狀態!A:D,4,FALSE)=0,"",VLOOKUP(A119,門市狀態!A:D,4,FALSE)),"")</f>
        <v/>
      </c>
      <c r="G119" s="188" t="s">
        <v>1746</v>
      </c>
      <c r="H119" s="189" t="str">
        <f t="shared" si="22"/>
        <v>-4514-林口老師店(定保)</v>
      </c>
      <c r="I119" s="193" t="s">
        <v>1746</v>
      </c>
      <c r="J119" s="191" t="str" cm="1">
        <f t="array" ref="J119">IFERROR(INDEX(IM!$X$2:$X$652, MATCH(1, (IM!$F$2:$F$652=A119) * (ISNUMBER(SEARCH($C$1, IM!$AC$2:$AC$652))), 0)), "")</f>
        <v/>
      </c>
      <c r="K119" s="161">
        <f>COUNTIFS(IM!F:F,A119,IM!AD:AD,"O",IM!X:X,"&gt;="&amp;$A$1,IM!X:X,"&lt;="&amp;$B$1)</f>
        <v>0</v>
      </c>
      <c r="L119" s="233" t="str" cm="1">
        <f t="array" ref="L119">IF(K119&gt;0,IFERROR(HYPERLINK("#'IM'!AC"&amp;MATCH(1,(IM!$F$1:$F$7702=A119)*(ISNUMBER(SEARCH("PMQ2",IM!$AC$1:$AC$7702))),0),"檢核"),"未登錄"),"")</f>
        <v/>
      </c>
      <c r="M119" s="236" t="str" cm="1">
        <f t="array" ref="M119">IF(AND(SUMPRODUCT((IM!F2:F741=A119)*(ISNUMBER(SEARCH("EDC", IM!AC2:AC741))))&gt;0), "EDC", "")</f>
        <v/>
      </c>
      <c r="N119" s="272" t="str" cm="1">
        <f t="array" ref="N119">IF(AND(SUMPRODUCT((IM!F2:F741=A119)*(ISNUMBER(SEARCH("STAR", IM!AC2:AC741))))&gt;0), "STAR", "")</f>
        <v/>
      </c>
      <c r="O119" s="263" t="str" cm="1">
        <f t="array" ref="O119">IFERROR(INDEX(IM!$X$2:$X$652, MATCH(1, (IM!$F$2:$F$652=A119) * (ISNUMBER(SEARCH($D$1, IM!$AC$2:$AC$652))), 0)), "")</f>
        <v/>
      </c>
      <c r="P119" s="194" t="str">
        <f t="shared" si="23"/>
        <v>-4514-林口老師店(定保)</v>
      </c>
      <c r="Q119" s="142"/>
      <c r="R119" s="142"/>
      <c r="S119" s="142"/>
      <c r="T119" s="142"/>
      <c r="U119" s="266">
        <f t="shared" si="24"/>
        <v>0</v>
      </c>
      <c r="V119" s="253" t="str">
        <f t="shared" si="25"/>
        <v>未到店</v>
      </c>
      <c r="X119" s="5"/>
      <c r="Y119" s="5" t="str">
        <f t="shared" si="27"/>
        <v/>
      </c>
    </row>
    <row r="120" spans="1:25" ht="15.75" customHeight="1">
      <c r="A120" s="182">
        <v>4083</v>
      </c>
      <c r="B120" s="183" t="s">
        <v>1518</v>
      </c>
      <c r="C120" s="184" t="str">
        <f>VLOOKUP($A120,'0919門市清單主檔'!B:V,20,FALSE)</f>
        <v>新北市</v>
      </c>
      <c r="D120" s="185" t="str">
        <f>VLOOKUP($A120,'0919門市清單主檔'!B:V,21,FALSE)</f>
        <v>三重區</v>
      </c>
      <c r="E120" s="186" t="str">
        <f>VLOOKUP(D120,區域表!A:B,2,FALSE)</f>
        <v>吳宗鴻</v>
      </c>
      <c r="F120" s="187" t="str">
        <f>IFERROR(IF(VLOOKUP(A120,門市狀態!A:D,4,FALSE)=0,"",VLOOKUP(A120,門市狀態!A:D,4,FALSE)),"")</f>
        <v/>
      </c>
      <c r="G120" s="188" t="s">
        <v>1746</v>
      </c>
      <c r="H120" s="189" t="str">
        <f t="shared" si="22"/>
        <v>-4083-三重中央南(定保)</v>
      </c>
      <c r="I120" s="193" t="s">
        <v>1746</v>
      </c>
      <c r="J120" s="191" t="str" cm="1">
        <f t="array" ref="J120">IFERROR(INDEX(IM!$X$2:$X$652, MATCH(1, (IM!$F$2:$F$652=A120) * (ISNUMBER(SEARCH($C$1, IM!$AC$2:$AC$652))), 0)), "")</f>
        <v/>
      </c>
      <c r="K120" s="161">
        <f>COUNTIFS(IM!F:F,A120,IM!AD:AD,"O",IM!X:X,"&gt;="&amp;$A$1,IM!X:X,"&lt;="&amp;$B$1)</f>
        <v>0</v>
      </c>
      <c r="L120" s="233" t="str" cm="1">
        <f t="array" ref="L120">IF(K120&gt;0,IFERROR(HYPERLINK("#'IM'!AC"&amp;MATCH(1,(IM!$F$1:$F$7702=A120)*(ISNUMBER(SEARCH("PMQ2",IM!$AC$1:$AC$7702))),0),"檢核"),"未登錄"),"")</f>
        <v/>
      </c>
      <c r="M120" s="236" t="str" cm="1">
        <f t="array" ref="M120">IF(AND(SUMPRODUCT((IM!F2:F742=A120)*(ISNUMBER(SEARCH("EDC", IM!AC2:AC742))))&gt;0), "EDC", "")</f>
        <v/>
      </c>
      <c r="N120" s="272" t="str" cm="1">
        <f t="array" ref="N120">IF(AND(SUMPRODUCT((IM!F2:F742=A120)*(ISNUMBER(SEARCH("STAR", IM!AC2:AC742))))&gt;0), "STAR", "")</f>
        <v/>
      </c>
      <c r="O120" s="263" t="str" cm="1">
        <f t="array" ref="O120">IFERROR(INDEX(IM!$X$2:$X$652, MATCH(1, (IM!$F$2:$F$652=A120) * (ISNUMBER(SEARCH($D$1, IM!$AC$2:$AC$652))), 0)), "")</f>
        <v/>
      </c>
      <c r="P120" s="194" t="str">
        <f t="shared" si="23"/>
        <v>-4083-三重中央南(定保)</v>
      </c>
      <c r="Q120" s="142"/>
      <c r="R120" s="142"/>
      <c r="S120" s="142"/>
      <c r="T120" s="142"/>
      <c r="U120" s="266">
        <f t="shared" si="24"/>
        <v>2</v>
      </c>
      <c r="V120" s="253" t="str">
        <f t="shared" si="25"/>
        <v>未到店</v>
      </c>
      <c r="W120" s="3" t="s">
        <v>4263</v>
      </c>
      <c r="X120" s="5" t="s">
        <v>4264</v>
      </c>
      <c r="Y120" s="5" t="str">
        <f t="shared" si="27"/>
        <v>STAR</v>
      </c>
    </row>
    <row r="121" spans="1:25" ht="15.75" customHeight="1">
      <c r="A121" s="182" t="s">
        <v>48</v>
      </c>
      <c r="B121" s="183" t="s">
        <v>743</v>
      </c>
      <c r="C121" s="184" t="str">
        <f>VLOOKUP($A121,'0919門市清單主檔'!B:V,20,FALSE)</f>
        <v>新北市</v>
      </c>
      <c r="D121" s="185" t="str">
        <f>VLOOKUP($A121,'0919門市清單主檔'!B:V,21,FALSE)</f>
        <v>新莊區</v>
      </c>
      <c r="E121" s="186" t="str">
        <f>VLOOKUP(D121,區域表!A:B,2,FALSE)</f>
        <v>湯家瑋</v>
      </c>
      <c r="F121" s="187" t="str">
        <f>IFERROR(IF(VLOOKUP(A121,門市狀態!A:D,4,FALSE)=0,"",VLOOKUP(A121,門市狀態!A:D,4,FALSE)),"")</f>
        <v/>
      </c>
      <c r="G121" s="188" t="s">
        <v>1747</v>
      </c>
      <c r="H121" s="189" t="str">
        <f t="shared" si="22"/>
        <v>-L535-田倉新樹店(定保)</v>
      </c>
      <c r="I121" s="193" t="s">
        <v>1746</v>
      </c>
      <c r="J121" s="191" t="str" cm="1">
        <f t="array" ref="J121">IFERROR(INDEX(IM!$X$2:$X$652, MATCH(1, (IM!$F$2:$F$652=A121) * (ISNUMBER(SEARCH($C$1, IM!$AC$2:$AC$652))), 0)), "")</f>
        <v/>
      </c>
      <c r="K121" s="161">
        <f>COUNTIFS(IM!F:F,A121,IM!AD:AD,"O",IM!X:X,"&gt;="&amp;$A$1,IM!X:X,"&lt;="&amp;$B$1)</f>
        <v>0</v>
      </c>
      <c r="L121" s="233" t="str" cm="1">
        <f t="array" ref="L121">IF(K121&gt;0,IFERROR(HYPERLINK("#'IM'!AC"&amp;MATCH(1,(IM!$F$1:$F$7702=A121)*(ISNUMBER(SEARCH("PMQ2",IM!$AC$1:$AC$7702))),0),"檢核"),"未登錄"),"")</f>
        <v/>
      </c>
      <c r="M121" s="236" t="str" cm="1">
        <f t="array" ref="M121">IF(AND(SUMPRODUCT((IM!F2:F743=A121)*(ISNUMBER(SEARCH("EDC", IM!AC2:AC743))))&gt;0), "EDC", "")</f>
        <v/>
      </c>
      <c r="N121" s="272" t="str" cm="1">
        <f t="array" ref="N121">IF(AND(SUMPRODUCT((IM!F2:F743=A121)*(ISNUMBER(SEARCH("STAR", IM!AC2:AC743))))&gt;0), "STAR", "")</f>
        <v/>
      </c>
      <c r="O121" s="263" t="str" cm="1">
        <f t="array" ref="O121">IFERROR(INDEX(IM!$X$2:$X$652, MATCH(1, (IM!$F$2:$F$652=A121) * (ISNUMBER(SEARCH($D$1, IM!$AC$2:$AC$652))), 0)), "")</f>
        <v/>
      </c>
      <c r="P121" s="194" t="str">
        <f t="shared" si="23"/>
        <v>-L535-田倉新樹店(定保)</v>
      </c>
      <c r="Q121" s="142"/>
      <c r="R121" s="142"/>
      <c r="S121" s="142"/>
      <c r="T121" s="142"/>
      <c r="U121" s="266">
        <f t="shared" si="24"/>
        <v>1</v>
      </c>
      <c r="V121" s="253" t="str">
        <f t="shared" si="25"/>
        <v>未到店</v>
      </c>
      <c r="W121" s="3" t="s">
        <v>4265</v>
      </c>
      <c r="X121" s="5"/>
      <c r="Y121" s="5" t="str">
        <f t="shared" si="27"/>
        <v>STAR</v>
      </c>
    </row>
    <row r="122" spans="1:25" ht="15.75" customHeight="1">
      <c r="A122" s="182">
        <v>2109</v>
      </c>
      <c r="B122" s="183" t="s">
        <v>64</v>
      </c>
      <c r="C122" s="184" t="str">
        <f>VLOOKUP($A122,'0919門市清單主檔'!B:V,20,FALSE)</f>
        <v>新北市</v>
      </c>
      <c r="D122" s="185" t="str">
        <f>VLOOKUP($A122,'0919門市清單主檔'!B:V,21,FALSE)</f>
        <v>新莊區</v>
      </c>
      <c r="E122" s="186" t="str">
        <f>VLOOKUP(D122,區域表!A:B,2,FALSE)</f>
        <v>湯家瑋</v>
      </c>
      <c r="F122" s="187" t="str">
        <f>IFERROR(IF(VLOOKUP(A122,門市狀態!A:D,4,FALSE)=0,"",VLOOKUP(A122,門市狀態!A:D,4,FALSE)),"")</f>
        <v/>
      </c>
      <c r="G122" s="188" t="s">
        <v>1746</v>
      </c>
      <c r="H122" s="189" t="str">
        <f t="shared" si="22"/>
        <v>-2109-北縣瓊林南店(定保)</v>
      </c>
      <c r="I122" s="193" t="s">
        <v>1746</v>
      </c>
      <c r="J122" s="191" t="str" cm="1">
        <f t="array" ref="J122">IFERROR(INDEX(IM!$X$2:$X$652, MATCH(1, (IM!$F$2:$F$652=A122) * (ISNUMBER(SEARCH($C$1, IM!$AC$2:$AC$652))), 0)), "")</f>
        <v/>
      </c>
      <c r="K122" s="161">
        <f>COUNTIFS(IM!F:F,A122,IM!AD:AD,"O",IM!X:X,"&gt;="&amp;$A$1,IM!X:X,"&lt;="&amp;$B$1)</f>
        <v>0</v>
      </c>
      <c r="L122" s="233" t="str" cm="1">
        <f t="array" ref="L122">IF(K122&gt;0,IFERROR(HYPERLINK("#'IM'!AC"&amp;MATCH(1,(IM!$F$1:$F$7702=A122)*(ISNUMBER(SEARCH("PMQ2",IM!$AC$1:$AC$7702))),0),"檢核"),"未登錄"),"")</f>
        <v/>
      </c>
      <c r="M122" s="236" t="str" cm="1">
        <f t="array" ref="M122">IF(AND(SUMPRODUCT((IM!F2:F744=A122)*(ISNUMBER(SEARCH("EDC", IM!AC2:AC744))))&gt;0), "EDC", "")</f>
        <v/>
      </c>
      <c r="N122" s="272" t="str" cm="1">
        <f t="array" ref="N122">IF(AND(SUMPRODUCT((IM!F2:F744=A122)*(ISNUMBER(SEARCH("STAR", IM!AC2:AC744))))&gt;0), "STAR", "")</f>
        <v/>
      </c>
      <c r="O122" s="263" t="str" cm="1">
        <f t="array" ref="O122">IFERROR(INDEX(IM!$X$2:$X$652, MATCH(1, (IM!$F$2:$F$652=A122) * (ISNUMBER(SEARCH($D$1, IM!$AC$2:$AC$652))), 0)), "")</f>
        <v/>
      </c>
      <c r="P122" s="194" t="str">
        <f t="shared" si="23"/>
        <v>-2109-北縣瓊林南店(定保)</v>
      </c>
      <c r="Q122" s="142"/>
      <c r="R122" s="142"/>
      <c r="S122" s="142"/>
      <c r="T122" s="142"/>
      <c r="U122" s="266">
        <f t="shared" si="24"/>
        <v>2</v>
      </c>
      <c r="V122" s="253" t="str">
        <f t="shared" si="25"/>
        <v>未到店</v>
      </c>
      <c r="W122" s="3" t="s">
        <v>4266</v>
      </c>
      <c r="X122" s="5" t="s">
        <v>4267</v>
      </c>
      <c r="Y122" s="5" t="str">
        <f t="shared" si="27"/>
        <v>STAR</v>
      </c>
    </row>
    <row r="123" spans="1:25" ht="15.75" customHeight="1">
      <c r="A123" s="182" t="s">
        <v>22</v>
      </c>
      <c r="B123" s="183" t="s">
        <v>1563</v>
      </c>
      <c r="C123" s="184" t="str">
        <f>VLOOKUP($A123,'0919門市清單主檔'!B:V,20,FALSE)</f>
        <v>新北市</v>
      </c>
      <c r="D123" s="185" t="str">
        <f>VLOOKUP($A123,'0919門市清單主檔'!B:V,21,FALSE)</f>
        <v>三重區</v>
      </c>
      <c r="E123" s="186" t="str">
        <f>VLOOKUP(D123,區域表!A:B,2,FALSE)</f>
        <v>吳宗鴻</v>
      </c>
      <c r="F123" s="187" t="str">
        <f>IFERROR(IF(VLOOKUP(A123,門市狀態!A:D,4,FALSE)=0,"",VLOOKUP(A123,門市狀態!A:D,4,FALSE)),"")</f>
        <v/>
      </c>
      <c r="G123" s="188" t="s">
        <v>1746</v>
      </c>
      <c r="H123" s="189" t="str">
        <f t="shared" si="22"/>
        <v>-D087-三重中興北(定保)</v>
      </c>
      <c r="I123" s="193" t="s">
        <v>1746</v>
      </c>
      <c r="J123" s="191" t="str" cm="1">
        <f t="array" ref="J123">IFERROR(INDEX(IM!$X$2:$X$652, MATCH(1, (IM!$F$2:$F$652=A123) * (ISNUMBER(SEARCH($C$1, IM!$AC$2:$AC$652))), 0)), "")</f>
        <v/>
      </c>
      <c r="K123" s="161">
        <f>COUNTIFS(IM!F:F,A123,IM!AD:AD,"O",IM!X:X,"&gt;="&amp;$A$1,IM!X:X,"&lt;="&amp;$B$1)</f>
        <v>0</v>
      </c>
      <c r="L123" s="233" t="str" cm="1">
        <f t="array" ref="L123">IF(K123&gt;0,IFERROR(HYPERLINK("#'IM'!AC"&amp;MATCH(1,(IM!$F$1:$F$7702=A123)*(ISNUMBER(SEARCH("PMQ2",IM!$AC$1:$AC$7702))),0),"檢核"),"未登錄"),"")</f>
        <v/>
      </c>
      <c r="M123" s="236" t="str" cm="1">
        <f t="array" ref="M123">IF(AND(SUMPRODUCT((IM!F2:F745=A123)*(ISNUMBER(SEARCH("EDC", IM!AC2:AC745))))&gt;0), "EDC", "")</f>
        <v/>
      </c>
      <c r="N123" s="272" t="str" cm="1">
        <f t="array" ref="N123">IF(AND(SUMPRODUCT((IM!F2:F745=A123)*(ISNUMBER(SEARCH("STAR", IM!AC2:AC745))))&gt;0), "STAR", "")</f>
        <v/>
      </c>
      <c r="O123" s="263" t="str" cm="1">
        <f t="array" ref="O123">IFERROR(INDEX(IM!$X$2:$X$652, MATCH(1, (IM!$F$2:$F$652=A123) * (ISNUMBER(SEARCH($D$1, IM!$AC$2:$AC$652))), 0)), "")</f>
        <v/>
      </c>
      <c r="P123" s="194" t="str">
        <f t="shared" si="23"/>
        <v>-D087-三重中興北(定保)</v>
      </c>
      <c r="Q123" s="142"/>
      <c r="R123" s="142"/>
      <c r="S123" s="142"/>
      <c r="T123" s="142"/>
      <c r="U123" s="266">
        <f t="shared" si="24"/>
        <v>1</v>
      </c>
      <c r="V123" s="253" t="str">
        <f t="shared" si="25"/>
        <v>未到店</v>
      </c>
      <c r="X123" s="5" t="s">
        <v>4268</v>
      </c>
      <c r="Y123" s="5" t="str">
        <f t="shared" si="27"/>
        <v>STAR</v>
      </c>
    </row>
    <row r="124" spans="1:25" ht="15.75" customHeight="1">
      <c r="A124" s="182">
        <v>4208</v>
      </c>
      <c r="B124" s="183" t="s">
        <v>330</v>
      </c>
      <c r="C124" s="184" t="str">
        <f>VLOOKUP($A124,'0919門市清單主檔'!B:V,20,FALSE)</f>
        <v>新北市</v>
      </c>
      <c r="D124" s="185" t="str">
        <f>VLOOKUP($A124,'0919門市清單主檔'!B:V,21,FALSE)</f>
        <v>新莊區</v>
      </c>
      <c r="E124" s="186" t="str">
        <f>VLOOKUP(D124,區域表!A:B,2,FALSE)</f>
        <v>湯家瑋</v>
      </c>
      <c r="F124" s="187" t="str">
        <f>IFERROR(IF(VLOOKUP(A124,門市狀態!A:D,4,FALSE)=0,"",VLOOKUP(A124,門市狀態!A:D,4,FALSE)),"")</f>
        <v/>
      </c>
      <c r="G124" s="188" t="s">
        <v>1746</v>
      </c>
      <c r="H124" s="189" t="str">
        <f t="shared" si="22"/>
        <v>-4208-新莊瓊泰店(定保)</v>
      </c>
      <c r="I124" s="193" t="s">
        <v>1746</v>
      </c>
      <c r="J124" s="191" t="str" cm="1">
        <f t="array" ref="J124">IFERROR(INDEX(IM!$X$2:$X$652, MATCH(1, (IM!$F$2:$F$652=A124) * (ISNUMBER(SEARCH($C$1, IM!$AC$2:$AC$652))), 0)), "")</f>
        <v/>
      </c>
      <c r="K124" s="161">
        <f>COUNTIFS(IM!F:F,A124,IM!AD:AD,"O",IM!X:X,"&gt;="&amp;$A$1,IM!X:X,"&lt;="&amp;$B$1)</f>
        <v>0</v>
      </c>
      <c r="L124" s="233" t="str" cm="1">
        <f t="array" ref="L124">IF(K124&gt;0,IFERROR(HYPERLINK("#'IM'!AC"&amp;MATCH(1,(IM!$F$1:$F$7702=A124)*(ISNUMBER(SEARCH("PMQ2",IM!$AC$1:$AC$7702))),0),"檢核"),"未登錄"),"")</f>
        <v/>
      </c>
      <c r="M124" s="236" t="str" cm="1">
        <f t="array" ref="M124">IF(AND(SUMPRODUCT((IM!F2:F746=A124)*(ISNUMBER(SEARCH("EDC", IM!AC2:AC746))))&gt;0), "EDC", "")</f>
        <v/>
      </c>
      <c r="N124" s="272" t="str" cm="1">
        <f t="array" ref="N124">IF(AND(SUMPRODUCT((IM!F2:F746=A124)*(ISNUMBER(SEARCH("STAR", IM!AC2:AC746))))&gt;0), "STAR", "")</f>
        <v/>
      </c>
      <c r="O124" s="263" t="str" cm="1">
        <f t="array" ref="O124">IFERROR(INDEX(IM!$X$2:$X$652, MATCH(1, (IM!$F$2:$F$652=A124) * (ISNUMBER(SEARCH($D$1, IM!$AC$2:$AC$652))), 0)), "")</f>
        <v/>
      </c>
      <c r="P124" s="194" t="str">
        <f t="shared" si="23"/>
        <v>-4208-新莊瓊泰店(定保)</v>
      </c>
      <c r="Q124" s="142"/>
      <c r="R124" s="142"/>
      <c r="S124" s="142"/>
      <c r="T124" s="142"/>
      <c r="U124" s="266">
        <f t="shared" si="24"/>
        <v>0</v>
      </c>
      <c r="V124" s="253" t="str">
        <f t="shared" si="25"/>
        <v>未到店</v>
      </c>
      <c r="X124" s="5"/>
      <c r="Y124" s="5" t="str">
        <f t="shared" si="27"/>
        <v/>
      </c>
    </row>
    <row r="125" spans="1:25" ht="15.75" customHeight="1">
      <c r="A125" s="182" t="s">
        <v>23</v>
      </c>
      <c r="B125" s="183" t="s">
        <v>1565</v>
      </c>
      <c r="C125" s="184" t="str">
        <f>VLOOKUP($A125,'0919門市清單主檔'!B:V,20,FALSE)</f>
        <v>新北市</v>
      </c>
      <c r="D125" s="185" t="str">
        <f>VLOOKUP($A125,'0919門市清單主檔'!B:V,21,FALSE)</f>
        <v>三重區</v>
      </c>
      <c r="E125" s="186" t="str">
        <f>VLOOKUP(D125,區域表!A:B,2,FALSE)</f>
        <v>吳宗鴻</v>
      </c>
      <c r="F125" s="187" t="str">
        <f>IFERROR(IF(VLOOKUP(A125,門市狀態!A:D,4,FALSE)=0,"",VLOOKUP(A125,門市狀態!A:D,4,FALSE)),"")</f>
        <v/>
      </c>
      <c r="G125" s="188" t="s">
        <v>1746</v>
      </c>
      <c r="H125" s="189" t="str">
        <f t="shared" si="22"/>
        <v>-D138-三重中興北二(定保)</v>
      </c>
      <c r="I125" s="193" t="s">
        <v>1746</v>
      </c>
      <c r="J125" s="191" t="str" cm="1">
        <f t="array" ref="J125">IFERROR(INDEX(IM!$X$2:$X$652, MATCH(1, (IM!$F$2:$F$652=A125) * (ISNUMBER(SEARCH($C$1, IM!$AC$2:$AC$652))), 0)), "")</f>
        <v/>
      </c>
      <c r="K125" s="161">
        <f>COUNTIFS(IM!F:F,A125,IM!AD:AD,"O",IM!X:X,"&gt;="&amp;$A$1,IM!X:X,"&lt;="&amp;$B$1)</f>
        <v>0</v>
      </c>
      <c r="L125" s="233" t="str" cm="1">
        <f t="array" ref="L125">IF(K125&gt;0,IFERROR(HYPERLINK("#'IM'!AC"&amp;MATCH(1,(IM!$F$1:$F$7702=A125)*(ISNUMBER(SEARCH("PMQ2",IM!$AC$1:$AC$7702))),0),"檢核"),"未登錄"),"")</f>
        <v/>
      </c>
      <c r="M125" s="236" t="str" cm="1">
        <f t="array" ref="M125">IF(AND(SUMPRODUCT((IM!F2:F747=A125)*(ISNUMBER(SEARCH("EDC", IM!AC2:AC747))))&gt;0), "EDC", "")</f>
        <v/>
      </c>
      <c r="N125" s="272" t="str" cm="1">
        <f t="array" ref="N125">IF(AND(SUMPRODUCT((IM!F2:F747=A125)*(ISNUMBER(SEARCH("STAR", IM!AC2:AC747))))&gt;0), "STAR", "")</f>
        <v/>
      </c>
      <c r="O125" s="263" t="str" cm="1">
        <f t="array" ref="O125">IFERROR(INDEX(IM!$X$2:$X$652, MATCH(1, (IM!$F$2:$F$652=A125) * (ISNUMBER(SEARCH($D$1, IM!$AC$2:$AC$652))), 0)), "")</f>
        <v/>
      </c>
      <c r="P125" s="194" t="str">
        <f t="shared" si="23"/>
        <v>-D138-三重中興北二(定保)</v>
      </c>
      <c r="Q125" s="142"/>
      <c r="R125" s="142"/>
      <c r="S125" s="142"/>
      <c r="T125" s="142"/>
      <c r="U125" s="266">
        <f t="shared" si="24"/>
        <v>2</v>
      </c>
      <c r="V125" s="253" t="str">
        <f t="shared" si="25"/>
        <v>未到店</v>
      </c>
      <c r="W125" s="3" t="s">
        <v>4269</v>
      </c>
      <c r="X125" s="5" t="s">
        <v>4270</v>
      </c>
      <c r="Y125" s="5" t="str">
        <f t="shared" si="27"/>
        <v>STAR</v>
      </c>
    </row>
    <row r="126" spans="1:25" ht="15.75" customHeight="1">
      <c r="A126" s="182">
        <v>2743</v>
      </c>
      <c r="B126" s="183" t="s">
        <v>127</v>
      </c>
      <c r="C126" s="184" t="str">
        <f>VLOOKUP($A126,'0919門市清單主檔'!B:V,20,FALSE)</f>
        <v>新北市</v>
      </c>
      <c r="D126" s="185" t="str">
        <f>VLOOKUP($A126,'0919門市清單主檔'!B:V,21,FALSE)</f>
        <v>新莊區</v>
      </c>
      <c r="E126" s="186" t="str">
        <f>VLOOKUP(D126,區域表!A:B,2,FALSE)</f>
        <v>湯家瑋</v>
      </c>
      <c r="F126" s="187" t="str">
        <f>IFERROR(IF(VLOOKUP(A126,門市狀態!A:D,4,FALSE)=0,"",VLOOKUP(A126,門市狀態!A:D,4,FALSE)),"")</f>
        <v/>
      </c>
      <c r="G126" s="188" t="s">
        <v>1746</v>
      </c>
      <c r="H126" s="189" t="str">
        <f t="shared" si="22"/>
        <v>-2743-新莊豐年店(定保)</v>
      </c>
      <c r="I126" s="193" t="s">
        <v>1746</v>
      </c>
      <c r="J126" s="191" t="str" cm="1">
        <f t="array" ref="J126">IFERROR(INDEX(IM!$X$2:$X$652, MATCH(1, (IM!$F$2:$F$652=A126) * (ISNUMBER(SEARCH($C$1, IM!$AC$2:$AC$652))), 0)), "")</f>
        <v/>
      </c>
      <c r="K126" s="161">
        <f>COUNTIFS(IM!F:F,A126,IM!AD:AD,"O",IM!X:X,"&gt;="&amp;$A$1,IM!X:X,"&lt;="&amp;$B$1)</f>
        <v>0</v>
      </c>
      <c r="L126" s="233" t="str" cm="1">
        <f t="array" ref="L126">IF(K126&gt;0,IFERROR(HYPERLINK("#'IM'!AC"&amp;MATCH(1,(IM!$F$1:$F$7702=A126)*(ISNUMBER(SEARCH("PMQ2",IM!$AC$1:$AC$7702))),0),"檢核"),"未登錄"),"")</f>
        <v/>
      </c>
      <c r="M126" s="236" t="str" cm="1">
        <f t="array" ref="M126">IF(AND(SUMPRODUCT((IM!F2:F748=A126)*(ISNUMBER(SEARCH("EDC", IM!AC2:AC748))))&gt;0), "EDC", "")</f>
        <v/>
      </c>
      <c r="N126" s="272" t="str" cm="1">
        <f t="array" ref="N126">IF(AND(SUMPRODUCT((IM!F2:F748=A126)*(ISNUMBER(SEARCH("STAR", IM!AC2:AC748))))&gt;0), "STAR", "")</f>
        <v/>
      </c>
      <c r="O126" s="263" t="str" cm="1">
        <f t="array" ref="O126">IFERROR(INDEX(IM!$X$2:$X$652, MATCH(1, (IM!$F$2:$F$652=A126) * (ISNUMBER(SEARCH($D$1, IM!$AC$2:$AC$652))), 0)), "")</f>
        <v/>
      </c>
      <c r="P126" s="194" t="str">
        <f t="shared" si="23"/>
        <v>-2743-新莊豐年店(定保)</v>
      </c>
      <c r="Q126" s="142"/>
      <c r="R126" s="142"/>
      <c r="S126" s="142"/>
      <c r="T126" s="142"/>
      <c r="U126" s="266">
        <f t="shared" si="24"/>
        <v>1</v>
      </c>
      <c r="V126" s="253" t="str">
        <f t="shared" si="25"/>
        <v>未到店</v>
      </c>
      <c r="X126" s="5" t="s">
        <v>4271</v>
      </c>
      <c r="Y126" s="5" t="str">
        <f t="shared" si="27"/>
        <v>STAR</v>
      </c>
    </row>
    <row r="127" spans="1:25" ht="15.75" customHeight="1">
      <c r="A127" s="182">
        <v>3785</v>
      </c>
      <c r="B127" s="183" t="s">
        <v>237</v>
      </c>
      <c r="C127" s="184" t="str">
        <f>VLOOKUP($A127,'0919門市清單主檔'!B:V,20,FALSE)</f>
        <v>新北市</v>
      </c>
      <c r="D127" s="185" t="str">
        <f>VLOOKUP($A127,'0919門市清單主檔'!B:V,21,FALSE)</f>
        <v>新莊區</v>
      </c>
      <c r="E127" s="186" t="str">
        <f>VLOOKUP(D127,區域表!A:B,2,FALSE)</f>
        <v>湯家瑋</v>
      </c>
      <c r="F127" s="187" t="str">
        <f>IFERROR(IF(VLOOKUP(A127,門市狀態!A:D,4,FALSE)=0,"",VLOOKUP(A127,門市狀態!A:D,4,FALSE)),"")</f>
        <v/>
      </c>
      <c r="G127" s="188" t="s">
        <v>1746</v>
      </c>
      <c r="H127" s="189" t="str">
        <f t="shared" si="22"/>
        <v>-3785-北縣莊榮店(定保)</v>
      </c>
      <c r="I127" s="193" t="s">
        <v>1746</v>
      </c>
      <c r="J127" s="191" t="str" cm="1">
        <f t="array" ref="J127">IFERROR(INDEX(IM!$X$2:$X$652, MATCH(1, (IM!$F$2:$F$652=A127) * (ISNUMBER(SEARCH($C$1, IM!$AC$2:$AC$652))), 0)), "")</f>
        <v/>
      </c>
      <c r="K127" s="161">
        <f>COUNTIFS(IM!F:F,A127,IM!AD:AD,"O",IM!X:X,"&gt;="&amp;$A$1,IM!X:X,"&lt;="&amp;$B$1)</f>
        <v>0</v>
      </c>
      <c r="L127" s="233" t="str" cm="1">
        <f t="array" ref="L127">IF(K127&gt;0,IFERROR(HYPERLINK("#'IM'!AC"&amp;MATCH(1,(IM!$F$1:$F$7702=A127)*(ISNUMBER(SEARCH("PMQ2",IM!$AC$1:$AC$7702))),0),"檢核"),"未登錄"),"")</f>
        <v/>
      </c>
      <c r="M127" s="236" t="str" cm="1">
        <f t="array" ref="M127">IF(AND(SUMPRODUCT((IM!F2:F749=A127)*(ISNUMBER(SEARCH("EDC", IM!AC2:AC749))))&gt;0), "EDC", "")</f>
        <v/>
      </c>
      <c r="N127" s="272" t="str" cm="1">
        <f t="array" ref="N127">IF(AND(SUMPRODUCT((IM!F2:F749=A127)*(ISNUMBER(SEARCH("STAR", IM!AC2:AC749))))&gt;0), "STAR", "")</f>
        <v/>
      </c>
      <c r="O127" s="263" t="str" cm="1">
        <f t="array" ref="O127">IFERROR(INDEX(IM!$X$2:$X$652, MATCH(1, (IM!$F$2:$F$652=A127) * (ISNUMBER(SEARCH($D$1, IM!$AC$2:$AC$652))), 0)), "")</f>
        <v/>
      </c>
      <c r="P127" s="194" t="str">
        <f t="shared" si="23"/>
        <v>-3785-北縣莊榮店(定保)</v>
      </c>
      <c r="Q127" s="142"/>
      <c r="R127" s="142"/>
      <c r="S127" s="142"/>
      <c r="T127" s="142"/>
      <c r="U127" s="266">
        <f t="shared" si="24"/>
        <v>0</v>
      </c>
      <c r="V127" s="253" t="str">
        <f t="shared" si="25"/>
        <v>未到店</v>
      </c>
      <c r="X127" s="5"/>
      <c r="Y127" s="5" t="str">
        <f t="shared" si="27"/>
        <v/>
      </c>
    </row>
    <row r="128" spans="1:25" ht="15.75" customHeight="1">
      <c r="A128" s="182">
        <v>4698</v>
      </c>
      <c r="B128" s="183" t="s">
        <v>484</v>
      </c>
      <c r="C128" s="184" t="str">
        <f>VLOOKUP($A128,'0919門市清單主檔'!B:V,20,FALSE)</f>
        <v>新北市</v>
      </c>
      <c r="D128" s="185" t="str">
        <f>VLOOKUP($A128,'0919門市清單主檔'!B:V,21,FALSE)</f>
        <v>三重區</v>
      </c>
      <c r="E128" s="186" t="str">
        <f>VLOOKUP(D128,區域表!A:B,2,FALSE)</f>
        <v>吳宗鴻</v>
      </c>
      <c r="F128" s="187" t="str">
        <f>IFERROR(IF(VLOOKUP(A128,門市狀態!A:D,4,FALSE)=0,"",VLOOKUP(A128,門市狀態!A:D,4,FALSE)),"")</f>
        <v/>
      </c>
      <c r="G128" s="188" t="s">
        <v>1746</v>
      </c>
      <c r="H128" s="189" t="str">
        <f t="shared" si="22"/>
        <v>-4698-三重頂崁店(定保)</v>
      </c>
      <c r="I128" s="193" t="s">
        <v>1746</v>
      </c>
      <c r="J128" s="191" t="str" cm="1">
        <f t="array" ref="J128">IFERROR(INDEX(IM!$X$2:$X$652, MATCH(1, (IM!$F$2:$F$652=A128) * (ISNUMBER(SEARCH($C$1, IM!$AC$2:$AC$652))), 0)), "")</f>
        <v/>
      </c>
      <c r="K128" s="161">
        <f>COUNTIFS(IM!F:F,A128,IM!AD:AD,"O",IM!X:X,"&gt;="&amp;$A$1,IM!X:X,"&lt;="&amp;$B$1)</f>
        <v>0</v>
      </c>
      <c r="L128" s="233" t="str" cm="1">
        <f t="array" ref="L128">IF(K128&gt;0,IFERROR(HYPERLINK("#'IM'!AC"&amp;MATCH(1,(IM!$F$1:$F$7702=A128)*(ISNUMBER(SEARCH("PMQ2",IM!$AC$1:$AC$7702))),0),"檢核"),"未登錄"),"")</f>
        <v/>
      </c>
      <c r="M128" s="236" t="str" cm="1">
        <f t="array" ref="M128">IF(AND(SUMPRODUCT((IM!F2:F750=A128)*(ISNUMBER(SEARCH("EDC", IM!AC2:AC750))))&gt;0), "EDC", "")</f>
        <v/>
      </c>
      <c r="N128" s="272" t="str" cm="1">
        <f t="array" ref="N128">IF(AND(SUMPRODUCT((IM!F2:F750=A128)*(ISNUMBER(SEARCH("STAR", IM!AC2:AC750))))&gt;0), "STAR", "")</f>
        <v/>
      </c>
      <c r="O128" s="263" t="str" cm="1">
        <f t="array" ref="O128">IFERROR(INDEX(IM!$X$2:$X$652, MATCH(1, (IM!$F$2:$F$652=A128) * (ISNUMBER(SEARCH($D$1, IM!$AC$2:$AC$652))), 0)), "")</f>
        <v/>
      </c>
      <c r="P128" s="194" t="str">
        <f t="shared" si="23"/>
        <v>-4698-三重頂崁店(定保)</v>
      </c>
      <c r="Q128" s="142"/>
      <c r="R128" s="142"/>
      <c r="S128" s="142"/>
      <c r="T128" s="142"/>
      <c r="U128" s="266">
        <f t="shared" si="24"/>
        <v>2</v>
      </c>
      <c r="V128" s="253" t="str">
        <f t="shared" si="25"/>
        <v>未到店</v>
      </c>
      <c r="W128" s="3" t="s">
        <v>4272</v>
      </c>
      <c r="X128" s="5" t="s">
        <v>4273</v>
      </c>
      <c r="Y128" s="5" t="str">
        <f t="shared" si="27"/>
        <v>STAR</v>
      </c>
    </row>
    <row r="129" spans="1:25" ht="15.75" customHeight="1">
      <c r="A129" s="182">
        <v>3183</v>
      </c>
      <c r="B129" s="183" t="s">
        <v>165</v>
      </c>
      <c r="C129" s="184" t="str">
        <f>VLOOKUP($A129,'0919門市清單主檔'!B:V,20,FALSE)</f>
        <v>新北市</v>
      </c>
      <c r="D129" s="185" t="str">
        <f>VLOOKUP($A129,'0919門市清單主檔'!B:V,21,FALSE)</f>
        <v>板橋區</v>
      </c>
      <c r="E129" s="186" t="str">
        <f>VLOOKUP(D129,區域表!A:B,2,FALSE)</f>
        <v>狄澤洋</v>
      </c>
      <c r="F129" s="187" t="str">
        <f>IFERROR(IF(VLOOKUP(A129,門市狀態!A:D,4,FALSE)=0,"",VLOOKUP(A129,門市狀態!A:D,4,FALSE)),"")</f>
        <v/>
      </c>
      <c r="G129" s="188" t="s">
        <v>1746</v>
      </c>
      <c r="H129" s="189" t="str">
        <f t="shared" si="22"/>
        <v>-3183-北縣板好店(定保)</v>
      </c>
      <c r="I129" s="193" t="s">
        <v>1746</v>
      </c>
      <c r="J129" s="191" t="str" cm="1">
        <f t="array" ref="J129">IFERROR(INDEX(IM!$X$2:$X$652, MATCH(1, (IM!$F$2:$F$652=A129) * (ISNUMBER(SEARCH($C$1, IM!$AC$2:$AC$652))), 0)), "")</f>
        <v/>
      </c>
      <c r="K129" s="161">
        <f>COUNTIFS(IM!F:F,A129,IM!AD:AD,"O",IM!X:X,"&gt;="&amp;$A$1,IM!X:X,"&lt;="&amp;$B$1)</f>
        <v>0</v>
      </c>
      <c r="L129" s="233" t="str" cm="1">
        <f t="array" ref="L129">IF(K129&gt;0,IFERROR(HYPERLINK("#'IM'!AC"&amp;MATCH(1,(IM!$F$1:$F$7702=A129)*(ISNUMBER(SEARCH("PMQ2",IM!$AC$1:$AC$7702))),0),"檢核"),"未登錄"),"")</f>
        <v/>
      </c>
      <c r="M129" s="236" t="str" cm="1">
        <f t="array" ref="M129">IF(AND(SUMPRODUCT((IM!F2:F751=A129)*(ISNUMBER(SEARCH("EDC", IM!AC2:AC751))))&gt;0), "EDC", "")</f>
        <v/>
      </c>
      <c r="N129" s="272" t="str" cm="1">
        <f t="array" ref="N129">IF(AND(SUMPRODUCT((IM!F2:F751=A129)*(ISNUMBER(SEARCH("STAR", IM!AC2:AC751))))&gt;0), "STAR", "")</f>
        <v/>
      </c>
      <c r="O129" s="263" t="str" cm="1">
        <f t="array" ref="O129">IFERROR(INDEX(IM!$X$2:$X$652, MATCH(1, (IM!$F$2:$F$652=A129) * (ISNUMBER(SEARCH($D$1, IM!$AC$2:$AC$652))), 0)), "")</f>
        <v/>
      </c>
      <c r="P129" s="194" t="str">
        <f t="shared" si="23"/>
        <v>-3183-北縣板好店(定保)</v>
      </c>
      <c r="Q129" s="142"/>
      <c r="R129" s="142"/>
      <c r="S129" s="142"/>
      <c r="T129" s="142"/>
      <c r="U129" s="266">
        <f t="shared" si="24"/>
        <v>2</v>
      </c>
      <c r="V129" s="253" t="str">
        <f t="shared" si="25"/>
        <v>未到店</v>
      </c>
      <c r="W129" s="3" t="s">
        <v>4274</v>
      </c>
      <c r="X129" s="5" t="s">
        <v>4275</v>
      </c>
      <c r="Y129" s="5" t="str">
        <f t="shared" si="27"/>
        <v>STAR</v>
      </c>
    </row>
    <row r="130" spans="1:25" ht="15.75" customHeight="1">
      <c r="A130" s="182">
        <v>4167</v>
      </c>
      <c r="B130" s="183" t="s">
        <v>320</v>
      </c>
      <c r="C130" s="184" t="str">
        <f>VLOOKUP($A130,'0919門市清單主檔'!B:V,20,FALSE)</f>
        <v>新北市</v>
      </c>
      <c r="D130" s="185" t="str">
        <f>VLOOKUP($A130,'0919門市清單主檔'!B:V,21,FALSE)</f>
        <v>板橋區</v>
      </c>
      <c r="E130" s="186" t="str">
        <f>VLOOKUP(D130,區域表!A:B,2,FALSE)</f>
        <v>狄澤洋</v>
      </c>
      <c r="F130" s="187" t="str">
        <f>IFERROR(IF(VLOOKUP(A130,門市狀態!A:D,4,FALSE)=0,"",VLOOKUP(A130,門市狀態!A:D,4,FALSE)),"")</f>
        <v/>
      </c>
      <c r="G130" s="188" t="s">
        <v>1746</v>
      </c>
      <c r="H130" s="189" t="str">
        <f t="shared" si="22"/>
        <v>-4167-板橋松翠店(定保)</v>
      </c>
      <c r="I130" s="193" t="s">
        <v>1746</v>
      </c>
      <c r="J130" s="191" t="str" cm="1">
        <f t="array" ref="J130">IFERROR(INDEX(IM!$X$2:$X$652, MATCH(1, (IM!$F$2:$F$652=A130) * (ISNUMBER(SEARCH($C$1, IM!$AC$2:$AC$652))), 0)), "")</f>
        <v/>
      </c>
      <c r="K130" s="161">
        <f>COUNTIFS(IM!F:F,A130,IM!AD:AD,"O",IM!X:X,"&gt;="&amp;$A$1,IM!X:X,"&lt;="&amp;$B$1)</f>
        <v>0</v>
      </c>
      <c r="L130" s="233" t="str" cm="1">
        <f t="array" ref="L130">IF(K130&gt;0,IFERROR(HYPERLINK("#'IM'!AC"&amp;MATCH(1,(IM!$F$1:$F$7702=A130)*(ISNUMBER(SEARCH("PMQ2",IM!$AC$1:$AC$7702))),0),"檢核"),"未登錄"),"")</f>
        <v/>
      </c>
      <c r="M130" s="236" t="str" cm="1">
        <f t="array" ref="M130">IF(AND(SUMPRODUCT((IM!F2:F752=A130)*(ISNUMBER(SEARCH("EDC", IM!AC2:AC752))))&gt;0), "EDC", "")</f>
        <v/>
      </c>
      <c r="N130" s="272" t="str" cm="1">
        <f t="array" ref="N130">IF(AND(SUMPRODUCT((IM!F2:F752=A130)*(ISNUMBER(SEARCH("STAR", IM!AC2:AC752))))&gt;0), "STAR", "")</f>
        <v/>
      </c>
      <c r="O130" s="263" t="str" cm="1">
        <f t="array" ref="O130">IFERROR(INDEX(IM!$X$2:$X$652, MATCH(1, (IM!$F$2:$F$652=A130) * (ISNUMBER(SEARCH($D$1, IM!$AC$2:$AC$652))), 0)), "")</f>
        <v/>
      </c>
      <c r="P130" s="194" t="str">
        <f t="shared" si="23"/>
        <v>-4167-板橋松翠店(定保)</v>
      </c>
      <c r="Q130" s="142"/>
      <c r="R130" s="142"/>
      <c r="S130" s="142"/>
      <c r="T130" s="142"/>
      <c r="U130" s="266">
        <f t="shared" si="24"/>
        <v>2</v>
      </c>
      <c r="V130" s="253" t="str">
        <f t="shared" si="25"/>
        <v>未到店</v>
      </c>
      <c r="W130" s="3" t="s">
        <v>4276</v>
      </c>
      <c r="X130" s="5" t="s">
        <v>4277</v>
      </c>
      <c r="Y130" s="5" t="str">
        <f t="shared" si="27"/>
        <v>STAR</v>
      </c>
    </row>
    <row r="131" spans="1:25" ht="15.75" customHeight="1">
      <c r="A131" s="182">
        <v>2318</v>
      </c>
      <c r="B131" s="183" t="s">
        <v>89</v>
      </c>
      <c r="C131" s="184" t="str">
        <f>VLOOKUP($A131,'0919門市清單主檔'!B:V,20,FALSE)</f>
        <v>新北市</v>
      </c>
      <c r="D131" s="185" t="str">
        <f>VLOOKUP($A131,'0919門市清單主檔'!B:V,21,FALSE)</f>
        <v>淡水區</v>
      </c>
      <c r="E131" s="186" t="str">
        <f>VLOOKUP(D131,區域表!A:B,2,FALSE)</f>
        <v>吳宗鴻</v>
      </c>
      <c r="F131" s="187" t="str">
        <f>IFERROR(IF(VLOOKUP(A131,門市狀態!A:D,4,FALSE)=0,"",VLOOKUP(A131,門市狀態!A:D,4,FALSE)),"")</f>
        <v/>
      </c>
      <c r="G131" s="188" t="s">
        <v>1746</v>
      </c>
      <c r="H131" s="189" t="str">
        <f t="shared" si="22"/>
        <v>-2318-北縣淡俊店(定保)</v>
      </c>
      <c r="I131" s="193" t="s">
        <v>1746</v>
      </c>
      <c r="J131" s="191" t="str" cm="1">
        <f t="array" ref="J131">IFERROR(INDEX(IM!$X$2:$X$652, MATCH(1, (IM!$F$2:$F$652=A131) * (ISNUMBER(SEARCH($C$1, IM!$AC$2:$AC$652))), 0)), "")</f>
        <v/>
      </c>
      <c r="K131" s="161">
        <f>COUNTIFS(IM!F:F,A131,IM!AD:AD,"O",IM!X:X,"&gt;="&amp;$A$1,IM!X:X,"&lt;="&amp;$B$1)</f>
        <v>0</v>
      </c>
      <c r="L131" s="233" t="str" cm="1">
        <f t="array" ref="L131">IF(K131&gt;0,IFERROR(HYPERLINK("#'IM'!AC"&amp;MATCH(1,(IM!$F$1:$F$7702=A131)*(ISNUMBER(SEARCH("PMQ2",IM!$AC$1:$AC$7702))),0),"檢核"),"未登錄"),"")</f>
        <v/>
      </c>
      <c r="M131" s="236" t="str" cm="1">
        <f t="array" ref="M131">IF(AND(SUMPRODUCT((IM!F2:F755=A131)*(ISNUMBER(SEARCH("EDC", IM!AC2:AC755))))&gt;0), "EDC", "")</f>
        <v/>
      </c>
      <c r="N131" s="272" t="str" cm="1">
        <f t="array" ref="N131">IF(AND(SUMPRODUCT((IM!F2:F755=A131)*(ISNUMBER(SEARCH("STAR", IM!AC2:AC755))))&gt;0), "STAR", "")</f>
        <v/>
      </c>
      <c r="O131" s="263" t="str" cm="1">
        <f t="array" ref="O131">IFERROR(INDEX(IM!$X$2:$X$652, MATCH(1, (IM!$F$2:$F$652=A131) * (ISNUMBER(SEARCH($D$1, IM!$AC$2:$AC$652))), 0)), "")</f>
        <v/>
      </c>
      <c r="P131" s="194" t="str">
        <f t="shared" si="23"/>
        <v>-2318-北縣淡俊店(定保)</v>
      </c>
      <c r="Q131" s="142"/>
      <c r="R131" s="142"/>
      <c r="S131" s="142"/>
      <c r="T131" s="142"/>
      <c r="U131" s="266">
        <f t="shared" si="24"/>
        <v>1</v>
      </c>
      <c r="V131" s="253" t="str">
        <f t="shared" si="25"/>
        <v>未到店</v>
      </c>
      <c r="X131" s="5" t="s">
        <v>4281</v>
      </c>
      <c r="Y131" s="5" t="str">
        <f t="shared" si="27"/>
        <v>STAR</v>
      </c>
    </row>
    <row r="132" spans="1:25" ht="15.75" customHeight="1">
      <c r="A132" s="182">
        <v>4194</v>
      </c>
      <c r="B132" s="183" t="s">
        <v>327</v>
      </c>
      <c r="C132" s="184" t="str">
        <f>VLOOKUP($A132,'0919門市清單主檔'!B:V,20,FALSE)</f>
        <v>新北市</v>
      </c>
      <c r="D132" s="185" t="str">
        <f>VLOOKUP($A132,'0919門市清單主檔'!B:V,21,FALSE)</f>
        <v>新莊區</v>
      </c>
      <c r="E132" s="186" t="str">
        <f>VLOOKUP(D132,區域表!A:B,2,FALSE)</f>
        <v>湯家瑋</v>
      </c>
      <c r="F132" s="187" t="str">
        <f>IFERROR(IF(VLOOKUP(A132,門市狀態!A:D,4,FALSE)=0,"",VLOOKUP(A132,門市狀態!A:D,4,FALSE)),"")</f>
        <v/>
      </c>
      <c r="G132" s="188" t="s">
        <v>1746</v>
      </c>
      <c r="H132" s="189" t="str">
        <f t="shared" si="22"/>
        <v>-4194-新莊鼎苑店(定保)</v>
      </c>
      <c r="I132" s="193" t="s">
        <v>1746</v>
      </c>
      <c r="J132" s="191" t="str" cm="1">
        <f t="array" ref="J132">IFERROR(INDEX(IM!$X$2:$X$652, MATCH(1, (IM!$F$2:$F$652=A132) * (ISNUMBER(SEARCH($C$1, IM!$AC$2:$AC$652))), 0)), "")</f>
        <v/>
      </c>
      <c r="K132" s="161">
        <f>COUNTIFS(IM!F:F,A132,IM!AD:AD,"O",IM!X:X,"&gt;="&amp;$A$1,IM!X:X,"&lt;="&amp;$B$1)</f>
        <v>0</v>
      </c>
      <c r="L132" s="233" t="str" cm="1">
        <f t="array" ref="L132">IF(K132&gt;0,IFERROR(HYPERLINK("#'IM'!AC"&amp;MATCH(1,(IM!$F$1:$F$7702=A132)*(ISNUMBER(SEARCH("PMQ2",IM!$AC$1:$AC$7702))),0),"檢核"),"未登錄"),"")</f>
        <v/>
      </c>
      <c r="M132" s="236" t="str" cm="1">
        <f t="array" ref="M132">IF(AND(SUMPRODUCT((IM!F2:F756=A132)*(ISNUMBER(SEARCH("EDC", IM!AC2:AC756))))&gt;0), "EDC", "")</f>
        <v/>
      </c>
      <c r="N132" s="272" t="str" cm="1">
        <f t="array" ref="N132">IF(AND(SUMPRODUCT((IM!F2:F756=A132)*(ISNUMBER(SEARCH("STAR", IM!AC2:AC756))))&gt;0), "STAR", "")</f>
        <v/>
      </c>
      <c r="O132" s="263" t="str" cm="1">
        <f t="array" ref="O132">IFERROR(INDEX(IM!$X$2:$X$652, MATCH(1, (IM!$F$2:$F$652=A132) * (ISNUMBER(SEARCH($D$1, IM!$AC$2:$AC$652))), 0)), "")</f>
        <v/>
      </c>
      <c r="P132" s="194" t="str">
        <f t="shared" si="23"/>
        <v>-4194-新莊鼎苑店(定保)</v>
      </c>
      <c r="Q132" s="142"/>
      <c r="R132" s="142"/>
      <c r="S132" s="142"/>
      <c r="T132" s="142"/>
      <c r="U132" s="266">
        <f t="shared" si="24"/>
        <v>2</v>
      </c>
      <c r="V132" s="253" t="str">
        <f t="shared" si="25"/>
        <v>未到店</v>
      </c>
      <c r="W132" s="3" t="s">
        <v>4282</v>
      </c>
      <c r="X132" s="5" t="s">
        <v>4283</v>
      </c>
      <c r="Y132" s="5" t="str">
        <f t="shared" si="27"/>
        <v>STAR</v>
      </c>
    </row>
    <row r="133" spans="1:25" ht="15.75" customHeight="1">
      <c r="A133" s="182">
        <v>2935</v>
      </c>
      <c r="B133" s="183" t="s">
        <v>145</v>
      </c>
      <c r="C133" s="184" t="str">
        <f>VLOOKUP($A133,'0919門市清單主檔'!B:V,20,FALSE)</f>
        <v>新北市</v>
      </c>
      <c r="D133" s="185" t="str">
        <f>VLOOKUP($A133,'0919門市清單主檔'!B:V,21,FALSE)</f>
        <v>三重區</v>
      </c>
      <c r="E133" s="186" t="str">
        <f>VLOOKUP(D133,區域表!A:B,2,FALSE)</f>
        <v>吳宗鴻</v>
      </c>
      <c r="F133" s="187" t="str">
        <f>IFERROR(IF(VLOOKUP(A133,門市狀態!A:D,4,FALSE)=0,"",VLOOKUP(A133,門市狀態!A:D,4,FALSE)),"")</f>
        <v/>
      </c>
      <c r="G133" s="188" t="s">
        <v>1746</v>
      </c>
      <c r="H133" s="189" t="str">
        <f t="shared" si="22"/>
        <v>-2935-三重夜市口(定保)</v>
      </c>
      <c r="I133" s="193" t="s">
        <v>1746</v>
      </c>
      <c r="J133" s="191" t="str" cm="1">
        <f t="array" ref="J133">IFERROR(INDEX(IM!$X$2:$X$652, MATCH(1, (IM!$F$2:$F$652=A133) * (ISNUMBER(SEARCH($C$1, IM!$AC$2:$AC$652))), 0)), "")</f>
        <v/>
      </c>
      <c r="K133" s="161">
        <f>COUNTIFS(IM!F:F,A133,IM!AD:AD,"O",IM!X:X,"&gt;="&amp;$A$1,IM!X:X,"&lt;="&amp;$B$1)</f>
        <v>0</v>
      </c>
      <c r="L133" s="233" t="str" cm="1">
        <f t="array" ref="L133">IF(K133&gt;0,IFERROR(HYPERLINK("#'IM'!AC"&amp;MATCH(1,(IM!$F$1:$F$7702=A133)*(ISNUMBER(SEARCH("PMQ2",IM!$AC$1:$AC$7702))),0),"檢核"),"未登錄"),"")</f>
        <v/>
      </c>
      <c r="M133" s="236" t="str" cm="1">
        <f t="array" ref="M133">IF(AND(SUMPRODUCT((IM!F2:F757=A133)*(ISNUMBER(SEARCH("EDC", IM!AC2:AC757))))&gt;0), "EDC", "")</f>
        <v/>
      </c>
      <c r="N133" s="272" t="str" cm="1">
        <f t="array" ref="N133">IF(AND(SUMPRODUCT((IM!F2:F757=A133)*(ISNUMBER(SEARCH("STAR", IM!AC2:AC757))))&gt;0), "STAR", "")</f>
        <v/>
      </c>
      <c r="O133" s="263" t="str" cm="1">
        <f t="array" ref="O133">IFERROR(INDEX(IM!$X$2:$X$652, MATCH(1, (IM!$F$2:$F$652=A133) * (ISNUMBER(SEARCH($D$1, IM!$AC$2:$AC$652))), 0)), "")</f>
        <v/>
      </c>
      <c r="P133" s="194" t="str">
        <f t="shared" si="23"/>
        <v>-2935-三重夜市口(定保)</v>
      </c>
      <c r="Q133" s="142"/>
      <c r="R133" s="142"/>
      <c r="S133" s="142"/>
      <c r="T133" s="142"/>
      <c r="U133" s="266">
        <f t="shared" si="24"/>
        <v>2</v>
      </c>
      <c r="V133" s="253" t="str">
        <f t="shared" si="25"/>
        <v>未到店</v>
      </c>
      <c r="W133" s="3" t="s">
        <v>4284</v>
      </c>
      <c r="X133" s="5" t="s">
        <v>4285</v>
      </c>
      <c r="Y133" s="5" t="str">
        <f t="shared" si="27"/>
        <v>STAR</v>
      </c>
    </row>
    <row r="134" spans="1:25" ht="15.75" customHeight="1">
      <c r="A134" s="182">
        <v>2042</v>
      </c>
      <c r="B134" s="183" t="s">
        <v>57</v>
      </c>
      <c r="C134" s="184" t="str">
        <f>VLOOKUP($A134,'0919門市清單主檔'!B:V,20,FALSE)</f>
        <v>新北市</v>
      </c>
      <c r="D134" s="185" t="str">
        <f>VLOOKUP($A134,'0919門市清單主檔'!B:V,21,FALSE)</f>
        <v>三重區</v>
      </c>
      <c r="E134" s="186" t="str">
        <f>VLOOKUP(D134,區域表!A:B,2,FALSE)</f>
        <v>吳宗鴻</v>
      </c>
      <c r="F134" s="187" t="str">
        <f>IFERROR(IF(VLOOKUP(A134,門市狀態!A:D,4,FALSE)=0,"",VLOOKUP(A134,門市狀態!A:D,4,FALSE)),"")</f>
        <v/>
      </c>
      <c r="G134" s="188" t="s">
        <v>1746</v>
      </c>
      <c r="H134" s="189" t="str">
        <f t="shared" si="22"/>
        <v>-2042-三重中央北店(定保)</v>
      </c>
      <c r="I134" s="193" t="s">
        <v>1746</v>
      </c>
      <c r="J134" s="191" t="str" cm="1">
        <f t="array" ref="J134">IFERROR(INDEX(IM!$X$2:$X$652, MATCH(1, (IM!$F$2:$F$652=A134) * (ISNUMBER(SEARCH($C$1, IM!$AC$2:$AC$652))), 0)), "")</f>
        <v/>
      </c>
      <c r="K134" s="161">
        <f>COUNTIFS(IM!F:F,A134,IM!AD:AD,"O",IM!X:X,"&gt;="&amp;$A$1,IM!X:X,"&lt;="&amp;$B$1)</f>
        <v>0</v>
      </c>
      <c r="L134" s="233" t="str" cm="1">
        <f t="array" ref="L134">IF(K134&gt;0,IFERROR(HYPERLINK("#'IM'!AC"&amp;MATCH(1,(IM!$F$1:$F$7702=A134)*(ISNUMBER(SEARCH("PMQ2",IM!$AC$1:$AC$7702))),0),"檢核"),"未登錄"),"")</f>
        <v/>
      </c>
      <c r="M134" s="236" t="str" cm="1">
        <f t="array" ref="M134">IF(AND(SUMPRODUCT((IM!F2:F759=A134)*(ISNUMBER(SEARCH("EDC", IM!AC2:AC759))))&gt;0), "EDC", "")</f>
        <v/>
      </c>
      <c r="N134" s="272" t="str" cm="1">
        <f t="array" ref="N134">IF(AND(SUMPRODUCT((IM!F2:F759=A134)*(ISNUMBER(SEARCH("STAR", IM!AC2:AC759))))&gt;0), "STAR", "")</f>
        <v/>
      </c>
      <c r="O134" s="263" t="str" cm="1">
        <f t="array" ref="O134">IFERROR(INDEX(IM!$X$2:$X$652, MATCH(1, (IM!$F$2:$F$652=A134) * (ISNUMBER(SEARCH($D$1, IM!$AC$2:$AC$652))), 0)), "")</f>
        <v/>
      </c>
      <c r="P134" s="194" t="str">
        <f t="shared" si="23"/>
        <v>-2042-三重中央北店(定保)</v>
      </c>
      <c r="Q134" s="142"/>
      <c r="R134" s="142"/>
      <c r="S134" s="142"/>
      <c r="T134" s="142"/>
      <c r="U134" s="266">
        <f t="shared" si="24"/>
        <v>2</v>
      </c>
      <c r="V134" s="253" t="str">
        <f t="shared" si="25"/>
        <v>未到店</v>
      </c>
      <c r="W134" s="3" t="s">
        <v>4288</v>
      </c>
      <c r="X134" s="5" t="s">
        <v>4289</v>
      </c>
      <c r="Y134" s="5" t="str">
        <f t="shared" si="27"/>
        <v>STAR</v>
      </c>
    </row>
    <row r="135" spans="1:25" ht="15.75" customHeight="1">
      <c r="A135" s="182" t="s">
        <v>20</v>
      </c>
      <c r="B135" s="183" t="s">
        <v>4119</v>
      </c>
      <c r="C135" s="184" t="str">
        <f>VLOOKUP($A135,'0919門市清單主檔'!B:V,20,FALSE)</f>
        <v>新北市</v>
      </c>
      <c r="D135" s="185" t="str">
        <f>VLOOKUP($A135,'0919門市清單主檔'!B:V,21,FALSE)</f>
        <v>三重區</v>
      </c>
      <c r="E135" s="186" t="str">
        <f>VLOOKUP(D135,區域表!A:B,2,FALSE)</f>
        <v>吳宗鴻</v>
      </c>
      <c r="F135" s="187" t="str">
        <f>IFERROR(IF(VLOOKUP(A135,門市狀態!A:D,4,FALSE)=0,"",VLOOKUP(A135,門市狀態!A:D,4,FALSE)),"")</f>
        <v/>
      </c>
      <c r="G135" s="188" t="s">
        <v>1746</v>
      </c>
      <c r="H135" s="189" t="str">
        <f t="shared" si="22"/>
        <v>-D028-三重正義北店(定保)</v>
      </c>
      <c r="I135" s="193" t="s">
        <v>1746</v>
      </c>
      <c r="J135" s="191" t="str" cm="1">
        <f t="array" ref="J135">IFERROR(INDEX(IM!$X$2:$X$652, MATCH(1, (IM!$F$2:$F$652=A135) * (ISNUMBER(SEARCH($C$1, IM!$AC$2:$AC$652))), 0)), "")</f>
        <v/>
      </c>
      <c r="K135" s="161">
        <f>COUNTIFS(IM!F:F,A135,IM!AD:AD,"O",IM!X:X,"&gt;="&amp;$A$1,IM!X:X,"&lt;="&amp;$B$1)</f>
        <v>0</v>
      </c>
      <c r="L135" s="233" t="str" cm="1">
        <f t="array" ref="L135">IF(K135&gt;0,IFERROR(HYPERLINK("#'IM'!AC"&amp;MATCH(1,(IM!$F$1:$F$7702=A135)*(ISNUMBER(SEARCH("PMQ2",IM!$AC$1:$AC$7702))),0),"檢核"),"未登錄"),"")</f>
        <v/>
      </c>
      <c r="M135" s="236" t="str" cm="1">
        <f t="array" ref="M135">IF(AND(SUMPRODUCT((IM!F2:F760=A135)*(ISNUMBER(SEARCH("EDC", IM!AC2:AC760))))&gt;0), "EDC", "")</f>
        <v/>
      </c>
      <c r="N135" s="272" t="str" cm="1">
        <f t="array" ref="N135">IF(AND(SUMPRODUCT((IM!F2:F760=A135)*(ISNUMBER(SEARCH("STAR", IM!AC2:AC760))))&gt;0), "STAR", "")</f>
        <v/>
      </c>
      <c r="O135" s="263" t="str" cm="1">
        <f t="array" ref="O135">IFERROR(INDEX(IM!$X$2:$X$652, MATCH(1, (IM!$F$2:$F$652=A135) * (ISNUMBER(SEARCH($D$1, IM!$AC$2:$AC$652))), 0)), "")</f>
        <v/>
      </c>
      <c r="P135" s="194" t="str">
        <f t="shared" si="23"/>
        <v>-D028-三重正義北店(定保)</v>
      </c>
      <c r="Q135" s="142"/>
      <c r="R135" s="142"/>
      <c r="S135" s="142"/>
      <c r="T135" s="142"/>
      <c r="U135" s="266">
        <f t="shared" si="24"/>
        <v>1</v>
      </c>
      <c r="V135" s="253" t="str">
        <f t="shared" si="25"/>
        <v>未到店</v>
      </c>
      <c r="W135" s="3" t="s">
        <v>4290</v>
      </c>
      <c r="X135" s="5"/>
      <c r="Y135" s="5" t="str">
        <f t="shared" si="27"/>
        <v>STAR</v>
      </c>
    </row>
    <row r="136" spans="1:25" ht="15.75" customHeight="1">
      <c r="A136" s="182">
        <v>4029</v>
      </c>
      <c r="B136" s="183" t="s">
        <v>294</v>
      </c>
      <c r="C136" s="184" t="str">
        <f>VLOOKUP($A136,'0919門市清單主檔'!B:V,20,FALSE)</f>
        <v>新北市</v>
      </c>
      <c r="D136" s="185" t="str">
        <f>VLOOKUP($A136,'0919門市清單主檔'!B:V,21,FALSE)</f>
        <v>三重區</v>
      </c>
      <c r="E136" s="186" t="str">
        <f>VLOOKUP(D136,區域表!A:B,2,FALSE)</f>
        <v>吳宗鴻</v>
      </c>
      <c r="F136" s="187" t="str">
        <f>IFERROR(IF(VLOOKUP(A136,門市狀態!A:D,4,FALSE)=0,"",VLOOKUP(A136,門市狀態!A:D,4,FALSE)),"")</f>
        <v/>
      </c>
      <c r="G136" s="188" t="s">
        <v>1746</v>
      </c>
      <c r="H136" s="189" t="str">
        <f t="shared" si="22"/>
        <v>-4029-三重龍濱店(定保)</v>
      </c>
      <c r="I136" s="193" t="s">
        <v>1746</v>
      </c>
      <c r="J136" s="191" t="str" cm="1">
        <f t="array" ref="J136">IFERROR(INDEX(IM!$X$2:$X$652, MATCH(1, (IM!$F$2:$F$652=A136) * (ISNUMBER(SEARCH($C$1, IM!$AC$2:$AC$652))), 0)), "")</f>
        <v/>
      </c>
      <c r="K136" s="161">
        <f>COUNTIFS(IM!F:F,A136,IM!AD:AD,"O",IM!X:X,"&gt;="&amp;$A$1,IM!X:X,"&lt;="&amp;$B$1)</f>
        <v>0</v>
      </c>
      <c r="L136" s="233" t="str" cm="1">
        <f t="array" ref="L136">IF(K136&gt;0,IFERROR(HYPERLINK("#'IM'!AC"&amp;MATCH(1,(IM!$F$1:$F$7702=A136)*(ISNUMBER(SEARCH("PMQ2",IM!$AC$1:$AC$7702))),0),"檢核"),"未登錄"),"")</f>
        <v/>
      </c>
      <c r="M136" s="236" t="str" cm="1">
        <f t="array" ref="M136">IF(AND(SUMPRODUCT((IM!F2:F761=A136)*(ISNUMBER(SEARCH("EDC", IM!AC2:AC761))))&gt;0), "EDC", "")</f>
        <v/>
      </c>
      <c r="N136" s="272" t="str" cm="1">
        <f t="array" ref="N136">IF(AND(SUMPRODUCT((IM!F2:F761=A136)*(ISNUMBER(SEARCH("STAR", IM!AC2:AC761))))&gt;0), "STAR", "")</f>
        <v/>
      </c>
      <c r="O136" s="263" t="str" cm="1">
        <f t="array" ref="O136">IFERROR(INDEX(IM!$X$2:$X$652, MATCH(1, (IM!$F$2:$F$652=A136) * (ISNUMBER(SEARCH($D$1, IM!$AC$2:$AC$652))), 0)), "")</f>
        <v/>
      </c>
      <c r="P136" s="194" t="str">
        <f t="shared" si="23"/>
        <v>-4029-三重龍濱店(定保)</v>
      </c>
      <c r="Q136" s="142"/>
      <c r="R136" s="142"/>
      <c r="S136" s="142"/>
      <c r="T136" s="142"/>
      <c r="U136" s="266">
        <f t="shared" si="24"/>
        <v>2</v>
      </c>
      <c r="V136" s="253" t="str">
        <f t="shared" si="25"/>
        <v>未到店</v>
      </c>
      <c r="W136" s="3" t="s">
        <v>4291</v>
      </c>
      <c r="X136" s="5" t="s">
        <v>4292</v>
      </c>
      <c r="Y136" s="5" t="str">
        <f t="shared" si="27"/>
        <v>STAR</v>
      </c>
    </row>
    <row r="137" spans="1:25" ht="15.75" customHeight="1">
      <c r="A137" s="182">
        <v>4560</v>
      </c>
      <c r="B137" s="183" t="s">
        <v>439</v>
      </c>
      <c r="C137" s="184" t="str">
        <f>VLOOKUP($A137,'0919門市清單主檔'!B:V,20,FALSE)</f>
        <v>新北市</v>
      </c>
      <c r="D137" s="185" t="str">
        <f>VLOOKUP($A137,'0919門市清單主檔'!B:V,21,FALSE)</f>
        <v>三重區</v>
      </c>
      <c r="E137" s="186" t="str">
        <f>VLOOKUP(D137,區域表!A:B,2,FALSE)</f>
        <v>吳宗鴻</v>
      </c>
      <c r="F137" s="187" t="str">
        <f>IFERROR(IF(VLOOKUP(A137,門市狀態!A:D,4,FALSE)=0,"",VLOOKUP(A137,門市狀態!A:D,4,FALSE)),"")</f>
        <v/>
      </c>
      <c r="G137" s="188" t="s">
        <v>1746</v>
      </c>
      <c r="H137" s="189" t="str">
        <f t="shared" si="22"/>
        <v>-4560-三重大院店(定保)</v>
      </c>
      <c r="I137" s="193" t="s">
        <v>1746</v>
      </c>
      <c r="J137" s="191" t="str" cm="1">
        <f t="array" ref="J137">IFERROR(INDEX(IM!$X$2:$X$652, MATCH(1, (IM!$F$2:$F$652=A137) * (ISNUMBER(SEARCH($C$1, IM!$AC$2:$AC$652))), 0)), "")</f>
        <v/>
      </c>
      <c r="K137" s="161">
        <f>COUNTIFS(IM!F:F,A137,IM!AD:AD,"O",IM!X:X,"&gt;="&amp;$A$1,IM!X:X,"&lt;="&amp;$B$1)</f>
        <v>0</v>
      </c>
      <c r="L137" s="233" t="str" cm="1">
        <f t="array" ref="L137">IF(K137&gt;0,IFERROR(HYPERLINK("#'IM'!AC"&amp;MATCH(1,(IM!$F$1:$F$7702=A137)*(ISNUMBER(SEARCH("PMQ2",IM!$AC$1:$AC$7702))),0),"檢核"),"未登錄"),"")</f>
        <v/>
      </c>
      <c r="M137" s="236" t="str" cm="1">
        <f t="array" ref="M137">IF(AND(SUMPRODUCT((IM!F2:F762=A137)*(ISNUMBER(SEARCH("EDC", IM!AC2:AC762))))&gt;0), "EDC", "")</f>
        <v/>
      </c>
      <c r="N137" s="272" t="str" cm="1">
        <f t="array" ref="N137">IF(AND(SUMPRODUCT((IM!F2:F762=A137)*(ISNUMBER(SEARCH("STAR", IM!AC2:AC762))))&gt;0), "STAR", "")</f>
        <v/>
      </c>
      <c r="O137" s="263" t="str" cm="1">
        <f t="array" ref="O137">IFERROR(INDEX(IM!$X$2:$X$652, MATCH(1, (IM!$F$2:$F$652=A137) * (ISNUMBER(SEARCH($D$1, IM!$AC$2:$AC$652))), 0)), "")</f>
        <v/>
      </c>
      <c r="P137" s="194" t="str">
        <f t="shared" si="23"/>
        <v>-4560-三重大院店(定保)</v>
      </c>
      <c r="Q137" s="142"/>
      <c r="R137" s="142"/>
      <c r="S137" s="142"/>
      <c r="T137" s="142"/>
      <c r="U137" s="266">
        <f t="shared" si="24"/>
        <v>2</v>
      </c>
      <c r="V137" s="253" t="str">
        <f t="shared" si="25"/>
        <v>未到店</v>
      </c>
      <c r="W137" s="3" t="s">
        <v>4293</v>
      </c>
      <c r="X137" s="5" t="s">
        <v>4294</v>
      </c>
      <c r="Y137" s="5" t="str">
        <f t="shared" si="27"/>
        <v>STAR</v>
      </c>
    </row>
    <row r="138" spans="1:25" ht="15.75" customHeight="1">
      <c r="A138" s="182">
        <v>3623</v>
      </c>
      <c r="B138" s="183" t="s">
        <v>208</v>
      </c>
      <c r="C138" s="184" t="str">
        <f>VLOOKUP($A138,'0919門市清單主檔'!B:V,20,FALSE)</f>
        <v>新北市</v>
      </c>
      <c r="D138" s="185" t="str">
        <f>VLOOKUP($A138,'0919門市清單主檔'!B:V,21,FALSE)</f>
        <v>三重區</v>
      </c>
      <c r="E138" s="186" t="str">
        <f>VLOOKUP(D138,區域表!A:B,2,FALSE)</f>
        <v>吳宗鴻</v>
      </c>
      <c r="F138" s="187" t="str">
        <f>IFERROR(IF(VLOOKUP(A138,門市狀態!A:D,4,FALSE)=0,"",VLOOKUP(A138,門市狀態!A:D,4,FALSE)),"")</f>
        <v/>
      </c>
      <c r="G138" s="188" t="s">
        <v>1746</v>
      </c>
      <c r="H138" s="189" t="str">
        <f t="shared" si="22"/>
        <v>-3623-三重自強店(定保)</v>
      </c>
      <c r="I138" s="193" t="s">
        <v>1746</v>
      </c>
      <c r="J138" s="191" t="str" cm="1">
        <f t="array" ref="J138">IFERROR(INDEX(IM!$X$2:$X$652, MATCH(1, (IM!$F$2:$F$652=A138) * (ISNUMBER(SEARCH($C$1, IM!$AC$2:$AC$652))), 0)), "")</f>
        <v/>
      </c>
      <c r="K138" s="161">
        <f>COUNTIFS(IM!F:F,A138,IM!AD:AD,"O",IM!X:X,"&gt;="&amp;$A$1,IM!X:X,"&lt;="&amp;$B$1)</f>
        <v>0</v>
      </c>
      <c r="L138" s="233" t="str" cm="1">
        <f t="array" ref="L138">IF(K138&gt;0,IFERROR(HYPERLINK("#'IM'!AC"&amp;MATCH(1,(IM!$F$1:$F$7702=A138)*(ISNUMBER(SEARCH("PMQ2",IM!$AC$1:$AC$7702))),0),"檢核"),"未登錄"),"")</f>
        <v/>
      </c>
      <c r="M138" s="236" t="str" cm="1">
        <f t="array" ref="M138">IF(AND(SUMPRODUCT((IM!F2:F763=A138)*(ISNUMBER(SEARCH("EDC", IM!AC2:AC763))))&gt;0), "EDC", "")</f>
        <v/>
      </c>
      <c r="N138" s="272" t="str" cm="1">
        <f t="array" ref="N138">IF(AND(SUMPRODUCT((IM!F2:F763=A138)*(ISNUMBER(SEARCH("STAR", IM!AC2:AC763))))&gt;0), "STAR", "")</f>
        <v/>
      </c>
      <c r="O138" s="263" t="str" cm="1">
        <f t="array" ref="O138">IFERROR(INDEX(IM!$X$2:$X$652, MATCH(1, (IM!$F$2:$F$652=A138) * (ISNUMBER(SEARCH($D$1, IM!$AC$2:$AC$652))), 0)), "")</f>
        <v/>
      </c>
      <c r="P138" s="194" t="str">
        <f t="shared" si="23"/>
        <v>-3623-三重自強店(定保)</v>
      </c>
      <c r="Q138" s="142"/>
      <c r="R138" s="142"/>
      <c r="S138" s="142"/>
      <c r="T138" s="142"/>
      <c r="U138" s="266">
        <f t="shared" si="24"/>
        <v>2</v>
      </c>
      <c r="V138" s="253" t="str">
        <f t="shared" si="25"/>
        <v>未到店</v>
      </c>
      <c r="W138" s="3" t="s">
        <v>4295</v>
      </c>
      <c r="X138" s="5" t="s">
        <v>4296</v>
      </c>
      <c r="Y138" s="5" t="str">
        <f t="shared" si="27"/>
        <v>STAR</v>
      </c>
    </row>
    <row r="139" spans="1:25" ht="15.75" customHeight="1">
      <c r="A139" s="182">
        <v>4388</v>
      </c>
      <c r="B139" s="183" t="s">
        <v>383</v>
      </c>
      <c r="C139" s="184" t="str">
        <f>VLOOKUP($A139,'0919門市清單主檔'!B:V,20,FALSE)</f>
        <v>新北市</v>
      </c>
      <c r="D139" s="185" t="str">
        <f>VLOOKUP($A139,'0919門市清單主檔'!B:V,21,FALSE)</f>
        <v>三重區</v>
      </c>
      <c r="E139" s="186" t="str">
        <f>VLOOKUP(D139,區域表!A:B,2,FALSE)</f>
        <v>吳宗鴻</v>
      </c>
      <c r="F139" s="187" t="str">
        <f>IFERROR(IF(VLOOKUP(A139,門市狀態!A:D,4,FALSE)=0,"",VLOOKUP(A139,門市狀態!A:D,4,FALSE)),"")</f>
        <v/>
      </c>
      <c r="G139" s="188" t="s">
        <v>1746</v>
      </c>
      <c r="H139" s="189" t="str">
        <f t="shared" si="22"/>
        <v>-4388-三重薔薇店(定保)</v>
      </c>
      <c r="I139" s="193" t="s">
        <v>1746</v>
      </c>
      <c r="J139" s="191" t="str" cm="1">
        <f t="array" ref="J139">IFERROR(INDEX(IM!$X$2:$X$652, MATCH(1, (IM!$F$2:$F$652=A139) * (ISNUMBER(SEARCH($C$1, IM!$AC$2:$AC$652))), 0)), "")</f>
        <v/>
      </c>
      <c r="K139" s="161">
        <f>COUNTIFS(IM!F:F,A139,IM!AD:AD,"O",IM!X:X,"&gt;="&amp;$A$1,IM!X:X,"&lt;="&amp;$B$1)</f>
        <v>0</v>
      </c>
      <c r="L139" s="233" t="str" cm="1">
        <f t="array" ref="L139">IF(K139&gt;0,IFERROR(HYPERLINK("#'IM'!AC"&amp;MATCH(1,(IM!$F$1:$F$7702=A139)*(ISNUMBER(SEARCH("PMQ2",IM!$AC$1:$AC$7702))),0),"檢核"),"未登錄"),"")</f>
        <v/>
      </c>
      <c r="M139" s="236" t="str" cm="1">
        <f t="array" ref="M139">IF(AND(SUMPRODUCT((IM!F2:F764=A139)*(ISNUMBER(SEARCH("EDC", IM!AC2:AC764))))&gt;0), "EDC", "")</f>
        <v/>
      </c>
      <c r="N139" s="272" t="str" cm="1">
        <f t="array" ref="N139">IF(AND(SUMPRODUCT((IM!F2:F764=A139)*(ISNUMBER(SEARCH("STAR", IM!AC2:AC764))))&gt;0), "STAR", "")</f>
        <v/>
      </c>
      <c r="O139" s="263" t="str" cm="1">
        <f t="array" ref="O139">IFERROR(INDEX(IM!$X$2:$X$652, MATCH(1, (IM!$F$2:$F$652=A139) * (ISNUMBER(SEARCH($D$1, IM!$AC$2:$AC$652))), 0)), "")</f>
        <v/>
      </c>
      <c r="P139" s="194" t="str">
        <f t="shared" si="23"/>
        <v>-4388-三重薔薇店(定保)</v>
      </c>
      <c r="Q139" s="142"/>
      <c r="R139" s="142"/>
      <c r="S139" s="142"/>
      <c r="T139" s="142"/>
      <c r="U139" s="266">
        <f t="shared" si="24"/>
        <v>2</v>
      </c>
      <c r="V139" s="253" t="str">
        <f t="shared" si="25"/>
        <v>未到店</v>
      </c>
      <c r="W139" s="3" t="s">
        <v>4297</v>
      </c>
      <c r="X139" s="5" t="s">
        <v>4298</v>
      </c>
      <c r="Y139" s="5" t="str">
        <f t="shared" si="27"/>
        <v>STAR</v>
      </c>
    </row>
    <row r="140" spans="1:25" ht="15.75" customHeight="1">
      <c r="A140" s="182">
        <v>4715</v>
      </c>
      <c r="B140" s="183" t="s">
        <v>492</v>
      </c>
      <c r="C140" s="184" t="str">
        <f>VLOOKUP($A140,'0919門市清單主檔'!B:V,20,FALSE)</f>
        <v>新北市</v>
      </c>
      <c r="D140" s="185" t="str">
        <f>VLOOKUP($A140,'0919門市清單主檔'!B:V,21,FALSE)</f>
        <v>林口區</v>
      </c>
      <c r="E140" s="186" t="str">
        <f>VLOOKUP(D140,區域表!A:B,2,FALSE)</f>
        <v>湯家瑋</v>
      </c>
      <c r="F140" s="187" t="str">
        <f>IFERROR(IF(VLOOKUP(A140,門市狀態!A:D,4,FALSE)=0,"",VLOOKUP(A140,門市狀態!A:D,4,FALSE)),"")</f>
        <v/>
      </c>
      <c r="G140" s="188" t="s">
        <v>1746</v>
      </c>
      <c r="H140" s="189" t="str">
        <f t="shared" si="22"/>
        <v>-4715-林口捷韻店(定保)</v>
      </c>
      <c r="I140" s="193" t="s">
        <v>1746</v>
      </c>
      <c r="J140" s="191" t="str" cm="1">
        <f t="array" ref="J140">IFERROR(INDEX(IM!$X$2:$X$652, MATCH(1, (IM!$F$2:$F$652=A140) * (ISNUMBER(SEARCH($C$1, IM!$AC$2:$AC$652))), 0)), "")</f>
        <v/>
      </c>
      <c r="K140" s="161">
        <f>COUNTIFS(IM!F:F,A140,IM!AD:AD,"O",IM!X:X,"&gt;="&amp;$A$1,IM!X:X,"&lt;="&amp;$B$1)</f>
        <v>0</v>
      </c>
      <c r="L140" s="233" t="str" cm="1">
        <f t="array" ref="L140">IF(K140&gt;0,IFERROR(HYPERLINK("#'IM'!AC"&amp;MATCH(1,(IM!$F$1:$F$7702=A140)*(ISNUMBER(SEARCH("PMQ2",IM!$AC$1:$AC$7702))),0),"檢核"),"未登錄"),"")</f>
        <v/>
      </c>
      <c r="M140" s="236" t="str" cm="1">
        <f t="array" ref="M140">IF(AND(SUMPRODUCT((IM!F2:F765=A140)*(ISNUMBER(SEARCH("EDC", IM!AC2:AC765))))&gt;0), "EDC", "")</f>
        <v/>
      </c>
      <c r="N140" s="272" t="str" cm="1">
        <f t="array" ref="N140">IF(AND(SUMPRODUCT((IM!F2:F765=A140)*(ISNUMBER(SEARCH("STAR", IM!AC2:AC765))))&gt;0), "STAR", "")</f>
        <v/>
      </c>
      <c r="O140" s="263" t="str" cm="1">
        <f t="array" ref="O140">IFERROR(INDEX(IM!$X$2:$X$652, MATCH(1, (IM!$F$2:$F$652=A140) * (ISNUMBER(SEARCH($D$1, IM!$AC$2:$AC$652))), 0)), "")</f>
        <v/>
      </c>
      <c r="P140" s="194" t="str">
        <f t="shared" si="23"/>
        <v>-4715-林口捷韻店(定保)</v>
      </c>
      <c r="Q140" s="142"/>
      <c r="R140" s="142"/>
      <c r="S140" s="142"/>
      <c r="T140" s="142"/>
      <c r="U140" s="266">
        <f t="shared" si="24"/>
        <v>2</v>
      </c>
      <c r="V140" s="253" t="str">
        <f t="shared" si="25"/>
        <v>未到店</v>
      </c>
      <c r="W140" s="3" t="s">
        <v>4403</v>
      </c>
      <c r="X140" s="5" t="s">
        <v>4404</v>
      </c>
      <c r="Y140" s="5" t="str">
        <f t="shared" si="27"/>
        <v>STAR</v>
      </c>
    </row>
    <row r="141" spans="1:25" ht="15.75" customHeight="1">
      <c r="A141" s="182">
        <v>4834</v>
      </c>
      <c r="B141" s="183" t="s">
        <v>537</v>
      </c>
      <c r="C141" s="184" t="str">
        <f>VLOOKUP($A141,'0919門市清單主檔'!B:V,20,FALSE)</f>
        <v>新北市</v>
      </c>
      <c r="D141" s="185" t="str">
        <f>VLOOKUP($A141,'0919門市清單主檔'!B:V,21,FALSE)</f>
        <v>林口區</v>
      </c>
      <c r="E141" s="186" t="str">
        <f>VLOOKUP(D141,區域表!A:B,2,FALSE)</f>
        <v>湯家瑋</v>
      </c>
      <c r="F141" s="187" t="str">
        <f>IFERROR(IF(VLOOKUP(A141,門市狀態!A:D,4,FALSE)=0,"",VLOOKUP(A141,門市狀態!A:D,4,FALSE)),"")</f>
        <v/>
      </c>
      <c r="G141" s="188" t="s">
        <v>1746</v>
      </c>
      <c r="H141" s="189" t="str">
        <f t="shared" si="22"/>
        <v>-4834-林口大千苑店(定保)</v>
      </c>
      <c r="I141" s="193" t="s">
        <v>1746</v>
      </c>
      <c r="J141" s="191" t="str" cm="1">
        <f t="array" ref="J141">IFERROR(INDEX(IM!$X$2:$X$652, MATCH(1, (IM!$F$2:$F$652=A141) * (ISNUMBER(SEARCH($C$1, IM!$AC$2:$AC$652))), 0)), "")</f>
        <v/>
      </c>
      <c r="K141" s="161">
        <f>COUNTIFS(IM!F:F,A141,IM!AD:AD,"O",IM!X:X,"&gt;="&amp;$A$1,IM!X:X,"&lt;="&amp;$B$1)</f>
        <v>0</v>
      </c>
      <c r="L141" s="233" t="str" cm="1">
        <f t="array" ref="L141">IF(K141&gt;0,IFERROR(HYPERLINK("#'IM'!AC"&amp;MATCH(1,(IM!$F$1:$F$7702=A141)*(ISNUMBER(SEARCH("PMQ2",IM!$AC$1:$AC$7702))),0),"檢核"),"未登錄"),"")</f>
        <v/>
      </c>
      <c r="M141" s="236" t="str" cm="1">
        <f t="array" ref="M141">IF(AND(SUMPRODUCT((IM!F2:F767=A141)*(ISNUMBER(SEARCH("EDC", IM!AC2:AC767))))&gt;0), "EDC", "")</f>
        <v/>
      </c>
      <c r="N141" s="272" t="str" cm="1">
        <f t="array" ref="N141">IF(AND(SUMPRODUCT((IM!F2:F767=A141)*(ISNUMBER(SEARCH("STAR", IM!AC2:AC767))))&gt;0), "STAR", "")</f>
        <v/>
      </c>
      <c r="O141" s="263" t="str" cm="1">
        <f t="array" ref="O141">IFERROR(INDEX(IM!$X$2:$X$652, MATCH(1, (IM!$F$2:$F$652=A141) * (ISNUMBER(SEARCH($D$1, IM!$AC$2:$AC$652))), 0)), "")</f>
        <v/>
      </c>
      <c r="P141" s="194" t="str">
        <f t="shared" si="23"/>
        <v>-4834-林口大千苑店(定保)</v>
      </c>
      <c r="Q141" s="142"/>
      <c r="R141" s="142"/>
      <c r="S141" s="142"/>
      <c r="T141" s="142"/>
      <c r="U141" s="266">
        <f t="shared" si="24"/>
        <v>1</v>
      </c>
      <c r="V141" s="253" t="str">
        <f t="shared" si="25"/>
        <v>未到店</v>
      </c>
      <c r="W141" s="3" t="s">
        <v>4405</v>
      </c>
      <c r="X141" s="5"/>
      <c r="Y141" s="5" t="str">
        <f t="shared" si="27"/>
        <v>STAR</v>
      </c>
    </row>
    <row r="142" spans="1:25" ht="15.75" customHeight="1">
      <c r="A142" s="182">
        <v>2890</v>
      </c>
      <c r="B142" s="183" t="s">
        <v>4428</v>
      </c>
      <c r="C142" s="184" t="str">
        <f>VLOOKUP($A142,'0919門市清單主檔'!B:V,20,FALSE)</f>
        <v>新北市</v>
      </c>
      <c r="D142" s="185" t="str">
        <f>VLOOKUP($A142,'0919門市清單主檔'!B:V,21,FALSE)</f>
        <v>蘆洲區</v>
      </c>
      <c r="E142" s="186" t="str">
        <f>VLOOKUP(D142,區域表!A:B,2,FALSE)</f>
        <v>吳宗鴻</v>
      </c>
      <c r="F142" s="187" t="str">
        <f>IFERROR(IF(VLOOKUP(A142,門市狀態!A:D,4,FALSE)=0,"",VLOOKUP(A142,門市狀態!A:D,4,FALSE)),"")</f>
        <v/>
      </c>
      <c r="G142" s="188" t="s">
        <v>1746</v>
      </c>
      <c r="H142" s="189" t="str">
        <f t="shared" si="22"/>
        <v>-2890-蘆洲鷺江店(定保)</v>
      </c>
      <c r="I142" s="193" t="s">
        <v>1746</v>
      </c>
      <c r="J142" s="191" t="str" cm="1">
        <f t="array" ref="J142">IFERROR(INDEX(IM!$X$2:$X$652, MATCH(1, (IM!$F$2:$F$652=A142) * (ISNUMBER(SEARCH($C$1, IM!$AC$2:$AC$652))), 0)), "")</f>
        <v/>
      </c>
      <c r="K142" s="161">
        <f>COUNTIFS(IM!F:F,A142,IM!AD:AD,"O",IM!X:X,"&gt;="&amp;$A$1,IM!X:X,"&lt;="&amp;$B$1)</f>
        <v>0</v>
      </c>
      <c r="L142" s="233" t="str" cm="1">
        <f t="array" ref="L142">IF(K142&gt;0,IFERROR(HYPERLINK("#'IM'!AC"&amp;MATCH(1,(IM!$F$1:$F$7702=A142)*(ISNUMBER(SEARCH("PMQ2",IM!$AC$1:$AC$7702))),0),"檢核"),"未登錄"),"")</f>
        <v/>
      </c>
      <c r="M142" s="236" t="str" cm="1">
        <f t="array" ref="M142">IF(AND(SUMPRODUCT((IM!F2:F768=A142)*(ISNUMBER(SEARCH("EDC", IM!AC2:AC768))))&gt;0), "EDC", "")</f>
        <v/>
      </c>
      <c r="N142" s="272" t="str" cm="1">
        <f t="array" ref="N142">IF(AND(SUMPRODUCT((IM!F2:F768=A142)*(ISNUMBER(SEARCH("STAR", IM!AC2:AC768))))&gt;0), "STAR", "")</f>
        <v/>
      </c>
      <c r="O142" s="263" t="str" cm="1">
        <f t="array" ref="O142">IFERROR(INDEX(IM!$X$2:$X$652, MATCH(1, (IM!$F$2:$F$652=A142) * (ISNUMBER(SEARCH($D$1, IM!$AC$2:$AC$652))), 0)), "")</f>
        <v/>
      </c>
      <c r="P142" s="194" t="str">
        <f t="shared" si="23"/>
        <v>-2890-蘆洲鷺江店(定保)</v>
      </c>
      <c r="Q142" s="142"/>
      <c r="R142" s="142"/>
      <c r="S142" s="142"/>
      <c r="T142" s="142"/>
      <c r="U142" s="266">
        <f t="shared" si="24"/>
        <v>2</v>
      </c>
      <c r="V142" s="253" t="str">
        <f t="shared" si="25"/>
        <v>未到店</v>
      </c>
      <c r="W142" s="3" t="s">
        <v>4352</v>
      </c>
      <c r="X142" s="5" t="s">
        <v>4353</v>
      </c>
      <c r="Y142" s="5" t="str">
        <f t="shared" si="27"/>
        <v>STAR</v>
      </c>
    </row>
    <row r="143" spans="1:25" ht="15.75" customHeight="1">
      <c r="A143" s="182">
        <v>4923</v>
      </c>
      <c r="B143" s="183" t="s">
        <v>560</v>
      </c>
      <c r="C143" s="184" t="str">
        <f>VLOOKUP($A143,'0919門市清單主檔'!B:V,20,FALSE)</f>
        <v>新北市</v>
      </c>
      <c r="D143" s="185" t="str">
        <f>VLOOKUP($A143,'0919門市清單主檔'!B:V,21,FALSE)</f>
        <v>蘆洲區</v>
      </c>
      <c r="E143" s="186" t="str">
        <f>VLOOKUP(D143,區域表!A:B,2,FALSE)</f>
        <v>吳宗鴻</v>
      </c>
      <c r="F143" s="187" t="str">
        <f>IFERROR(IF(VLOOKUP(A143,門市狀態!A:D,4,FALSE)=0,"",VLOOKUP(A143,門市狀態!A:D,4,FALSE)),"")</f>
        <v/>
      </c>
      <c r="G143" s="188" t="s">
        <v>1746</v>
      </c>
      <c r="H143" s="189" t="str">
        <f t="shared" ref="H143:H206" si="28">IF(I143&gt;0,(TEXT(I143,"yyyymmdd")&amp;$T$3&amp;A143&amp;$T$3&amp;B143&amp;$R$3),"")</f>
        <v>-4923-蘆洲永平店(定保)</v>
      </c>
      <c r="I143" s="193" t="s">
        <v>1746</v>
      </c>
      <c r="J143" s="191" t="str" cm="1">
        <f t="array" ref="J143">IFERROR(INDEX(IM!$X$2:$X$652, MATCH(1, (IM!$F$2:$F$652=A143) * (ISNUMBER(SEARCH($C$1, IM!$AC$2:$AC$652))), 0)), "")</f>
        <v/>
      </c>
      <c r="K143" s="161">
        <f>COUNTIFS(IM!F:F,A143,IM!AD:AD,"O",IM!X:X,"&gt;="&amp;$A$1,IM!X:X,"&lt;="&amp;$B$1)</f>
        <v>0</v>
      </c>
      <c r="L143" s="233" t="str" cm="1">
        <f t="array" ref="L143">IF(K143&gt;0,IFERROR(HYPERLINK("#'IM'!AC"&amp;MATCH(1,(IM!$F$1:$F$7702=A143)*(ISNUMBER(SEARCH("PMQ2",IM!$AC$1:$AC$7702))),0),"檢核"),"未登錄"),"")</f>
        <v/>
      </c>
      <c r="M143" s="236" t="str" cm="1">
        <f t="array" ref="M143">IF(AND(SUMPRODUCT((IM!F2:F770=A143)*(ISNUMBER(SEARCH("EDC", IM!AC2:AC770))))&gt;0), "EDC", "")</f>
        <v/>
      </c>
      <c r="N143" s="272" t="str" cm="1">
        <f t="array" ref="N143">IF(AND(SUMPRODUCT((IM!F2:F770=A143)*(ISNUMBER(SEARCH("STAR", IM!AC2:AC770))))&gt;0), "STAR", "")</f>
        <v/>
      </c>
      <c r="O143" s="263" t="str" cm="1">
        <f t="array" ref="O143">IFERROR(INDEX(IM!$X$2:$X$652, MATCH(1, (IM!$F$2:$F$652=A143) * (ISNUMBER(SEARCH($D$1, IM!$AC$2:$AC$652))), 0)), "")</f>
        <v/>
      </c>
      <c r="P143" s="194" t="str">
        <f t="shared" ref="P143:P206" si="29">(TEXT(I143,"yyyymmdd"))&amp;$T$3&amp;A143&amp;$T$3&amp;B143&amp;$R$3</f>
        <v>-4923-蘆洲永平店(定保)</v>
      </c>
      <c r="Q143" s="142"/>
      <c r="R143" s="142"/>
      <c r="S143" s="142"/>
      <c r="T143" s="142"/>
      <c r="U143" s="266">
        <f t="shared" ref="U143:U206" si="30">IF(AND(W143&lt;&gt;"", X143&lt;&gt;""), 2, IF(OR(W143&lt;&gt;"", X143&lt;&gt;""), 1, 0))</f>
        <v>1</v>
      </c>
      <c r="V143" s="253" t="str">
        <f t="shared" ref="V143:V206" si="31">IF(I143="", "未到店",
   IF(M143&lt;&gt;"EDC", "異常",
      IF(OR(AND(Y143="STAR", N143="STAR"), AND(Y143&lt;&gt;"STAR", N143="")), "已完工", "異常")
   )
)</f>
        <v>未到店</v>
      </c>
      <c r="X143" s="5" t="s">
        <v>4354</v>
      </c>
      <c r="Y143" s="5" t="str">
        <f t="shared" si="27"/>
        <v>STAR</v>
      </c>
    </row>
    <row r="144" spans="1:25" ht="15.75" customHeight="1">
      <c r="A144" s="182">
        <v>2349</v>
      </c>
      <c r="B144" s="183" t="s">
        <v>4088</v>
      </c>
      <c r="C144" s="184" t="str">
        <f>VLOOKUP($A144,'0919門市清單主檔'!B:V,20,FALSE)</f>
        <v>新北市</v>
      </c>
      <c r="D144" s="185" t="str">
        <f>VLOOKUP($A144,'0919門市清單主檔'!B:V,21,FALSE)</f>
        <v>三重區</v>
      </c>
      <c r="E144" s="186" t="str">
        <f>VLOOKUP(D144,區域表!A:B,2,FALSE)</f>
        <v>吳宗鴻</v>
      </c>
      <c r="F144" s="187" t="str">
        <f>IFERROR(IF(VLOOKUP(A144,門市狀態!A:D,4,FALSE)=0,"",VLOOKUP(A144,門市狀態!A:D,4,FALSE)),"")</f>
        <v/>
      </c>
      <c r="G144" s="188" t="s">
        <v>1746</v>
      </c>
      <c r="H144" s="189" t="str">
        <f t="shared" si="28"/>
        <v>-2349-三重永福店(定保)</v>
      </c>
      <c r="I144" s="193" t="s">
        <v>1746</v>
      </c>
      <c r="J144" s="191" t="str" cm="1">
        <f t="array" ref="J144">IFERROR(INDEX(IM!$X$2:$X$652, MATCH(1, (IM!$F$2:$F$652=A144) * (ISNUMBER(SEARCH($C$1, IM!$AC$2:$AC$652))), 0)), "")</f>
        <v/>
      </c>
      <c r="K144" s="161">
        <f>COUNTIFS(IM!F:F,A144,IM!AD:AD,"O",IM!X:X,"&gt;="&amp;$A$1,IM!X:X,"&lt;="&amp;$B$1)</f>
        <v>0</v>
      </c>
      <c r="L144" s="233" t="str" cm="1">
        <f t="array" ref="L144">IF(K144&gt;0,IFERROR(HYPERLINK("#'IM'!AC"&amp;MATCH(1,(IM!$F$1:$F$7702=A144)*(ISNUMBER(SEARCH("PMQ2",IM!$AC$1:$AC$7702))),0),"檢核"),"未登錄"),"")</f>
        <v/>
      </c>
      <c r="M144" s="236" t="str" cm="1">
        <f t="array" ref="M144">IF(AND(SUMPRODUCT((IM!F2:F771=A144)*(ISNUMBER(SEARCH("EDC", IM!AC2:AC771))))&gt;0), "EDC", "")</f>
        <v/>
      </c>
      <c r="N144" s="272" t="str" cm="1">
        <f t="array" ref="N144">IF(AND(SUMPRODUCT((IM!F2:F771=A144)*(ISNUMBER(SEARCH("STAR", IM!AC2:AC771))))&gt;0), "STAR", "")</f>
        <v/>
      </c>
      <c r="O144" s="263" t="str" cm="1">
        <f t="array" ref="O144">IFERROR(INDEX(IM!$X$2:$X$652, MATCH(1, (IM!$F$2:$F$652=A144) * (ISNUMBER(SEARCH($D$1, IM!$AC$2:$AC$652))), 0)), "")</f>
        <v/>
      </c>
      <c r="P144" s="194" t="str">
        <f t="shared" si="29"/>
        <v>-2349-三重永福店(定保)</v>
      </c>
      <c r="Q144" s="142"/>
      <c r="R144" s="142"/>
      <c r="S144" s="142"/>
      <c r="T144" s="142"/>
      <c r="U144" s="266">
        <f t="shared" si="30"/>
        <v>2</v>
      </c>
      <c r="V144" s="253" t="str">
        <f t="shared" si="31"/>
        <v>未到店</v>
      </c>
      <c r="W144" s="3" t="s">
        <v>4302</v>
      </c>
      <c r="X144" s="5" t="s">
        <v>4303</v>
      </c>
      <c r="Y144" s="5" t="str">
        <f t="shared" si="27"/>
        <v>STAR</v>
      </c>
    </row>
    <row r="145" spans="1:25" ht="15.75" customHeight="1">
      <c r="A145" s="182" t="s">
        <v>21</v>
      </c>
      <c r="B145" s="183" t="s">
        <v>635</v>
      </c>
      <c r="C145" s="184" t="str">
        <f>VLOOKUP($A145,'0919門市清單主檔'!B:V,20,FALSE)</f>
        <v>新北市</v>
      </c>
      <c r="D145" s="185" t="str">
        <f>VLOOKUP($A145,'0919門市清單主檔'!B:V,21,FALSE)</f>
        <v>三重區</v>
      </c>
      <c r="E145" s="186" t="str">
        <f>VLOOKUP(D145,區域表!A:B,2,FALSE)</f>
        <v>吳宗鴻</v>
      </c>
      <c r="F145" s="187" t="str">
        <f>IFERROR(IF(VLOOKUP(A145,門市狀態!A:D,4,FALSE)=0,"",VLOOKUP(A145,門市狀態!A:D,4,FALSE)),"")</f>
        <v/>
      </c>
      <c r="G145" s="188" t="s">
        <v>1746</v>
      </c>
      <c r="H145" s="189" t="str">
        <f t="shared" si="28"/>
        <v>-D057-北縣溪尾二店(定保)</v>
      </c>
      <c r="I145" s="193" t="s">
        <v>1746</v>
      </c>
      <c r="J145" s="191" t="str" cm="1">
        <f t="array" ref="J145">IFERROR(INDEX(IM!$X$2:$X$652, MATCH(1, (IM!$F$2:$F$652=A145) * (ISNUMBER(SEARCH($C$1, IM!$AC$2:$AC$652))), 0)), "")</f>
        <v/>
      </c>
      <c r="K145" s="161">
        <f>COUNTIFS(IM!F:F,A145,IM!AD:AD,"O",IM!X:X,"&gt;="&amp;$A$1,IM!X:X,"&lt;="&amp;$B$1)</f>
        <v>0</v>
      </c>
      <c r="L145" s="233" t="str" cm="1">
        <f t="array" ref="L145">IF(K145&gt;0,IFERROR(HYPERLINK("#'IM'!AC"&amp;MATCH(1,(IM!$F$1:$F$7702=A145)*(ISNUMBER(SEARCH("PMQ2",IM!$AC$1:$AC$7702))),0),"檢核"),"未登錄"),"")</f>
        <v/>
      </c>
      <c r="M145" s="236" t="str" cm="1">
        <f t="array" ref="M145">IF(AND(SUMPRODUCT((IM!F2:F772=A145)*(ISNUMBER(SEARCH("EDC", IM!AC2:AC772))))&gt;0), "EDC", "")</f>
        <v/>
      </c>
      <c r="N145" s="272" t="str" cm="1">
        <f t="array" ref="N145">IF(AND(SUMPRODUCT((IM!F2:F772=A145)*(ISNUMBER(SEARCH("STAR", IM!AC2:AC772))))&gt;0), "STAR", "")</f>
        <v/>
      </c>
      <c r="O145" s="263" t="str" cm="1">
        <f t="array" ref="O145">IFERROR(INDEX(IM!$X$2:$X$652, MATCH(1, (IM!$F$2:$F$652=A145) * (ISNUMBER(SEARCH($D$1, IM!$AC$2:$AC$652))), 0)), "")</f>
        <v/>
      </c>
      <c r="P145" s="194" t="str">
        <f t="shared" si="29"/>
        <v>-D057-北縣溪尾二店(定保)</v>
      </c>
      <c r="Q145" s="142"/>
      <c r="R145" s="142"/>
      <c r="S145" s="142"/>
      <c r="T145" s="142"/>
      <c r="U145" s="266">
        <f t="shared" si="30"/>
        <v>2</v>
      </c>
      <c r="V145" s="253" t="str">
        <f t="shared" si="31"/>
        <v>未到店</v>
      </c>
      <c r="W145" s="3" t="s">
        <v>4325</v>
      </c>
      <c r="X145" s="5" t="s">
        <v>4326</v>
      </c>
      <c r="Y145" s="5" t="str">
        <f t="shared" si="27"/>
        <v>STAR</v>
      </c>
    </row>
    <row r="146" spans="1:25" ht="15.75" customHeight="1">
      <c r="A146" s="182">
        <v>4196</v>
      </c>
      <c r="B146" s="183" t="s">
        <v>328</v>
      </c>
      <c r="C146" s="184" t="str">
        <f>VLOOKUP($A146,'0919門市清單主檔'!B:V,20,FALSE)</f>
        <v>新北市</v>
      </c>
      <c r="D146" s="185" t="str">
        <f>VLOOKUP($A146,'0919門市清單主檔'!B:V,21,FALSE)</f>
        <v>三重區</v>
      </c>
      <c r="E146" s="186" t="str">
        <f>VLOOKUP(D146,區域表!A:B,2,FALSE)</f>
        <v>吳宗鴻</v>
      </c>
      <c r="F146" s="187" t="str">
        <f>IFERROR(IF(VLOOKUP(A146,門市狀態!A:D,4,FALSE)=0,"",VLOOKUP(A146,門市狀態!A:D,4,FALSE)),"")</f>
        <v/>
      </c>
      <c r="G146" s="188" t="s">
        <v>1746</v>
      </c>
      <c r="H146" s="189" t="str">
        <f t="shared" si="28"/>
        <v>-4196-三重蝶愛店(定保)</v>
      </c>
      <c r="I146" s="193" t="s">
        <v>1746</v>
      </c>
      <c r="J146" s="191" t="str" cm="1">
        <f t="array" ref="J146">IFERROR(INDEX(IM!$X$2:$X$652, MATCH(1, (IM!$F$2:$F$652=A146) * (ISNUMBER(SEARCH($C$1, IM!$AC$2:$AC$652))), 0)), "")</f>
        <v/>
      </c>
      <c r="K146" s="161">
        <f>COUNTIFS(IM!F:F,A146,IM!AD:AD,"O",IM!X:X,"&gt;="&amp;$A$1,IM!X:X,"&lt;="&amp;$B$1)</f>
        <v>0</v>
      </c>
      <c r="L146" s="233" t="str" cm="1">
        <f t="array" ref="L146">IF(K146&gt;0,IFERROR(HYPERLINK("#'IM'!AC"&amp;MATCH(1,(IM!$F$1:$F$7702=A146)*(ISNUMBER(SEARCH("PMQ2",IM!$AC$1:$AC$7702))),0),"檢核"),"未登錄"),"")</f>
        <v/>
      </c>
      <c r="M146" s="236" t="str" cm="1">
        <f t="array" ref="M146">IF(AND(SUMPRODUCT((IM!F2:F773=A146)*(ISNUMBER(SEARCH("EDC", IM!AC2:AC773))))&gt;0), "EDC", "")</f>
        <v/>
      </c>
      <c r="N146" s="272" t="str" cm="1">
        <f t="array" ref="N146">IF(AND(SUMPRODUCT((IM!F2:F773=A146)*(ISNUMBER(SEARCH("STAR", IM!AC2:AC773))))&gt;0), "STAR", "")</f>
        <v/>
      </c>
      <c r="O146" s="263" t="str" cm="1">
        <f t="array" ref="O146">IFERROR(INDEX(IM!$X$2:$X$652, MATCH(1, (IM!$F$2:$F$652=A146) * (ISNUMBER(SEARCH($D$1, IM!$AC$2:$AC$652))), 0)), "")</f>
        <v/>
      </c>
      <c r="P146" s="194" t="str">
        <f t="shared" si="29"/>
        <v>-4196-三重蝶愛店(定保)</v>
      </c>
      <c r="Q146" s="142"/>
      <c r="R146" s="142"/>
      <c r="S146" s="142"/>
      <c r="T146" s="142"/>
      <c r="U146" s="266">
        <f t="shared" si="30"/>
        <v>2</v>
      </c>
      <c r="V146" s="253" t="str">
        <f t="shared" si="31"/>
        <v>未到店</v>
      </c>
      <c r="W146" s="3" t="s">
        <v>4306</v>
      </c>
      <c r="X146" s="5" t="s">
        <v>4307</v>
      </c>
      <c r="Y146" s="5" t="str">
        <f t="shared" si="27"/>
        <v>STAR</v>
      </c>
    </row>
    <row r="147" spans="1:25" ht="15.75" customHeight="1">
      <c r="A147" s="182">
        <v>4210</v>
      </c>
      <c r="B147" s="183" t="s">
        <v>331</v>
      </c>
      <c r="C147" s="184" t="str">
        <f>VLOOKUP($A147,'0919門市清單主檔'!B:V,20,FALSE)</f>
        <v>新北市</v>
      </c>
      <c r="D147" s="185" t="str">
        <f>VLOOKUP($A147,'0919門市清單主檔'!B:V,21,FALSE)</f>
        <v>三重區</v>
      </c>
      <c r="E147" s="186" t="str">
        <f>VLOOKUP(D147,區域表!A:B,2,FALSE)</f>
        <v>吳宗鴻</v>
      </c>
      <c r="F147" s="187" t="str">
        <f>IFERROR(IF(VLOOKUP(A147,門市狀態!A:D,4,FALSE)=0,"",VLOOKUP(A147,門市狀態!A:D,4,FALSE)),"")</f>
        <v/>
      </c>
      <c r="G147" s="188" t="s">
        <v>1746</v>
      </c>
      <c r="H147" s="189" t="str">
        <f t="shared" si="28"/>
        <v>-4210-三重福華店(定保)</v>
      </c>
      <c r="I147" s="193" t="s">
        <v>1746</v>
      </c>
      <c r="J147" s="191" t="str" cm="1">
        <f t="array" ref="J147">IFERROR(INDEX(IM!$X$2:$X$652, MATCH(1, (IM!$F$2:$F$652=A147) * (ISNUMBER(SEARCH($C$1, IM!$AC$2:$AC$652))), 0)), "")</f>
        <v/>
      </c>
      <c r="K147" s="161">
        <f>COUNTIFS(IM!F:F,A147,IM!AD:AD,"O",IM!X:X,"&gt;="&amp;$A$1,IM!X:X,"&lt;="&amp;$B$1)</f>
        <v>0</v>
      </c>
      <c r="L147" s="233" t="str" cm="1">
        <f t="array" ref="L147">IF(K147&gt;0,IFERROR(HYPERLINK("#'IM'!AC"&amp;MATCH(1,(IM!$F$1:$F$7702=A147)*(ISNUMBER(SEARCH("PMQ2",IM!$AC$1:$AC$7702))),0),"檢核"),"未登錄"),"")</f>
        <v/>
      </c>
      <c r="M147" s="236" t="str" cm="1">
        <f t="array" ref="M147">IF(AND(SUMPRODUCT((IM!F2:F774=A147)*(ISNUMBER(SEARCH("EDC", IM!AC2:AC774))))&gt;0), "EDC", "")</f>
        <v/>
      </c>
      <c r="N147" s="272" t="str" cm="1">
        <f t="array" ref="N147">IF(AND(SUMPRODUCT((IM!F2:F774=A147)*(ISNUMBER(SEARCH("STAR", IM!AC2:AC774))))&gt;0), "STAR", "")</f>
        <v/>
      </c>
      <c r="O147" s="263" t="str" cm="1">
        <f t="array" ref="O147">IFERROR(INDEX(IM!$X$2:$X$652, MATCH(1, (IM!$F$2:$F$652=A147) * (ISNUMBER(SEARCH($D$1, IM!$AC$2:$AC$652))), 0)), "")</f>
        <v/>
      </c>
      <c r="P147" s="194" t="str">
        <f t="shared" si="29"/>
        <v>-4210-三重福華店(定保)</v>
      </c>
      <c r="Q147" s="142"/>
      <c r="R147" s="142"/>
      <c r="S147" s="142"/>
      <c r="T147" s="142"/>
      <c r="U147" s="266">
        <f t="shared" si="30"/>
        <v>2</v>
      </c>
      <c r="V147" s="253" t="str">
        <f t="shared" si="31"/>
        <v>未到店</v>
      </c>
      <c r="W147" s="3" t="s">
        <v>4308</v>
      </c>
      <c r="X147" s="5" t="s">
        <v>4309</v>
      </c>
      <c r="Y147" s="5" t="str">
        <f t="shared" si="27"/>
        <v>STAR</v>
      </c>
    </row>
    <row r="148" spans="1:25" ht="15.75" customHeight="1">
      <c r="A148" s="182" t="s">
        <v>26</v>
      </c>
      <c r="B148" s="183" t="s">
        <v>642</v>
      </c>
      <c r="C148" s="184" t="str">
        <f>VLOOKUP($A148,'0919門市清單主檔'!B:V,20,FALSE)</f>
        <v>新北市</v>
      </c>
      <c r="D148" s="185" t="str">
        <f>VLOOKUP($A148,'0919門市清單主檔'!B:V,21,FALSE)</f>
        <v>三重區</v>
      </c>
      <c r="E148" s="186" t="str">
        <f>VLOOKUP(D148,區域表!A:B,2,FALSE)</f>
        <v>吳宗鴻</v>
      </c>
      <c r="F148" s="187" t="str">
        <f>IFERROR(IF(VLOOKUP(A148,門市狀態!A:D,4,FALSE)=0,"",VLOOKUP(A148,門市狀態!A:D,4,FALSE)),"")</f>
        <v/>
      </c>
      <c r="G148" s="188" t="s">
        <v>1746</v>
      </c>
      <c r="H148" s="189" t="str">
        <f t="shared" si="28"/>
        <v>-D194-北縣五華三店(定保)</v>
      </c>
      <c r="I148" s="193" t="s">
        <v>1746</v>
      </c>
      <c r="J148" s="191" t="str" cm="1">
        <f t="array" ref="J148">IFERROR(INDEX(IM!$X$2:$X$652, MATCH(1, (IM!$F$2:$F$652=A148) * (ISNUMBER(SEARCH($C$1, IM!$AC$2:$AC$652))), 0)), "")</f>
        <v/>
      </c>
      <c r="K148" s="161">
        <f>COUNTIFS(IM!F:F,A148,IM!AD:AD,"O",IM!X:X,"&gt;="&amp;$A$1,IM!X:X,"&lt;="&amp;$B$1)</f>
        <v>0</v>
      </c>
      <c r="L148" s="233" t="str" cm="1">
        <f t="array" ref="L148">IF(K148&gt;0,IFERROR(HYPERLINK("#'IM'!AC"&amp;MATCH(1,(IM!$F$1:$F$7702=A148)*(ISNUMBER(SEARCH("PMQ2",IM!$AC$1:$AC$7702))),0),"檢核"),"未登錄"),"")</f>
        <v/>
      </c>
      <c r="M148" s="236" t="str" cm="1">
        <f t="array" ref="M148">IF(AND(SUMPRODUCT((IM!F2:F775=A148)*(ISNUMBER(SEARCH("EDC", IM!AC2:AC775))))&gt;0), "EDC", "")</f>
        <v/>
      </c>
      <c r="N148" s="272" t="str" cm="1">
        <f t="array" ref="N148">IF(AND(SUMPRODUCT((IM!F2:F775=A148)*(ISNUMBER(SEARCH("STAR", IM!AC2:AC775))))&gt;0), "STAR", "")</f>
        <v/>
      </c>
      <c r="O148" s="263" t="str" cm="1">
        <f t="array" ref="O148">IFERROR(INDEX(IM!$X$2:$X$652, MATCH(1, (IM!$F$2:$F$652=A148) * (ISNUMBER(SEARCH($D$1, IM!$AC$2:$AC$652))), 0)), "")</f>
        <v/>
      </c>
      <c r="P148" s="194" t="str">
        <f t="shared" si="29"/>
        <v>-D194-北縣五華三店(定保)</v>
      </c>
      <c r="Q148" s="142"/>
      <c r="R148" s="142"/>
      <c r="S148" s="142"/>
      <c r="T148" s="142"/>
      <c r="U148" s="266">
        <f t="shared" si="30"/>
        <v>2</v>
      </c>
      <c r="V148" s="253" t="str">
        <f t="shared" si="31"/>
        <v>未到店</v>
      </c>
      <c r="W148" s="3" t="s">
        <v>4323</v>
      </c>
      <c r="X148" s="5" t="s">
        <v>4324</v>
      </c>
      <c r="Y148" s="5" t="str">
        <f t="shared" ref="Y148:Y179" si="32">IF(U148&gt;0,"STAR","")</f>
        <v>STAR</v>
      </c>
    </row>
    <row r="149" spans="1:25" ht="15.75" customHeight="1">
      <c r="A149" s="182">
        <v>3892</v>
      </c>
      <c r="B149" s="183" t="s">
        <v>255</v>
      </c>
      <c r="C149" s="184" t="str">
        <f>VLOOKUP($A149,'0919門市清單主檔'!B:V,20,FALSE)</f>
        <v>新北市</v>
      </c>
      <c r="D149" s="185" t="str">
        <f>VLOOKUP($A149,'0919門市清單主檔'!B:V,21,FALSE)</f>
        <v>蘆洲區</v>
      </c>
      <c r="E149" s="186" t="str">
        <f>VLOOKUP(D149,區域表!A:B,2,FALSE)</f>
        <v>吳宗鴻</v>
      </c>
      <c r="F149" s="187" t="str">
        <f>IFERROR(IF(VLOOKUP(A149,門市狀態!A:D,4,FALSE)=0,"",VLOOKUP(A149,門市狀態!A:D,4,FALSE)),"")</f>
        <v/>
      </c>
      <c r="G149" s="188" t="s">
        <v>1746</v>
      </c>
      <c r="H149" s="189" t="str">
        <f t="shared" si="28"/>
        <v>-3892-蘆洲光榮店(定保)</v>
      </c>
      <c r="I149" s="193" t="s">
        <v>1746</v>
      </c>
      <c r="J149" s="191" t="str" cm="1">
        <f t="array" ref="J149">IFERROR(INDEX(IM!$X$2:$X$652, MATCH(1, (IM!$F$2:$F$652=A149) * (ISNUMBER(SEARCH($C$1, IM!$AC$2:$AC$652))), 0)), "")</f>
        <v/>
      </c>
      <c r="K149" s="161">
        <f>COUNTIFS(IM!F:F,A149,IM!AD:AD,"O",IM!X:X,"&gt;="&amp;$A$1,IM!X:X,"&lt;="&amp;$B$1)</f>
        <v>0</v>
      </c>
      <c r="L149" s="233" t="str" cm="1">
        <f t="array" ref="L149">IF(K149&gt;0,IFERROR(HYPERLINK("#'IM'!AC"&amp;MATCH(1,(IM!$F$1:$F$7702=A149)*(ISNUMBER(SEARCH("PMQ2",IM!$AC$1:$AC$7702))),0),"檢核"),"未登錄"),"")</f>
        <v/>
      </c>
      <c r="M149" s="236" t="str" cm="1">
        <f t="array" ref="M149">IF(AND(SUMPRODUCT((IM!F2:F776=A149)*(ISNUMBER(SEARCH("EDC", IM!AC2:AC776))))&gt;0), "EDC", "")</f>
        <v/>
      </c>
      <c r="N149" s="272" t="str" cm="1">
        <f t="array" ref="N149">IF(AND(SUMPRODUCT((IM!F2:F776=A149)*(ISNUMBER(SEARCH("STAR", IM!AC2:AC776))))&gt;0), "STAR", "")</f>
        <v/>
      </c>
      <c r="O149" s="263" t="str" cm="1">
        <f t="array" ref="O149">IFERROR(INDEX(IM!$X$2:$X$652, MATCH(1, (IM!$F$2:$F$652=A149) * (ISNUMBER(SEARCH($D$1, IM!$AC$2:$AC$652))), 0)), "")</f>
        <v/>
      </c>
      <c r="P149" s="194" t="str">
        <f t="shared" si="29"/>
        <v>-3892-蘆洲光榮店(定保)</v>
      </c>
      <c r="Q149" s="142"/>
      <c r="R149" s="142"/>
      <c r="S149" s="142"/>
      <c r="T149" s="142"/>
      <c r="U149" s="266">
        <f t="shared" si="30"/>
        <v>0</v>
      </c>
      <c r="V149" s="253" t="str">
        <f t="shared" si="31"/>
        <v>未到店</v>
      </c>
      <c r="X149" s="5"/>
      <c r="Y149" s="5" t="str">
        <f t="shared" si="32"/>
        <v/>
      </c>
    </row>
    <row r="150" spans="1:25" ht="15.75" customHeight="1">
      <c r="A150" s="182">
        <v>4125</v>
      </c>
      <c r="B150" s="183" t="s">
        <v>312</v>
      </c>
      <c r="C150" s="184" t="str">
        <f>VLOOKUP($A150,'0919門市清單主檔'!B:V,20,FALSE)</f>
        <v>新北市</v>
      </c>
      <c r="D150" s="185" t="str">
        <f>VLOOKUP($A150,'0919門市清單主檔'!B:V,21,FALSE)</f>
        <v>蘆洲區</v>
      </c>
      <c r="E150" s="186" t="str">
        <f>VLOOKUP(D150,區域表!A:B,2,FALSE)</f>
        <v>吳宗鴻</v>
      </c>
      <c r="F150" s="187" t="str">
        <f>IFERROR(IF(VLOOKUP(A150,門市狀態!A:D,4,FALSE)=0,"",VLOOKUP(A150,門市狀態!A:D,4,FALSE)),"")</f>
        <v/>
      </c>
      <c r="G150" s="188" t="s">
        <v>1746</v>
      </c>
      <c r="H150" s="189" t="str">
        <f t="shared" si="28"/>
        <v>-4125-蘆洲長樂店(定保)</v>
      </c>
      <c r="I150" s="193" t="s">
        <v>1746</v>
      </c>
      <c r="J150" s="191" t="str" cm="1">
        <f t="array" ref="J150">IFERROR(INDEX(IM!$X$2:$X$652, MATCH(1, (IM!$F$2:$F$652=A150) * (ISNUMBER(SEARCH($C$1, IM!$AC$2:$AC$652))), 0)), "")</f>
        <v/>
      </c>
      <c r="K150" s="161">
        <f>COUNTIFS(IM!F:F,A150,IM!AD:AD,"O",IM!X:X,"&gt;="&amp;$A$1,IM!X:X,"&lt;="&amp;$B$1)</f>
        <v>0</v>
      </c>
      <c r="L150" s="233" t="str" cm="1">
        <f t="array" ref="L150">IF(K150&gt;0,IFERROR(HYPERLINK("#'IM'!AC"&amp;MATCH(1,(IM!$F$1:$F$7702=A150)*(ISNUMBER(SEARCH("PMQ2",IM!$AC$1:$AC$7702))),0),"檢核"),"未登錄"),"")</f>
        <v/>
      </c>
      <c r="M150" s="236" t="str" cm="1">
        <f t="array" ref="M150">IF(AND(SUMPRODUCT((IM!F2:F777=A150)*(ISNUMBER(SEARCH("EDC", IM!AC2:AC777))))&gt;0), "EDC", "")</f>
        <v/>
      </c>
      <c r="N150" s="272" t="str" cm="1">
        <f t="array" ref="N150">IF(AND(SUMPRODUCT((IM!F2:F777=A150)*(ISNUMBER(SEARCH("STAR", IM!AC2:AC777))))&gt;0), "STAR", "")</f>
        <v/>
      </c>
      <c r="O150" s="263" t="str" cm="1">
        <f t="array" ref="O150">IFERROR(INDEX(IM!$X$2:$X$652, MATCH(1, (IM!$F$2:$F$652=A150) * (ISNUMBER(SEARCH($D$1, IM!$AC$2:$AC$652))), 0)), "")</f>
        <v/>
      </c>
      <c r="P150" s="194" t="str">
        <f t="shared" si="29"/>
        <v>-4125-蘆洲長樂店(定保)</v>
      </c>
      <c r="Q150" s="142"/>
      <c r="R150" s="142"/>
      <c r="S150" s="142"/>
      <c r="T150" s="142"/>
      <c r="U150" s="266">
        <f t="shared" si="30"/>
        <v>2</v>
      </c>
      <c r="V150" s="253" t="str">
        <f t="shared" si="31"/>
        <v>未到店</v>
      </c>
      <c r="W150" s="3" t="s">
        <v>4355</v>
      </c>
      <c r="X150" s="5" t="s">
        <v>4356</v>
      </c>
      <c r="Y150" s="5" t="str">
        <f t="shared" si="32"/>
        <v>STAR</v>
      </c>
    </row>
    <row r="151" spans="1:25" ht="15.75" customHeight="1">
      <c r="A151" s="182">
        <v>4609</v>
      </c>
      <c r="B151" s="183" t="s">
        <v>455</v>
      </c>
      <c r="C151" s="184" t="str">
        <f>VLOOKUP($A151,'0919門市清單主檔'!B:V,20,FALSE)</f>
        <v>新北市</v>
      </c>
      <c r="D151" s="185" t="str">
        <f>VLOOKUP($A151,'0919門市清單主檔'!B:V,21,FALSE)</f>
        <v>蘆洲區</v>
      </c>
      <c r="E151" s="186" t="str">
        <f>VLOOKUP(D151,區域表!A:B,2,FALSE)</f>
        <v>吳宗鴻</v>
      </c>
      <c r="F151" s="187" t="str">
        <f>IFERROR(IF(VLOOKUP(A151,門市狀態!A:D,4,FALSE)=0,"",VLOOKUP(A151,門市狀態!A:D,4,FALSE)),"")</f>
        <v/>
      </c>
      <c r="G151" s="188" t="s">
        <v>1746</v>
      </c>
      <c r="H151" s="189" t="str">
        <f t="shared" si="28"/>
        <v>-4609-蘆洲洲正店(定保)</v>
      </c>
      <c r="I151" s="193" t="s">
        <v>1746</v>
      </c>
      <c r="J151" s="191" t="str" cm="1">
        <f t="array" ref="J151">IFERROR(INDEX(IM!$X$2:$X$652, MATCH(1, (IM!$F$2:$F$652=A151) * (ISNUMBER(SEARCH($C$1, IM!$AC$2:$AC$652))), 0)), "")</f>
        <v/>
      </c>
      <c r="K151" s="161">
        <f>COUNTIFS(IM!F:F,A151,IM!AD:AD,"O",IM!X:X,"&gt;="&amp;$A$1,IM!X:X,"&lt;="&amp;$B$1)</f>
        <v>0</v>
      </c>
      <c r="L151" s="233" t="str" cm="1">
        <f t="array" ref="L151">IF(K151&gt;0,IFERROR(HYPERLINK("#'IM'!AC"&amp;MATCH(1,(IM!$F$1:$F$7702=A151)*(ISNUMBER(SEARCH("PMQ2",IM!$AC$1:$AC$7702))),0),"檢核"),"未登錄"),"")</f>
        <v/>
      </c>
      <c r="M151" s="236" t="str" cm="1">
        <f t="array" ref="M151">IF(AND(SUMPRODUCT((IM!F2:F778=A151)*(ISNUMBER(SEARCH("EDC", IM!AC2:AC778))))&gt;0), "EDC", "")</f>
        <v/>
      </c>
      <c r="N151" s="272" t="str" cm="1">
        <f t="array" ref="N151">IF(AND(SUMPRODUCT((IM!F2:F778=A151)*(ISNUMBER(SEARCH("STAR", IM!AC2:AC778))))&gt;0), "STAR", "")</f>
        <v/>
      </c>
      <c r="O151" s="263" t="str" cm="1">
        <f t="array" ref="O151">IFERROR(INDEX(IM!$X$2:$X$652, MATCH(1, (IM!$F$2:$F$652=A151) * (ISNUMBER(SEARCH($D$1, IM!$AC$2:$AC$652))), 0)), "")</f>
        <v/>
      </c>
      <c r="P151" s="194" t="str">
        <f t="shared" si="29"/>
        <v>-4609-蘆洲洲正店(定保)</v>
      </c>
      <c r="Q151" s="142"/>
      <c r="R151" s="142"/>
      <c r="S151" s="142"/>
      <c r="T151" s="142"/>
      <c r="U151" s="266">
        <f t="shared" si="30"/>
        <v>2</v>
      </c>
      <c r="V151" s="253" t="str">
        <f t="shared" si="31"/>
        <v>未到店</v>
      </c>
      <c r="W151" s="3" t="s">
        <v>4357</v>
      </c>
      <c r="X151" s="5" t="s">
        <v>4358</v>
      </c>
      <c r="Y151" s="5" t="str">
        <f t="shared" si="32"/>
        <v>STAR</v>
      </c>
    </row>
    <row r="152" spans="1:25" ht="15.75" customHeight="1">
      <c r="A152" s="182">
        <v>2958</v>
      </c>
      <c r="B152" s="183" t="s">
        <v>149</v>
      </c>
      <c r="C152" s="184" t="str">
        <f>VLOOKUP($A152,'0919門市清單主檔'!B:V,20,FALSE)</f>
        <v>新北市</v>
      </c>
      <c r="D152" s="185" t="str">
        <f>VLOOKUP($A152,'0919門市清單主檔'!B:V,21,FALSE)</f>
        <v>蘆洲區</v>
      </c>
      <c r="E152" s="186" t="str">
        <f>VLOOKUP(D152,區域表!A:B,2,FALSE)</f>
        <v>吳宗鴻</v>
      </c>
      <c r="F152" s="187" t="str">
        <f>IFERROR(IF(VLOOKUP(A152,門市狀態!A:D,4,FALSE)=0,"",VLOOKUP(A152,門市狀態!A:D,4,FALSE)),"")</f>
        <v/>
      </c>
      <c r="G152" s="188" t="s">
        <v>1746</v>
      </c>
      <c r="H152" s="189" t="str">
        <f t="shared" si="28"/>
        <v>-2958-北縣蘆旺店(定保)</v>
      </c>
      <c r="I152" s="193" t="s">
        <v>1746</v>
      </c>
      <c r="J152" s="191" t="str" cm="1">
        <f t="array" ref="J152">IFERROR(INDEX(IM!$X$2:$X$652, MATCH(1, (IM!$F$2:$F$652=A152) * (ISNUMBER(SEARCH($C$1, IM!$AC$2:$AC$652))), 0)), "")</f>
        <v/>
      </c>
      <c r="K152" s="161">
        <f>COUNTIFS(IM!F:F,A152,IM!AD:AD,"O",IM!X:X,"&gt;="&amp;$A$1,IM!X:X,"&lt;="&amp;$B$1)</f>
        <v>0</v>
      </c>
      <c r="L152" s="233" t="str" cm="1">
        <f t="array" ref="L152">IF(K152&gt;0,IFERROR(HYPERLINK("#'IM'!AC"&amp;MATCH(1,(IM!$F$1:$F$7702=A152)*(ISNUMBER(SEARCH("PMQ2",IM!$AC$1:$AC$7702))),0),"檢核"),"未登錄"),"")</f>
        <v/>
      </c>
      <c r="M152" s="236" t="str" cm="1">
        <f t="array" ref="M152">IF(AND(SUMPRODUCT((IM!F2:F779=A152)*(ISNUMBER(SEARCH("EDC", IM!AC2:AC779))))&gt;0), "EDC", "")</f>
        <v/>
      </c>
      <c r="N152" s="272" t="str" cm="1">
        <f t="array" ref="N152">IF(AND(SUMPRODUCT((IM!F2:F779=A152)*(ISNUMBER(SEARCH("STAR", IM!AC2:AC779))))&gt;0), "STAR", "")</f>
        <v/>
      </c>
      <c r="O152" s="263" t="str" cm="1">
        <f t="array" ref="O152">IFERROR(INDEX(IM!$X$2:$X$652, MATCH(1, (IM!$F$2:$F$652=A152) * (ISNUMBER(SEARCH($D$1, IM!$AC$2:$AC$652))), 0)), "")</f>
        <v/>
      </c>
      <c r="P152" s="194" t="str">
        <f t="shared" si="29"/>
        <v>-2958-北縣蘆旺店(定保)</v>
      </c>
      <c r="Q152" s="142"/>
      <c r="R152" s="142"/>
      <c r="S152" s="142"/>
      <c r="T152" s="142"/>
      <c r="U152" s="266">
        <f t="shared" si="30"/>
        <v>2</v>
      </c>
      <c r="V152" s="253" t="str">
        <f t="shared" si="31"/>
        <v>未到店</v>
      </c>
      <c r="W152" s="3" t="s">
        <v>4350</v>
      </c>
      <c r="X152" s="5" t="s">
        <v>4351</v>
      </c>
      <c r="Y152" s="5" t="str">
        <f t="shared" si="32"/>
        <v>STAR</v>
      </c>
    </row>
    <row r="153" spans="1:25" ht="15.75" customHeight="1">
      <c r="A153" s="182">
        <v>4701</v>
      </c>
      <c r="B153" s="183" t="s">
        <v>485</v>
      </c>
      <c r="C153" s="184" t="str">
        <f>VLOOKUP($A153,'0919門市清單主檔'!B:V,20,FALSE)</f>
        <v>新北市</v>
      </c>
      <c r="D153" s="185" t="str">
        <f>VLOOKUP($A153,'0919門市清單主檔'!B:V,21,FALSE)</f>
        <v>新莊區</v>
      </c>
      <c r="E153" s="186" t="str">
        <f>VLOOKUP(D153,區域表!A:B,2,FALSE)</f>
        <v>湯家瑋</v>
      </c>
      <c r="F153" s="187" t="str">
        <f>IFERROR(IF(VLOOKUP(A153,門市狀態!A:D,4,FALSE)=0,"",VLOOKUP(A153,門市狀態!A:D,4,FALSE)),"")</f>
        <v/>
      </c>
      <c r="G153" s="188" t="s">
        <v>1746</v>
      </c>
      <c r="H153" s="189" t="str">
        <f t="shared" si="28"/>
        <v>-4701-新莊昌平店(定保)</v>
      </c>
      <c r="I153" s="193" t="s">
        <v>1746</v>
      </c>
      <c r="J153" s="191" t="str" cm="1">
        <f t="array" ref="J153">IFERROR(INDEX(IM!$X$2:$X$652, MATCH(1, (IM!$F$2:$F$652=A153) * (ISNUMBER(SEARCH($C$1, IM!$AC$2:$AC$652))), 0)), "")</f>
        <v/>
      </c>
      <c r="K153" s="161">
        <f>COUNTIFS(IM!F:F,A153,IM!AD:AD,"O",IM!X:X,"&gt;="&amp;$A$1,IM!X:X,"&lt;="&amp;$B$1)</f>
        <v>0</v>
      </c>
      <c r="L153" s="233" t="str" cm="1">
        <f t="array" ref="L153">IF(K153&gt;0,IFERROR(HYPERLINK("#'IM'!AC"&amp;MATCH(1,(IM!$F$1:$F$7702=A153)*(ISNUMBER(SEARCH("PMQ2",IM!$AC$1:$AC$7702))),0),"檢核"),"未登錄"),"")</f>
        <v/>
      </c>
      <c r="M153" s="236" t="str" cm="1">
        <f t="array" ref="M153">IF(AND(SUMPRODUCT((IM!F2:F780=A153)*(ISNUMBER(SEARCH("EDC", IM!AC2:AC780))))&gt;0), "EDC", "")</f>
        <v/>
      </c>
      <c r="N153" s="272" t="str" cm="1">
        <f t="array" ref="N153">IF(AND(SUMPRODUCT((IM!F2:F780=A153)*(ISNUMBER(SEARCH("STAR", IM!AC2:AC780))))&gt;0), "STAR", "")</f>
        <v/>
      </c>
      <c r="O153" s="263" t="str" cm="1">
        <f t="array" ref="O153">IFERROR(INDEX(IM!$X$2:$X$652, MATCH(1, (IM!$F$2:$F$652=A153) * (ISNUMBER(SEARCH($D$1, IM!$AC$2:$AC$652))), 0)), "")</f>
        <v/>
      </c>
      <c r="P153" s="194" t="str">
        <f t="shared" si="29"/>
        <v>-4701-新莊昌平店(定保)</v>
      </c>
      <c r="Q153" s="142"/>
      <c r="R153" s="142"/>
      <c r="S153" s="142"/>
      <c r="T153" s="142"/>
      <c r="U153" s="266">
        <f t="shared" si="30"/>
        <v>0</v>
      </c>
      <c r="V153" s="253" t="str">
        <f t="shared" si="31"/>
        <v>未到店</v>
      </c>
      <c r="X153" s="5"/>
      <c r="Y153" s="5" t="str">
        <f t="shared" si="32"/>
        <v/>
      </c>
    </row>
    <row r="154" spans="1:25" ht="15.75" customHeight="1">
      <c r="A154" s="182">
        <v>3999</v>
      </c>
      <c r="B154" s="183" t="s">
        <v>283</v>
      </c>
      <c r="C154" s="184" t="str">
        <f>VLOOKUP($A154,'0919門市清單主檔'!B:V,20,FALSE)</f>
        <v>新北市</v>
      </c>
      <c r="D154" s="185" t="str">
        <f>VLOOKUP($A154,'0919門市清單主檔'!B:V,21,FALSE)</f>
        <v>新莊區</v>
      </c>
      <c r="E154" s="186" t="str">
        <f>VLOOKUP(D154,區域表!A:B,2,FALSE)</f>
        <v>湯家瑋</v>
      </c>
      <c r="F154" s="187" t="str">
        <f>IFERROR(IF(VLOOKUP(A154,門市狀態!A:D,4,FALSE)=0,"",VLOOKUP(A154,門市狀態!A:D,4,FALSE)),"")</f>
        <v/>
      </c>
      <c r="G154" s="188" t="s">
        <v>1746</v>
      </c>
      <c r="H154" s="189" t="str">
        <f t="shared" si="28"/>
        <v>-3999-新莊福祐店(定保)</v>
      </c>
      <c r="I154" s="193" t="s">
        <v>1746</v>
      </c>
      <c r="J154" s="191" t="str" cm="1">
        <f t="array" ref="J154">IFERROR(INDEX(IM!$X$2:$X$652, MATCH(1, (IM!$F$2:$F$652=A154) * (ISNUMBER(SEARCH($C$1, IM!$AC$2:$AC$652))), 0)), "")</f>
        <v/>
      </c>
      <c r="K154" s="161">
        <f>COUNTIFS(IM!F:F,A154,IM!AD:AD,"O",IM!X:X,"&gt;="&amp;$A$1,IM!X:X,"&lt;="&amp;$B$1)</f>
        <v>0</v>
      </c>
      <c r="L154" s="233" t="str" cm="1">
        <f t="array" ref="L154">IF(K154&gt;0,IFERROR(HYPERLINK("#'IM'!AC"&amp;MATCH(1,(IM!$F$1:$F$7702=A154)*(ISNUMBER(SEARCH("PMQ2",IM!$AC$1:$AC$7702))),0),"檢核"),"未登錄"),"")</f>
        <v/>
      </c>
      <c r="M154" s="236" t="str" cm="1">
        <f t="array" ref="M154">IF(AND(SUMPRODUCT((IM!F2:F781=A154)*(ISNUMBER(SEARCH("EDC", IM!AC2:AC781))))&gt;0), "EDC", "")</f>
        <v/>
      </c>
      <c r="N154" s="272" t="str" cm="1">
        <f t="array" ref="N154">IF(AND(SUMPRODUCT((IM!F2:F781=A154)*(ISNUMBER(SEARCH("STAR", IM!AC2:AC781))))&gt;0), "STAR", "")</f>
        <v/>
      </c>
      <c r="O154" s="263" t="str" cm="1">
        <f t="array" ref="O154">IFERROR(INDEX(IM!$X$2:$X$652, MATCH(1, (IM!$F$2:$F$652=A154) * (ISNUMBER(SEARCH($D$1, IM!$AC$2:$AC$652))), 0)), "")</f>
        <v/>
      </c>
      <c r="P154" s="194" t="str">
        <f t="shared" si="29"/>
        <v>-3999-新莊福祐店(定保)</v>
      </c>
      <c r="Q154" s="142"/>
      <c r="R154" s="142"/>
      <c r="S154" s="142"/>
      <c r="T154" s="142"/>
      <c r="U154" s="266">
        <f t="shared" si="30"/>
        <v>1</v>
      </c>
      <c r="V154" s="253" t="str">
        <f t="shared" si="31"/>
        <v>未到店</v>
      </c>
      <c r="X154" s="5" t="s">
        <v>4414</v>
      </c>
      <c r="Y154" s="5" t="str">
        <f t="shared" si="32"/>
        <v>STAR</v>
      </c>
    </row>
    <row r="155" spans="1:25" ht="15.75" customHeight="1">
      <c r="A155" s="182">
        <v>2069</v>
      </c>
      <c r="B155" s="183" t="s">
        <v>4117</v>
      </c>
      <c r="C155" s="184" t="str">
        <f>VLOOKUP($A155,'0919門市清單主檔'!B:V,20,FALSE)</f>
        <v>新北市</v>
      </c>
      <c r="D155" s="185" t="str">
        <f>VLOOKUP($A155,'0919門市清單主檔'!B:V,21,FALSE)</f>
        <v>板橋區</v>
      </c>
      <c r="E155" s="186" t="str">
        <f>VLOOKUP(D155,區域表!A:B,2,FALSE)</f>
        <v>狄澤洋</v>
      </c>
      <c r="F155" s="187" t="str">
        <f>IFERROR(IF(VLOOKUP(A155,門市狀態!A:D,4,FALSE)=0,"",VLOOKUP(A155,門市狀態!A:D,4,FALSE)),"")</f>
        <v/>
      </c>
      <c r="G155" s="188"/>
      <c r="H155" s="189" t="str">
        <f t="shared" si="28"/>
        <v>-2069-板橋江子翠站(定保)</v>
      </c>
      <c r="I155" s="193" t="s">
        <v>1746</v>
      </c>
      <c r="J155" s="191" t="str" cm="1">
        <f t="array" ref="J155">IFERROR(INDEX(IM!$X$2:$X$652, MATCH(1, (IM!$F$2:$F$652=A155) * (ISNUMBER(SEARCH($C$1, IM!$AC$2:$AC$652))), 0)), "")</f>
        <v/>
      </c>
      <c r="K155" s="161">
        <f>COUNTIFS(IM!F:F,A155,IM!AD:AD,"O",IM!X:X,"&gt;="&amp;$A$1,IM!X:X,"&lt;="&amp;$B$1)</f>
        <v>0</v>
      </c>
      <c r="L155" s="233" t="str" cm="1">
        <f t="array" ref="L155">IF(K155&gt;0,IFERROR(HYPERLINK("#'IM'!AC"&amp;MATCH(1,(IM!$F$1:$F$7702=A155)*(ISNUMBER(SEARCH("PMQ2",IM!$AC$1:$AC$7702))),0),"檢核"),"未登錄"),"")</f>
        <v/>
      </c>
      <c r="M155" s="236" t="str" cm="1">
        <f t="array" ref="M155">IF(AND(SUMPRODUCT((IM!F2:F783=A155)*(ISNUMBER(SEARCH("EDC", IM!AC2:AC783))))&gt;0), "EDC", "")</f>
        <v/>
      </c>
      <c r="N155" s="272" t="str" cm="1">
        <f t="array" ref="N155">IF(AND(SUMPRODUCT((IM!F2:F783=A155)*(ISNUMBER(SEARCH("STAR", IM!AC2:AC783))))&gt;0), "STAR", "")</f>
        <v/>
      </c>
      <c r="O155" s="263" t="str" cm="1">
        <f t="array" ref="O155">IFERROR(INDEX(IM!$X$2:$X$652, MATCH(1, (IM!$F$2:$F$652=A155) * (ISNUMBER(SEARCH($D$1, IM!$AC$2:$AC$652))), 0)), "")</f>
        <v/>
      </c>
      <c r="P155" s="194" t="str">
        <f t="shared" si="29"/>
        <v>-2069-板橋江子翠站(定保)</v>
      </c>
      <c r="Q155" s="142"/>
      <c r="R155" s="142"/>
      <c r="S155" s="142"/>
      <c r="T155" s="142"/>
      <c r="U155" s="266">
        <f t="shared" si="30"/>
        <v>2</v>
      </c>
      <c r="V155" s="253" t="str">
        <f t="shared" si="31"/>
        <v>未到店</v>
      </c>
      <c r="W155" s="3" t="s">
        <v>4381</v>
      </c>
      <c r="X155" s="5" t="s">
        <v>4382</v>
      </c>
      <c r="Y155" s="5" t="str">
        <f t="shared" si="32"/>
        <v>STAR</v>
      </c>
    </row>
    <row r="156" spans="1:25" ht="15.75" customHeight="1">
      <c r="A156" s="182" t="s">
        <v>27</v>
      </c>
      <c r="B156" s="183" t="s">
        <v>5029</v>
      </c>
      <c r="C156" s="184" t="str">
        <f>VLOOKUP($A156,'0919門市清單主檔'!B:V,20,FALSE)</f>
        <v>新北市</v>
      </c>
      <c r="D156" s="185" t="str">
        <f>VLOOKUP($A156,'0919門市清單主檔'!B:V,21,FALSE)</f>
        <v>三重區</v>
      </c>
      <c r="E156" s="186" t="str">
        <f>VLOOKUP(D156,區域表!A:B,2,FALSE)</f>
        <v>吳宗鴻</v>
      </c>
      <c r="F156" s="187" t="str">
        <f>IFERROR(IF(VLOOKUP(A156,門市狀態!A:D,4,FALSE)=0,"",VLOOKUP(A156,門市狀態!A:D,4,FALSE)),"")</f>
        <v/>
      </c>
      <c r="G156" s="188" t="s">
        <v>1746</v>
      </c>
      <c r="H156" s="189" t="str">
        <f t="shared" si="28"/>
        <v>-D195-三重車路頭(定保)</v>
      </c>
      <c r="I156" s="193" t="s">
        <v>1746</v>
      </c>
      <c r="J156" s="191" t="str" cm="1">
        <f t="array" ref="J156">IFERROR(INDEX(IM!$X$2:$X$652, MATCH(1, (IM!$F$2:$F$652=A156) * (ISNUMBER(SEARCH($C$1, IM!$AC$2:$AC$652))), 0)), "")</f>
        <v/>
      </c>
      <c r="K156" s="161">
        <f>COUNTIFS(IM!F:F,A156,IM!AD:AD,"O",IM!X:X,"&gt;="&amp;$A$1,IM!X:X,"&lt;="&amp;$B$1)</f>
        <v>0</v>
      </c>
      <c r="L156" s="233" t="str" cm="1">
        <f t="array" ref="L156">IF(K156&gt;0,IFERROR(HYPERLINK("#'IM'!AC"&amp;MATCH(1,(IM!$F$1:$F$7702=A156)*(ISNUMBER(SEARCH("PMQ2",IM!$AC$1:$AC$7702))),0),"檢核"),"未登錄"),"")</f>
        <v/>
      </c>
      <c r="M156" s="236" t="str" cm="1">
        <f t="array" ref="M156">IF(AND(SUMPRODUCT((IM!F2:F784=A156)*(ISNUMBER(SEARCH("EDC", IM!AC2:AC784))))&gt;0), "EDC", "")</f>
        <v/>
      </c>
      <c r="N156" s="272" t="str" cm="1">
        <f t="array" ref="N156">IF(AND(SUMPRODUCT((IM!F2:F784=A156)*(ISNUMBER(SEARCH("STAR", IM!AC2:AC784))))&gt;0), "STAR", "")</f>
        <v/>
      </c>
      <c r="O156" s="263" t="str" cm="1">
        <f t="array" ref="O156">IFERROR(INDEX(IM!$X$2:$X$652, MATCH(1, (IM!$F$2:$F$652=A156) * (ISNUMBER(SEARCH($D$1, IM!$AC$2:$AC$652))), 0)), "")</f>
        <v/>
      </c>
      <c r="P156" s="194" t="str">
        <f t="shared" si="29"/>
        <v>-D195-三重車路頭(定保)</v>
      </c>
      <c r="Q156" s="142"/>
      <c r="R156" s="142"/>
      <c r="S156" s="142"/>
      <c r="T156" s="142"/>
      <c r="U156" s="266">
        <f t="shared" si="30"/>
        <v>1</v>
      </c>
      <c r="V156" s="253" t="str">
        <f t="shared" si="31"/>
        <v>未到店</v>
      </c>
      <c r="W156" s="3">
        <v>8155002442</v>
      </c>
      <c r="X156" s="5"/>
      <c r="Y156" s="5" t="str">
        <f t="shared" si="32"/>
        <v>STAR</v>
      </c>
    </row>
    <row r="157" spans="1:25" ht="15.75" customHeight="1">
      <c r="A157" s="182">
        <v>2222</v>
      </c>
      <c r="B157" s="183" t="s">
        <v>1539</v>
      </c>
      <c r="C157" s="184" t="str">
        <f>VLOOKUP($A157,'0919門市清單主檔'!B:V,20,FALSE)</f>
        <v>新北市</v>
      </c>
      <c r="D157" s="185" t="str">
        <f>VLOOKUP($A157,'0919門市清單主檔'!B:V,21,FALSE)</f>
        <v>三重區</v>
      </c>
      <c r="E157" s="186" t="str">
        <f>VLOOKUP(D157,區域表!A:B,2,FALSE)</f>
        <v>吳宗鴻</v>
      </c>
      <c r="F157" s="187" t="str">
        <f>IFERROR(IF(VLOOKUP(A157,門市狀態!A:D,4,FALSE)=0,"",VLOOKUP(A157,門市狀態!A:D,4,FALSE)),"")</f>
        <v/>
      </c>
      <c r="G157" s="188" t="s">
        <v>1746</v>
      </c>
      <c r="H157" s="189" t="str">
        <f t="shared" si="28"/>
        <v>-2222-三重義天店(定保)</v>
      </c>
      <c r="I157" s="193" t="s">
        <v>1746</v>
      </c>
      <c r="J157" s="191" t="str" cm="1">
        <f t="array" ref="J157">IFERROR(INDEX(IM!$X$2:$X$652, MATCH(1, (IM!$F$2:$F$652=A157) * (ISNUMBER(SEARCH($C$1, IM!$AC$2:$AC$652))), 0)), "")</f>
        <v/>
      </c>
      <c r="K157" s="161">
        <f>COUNTIFS(IM!F:F,A157,IM!AD:AD,"O",IM!X:X,"&gt;="&amp;$A$1,IM!X:X,"&lt;="&amp;$B$1)</f>
        <v>0</v>
      </c>
      <c r="L157" s="233" t="str" cm="1">
        <f t="array" ref="L157">IF(K157&gt;0,IFERROR(HYPERLINK("#'IM'!AC"&amp;MATCH(1,(IM!$F$1:$F$7702=A157)*(ISNUMBER(SEARCH("PMQ2",IM!$AC$1:$AC$7702))),0),"檢核"),"未登錄"),"")</f>
        <v/>
      </c>
      <c r="M157" s="236" t="str" cm="1">
        <f t="array" ref="M157">IF(AND(SUMPRODUCT((IM!F2:F785=A157)*(ISNUMBER(SEARCH("EDC", IM!AC2:AC785))))&gt;0), "EDC", "")</f>
        <v/>
      </c>
      <c r="N157" s="272" t="str" cm="1">
        <f t="array" ref="N157">IF(AND(SUMPRODUCT((IM!F2:F785=A157)*(ISNUMBER(SEARCH("STAR", IM!AC2:AC785))))&gt;0), "STAR", "")</f>
        <v/>
      </c>
      <c r="O157" s="263" t="str" cm="1">
        <f t="array" ref="O157">IFERROR(INDEX(IM!$X$2:$X$652, MATCH(1, (IM!$F$2:$F$652=A157) * (ISNUMBER(SEARCH($D$1, IM!$AC$2:$AC$652))), 0)), "")</f>
        <v/>
      </c>
      <c r="P157" s="194" t="str">
        <f t="shared" si="29"/>
        <v>-2222-三重義天店(定保)</v>
      </c>
      <c r="Q157" s="142"/>
      <c r="R157" s="142"/>
      <c r="S157" s="142"/>
      <c r="T157" s="142"/>
      <c r="U157" s="266">
        <f t="shared" si="30"/>
        <v>2</v>
      </c>
      <c r="V157" s="253" t="str">
        <f t="shared" si="31"/>
        <v>未到店</v>
      </c>
      <c r="W157" s="3" t="s">
        <v>4314</v>
      </c>
      <c r="X157" s="5" t="s">
        <v>4315</v>
      </c>
      <c r="Y157" s="5" t="str">
        <f t="shared" si="32"/>
        <v>STAR</v>
      </c>
    </row>
    <row r="158" spans="1:25" ht="15.75" customHeight="1">
      <c r="A158" s="182">
        <v>3601</v>
      </c>
      <c r="B158" s="183" t="s">
        <v>204</v>
      </c>
      <c r="C158" s="184" t="str">
        <f>VLOOKUP($A158,'0919門市清單主檔'!B:V,20,FALSE)</f>
        <v>新北市</v>
      </c>
      <c r="D158" s="185" t="str">
        <f>VLOOKUP($A158,'0919門市清單主檔'!B:V,21,FALSE)</f>
        <v>三重區</v>
      </c>
      <c r="E158" s="186" t="str">
        <f>VLOOKUP(D158,區域表!A:B,2,FALSE)</f>
        <v>吳宗鴻</v>
      </c>
      <c r="F158" s="187" t="str">
        <f>IFERROR(IF(VLOOKUP(A158,門市狀態!A:D,4,FALSE)=0,"",VLOOKUP(A158,門市狀態!A:D,4,FALSE)),"")</f>
        <v/>
      </c>
      <c r="G158" s="188" t="s">
        <v>1746</v>
      </c>
      <c r="H158" s="189" t="str">
        <f t="shared" si="28"/>
        <v>-3601-北縣重富店(定保)</v>
      </c>
      <c r="I158" s="193" t="s">
        <v>1746</v>
      </c>
      <c r="J158" s="191" t="str" cm="1">
        <f t="array" ref="J158">IFERROR(INDEX(IM!$X$2:$X$652, MATCH(1, (IM!$F$2:$F$652=A158) * (ISNUMBER(SEARCH($C$1, IM!$AC$2:$AC$652))), 0)), "")</f>
        <v/>
      </c>
      <c r="K158" s="161">
        <f>COUNTIFS(IM!F:F,A158,IM!AD:AD,"O",IM!X:X,"&gt;="&amp;$A$1,IM!X:X,"&lt;="&amp;$B$1)</f>
        <v>0</v>
      </c>
      <c r="L158" s="233" t="str" cm="1">
        <f t="array" ref="L158">IF(K158&gt;0,IFERROR(HYPERLINK("#'IM'!AC"&amp;MATCH(1,(IM!$F$1:$F$7702=A158)*(ISNUMBER(SEARCH("PMQ2",IM!$AC$1:$AC$7702))),0),"檢核"),"未登錄"),"")</f>
        <v/>
      </c>
      <c r="M158" s="236" t="str" cm="1">
        <f t="array" ref="M158">IF(AND(SUMPRODUCT((IM!F2:F787=A158)*(ISNUMBER(SEARCH("EDC", IM!AC2:AC787))))&gt;0), "EDC", "")</f>
        <v/>
      </c>
      <c r="N158" s="272" t="str" cm="1">
        <f t="array" ref="N158">IF(AND(SUMPRODUCT((IM!F2:F787=A158)*(ISNUMBER(SEARCH("STAR", IM!AC2:AC787))))&gt;0), "STAR", "")</f>
        <v/>
      </c>
      <c r="O158" s="263" t="str" cm="1">
        <f t="array" ref="O158">IFERROR(INDEX(IM!$X$2:$X$652, MATCH(1, (IM!$F$2:$F$652=A158) * (ISNUMBER(SEARCH($D$1, IM!$AC$2:$AC$652))), 0)), "")</f>
        <v/>
      </c>
      <c r="P158" s="194" t="str">
        <f t="shared" si="29"/>
        <v>-3601-北縣重富店(定保)</v>
      </c>
      <c r="Q158" s="142"/>
      <c r="R158" s="142"/>
      <c r="S158" s="142"/>
      <c r="T158" s="142"/>
      <c r="U158" s="266">
        <f t="shared" si="30"/>
        <v>2</v>
      </c>
      <c r="V158" s="253" t="str">
        <f t="shared" si="31"/>
        <v>未到店</v>
      </c>
      <c r="W158" s="3" t="s">
        <v>4333</v>
      </c>
      <c r="X158" s="5" t="s">
        <v>4334</v>
      </c>
      <c r="Y158" s="5" t="str">
        <f t="shared" si="32"/>
        <v>STAR</v>
      </c>
    </row>
    <row r="159" spans="1:25" ht="15.75" customHeight="1">
      <c r="A159" s="182">
        <v>3840</v>
      </c>
      <c r="B159" s="183" t="s">
        <v>244</v>
      </c>
      <c r="C159" s="184" t="str">
        <f>VLOOKUP($A159,'0919門市清單主檔'!B:V,20,FALSE)</f>
        <v>新北市</v>
      </c>
      <c r="D159" s="185" t="str">
        <f>VLOOKUP($A159,'0919門市清單主檔'!B:V,21,FALSE)</f>
        <v>三重區</v>
      </c>
      <c r="E159" s="186" t="str">
        <f>VLOOKUP(D159,區域表!A:B,2,FALSE)</f>
        <v>吳宗鴻</v>
      </c>
      <c r="F159" s="187" t="str">
        <f>IFERROR(IF(VLOOKUP(A159,門市狀態!A:D,4,FALSE)=0,"",VLOOKUP(A159,門市狀態!A:D,4,FALSE)),"")</f>
        <v/>
      </c>
      <c r="G159" s="188" t="s">
        <v>1746</v>
      </c>
      <c r="H159" s="189" t="str">
        <f t="shared" si="28"/>
        <v>-3840-北縣天龍店(定保)</v>
      </c>
      <c r="I159" s="193" t="s">
        <v>1746</v>
      </c>
      <c r="J159" s="191" t="str" cm="1">
        <f t="array" ref="J159">IFERROR(INDEX(IM!$X$2:$X$652, MATCH(1, (IM!$F$2:$F$652=A159) * (ISNUMBER(SEARCH($C$1, IM!$AC$2:$AC$652))), 0)), "")</f>
        <v/>
      </c>
      <c r="K159" s="161">
        <f>COUNTIFS(IM!F:F,A159,IM!AD:AD,"O",IM!X:X,"&gt;="&amp;$A$1,IM!X:X,"&lt;="&amp;$B$1)</f>
        <v>0</v>
      </c>
      <c r="L159" s="233" t="str" cm="1">
        <f t="array" ref="L159">IF(K159&gt;0,IFERROR(HYPERLINK("#'IM'!AC"&amp;MATCH(1,(IM!$F$1:$F$7702=A159)*(ISNUMBER(SEARCH("PMQ2",IM!$AC$1:$AC$7702))),0),"檢核"),"未登錄"),"")</f>
        <v/>
      </c>
      <c r="M159" s="236" t="str" cm="1">
        <f t="array" ref="M159">IF(AND(SUMPRODUCT((IM!F2:F788=A159)*(ISNUMBER(SEARCH("EDC", IM!AC2:AC788))))&gt;0), "EDC", "")</f>
        <v/>
      </c>
      <c r="N159" s="272" t="str" cm="1">
        <f t="array" ref="N159">IF(AND(SUMPRODUCT((IM!F2:F788=A159)*(ISNUMBER(SEARCH("STAR", IM!AC2:AC788))))&gt;0), "STAR", "")</f>
        <v/>
      </c>
      <c r="O159" s="263" t="str" cm="1">
        <f t="array" ref="O159">IFERROR(INDEX(IM!$X$2:$X$652, MATCH(1, (IM!$F$2:$F$652=A159) * (ISNUMBER(SEARCH($D$1, IM!$AC$2:$AC$652))), 0)), "")</f>
        <v/>
      </c>
      <c r="P159" s="194" t="str">
        <f t="shared" si="29"/>
        <v>-3840-北縣天龍店(定保)</v>
      </c>
      <c r="Q159" s="142"/>
      <c r="R159" s="142"/>
      <c r="S159" s="142"/>
      <c r="T159" s="142"/>
      <c r="U159" s="266">
        <f t="shared" si="30"/>
        <v>2</v>
      </c>
      <c r="V159" s="253" t="str">
        <f t="shared" si="31"/>
        <v>未到店</v>
      </c>
      <c r="W159" s="3" t="s">
        <v>4331</v>
      </c>
      <c r="X159" s="5" t="s">
        <v>4332</v>
      </c>
      <c r="Y159" s="5" t="str">
        <f t="shared" si="32"/>
        <v>STAR</v>
      </c>
    </row>
    <row r="160" spans="1:25" ht="15.75" customHeight="1">
      <c r="A160" s="182">
        <v>4352</v>
      </c>
      <c r="B160" s="183" t="s">
        <v>371</v>
      </c>
      <c r="C160" s="184" t="str">
        <f>VLOOKUP($A160,'0919門市清單主檔'!B:V,20,FALSE)</f>
        <v>新北市</v>
      </c>
      <c r="D160" s="185" t="str">
        <f>VLOOKUP($A160,'0919門市清單主檔'!B:V,21,FALSE)</f>
        <v>三重區</v>
      </c>
      <c r="E160" s="186" t="str">
        <f>VLOOKUP(D160,區域表!A:B,2,FALSE)</f>
        <v>吳宗鴻</v>
      </c>
      <c r="F160" s="187" t="str">
        <f>IFERROR(IF(VLOOKUP(A160,門市狀態!A:D,4,FALSE)=0,"",VLOOKUP(A160,門市狀態!A:D,4,FALSE)),"")</f>
        <v/>
      </c>
      <c r="G160" s="188" t="s">
        <v>1746</v>
      </c>
      <c r="H160" s="189" t="str">
        <f t="shared" si="28"/>
        <v>-4352-三重公園店(定保)</v>
      </c>
      <c r="I160" s="193" t="s">
        <v>1746</v>
      </c>
      <c r="J160" s="191" t="str" cm="1">
        <f t="array" ref="J160">IFERROR(INDEX(IM!$X$2:$X$652, MATCH(1, (IM!$F$2:$F$652=A160) * (ISNUMBER(SEARCH($C$1, IM!$AC$2:$AC$652))), 0)), "")</f>
        <v/>
      </c>
      <c r="K160" s="161">
        <f>COUNTIFS(IM!F:F,A160,IM!AD:AD,"O",IM!X:X,"&gt;="&amp;$A$1,IM!X:X,"&lt;="&amp;$B$1)</f>
        <v>0</v>
      </c>
      <c r="L160" s="233" t="str" cm="1">
        <f t="array" ref="L160">IF(K160&gt;0,IFERROR(HYPERLINK("#'IM'!AC"&amp;MATCH(1,(IM!$F$1:$F$7702=A160)*(ISNUMBER(SEARCH("PMQ2",IM!$AC$1:$AC$7702))),0),"檢核"),"未登錄"),"")</f>
        <v/>
      </c>
      <c r="M160" s="236" t="str" cm="1">
        <f t="array" ref="M160">IF(AND(SUMPRODUCT((IM!F2:F789=A160)*(ISNUMBER(SEARCH("EDC", IM!AC2:AC789))))&gt;0), "EDC", "")</f>
        <v/>
      </c>
      <c r="N160" s="272" t="str" cm="1">
        <f t="array" ref="N160">IF(AND(SUMPRODUCT((IM!F2:F789=A160)*(ISNUMBER(SEARCH("STAR", IM!AC2:AC789))))&gt;0), "STAR", "")</f>
        <v/>
      </c>
      <c r="O160" s="263" t="str" cm="1">
        <f t="array" ref="O160">IFERROR(INDEX(IM!$X$2:$X$652, MATCH(1, (IM!$F$2:$F$652=A160) * (ISNUMBER(SEARCH($D$1, IM!$AC$2:$AC$652))), 0)), "")</f>
        <v/>
      </c>
      <c r="P160" s="194" t="str">
        <f t="shared" si="29"/>
        <v>-4352-三重公園店(定保)</v>
      </c>
      <c r="Q160" s="142"/>
      <c r="R160" s="142"/>
      <c r="S160" s="142"/>
      <c r="T160" s="142"/>
      <c r="U160" s="266">
        <f t="shared" si="30"/>
        <v>2</v>
      </c>
      <c r="V160" s="253" t="str">
        <f t="shared" si="31"/>
        <v>未到店</v>
      </c>
      <c r="W160" s="3" t="s">
        <v>4329</v>
      </c>
      <c r="X160" s="5" t="s">
        <v>4330</v>
      </c>
      <c r="Y160" s="5" t="str">
        <f t="shared" si="32"/>
        <v>STAR</v>
      </c>
    </row>
    <row r="161" spans="1:25" ht="15.75" customHeight="1">
      <c r="A161" s="182">
        <v>3796</v>
      </c>
      <c r="B161" s="183" t="s">
        <v>4118</v>
      </c>
      <c r="C161" s="184" t="str">
        <f>VLOOKUP($A161,'0919門市清單主檔'!B:V,20,FALSE)</f>
        <v>新北市</v>
      </c>
      <c r="D161" s="185" t="str">
        <f>VLOOKUP($A161,'0919門市清單主檔'!B:V,21,FALSE)</f>
        <v>三重區</v>
      </c>
      <c r="E161" s="186" t="str">
        <f>VLOOKUP(D161,區域表!A:B,2,FALSE)</f>
        <v>吳宗鴻</v>
      </c>
      <c r="F161" s="187" t="str">
        <f>IFERROR(IF(VLOOKUP(A161,門市狀態!A:D,4,FALSE)=0,"",VLOOKUP(A161,門市狀態!A:D,4,FALSE)),"")</f>
        <v/>
      </c>
      <c r="G161" s="188" t="s">
        <v>1746</v>
      </c>
      <c r="H161" s="189" t="str">
        <f t="shared" si="28"/>
        <v>-3796-三重進安店(定保)</v>
      </c>
      <c r="I161" s="193" t="s">
        <v>1746</v>
      </c>
      <c r="J161" s="191" t="str" cm="1">
        <f t="array" ref="J161">IFERROR(INDEX(IM!$X$2:$X$652, MATCH(1, (IM!$F$2:$F$652=A161) * (ISNUMBER(SEARCH($C$1, IM!$AC$2:$AC$652))), 0)), "")</f>
        <v/>
      </c>
      <c r="K161" s="161">
        <f>COUNTIFS(IM!F:F,A161,IM!AD:AD,"O",IM!X:X,"&gt;="&amp;$A$1,IM!X:X,"&lt;="&amp;$B$1)</f>
        <v>0</v>
      </c>
      <c r="L161" s="233" t="str" cm="1">
        <f t="array" ref="L161">IF(K161&gt;0,IFERROR(HYPERLINK("#'IM'!AC"&amp;MATCH(1,(IM!$F$1:$F$7702=A161)*(ISNUMBER(SEARCH("PMQ2",IM!$AC$1:$AC$7702))),0),"檢核"),"未登錄"),"")</f>
        <v/>
      </c>
      <c r="M161" s="236" t="str" cm="1">
        <f t="array" ref="M161">IF(AND(SUMPRODUCT((IM!F2:F791=A161)*(ISNUMBER(SEARCH("EDC", IM!AC2:AC791))))&gt;0), "EDC", "")</f>
        <v/>
      </c>
      <c r="N161" s="272" t="str" cm="1">
        <f t="array" ref="N161">IF(AND(SUMPRODUCT((IM!F2:F791=A161)*(ISNUMBER(SEARCH("STAR", IM!AC2:AC791))))&gt;0), "STAR", "")</f>
        <v/>
      </c>
      <c r="O161" s="263" t="str" cm="1">
        <f t="array" ref="O161">IFERROR(INDEX(IM!$X$2:$X$652, MATCH(1, (IM!$F$2:$F$652=A161) * (ISNUMBER(SEARCH($D$1, IM!$AC$2:$AC$652))), 0)), "")</f>
        <v/>
      </c>
      <c r="P161" s="194" t="str">
        <f t="shared" si="29"/>
        <v>-3796-三重進安店(定保)</v>
      </c>
      <c r="Q161" s="142"/>
      <c r="R161" s="142"/>
      <c r="S161" s="142"/>
      <c r="T161" s="142"/>
      <c r="U161" s="266">
        <f t="shared" si="30"/>
        <v>2</v>
      </c>
      <c r="V161" s="253" t="str">
        <f t="shared" si="31"/>
        <v>未到店</v>
      </c>
      <c r="W161" s="3" t="s">
        <v>4321</v>
      </c>
      <c r="X161" s="5" t="s">
        <v>4322</v>
      </c>
      <c r="Y161" s="5" t="str">
        <f t="shared" si="32"/>
        <v>STAR</v>
      </c>
    </row>
    <row r="162" spans="1:25" ht="15.75" customHeight="1">
      <c r="A162" s="182" t="s">
        <v>39</v>
      </c>
      <c r="B162" s="183" t="s">
        <v>650</v>
      </c>
      <c r="C162" s="184" t="str">
        <f>VLOOKUP($A162,'0919門市清單主檔'!B:V,20,FALSE)</f>
        <v>新北市</v>
      </c>
      <c r="D162" s="185" t="str">
        <f>VLOOKUP($A162,'0919門市清單主檔'!B:V,21,FALSE)</f>
        <v>三重區</v>
      </c>
      <c r="E162" s="186" t="str">
        <f>VLOOKUP(D162,區域表!A:B,2,FALSE)</f>
        <v>吳宗鴻</v>
      </c>
      <c r="F162" s="187" t="str">
        <f>IFERROR(IF(VLOOKUP(A162,門市狀態!A:D,4,FALSE)=0,"",VLOOKUP(A162,門市狀態!A:D,4,FALSE)),"")</f>
        <v/>
      </c>
      <c r="G162" s="188" t="s">
        <v>1746</v>
      </c>
      <c r="H162" s="189" t="str">
        <f t="shared" si="28"/>
        <v>-D620-北縣三愛三店(定保)</v>
      </c>
      <c r="I162" s="193" t="s">
        <v>1746</v>
      </c>
      <c r="J162" s="191" t="str" cm="1">
        <f t="array" ref="J162">IFERROR(INDEX(IM!$X$2:$X$652, MATCH(1, (IM!$F$2:$F$652=A162) * (ISNUMBER(SEARCH($C$1, IM!$AC$2:$AC$652))), 0)), "")</f>
        <v/>
      </c>
      <c r="K162" s="161">
        <f>COUNTIFS(IM!F:F,A162,IM!AD:AD,"O",IM!X:X,"&gt;="&amp;$A$1,IM!X:X,"&lt;="&amp;$B$1)</f>
        <v>0</v>
      </c>
      <c r="L162" s="233" t="str" cm="1">
        <f t="array" ref="L162">IF(K162&gt;0,IFERROR(HYPERLINK("#'IM'!AC"&amp;MATCH(1,(IM!$F$1:$F$7702=A162)*(ISNUMBER(SEARCH("PMQ2",IM!$AC$1:$AC$7702))),0),"檢核"),"未登錄"),"")</f>
        <v/>
      </c>
      <c r="M162" s="236" t="str" cm="1">
        <f t="array" ref="M162">IF(AND(SUMPRODUCT((IM!F2:F792=A162)*(ISNUMBER(SEARCH("EDC", IM!AC2:AC792))))&gt;0), "EDC", "")</f>
        <v/>
      </c>
      <c r="N162" s="272" t="str" cm="1">
        <f t="array" ref="N162">IF(AND(SUMPRODUCT((IM!F2:F792=A162)*(ISNUMBER(SEARCH("STAR", IM!AC2:AC792))))&gt;0), "STAR", "")</f>
        <v/>
      </c>
      <c r="O162" s="263" t="str" cm="1">
        <f t="array" ref="O162">IFERROR(INDEX(IM!$X$2:$X$652, MATCH(1, (IM!$F$2:$F$652=A162) * (ISNUMBER(SEARCH($D$1, IM!$AC$2:$AC$652))), 0)), "")</f>
        <v/>
      </c>
      <c r="P162" s="194" t="str">
        <f t="shared" si="29"/>
        <v>-D620-北縣三愛三店(定保)</v>
      </c>
      <c r="Q162" s="142"/>
      <c r="R162" s="142"/>
      <c r="S162" s="142"/>
      <c r="T162" s="142"/>
      <c r="U162" s="266">
        <f t="shared" si="30"/>
        <v>2</v>
      </c>
      <c r="V162" s="253" t="str">
        <f t="shared" si="31"/>
        <v>未到店</v>
      </c>
      <c r="W162" s="3" t="s">
        <v>4304</v>
      </c>
      <c r="X162" s="5" t="s">
        <v>4305</v>
      </c>
      <c r="Y162" s="5" t="str">
        <f t="shared" si="32"/>
        <v>STAR</v>
      </c>
    </row>
    <row r="163" spans="1:25" ht="15.75" customHeight="1">
      <c r="A163" s="182" t="s">
        <v>28</v>
      </c>
      <c r="B163" s="183" t="s">
        <v>4097</v>
      </c>
      <c r="C163" s="184" t="str">
        <f>VLOOKUP($A163,'0919門市清單主檔'!B:V,20,FALSE)</f>
        <v>新北市</v>
      </c>
      <c r="D163" s="185" t="str">
        <f>VLOOKUP($A163,'0919門市清單主檔'!B:V,21,FALSE)</f>
        <v>三重區</v>
      </c>
      <c r="E163" s="186" t="str">
        <f>VLOOKUP(D163,區域表!A:B,2,FALSE)</f>
        <v>吳宗鴻</v>
      </c>
      <c r="F163" s="187" t="str">
        <f>IFERROR(IF(VLOOKUP(A163,門市狀態!A:D,4,FALSE)=0,"",VLOOKUP(A163,門市狀態!A:D,4,FALSE)),"")</f>
        <v/>
      </c>
      <c r="G163" s="188" t="s">
        <v>1746</v>
      </c>
      <c r="H163" s="189" t="str">
        <f t="shared" si="28"/>
        <v>-D346-三重維德店(定保)</v>
      </c>
      <c r="I163" s="193" t="s">
        <v>1746</v>
      </c>
      <c r="J163" s="191" t="str" cm="1">
        <f t="array" ref="J163">IFERROR(INDEX(IM!$X$2:$X$652, MATCH(1, (IM!$F$2:$F$652=A163) * (ISNUMBER(SEARCH($C$1, IM!$AC$2:$AC$652))), 0)), "")</f>
        <v/>
      </c>
      <c r="K163" s="161">
        <f>COUNTIFS(IM!F:F,A163,IM!AD:AD,"O",IM!X:X,"&gt;="&amp;$A$1,IM!X:X,"&lt;="&amp;$B$1)</f>
        <v>0</v>
      </c>
      <c r="L163" s="233" t="str" cm="1">
        <f t="array" ref="L163">IF(K163&gt;0,IFERROR(HYPERLINK("#'IM'!AC"&amp;MATCH(1,(IM!$F$1:$F$7702=A163)*(ISNUMBER(SEARCH("PMQ2",IM!$AC$1:$AC$7702))),0),"檢核"),"未登錄"),"")</f>
        <v/>
      </c>
      <c r="M163" s="236" t="str" cm="1">
        <f t="array" ref="M163">IF(AND(SUMPRODUCT((IM!F2:F793=A163)*(ISNUMBER(SEARCH("EDC", IM!AC2:AC793))))&gt;0), "EDC", "")</f>
        <v/>
      </c>
      <c r="N163" s="272" t="str" cm="1">
        <f t="array" ref="N163">IF(AND(SUMPRODUCT((IM!F2:F793=A163)*(ISNUMBER(SEARCH("STAR", IM!AC2:AC793))))&gt;0), "STAR", "")</f>
        <v/>
      </c>
      <c r="O163" s="263" t="str" cm="1">
        <f t="array" ref="O163">IFERROR(INDEX(IM!$X$2:$X$652, MATCH(1, (IM!$F$2:$F$652=A163) * (ISNUMBER(SEARCH($D$1, IM!$AC$2:$AC$652))), 0)), "")</f>
        <v/>
      </c>
      <c r="P163" s="194" t="str">
        <f t="shared" si="29"/>
        <v>-D346-三重維德店(定保)</v>
      </c>
      <c r="Q163" s="142"/>
      <c r="R163" s="142"/>
      <c r="S163" s="142"/>
      <c r="T163" s="142"/>
      <c r="U163" s="266">
        <f t="shared" si="30"/>
        <v>1</v>
      </c>
      <c r="V163" s="253" t="str">
        <f t="shared" si="31"/>
        <v>未到店</v>
      </c>
      <c r="X163" s="5" t="s">
        <v>4301</v>
      </c>
      <c r="Y163" s="5" t="str">
        <f t="shared" si="32"/>
        <v>STAR</v>
      </c>
    </row>
    <row r="164" spans="1:25" ht="15.75" customHeight="1">
      <c r="A164" s="182">
        <v>2303</v>
      </c>
      <c r="B164" s="183" t="s">
        <v>87</v>
      </c>
      <c r="C164" s="184" t="str">
        <f>VLOOKUP($A164,'0919門市清單主檔'!B:V,20,FALSE)</f>
        <v>新北市</v>
      </c>
      <c r="D164" s="185" t="str">
        <f>VLOOKUP($A164,'0919門市清單主檔'!B:V,21,FALSE)</f>
        <v>三重區</v>
      </c>
      <c r="E164" s="186" t="str">
        <f>VLOOKUP(D164,區域表!A:B,2,FALSE)</f>
        <v>吳宗鴻</v>
      </c>
      <c r="F164" s="187" t="str">
        <f>IFERROR(IF(VLOOKUP(A164,門市狀態!A:D,4,FALSE)=0,"",VLOOKUP(A164,門市狀態!A:D,4,FALSE)),"")</f>
        <v/>
      </c>
      <c r="G164" s="188" t="s">
        <v>1746</v>
      </c>
      <c r="H164" s="189" t="str">
        <f t="shared" si="28"/>
        <v>-2303-三重三和夜市(定保)</v>
      </c>
      <c r="I164" s="193" t="s">
        <v>1746</v>
      </c>
      <c r="J164" s="191" t="str" cm="1">
        <f t="array" ref="J164">IFERROR(INDEX(IM!$X$2:$X$652, MATCH(1, (IM!$F$2:$F$652=A164) * (ISNUMBER(SEARCH($C$1, IM!$AC$2:$AC$652))), 0)), "")</f>
        <v/>
      </c>
      <c r="K164" s="161">
        <f>COUNTIFS(IM!F:F,A164,IM!AD:AD,"O",IM!X:X,"&gt;="&amp;$A$1,IM!X:X,"&lt;="&amp;$B$1)</f>
        <v>0</v>
      </c>
      <c r="L164" s="233" t="str" cm="1">
        <f t="array" ref="L164">IF(K164&gt;0,IFERROR(HYPERLINK("#'IM'!AC"&amp;MATCH(1,(IM!$F$1:$F$7702=A164)*(ISNUMBER(SEARCH("PMQ2",IM!$AC$1:$AC$7702))),0),"檢核"),"未登錄"),"")</f>
        <v/>
      </c>
      <c r="M164" s="236" t="str" cm="1">
        <f t="array" ref="M164">IF(AND(SUMPRODUCT((IM!F2:F794=A164)*(ISNUMBER(SEARCH("EDC", IM!AC2:AC794))))&gt;0), "EDC", "")</f>
        <v/>
      </c>
      <c r="N164" s="272" t="str" cm="1">
        <f t="array" ref="N164">IF(AND(SUMPRODUCT((IM!F2:F794=A164)*(ISNUMBER(SEARCH("STAR", IM!AC2:AC794))))&gt;0), "STAR", "")</f>
        <v/>
      </c>
      <c r="O164" s="263" t="str" cm="1">
        <f t="array" ref="O164">IFERROR(INDEX(IM!$X$2:$X$652, MATCH(1, (IM!$F$2:$F$652=A164) * (ISNUMBER(SEARCH($D$1, IM!$AC$2:$AC$652))), 0)), "")</f>
        <v/>
      </c>
      <c r="P164" s="194" t="str">
        <f t="shared" si="29"/>
        <v>-2303-三重三和夜市(定保)</v>
      </c>
      <c r="Q164" s="142"/>
      <c r="R164" s="142"/>
      <c r="S164" s="142"/>
      <c r="T164" s="142"/>
      <c r="U164" s="266">
        <f t="shared" si="30"/>
        <v>2</v>
      </c>
      <c r="V164" s="253" t="str">
        <f t="shared" si="31"/>
        <v>未到店</v>
      </c>
      <c r="W164" s="3" t="s">
        <v>4312</v>
      </c>
      <c r="X164" s="5" t="s">
        <v>4313</v>
      </c>
      <c r="Y164" s="5" t="str">
        <f t="shared" si="32"/>
        <v>STAR</v>
      </c>
    </row>
    <row r="165" spans="1:25" ht="15.75" customHeight="1">
      <c r="A165" s="182">
        <v>4098</v>
      </c>
      <c r="B165" s="183" t="s">
        <v>1544</v>
      </c>
      <c r="C165" s="184" t="str">
        <f>VLOOKUP($A165,'0919門市清單主檔'!B:V,20,FALSE)</f>
        <v>新北市</v>
      </c>
      <c r="D165" s="185" t="str">
        <f>VLOOKUP($A165,'0919門市清單主檔'!B:V,21,FALSE)</f>
        <v>三重區</v>
      </c>
      <c r="E165" s="186" t="str">
        <f>VLOOKUP(D165,區域表!A:B,2,FALSE)</f>
        <v>吳宗鴻</v>
      </c>
      <c r="F165" s="187" t="str">
        <f>IFERROR(IF(VLOOKUP(A165,門市狀態!A:D,4,FALSE)=0,"",VLOOKUP(A165,門市狀態!A:D,4,FALSE)),"")</f>
        <v/>
      </c>
      <c r="G165" s="188" t="s">
        <v>1746</v>
      </c>
      <c r="H165" s="189" t="str">
        <f t="shared" si="28"/>
        <v>-4098-三重仁美店(定保)</v>
      </c>
      <c r="I165" s="193" t="s">
        <v>1746</v>
      </c>
      <c r="J165" s="191" t="str" cm="1">
        <f t="array" ref="J165">IFERROR(INDEX(IM!$X$2:$X$652, MATCH(1, (IM!$F$2:$F$652=A165) * (ISNUMBER(SEARCH($C$1, IM!$AC$2:$AC$652))), 0)), "")</f>
        <v/>
      </c>
      <c r="K165" s="161">
        <f>COUNTIFS(IM!F:F,A165,IM!AD:AD,"O",IM!X:X,"&gt;="&amp;$A$1,IM!X:X,"&lt;="&amp;$B$1)</f>
        <v>0</v>
      </c>
      <c r="L165" s="233" t="str" cm="1">
        <f t="array" ref="L165">IF(K165&gt;0,IFERROR(HYPERLINK("#'IM'!AC"&amp;MATCH(1,(IM!$F$1:$F$7702=A165)*(ISNUMBER(SEARCH("PMQ2",IM!$AC$1:$AC$7702))),0),"檢核"),"未登錄"),"")</f>
        <v/>
      </c>
      <c r="M165" s="236" t="str" cm="1">
        <f t="array" ref="M165">IF(AND(SUMPRODUCT((IM!F2:F795=A165)*(ISNUMBER(SEARCH("EDC", IM!AC2:AC795))))&gt;0), "EDC", "")</f>
        <v/>
      </c>
      <c r="N165" s="272" t="str" cm="1">
        <f t="array" ref="N165">IF(AND(SUMPRODUCT((IM!F2:F795=A165)*(ISNUMBER(SEARCH("STAR", IM!AC2:AC795))))&gt;0), "STAR", "")</f>
        <v/>
      </c>
      <c r="O165" s="263" t="str" cm="1">
        <f t="array" ref="O165">IFERROR(INDEX(IM!$X$2:$X$652, MATCH(1, (IM!$F$2:$F$652=A165) * (ISNUMBER(SEARCH($D$1, IM!$AC$2:$AC$652))), 0)), "")</f>
        <v/>
      </c>
      <c r="P165" s="194" t="str">
        <f t="shared" si="29"/>
        <v>-4098-三重仁美店(定保)</v>
      </c>
      <c r="Q165" s="142"/>
      <c r="R165" s="142"/>
      <c r="S165" s="142"/>
      <c r="T165" s="142"/>
      <c r="U165" s="266">
        <f t="shared" si="30"/>
        <v>1</v>
      </c>
      <c r="V165" s="253" t="str">
        <f t="shared" si="31"/>
        <v>未到店</v>
      </c>
      <c r="W165" s="3" t="s">
        <v>4318</v>
      </c>
      <c r="X165" s="5"/>
      <c r="Y165" s="5" t="str">
        <f t="shared" si="32"/>
        <v>STAR</v>
      </c>
    </row>
    <row r="166" spans="1:25" ht="15.75" customHeight="1">
      <c r="A166" s="182">
        <v>3811</v>
      </c>
      <c r="B166" s="183" t="s">
        <v>4087</v>
      </c>
      <c r="C166" s="184" t="str">
        <f>VLOOKUP($A166,'0919門市清單主檔'!B:V,20,FALSE)</f>
        <v>新北市</v>
      </c>
      <c r="D166" s="185" t="str">
        <f>VLOOKUP($A166,'0919門市清單主檔'!B:V,21,FALSE)</f>
        <v>三重區</v>
      </c>
      <c r="E166" s="186" t="str">
        <f>VLOOKUP(D166,區域表!A:B,2,FALSE)</f>
        <v>吳宗鴻</v>
      </c>
      <c r="F166" s="187" t="str">
        <f>IFERROR(IF(VLOOKUP(A166,門市狀態!A:D,4,FALSE)=0,"",VLOOKUP(A166,門市狀態!A:D,4,FALSE)),"")</f>
        <v/>
      </c>
      <c r="G166" s="188" t="s">
        <v>1746</v>
      </c>
      <c r="H166" s="189" t="str">
        <f t="shared" si="28"/>
        <v>-3811-三重碧華公園(定保)</v>
      </c>
      <c r="I166" s="193" t="s">
        <v>1746</v>
      </c>
      <c r="J166" s="191" t="str" cm="1">
        <f t="array" ref="J166">IFERROR(INDEX(IM!$X$2:$X$652, MATCH(1, (IM!$F$2:$F$652=A166) * (ISNUMBER(SEARCH($C$1, IM!$AC$2:$AC$652))), 0)), "")</f>
        <v/>
      </c>
      <c r="K166" s="161">
        <f>COUNTIFS(IM!F:F,A166,IM!AD:AD,"O",IM!X:X,"&gt;="&amp;$A$1,IM!X:X,"&lt;="&amp;$B$1)</f>
        <v>0</v>
      </c>
      <c r="L166" s="233" t="str" cm="1">
        <f t="array" ref="L166">IF(K166&gt;0,IFERROR(HYPERLINK("#'IM'!AC"&amp;MATCH(1,(IM!$F$1:$F$7702=A166)*(ISNUMBER(SEARCH("PMQ2",IM!$AC$1:$AC$7702))),0),"檢核"),"未登錄"),"")</f>
        <v/>
      </c>
      <c r="M166" s="236" t="str" cm="1">
        <f t="array" ref="M166">IF(AND(SUMPRODUCT((IM!F2:F796=A166)*(ISNUMBER(SEARCH("EDC", IM!AC2:AC796))))&gt;0), "EDC", "")</f>
        <v/>
      </c>
      <c r="N166" s="272" t="str" cm="1">
        <f t="array" ref="N166">IF(AND(SUMPRODUCT((IM!F2:F796=A166)*(ISNUMBER(SEARCH("STAR", IM!AC2:AC796))))&gt;0), "STAR", "")</f>
        <v/>
      </c>
      <c r="O166" s="263" t="str" cm="1">
        <f t="array" ref="O166">IFERROR(INDEX(IM!$X$2:$X$652, MATCH(1, (IM!$F$2:$F$652=A166) * (ISNUMBER(SEARCH($D$1, IM!$AC$2:$AC$652))), 0)), "")</f>
        <v/>
      </c>
      <c r="P166" s="194" t="str">
        <f t="shared" si="29"/>
        <v>-3811-三重碧華公園(定保)</v>
      </c>
      <c r="Q166" s="142"/>
      <c r="R166" s="142"/>
      <c r="S166" s="142"/>
      <c r="T166" s="142"/>
      <c r="U166" s="266">
        <f t="shared" si="30"/>
        <v>2</v>
      </c>
      <c r="V166" s="253" t="str">
        <f t="shared" si="31"/>
        <v>未到店</v>
      </c>
      <c r="W166" s="3" t="s">
        <v>4319</v>
      </c>
      <c r="X166" s="5" t="s">
        <v>4320</v>
      </c>
      <c r="Y166" s="5" t="str">
        <f t="shared" si="32"/>
        <v>STAR</v>
      </c>
    </row>
    <row r="167" spans="1:25" ht="15.75" customHeight="1">
      <c r="A167" s="182" t="s">
        <v>43</v>
      </c>
      <c r="B167" s="183" t="s">
        <v>729</v>
      </c>
      <c r="C167" s="184" t="str">
        <f>VLOOKUP($A167,'0919門市清單主檔'!B:V,20,FALSE)</f>
        <v>新北市</v>
      </c>
      <c r="D167" s="185" t="str">
        <f>VLOOKUP($A167,'0919門市清單主檔'!B:V,21,FALSE)</f>
        <v>蘆洲區</v>
      </c>
      <c r="E167" s="186" t="str">
        <f>VLOOKUP(D167,區域表!A:B,2,FALSE)</f>
        <v>吳宗鴻</v>
      </c>
      <c r="F167" s="187" t="str">
        <f>IFERROR(IF(VLOOKUP(A167,門市狀態!A:D,4,FALSE)=0,"",VLOOKUP(A167,門市狀態!A:D,4,FALSE)),"")</f>
        <v/>
      </c>
      <c r="G167" s="188" t="s">
        <v>1747</v>
      </c>
      <c r="H167" s="189" t="str">
        <f t="shared" si="28"/>
        <v>-L517-車麗屋蘆洲店(定保)</v>
      </c>
      <c r="I167" s="193" t="s">
        <v>1746</v>
      </c>
      <c r="J167" s="191" t="str" cm="1">
        <f t="array" ref="J167">IFERROR(INDEX(IM!$X$2:$X$652, MATCH(1, (IM!$F$2:$F$652=A167) * (ISNUMBER(SEARCH($C$1, IM!$AC$2:$AC$652))), 0)), "")</f>
        <v/>
      </c>
      <c r="K167" s="161">
        <f>COUNTIFS(IM!F:F,A167,IM!AD:AD,"O",IM!X:X,"&gt;="&amp;$A$1,IM!X:X,"&lt;="&amp;$B$1)</f>
        <v>0</v>
      </c>
      <c r="L167" s="233" t="str" cm="1">
        <f t="array" ref="L167">IF(K167&gt;0,IFERROR(HYPERLINK("#'IM'!AC"&amp;MATCH(1,(IM!$F$1:$F$7702=A167)*(ISNUMBER(SEARCH("PMQ2",IM!$AC$1:$AC$7702))),0),"檢核"),"未登錄"),"")</f>
        <v/>
      </c>
      <c r="M167" s="236" t="str" cm="1">
        <f t="array" ref="M167">IF(AND(SUMPRODUCT((IM!F2:F797=A167)*(ISNUMBER(SEARCH("EDC", IM!AC2:AC797))))&gt;0), "EDC", "")</f>
        <v/>
      </c>
      <c r="N167" s="272" t="str" cm="1">
        <f t="array" ref="N167">IF(AND(SUMPRODUCT((IM!F2:F797=A167)*(ISNUMBER(SEARCH("STAR", IM!AC2:AC797))))&gt;0), "STAR", "")</f>
        <v/>
      </c>
      <c r="O167" s="263" t="str" cm="1">
        <f t="array" ref="O167">IFERROR(INDEX(IM!$X$2:$X$652, MATCH(1, (IM!$F$2:$F$652=A167) * (ISNUMBER(SEARCH($D$1, IM!$AC$2:$AC$652))), 0)), "")</f>
        <v/>
      </c>
      <c r="P167" s="194" t="str">
        <f t="shared" si="29"/>
        <v>-L517-車麗屋蘆洲店(定保)</v>
      </c>
      <c r="Q167" s="142"/>
      <c r="R167" s="142"/>
      <c r="S167" s="142"/>
      <c r="T167" s="142"/>
      <c r="U167" s="266">
        <f t="shared" si="30"/>
        <v>0</v>
      </c>
      <c r="V167" s="253" t="str">
        <f t="shared" si="31"/>
        <v>未到店</v>
      </c>
      <c r="X167" s="5"/>
      <c r="Y167" s="5" t="str">
        <f t="shared" si="32"/>
        <v/>
      </c>
    </row>
    <row r="168" spans="1:25" ht="15.75" customHeight="1">
      <c r="A168" s="182" t="s">
        <v>37</v>
      </c>
      <c r="B168" s="183" t="s">
        <v>646</v>
      </c>
      <c r="C168" s="184" t="str">
        <f>VLOOKUP($A168,'0919門市清單主檔'!B:V,20,FALSE)</f>
        <v>新北市</v>
      </c>
      <c r="D168" s="185" t="str">
        <f>VLOOKUP($A168,'0919門市清單主檔'!B:V,21,FALSE)</f>
        <v>三重區</v>
      </c>
      <c r="E168" s="186" t="str">
        <f>VLOOKUP(D168,區域表!A:B,2,FALSE)</f>
        <v>吳宗鴻</v>
      </c>
      <c r="F168" s="187" t="str">
        <f>IFERROR(IF(VLOOKUP(A168,門市狀態!A:D,4,FALSE)=0,"",VLOOKUP(A168,門市狀態!A:D,4,FALSE)),"")</f>
        <v/>
      </c>
      <c r="G168" s="188" t="s">
        <v>1746</v>
      </c>
      <c r="H168" s="189" t="str">
        <f t="shared" si="28"/>
        <v>-D350-北縣仁和店(定保)</v>
      </c>
      <c r="I168" s="193" t="s">
        <v>1746</v>
      </c>
      <c r="J168" s="191" t="str" cm="1">
        <f t="array" ref="J168">IFERROR(INDEX(IM!$X$2:$X$652, MATCH(1, (IM!$F$2:$F$652=A168) * (ISNUMBER(SEARCH($C$1, IM!$AC$2:$AC$652))), 0)), "")</f>
        <v/>
      </c>
      <c r="K168" s="161">
        <f>COUNTIFS(IM!F:F,A168,IM!AD:AD,"O",IM!X:X,"&gt;="&amp;$A$1,IM!X:X,"&lt;="&amp;$B$1)</f>
        <v>0</v>
      </c>
      <c r="L168" s="233" t="str" cm="1">
        <f t="array" ref="L168">IF(K168&gt;0,IFERROR(HYPERLINK("#'IM'!AC"&amp;MATCH(1,(IM!$F$1:$F$7702=A168)*(ISNUMBER(SEARCH("PMQ2",IM!$AC$1:$AC$7702))),0),"檢核"),"未登錄"),"")</f>
        <v/>
      </c>
      <c r="M168" s="236" t="str" cm="1">
        <f t="array" ref="M168">IF(AND(SUMPRODUCT((IM!F2:F798=A168)*(ISNUMBER(SEARCH("EDC", IM!AC2:AC798))))&gt;0), "EDC", "")</f>
        <v/>
      </c>
      <c r="N168" s="272" t="str" cm="1">
        <f t="array" ref="N168">IF(AND(SUMPRODUCT((IM!F2:F798=A168)*(ISNUMBER(SEARCH("STAR", IM!AC2:AC798))))&gt;0), "STAR", "")</f>
        <v/>
      </c>
      <c r="O168" s="263" t="str" cm="1">
        <f t="array" ref="O168">IFERROR(INDEX(IM!$X$2:$X$652, MATCH(1, (IM!$F$2:$F$652=A168) * (ISNUMBER(SEARCH($D$1, IM!$AC$2:$AC$652))), 0)), "")</f>
        <v/>
      </c>
      <c r="P168" s="194" t="str">
        <f t="shared" si="29"/>
        <v>-D350-北縣仁和店(定保)</v>
      </c>
      <c r="Q168" s="142"/>
      <c r="R168" s="142"/>
      <c r="S168" s="142"/>
      <c r="T168" s="142"/>
      <c r="U168" s="266">
        <f t="shared" si="30"/>
        <v>2</v>
      </c>
      <c r="V168" s="253" t="str">
        <f t="shared" si="31"/>
        <v>未到店</v>
      </c>
      <c r="W168" s="3" t="s">
        <v>4316</v>
      </c>
      <c r="X168" s="5" t="s">
        <v>4317</v>
      </c>
      <c r="Y168" s="5" t="str">
        <f t="shared" si="32"/>
        <v>STAR</v>
      </c>
    </row>
    <row r="169" spans="1:25" ht="15.75" customHeight="1">
      <c r="A169" s="182">
        <v>3957</v>
      </c>
      <c r="B169" s="183" t="s">
        <v>270</v>
      </c>
      <c r="C169" s="184" t="str">
        <f>VLOOKUP($A169,'0919門市清單主檔'!B:V,20,FALSE)</f>
        <v>新北市</v>
      </c>
      <c r="D169" s="185" t="str">
        <f>VLOOKUP($A169,'0919門市清單主檔'!B:V,21,FALSE)</f>
        <v>三重區</v>
      </c>
      <c r="E169" s="186" t="str">
        <f>VLOOKUP(D169,區域表!A:B,2,FALSE)</f>
        <v>吳宗鴻</v>
      </c>
      <c r="F169" s="187" t="str">
        <f>IFERROR(IF(VLOOKUP(A169,門市狀態!A:D,4,FALSE)=0,"",VLOOKUP(A169,門市狀態!A:D,4,FALSE)),"")</f>
        <v/>
      </c>
      <c r="G169" s="188" t="s">
        <v>1746</v>
      </c>
      <c r="H169" s="189" t="str">
        <f t="shared" si="28"/>
        <v>-3957-三重福仁店(定保)</v>
      </c>
      <c r="I169" s="193" t="s">
        <v>1746</v>
      </c>
      <c r="J169" s="191" t="str" cm="1">
        <f t="array" ref="J169">IFERROR(INDEX(IM!$X$2:$X$652, MATCH(1, (IM!$F$2:$F$652=A169) * (ISNUMBER(SEARCH($C$1, IM!$AC$2:$AC$652))), 0)), "")</f>
        <v/>
      </c>
      <c r="K169" s="161">
        <f>COUNTIFS(IM!F:F,A169,IM!AD:AD,"O",IM!X:X,"&gt;="&amp;$A$1,IM!X:X,"&lt;="&amp;$B$1)</f>
        <v>0</v>
      </c>
      <c r="L169" s="233" t="str" cm="1">
        <f t="array" ref="L169">IF(K169&gt;0,IFERROR(HYPERLINK("#'IM'!AC"&amp;MATCH(1,(IM!$F$1:$F$7702=A169)*(ISNUMBER(SEARCH("PMQ2",IM!$AC$1:$AC$7702))),0),"檢核"),"未登錄"),"")</f>
        <v/>
      </c>
      <c r="M169" s="236" t="str" cm="1">
        <f t="array" ref="M169">IF(AND(SUMPRODUCT((IM!F2:F799=A169)*(ISNUMBER(SEARCH("EDC", IM!AC2:AC799))))&gt;0), "EDC", "")</f>
        <v/>
      </c>
      <c r="N169" s="272" t="str" cm="1">
        <f t="array" ref="N169">IF(AND(SUMPRODUCT((IM!F2:F799=A169)*(ISNUMBER(SEARCH("STAR", IM!AC2:AC799))))&gt;0), "STAR", "")</f>
        <v/>
      </c>
      <c r="O169" s="263" t="str" cm="1">
        <f t="array" ref="O169">IFERROR(INDEX(IM!$X$2:$X$652, MATCH(1, (IM!$F$2:$F$652=A169) * (ISNUMBER(SEARCH($D$1, IM!$AC$2:$AC$652))), 0)), "")</f>
        <v/>
      </c>
      <c r="P169" s="194" t="str">
        <f t="shared" si="29"/>
        <v>-3957-三重福仁店(定保)</v>
      </c>
      <c r="Q169" s="142"/>
      <c r="R169" s="142"/>
      <c r="S169" s="142"/>
      <c r="T169" s="142"/>
      <c r="U169" s="266">
        <f t="shared" si="30"/>
        <v>2</v>
      </c>
      <c r="V169" s="253" t="str">
        <f t="shared" si="31"/>
        <v>未到店</v>
      </c>
      <c r="W169" s="3" t="s">
        <v>4299</v>
      </c>
      <c r="X169" s="5" t="s">
        <v>4300</v>
      </c>
      <c r="Y169" s="5" t="str">
        <f t="shared" si="32"/>
        <v>STAR</v>
      </c>
    </row>
    <row r="170" spans="1:25" ht="15.75" customHeight="1">
      <c r="A170" s="182">
        <v>3452</v>
      </c>
      <c r="B170" s="183" t="s">
        <v>189</v>
      </c>
      <c r="C170" s="184" t="str">
        <f>VLOOKUP($A170,'0919門市清單主檔'!B:V,20,FALSE)</f>
        <v>新北市</v>
      </c>
      <c r="D170" s="185" t="str">
        <f>VLOOKUP($A170,'0919門市清單主檔'!B:V,21,FALSE)</f>
        <v>蘆洲區</v>
      </c>
      <c r="E170" s="186" t="str">
        <f>VLOOKUP(D170,區域表!A:B,2,FALSE)</f>
        <v>吳宗鴻</v>
      </c>
      <c r="F170" s="187" t="str">
        <f>IFERROR(IF(VLOOKUP(A170,門市狀態!A:D,4,FALSE)=0,"",VLOOKUP(A170,門市狀態!A:D,4,FALSE)),"")</f>
        <v/>
      </c>
      <c r="G170" s="188" t="s">
        <v>1746</v>
      </c>
      <c r="H170" s="189" t="str">
        <f t="shared" si="28"/>
        <v>-3452-北縣蘆信店(定保)</v>
      </c>
      <c r="I170" s="193" t="s">
        <v>1746</v>
      </c>
      <c r="J170" s="191" t="str" cm="1">
        <f t="array" ref="J170">IFERROR(INDEX(IM!$X$2:$X$652, MATCH(1, (IM!$F$2:$F$652=A170) * (ISNUMBER(SEARCH($C$1, IM!$AC$2:$AC$652))), 0)), "")</f>
        <v/>
      </c>
      <c r="K170" s="161">
        <f>COUNTIFS(IM!$F:$F,A170,IM!$AD:$AD,"O",IM!$X:$X,"&gt;="&amp;$A$1,IM!$X:$X,"&lt;="&amp;$B$1)</f>
        <v>0</v>
      </c>
      <c r="L170" s="233" t="str" cm="1">
        <f t="array" ref="L170">IF(K170&gt;0,IFERROR(HYPERLINK("#'IM'!AC"&amp;MATCH(1,(IM!$F$1:$F$7702=A170)*(ISNUMBER(SEARCH("PMQ2",IM!$AC$1:$AC$7702))),0),"檢核"),"未登錄"),"")</f>
        <v/>
      </c>
      <c r="M170" s="236" t="str" cm="1">
        <f t="array" ref="M170">IF(AND(SUMPRODUCT((IM!F2:F800=A170)*(ISNUMBER(SEARCH("EDC", IM!AC2:AC800))))&gt;0), "EDC", "")</f>
        <v/>
      </c>
      <c r="N170" s="272" t="str" cm="1">
        <f t="array" ref="N170">IF(AND(SUMPRODUCT((IM!F2:F800=A170)*(ISNUMBER(SEARCH("STAR", IM!AC2:AC800))))&gt;0), "STAR", "")</f>
        <v/>
      </c>
      <c r="O170" s="263" t="str" cm="1">
        <f t="array" ref="O170">IFERROR(INDEX(IM!$X$2:$X$652, MATCH(1, (IM!$F$2:$F$652=A170) * (ISNUMBER(SEARCH($D$1, IM!$AC$2:$AC$652))), 0)), "")</f>
        <v/>
      </c>
      <c r="P170" s="194" t="str">
        <f t="shared" si="29"/>
        <v>-3452-北縣蘆信店(定保)</v>
      </c>
      <c r="Q170" s="142"/>
      <c r="R170" s="142"/>
      <c r="S170" s="142"/>
      <c r="T170" s="142"/>
      <c r="U170" s="266">
        <f t="shared" si="30"/>
        <v>2</v>
      </c>
      <c r="V170" s="253" t="str">
        <f t="shared" si="31"/>
        <v>未到店</v>
      </c>
      <c r="W170" s="3" t="s">
        <v>4347</v>
      </c>
      <c r="X170" s="5" t="s">
        <v>4348</v>
      </c>
      <c r="Y170" s="5" t="str">
        <f t="shared" si="32"/>
        <v>STAR</v>
      </c>
    </row>
    <row r="171" spans="1:25" ht="15.75" customHeight="1">
      <c r="A171" s="182">
        <v>4218</v>
      </c>
      <c r="B171" s="183" t="s">
        <v>4120</v>
      </c>
      <c r="C171" s="184" t="str">
        <f>VLOOKUP($A171,'0919門市清單主檔'!B:V,20,FALSE)</f>
        <v>新北市</v>
      </c>
      <c r="D171" s="185" t="str">
        <f>VLOOKUP($A171,'0919門市清單主檔'!B:V,21,FALSE)</f>
        <v>蘆洲區</v>
      </c>
      <c r="E171" s="186" t="str">
        <f>VLOOKUP(D171,區域表!A:B,2,FALSE)</f>
        <v>吳宗鴻</v>
      </c>
      <c r="F171" s="187" t="str">
        <f>IFERROR(IF(VLOOKUP(A171,門市狀態!A:D,4,FALSE)=0,"",VLOOKUP(A171,門市狀態!A:D,4,FALSE)),"")</f>
        <v/>
      </c>
      <c r="G171" s="188" t="s">
        <v>1746</v>
      </c>
      <c r="H171" s="189" t="str">
        <f t="shared" si="28"/>
        <v>-4218-蘆洲湧蓮店(定保)</v>
      </c>
      <c r="I171" s="193" t="s">
        <v>1746</v>
      </c>
      <c r="J171" s="191" t="str" cm="1">
        <f t="array" ref="J171">IFERROR(INDEX(IM!$X$2:$X$652, MATCH(1, (IM!$F$2:$F$652=A171) * (ISNUMBER(SEARCH($C$1, IM!$AC$2:$AC$652))), 0)), "")</f>
        <v/>
      </c>
      <c r="K171" s="161">
        <f>COUNTIFS(IM!F:F,A171,IM!AD:AD,"O",IM!X:X,"&gt;="&amp;$A$1,IM!X:X,"&lt;="&amp;$B$1)</f>
        <v>0</v>
      </c>
      <c r="L171" s="233" t="str" cm="1">
        <f t="array" ref="L171">IF(K171&gt;0,IFERROR(HYPERLINK("#'IM'!AC"&amp;MATCH(1,(IM!$F$1:$F$7702=A171)*(ISNUMBER(SEARCH("PMQ2",IM!$AC$1:$AC$7702))),0),"檢核"),"未登錄"),"")</f>
        <v/>
      </c>
      <c r="M171" s="236" t="str" cm="1">
        <f t="array" ref="M171">IF(AND(SUMPRODUCT((IM!F2:F802=A171)*(ISNUMBER(SEARCH("EDC", IM!AC2:AC802))))&gt;0), "EDC", "")</f>
        <v/>
      </c>
      <c r="N171" s="272" t="str" cm="1">
        <f t="array" ref="N171">IF(AND(SUMPRODUCT((IM!F2:F802=A171)*(ISNUMBER(SEARCH("STAR", IM!AC2:AC802))))&gt;0), "STAR", "")</f>
        <v/>
      </c>
      <c r="O171" s="263" t="str" cm="1">
        <f t="array" ref="O171">IFERROR(INDEX(IM!$X$2:$X$652, MATCH(1, (IM!$F$2:$F$652=A171) * (ISNUMBER(SEARCH($D$1, IM!$AC$2:$AC$652))), 0)), "")</f>
        <v/>
      </c>
      <c r="P171" s="194" t="str">
        <f t="shared" si="29"/>
        <v>-4218-蘆洲湧蓮店(定保)</v>
      </c>
      <c r="Q171" s="142"/>
      <c r="R171" s="142"/>
      <c r="S171" s="142"/>
      <c r="T171" s="142"/>
      <c r="U171" s="266">
        <f t="shared" si="30"/>
        <v>1</v>
      </c>
      <c r="V171" s="253" t="str">
        <f t="shared" si="31"/>
        <v>未到店</v>
      </c>
      <c r="X171" s="5" t="s">
        <v>4359</v>
      </c>
      <c r="Y171" s="5" t="str">
        <f t="shared" si="32"/>
        <v>STAR</v>
      </c>
    </row>
    <row r="172" spans="1:25" ht="15.75" customHeight="1">
      <c r="A172" s="182">
        <v>3929</v>
      </c>
      <c r="B172" s="183" t="s">
        <v>1528</v>
      </c>
      <c r="C172" s="184" t="str">
        <f>VLOOKUP($A172,'0919門市清單主檔'!B:V,20,FALSE)</f>
        <v>新北市</v>
      </c>
      <c r="D172" s="185" t="str">
        <f>VLOOKUP($A172,'0919門市清單主檔'!B:V,21,FALSE)</f>
        <v>蘆洲區</v>
      </c>
      <c r="E172" s="186" t="str">
        <f>VLOOKUP(D172,區域表!A:B,2,FALSE)</f>
        <v>吳宗鴻</v>
      </c>
      <c r="F172" s="187" t="str">
        <f>IFERROR(IF(VLOOKUP(A172,門市狀態!A:D,4,FALSE)=0,"",VLOOKUP(A172,門市狀態!A:D,4,FALSE)),"")</f>
        <v/>
      </c>
      <c r="G172" s="188" t="s">
        <v>1746</v>
      </c>
      <c r="H172" s="189" t="str">
        <f t="shared" si="28"/>
        <v>-3929-蘆洲中山一(定保)</v>
      </c>
      <c r="I172" s="193" t="s">
        <v>1746</v>
      </c>
      <c r="J172" s="191" t="str" cm="1">
        <f t="array" ref="J172">IFERROR(INDEX(IM!$X$2:$X$652, MATCH(1, (IM!$F$2:$F$652=A172) * (ISNUMBER(SEARCH($C$1, IM!$AC$2:$AC$652))), 0)), "")</f>
        <v/>
      </c>
      <c r="K172" s="161">
        <f>COUNTIFS(IM!F:F,A172,IM!AD:AD,"O",IM!X:X,"&gt;="&amp;$A$1,IM!X:X,"&lt;="&amp;$B$1)</f>
        <v>0</v>
      </c>
      <c r="L172" s="233" t="str" cm="1">
        <f t="array" ref="L172">IF(K172&gt;0,IFERROR(HYPERLINK("#'IM'!AC"&amp;MATCH(1,(IM!$F$1:$F$7702=A172)*(ISNUMBER(SEARCH("PMQ2",IM!$AC$1:$AC$7702))),0),"檢核"),"未登錄"),"")</f>
        <v/>
      </c>
      <c r="M172" s="236" t="str" cm="1">
        <f t="array" ref="M172">IF(AND(SUMPRODUCT((IM!F2:F803=A172)*(ISNUMBER(SEARCH("EDC", IM!AC2:AC803))))&gt;0), "EDC", "")</f>
        <v/>
      </c>
      <c r="N172" s="272" t="str" cm="1">
        <f t="array" ref="N172">IF(AND(SUMPRODUCT((IM!F2:F803=A172)*(ISNUMBER(SEARCH("STAR", IM!AC2:AC803))))&gt;0), "STAR", "")</f>
        <v/>
      </c>
      <c r="O172" s="263" t="str" cm="1">
        <f t="array" ref="O172">IFERROR(INDEX(IM!$X$2:$X$652, MATCH(1, (IM!$F$2:$F$652=A172) * (ISNUMBER(SEARCH($D$1, IM!$AC$2:$AC$652))), 0)), "")</f>
        <v/>
      </c>
      <c r="P172" s="194" t="str">
        <f t="shared" si="29"/>
        <v>-3929-蘆洲中山一(定保)</v>
      </c>
      <c r="Q172" s="142"/>
      <c r="R172" s="142"/>
      <c r="S172" s="142"/>
      <c r="T172" s="142"/>
      <c r="U172" s="266">
        <f t="shared" si="30"/>
        <v>1</v>
      </c>
      <c r="V172" s="253" t="str">
        <f t="shared" si="31"/>
        <v>未到店</v>
      </c>
      <c r="W172" s="3" t="s">
        <v>4349</v>
      </c>
      <c r="X172" s="5"/>
      <c r="Y172" s="5" t="str">
        <f t="shared" si="32"/>
        <v>STAR</v>
      </c>
    </row>
    <row r="173" spans="1:25" ht="15.75" customHeight="1">
      <c r="A173" s="182">
        <v>4658</v>
      </c>
      <c r="B173" s="183" t="s">
        <v>476</v>
      </c>
      <c r="C173" s="184" t="str">
        <f>VLOOKUP($A173,'0919門市清單主檔'!B:V,20,FALSE)</f>
        <v>新北市</v>
      </c>
      <c r="D173" s="185" t="str">
        <f>VLOOKUP($A173,'0919門市清單主檔'!B:V,21,FALSE)</f>
        <v>淡水區</v>
      </c>
      <c r="E173" s="186" t="str">
        <f>VLOOKUP(D173,區域表!A:B,2,FALSE)</f>
        <v>吳宗鴻</v>
      </c>
      <c r="F173" s="187" t="str">
        <f>IFERROR(IF(VLOOKUP(A173,門市狀態!A:D,4,FALSE)=0,"",VLOOKUP(A173,門市狀態!A:D,4,FALSE)),"")</f>
        <v/>
      </c>
      <c r="G173" s="188" t="s">
        <v>1746</v>
      </c>
      <c r="H173" s="189" t="str">
        <f t="shared" si="28"/>
        <v>-4658-淡水英才店(定保)</v>
      </c>
      <c r="I173" s="193" t="s">
        <v>1746</v>
      </c>
      <c r="J173" s="191" t="str" cm="1">
        <f t="array" ref="J173">IFERROR(INDEX(IM!$X$2:$X$652, MATCH(1, (IM!$F$2:$F$652=A173) * (ISNUMBER(SEARCH($C$1, IM!$AC$2:$AC$652))), 0)), "")</f>
        <v/>
      </c>
      <c r="K173" s="161">
        <f>COUNTIFS(IM!F:F,A173,IM!AD:AD,"O",IM!X:X,"&gt;="&amp;$A$1,IM!X:X,"&lt;="&amp;$B$1)</f>
        <v>0</v>
      </c>
      <c r="L173" s="233" t="str" cm="1">
        <f t="array" ref="L173">IF(K173&gt;0,IFERROR(HYPERLINK("#'IM'!AC"&amp;MATCH(1,(IM!$F$1:$F$7702=A173)*(ISNUMBER(SEARCH("PMQ2",IM!$AC$1:$AC$7702))),0),"檢核"),"未登錄"),"")</f>
        <v/>
      </c>
      <c r="M173" s="236" t="str" cm="1">
        <f t="array" ref="M173">IF(AND(SUMPRODUCT((IM!F2:F804=A173)*(ISNUMBER(SEARCH("EDC", IM!AC2:AC804))))&gt;0), "EDC", "")</f>
        <v/>
      </c>
      <c r="N173" s="272" t="str" cm="1">
        <f t="array" ref="N173">IF(AND(SUMPRODUCT((IM!F2:F804=A173)*(ISNUMBER(SEARCH("STAR", IM!AC2:AC804))))&gt;0), "STAR", "")</f>
        <v/>
      </c>
      <c r="O173" s="263" t="str" cm="1">
        <f t="array" ref="O173">IFERROR(INDEX(IM!$X$2:$X$652, MATCH(1, (IM!$F$2:$F$652=A173) * (ISNUMBER(SEARCH($D$1, IM!$AC$2:$AC$652))), 0)), "")</f>
        <v/>
      </c>
      <c r="P173" s="194" t="str">
        <f t="shared" si="29"/>
        <v>-4658-淡水英才店(定保)</v>
      </c>
      <c r="Q173" s="142"/>
      <c r="R173" s="142"/>
      <c r="S173" s="142"/>
      <c r="T173" s="142"/>
      <c r="U173" s="266">
        <f t="shared" si="30"/>
        <v>0</v>
      </c>
      <c r="V173" s="253" t="str">
        <f t="shared" si="31"/>
        <v>未到店</v>
      </c>
      <c r="X173" s="5"/>
      <c r="Y173" s="5" t="str">
        <f t="shared" si="32"/>
        <v/>
      </c>
    </row>
    <row r="174" spans="1:25" ht="15.75" customHeight="1">
      <c r="A174" s="182">
        <v>3751</v>
      </c>
      <c r="B174" s="183" t="s">
        <v>230</v>
      </c>
      <c r="C174" s="184" t="str">
        <f>VLOOKUP($A174,'0919門市清單主檔'!B:V,20,FALSE)</f>
        <v>新北市</v>
      </c>
      <c r="D174" s="185" t="str">
        <f>VLOOKUP($A174,'0919門市清單主檔'!B:V,21,FALSE)</f>
        <v>淡水區</v>
      </c>
      <c r="E174" s="186" t="str">
        <f>VLOOKUP(D174,區域表!A:B,2,FALSE)</f>
        <v>吳宗鴻</v>
      </c>
      <c r="F174" s="187" t="str">
        <f>IFERROR(IF(VLOOKUP(A174,門市狀態!A:D,4,FALSE)=0,"",VLOOKUP(A174,門市狀態!A:D,4,FALSE)),"")</f>
        <v/>
      </c>
      <c r="G174" s="188" t="s">
        <v>4086</v>
      </c>
      <c r="H174" s="189" t="str">
        <f t="shared" si="28"/>
        <v>-3751-淡水真理大(定保)</v>
      </c>
      <c r="I174" s="193" t="s">
        <v>1746</v>
      </c>
      <c r="J174" s="191" t="str" cm="1">
        <f t="array" ref="J174">IFERROR(INDEX(IM!$X$2:$X$652, MATCH(1, (IM!$F$2:$F$652=A174) * (ISNUMBER(SEARCH($C$1, IM!$AC$2:$AC$652))), 0)), "")</f>
        <v/>
      </c>
      <c r="K174" s="161">
        <f>COUNTIFS(IM!F:F,A174,IM!AD:AD,"O",IM!X:X,"&gt;="&amp;$A$1,IM!X:X,"&lt;="&amp;$B$1)</f>
        <v>0</v>
      </c>
      <c r="L174" s="233" t="str" cm="1">
        <f t="array" ref="L174">IF(K174&gt;0,IFERROR(HYPERLINK("#'IM'!AC"&amp;MATCH(1,(IM!$F$1:$F$7702=A174)*(ISNUMBER(SEARCH("PMQ2",IM!$AC$1:$AC$7702))),0),"檢核"),"未登錄"),"")</f>
        <v/>
      </c>
      <c r="M174" s="236" t="str" cm="1">
        <f t="array" ref="M174">IF(AND(SUMPRODUCT((IM!F2:F806=A174)*(ISNUMBER(SEARCH("EDC", IM!AC2:AC806))))&gt;0), "EDC", "")</f>
        <v/>
      </c>
      <c r="N174" s="272" t="str" cm="1">
        <f t="array" ref="N174">IF(AND(SUMPRODUCT((IM!F2:F806=A174)*(ISNUMBER(SEARCH("STAR", IM!AC2:AC806))))&gt;0), "STAR", "")</f>
        <v/>
      </c>
      <c r="O174" s="263" t="str" cm="1">
        <f t="array" ref="O174">IFERROR(INDEX(IM!$X$2:$X$652, MATCH(1, (IM!$F$2:$F$652=A174) * (ISNUMBER(SEARCH($D$1, IM!$AC$2:$AC$652))), 0)), "")</f>
        <v/>
      </c>
      <c r="P174" s="194" t="str">
        <f t="shared" si="29"/>
        <v>-3751-淡水真理大(定保)</v>
      </c>
      <c r="Q174" s="142"/>
      <c r="R174" s="142"/>
      <c r="S174" s="142"/>
      <c r="T174" s="142"/>
      <c r="U174" s="266">
        <f t="shared" si="30"/>
        <v>2</v>
      </c>
      <c r="V174" s="253" t="str">
        <f t="shared" si="31"/>
        <v>未到店</v>
      </c>
      <c r="W174" s="3" t="s">
        <v>4335</v>
      </c>
      <c r="X174" s="5" t="s">
        <v>4336</v>
      </c>
      <c r="Y174" s="5" t="str">
        <f t="shared" si="32"/>
        <v>STAR</v>
      </c>
    </row>
    <row r="175" spans="1:25" ht="15.75" customHeight="1">
      <c r="A175" s="182">
        <v>3965</v>
      </c>
      <c r="B175" s="183" t="s">
        <v>276</v>
      </c>
      <c r="C175" s="184" t="str">
        <f>VLOOKUP($A175,'0919門市清單主檔'!B:V,20,FALSE)</f>
        <v>新北市</v>
      </c>
      <c r="D175" s="185" t="str">
        <f>VLOOKUP($A175,'0919門市清單主檔'!B:V,21,FALSE)</f>
        <v>板橋區</v>
      </c>
      <c r="E175" s="186" t="str">
        <f>VLOOKUP(D175,區域表!A:B,2,FALSE)</f>
        <v>狄澤洋</v>
      </c>
      <c r="F175" s="187" t="str">
        <f>IFERROR(IF(VLOOKUP(A175,門市狀態!A:D,4,FALSE)=0,"",VLOOKUP(A175,門市狀態!A:D,4,FALSE)),"")</f>
        <v/>
      </c>
      <c r="G175" s="188" t="s">
        <v>1746</v>
      </c>
      <c r="H175" s="189" t="str">
        <f t="shared" si="28"/>
        <v>-3965-板橋民治店(定保)</v>
      </c>
      <c r="I175" s="193" t="s">
        <v>1746</v>
      </c>
      <c r="J175" s="191" t="str" cm="1">
        <f t="array" ref="J175">IFERROR(INDEX(IM!$X$2:$X$652, MATCH(1, (IM!$F$2:$F$652=A175) * (ISNUMBER(SEARCH($C$1, IM!$AC$2:$AC$652))), 0)), "")</f>
        <v/>
      </c>
      <c r="K175" s="161">
        <f>COUNTIFS(IM!F:F,A175,IM!AD:AD,"O",IM!X:X,"&gt;="&amp;$A$1,IM!X:X,"&lt;="&amp;$B$1)</f>
        <v>0</v>
      </c>
      <c r="L175" s="233" t="str" cm="1">
        <f t="array" ref="L175">IF(K175&gt;0,IFERROR(HYPERLINK("#'IM'!AC"&amp;MATCH(1,(IM!$F$1:$F$7702=A175)*(ISNUMBER(SEARCH("PMQ2",IM!$AC$1:$AC$7702))),0),"檢核"),"未登錄"),"")</f>
        <v/>
      </c>
      <c r="M175" s="236" t="str" cm="1">
        <f t="array" ref="M175">IF(AND(SUMPRODUCT((IM!F2:F807=A175)*(ISNUMBER(SEARCH("EDC", IM!AC2:AC807))))&gt;0), "EDC", "")</f>
        <v/>
      </c>
      <c r="N175" s="272" t="str" cm="1">
        <f t="array" ref="N175">IF(AND(SUMPRODUCT((IM!F2:F807=A175)*(ISNUMBER(SEARCH("STAR", IM!AC2:AC807))))&gt;0), "STAR", "")</f>
        <v/>
      </c>
      <c r="O175" s="263" t="str" cm="1">
        <f t="array" ref="O175">IFERROR(INDEX(IM!$X$2:$X$652, MATCH(1, (IM!$F$2:$F$652=A175) * (ISNUMBER(SEARCH($D$1, IM!$AC$2:$AC$652))), 0)), "")</f>
        <v/>
      </c>
      <c r="P175" s="194" t="str">
        <f t="shared" si="29"/>
        <v>-3965-板橋民治店(定保)</v>
      </c>
      <c r="Q175" s="142"/>
      <c r="R175" s="142"/>
      <c r="S175" s="142"/>
      <c r="T175" s="142"/>
      <c r="U175" s="266">
        <f t="shared" si="30"/>
        <v>2</v>
      </c>
      <c r="V175" s="253" t="str">
        <f t="shared" si="31"/>
        <v>未到店</v>
      </c>
      <c r="W175" s="3" t="s">
        <v>4362</v>
      </c>
      <c r="X175" s="5" t="s">
        <v>4363</v>
      </c>
      <c r="Y175" s="5" t="str">
        <f t="shared" si="32"/>
        <v>STAR</v>
      </c>
    </row>
    <row r="176" spans="1:25" ht="15.75" customHeight="1">
      <c r="A176" s="182">
        <v>5101</v>
      </c>
      <c r="B176" s="183" t="s">
        <v>585</v>
      </c>
      <c r="C176" s="184" t="str">
        <f>VLOOKUP($A176,'0919門市清單主檔'!B:V,20,FALSE)</f>
        <v>新北市</v>
      </c>
      <c r="D176" s="185" t="str">
        <f>VLOOKUP($A176,'0919門市清單主檔'!B:V,21,FALSE)</f>
        <v>淡水區</v>
      </c>
      <c r="E176" s="186" t="str">
        <f>VLOOKUP(D176,區域表!A:B,2,FALSE)</f>
        <v>吳宗鴻</v>
      </c>
      <c r="F176" s="187" t="str">
        <f>IFERROR(IF(VLOOKUP(A176,門市狀態!A:D,4,FALSE)=0,"",VLOOKUP(A176,門市狀態!A:D,4,FALSE)),"")</f>
        <v/>
      </c>
      <c r="G176" s="188" t="s">
        <v>1746</v>
      </c>
      <c r="H176" s="189" t="str">
        <f t="shared" si="28"/>
        <v>-5101-淡水小坪頂(定保)</v>
      </c>
      <c r="I176" s="193" t="s">
        <v>1746</v>
      </c>
      <c r="J176" s="191" t="str" cm="1">
        <f t="array" ref="J176">IFERROR(INDEX(IM!$X$2:$X$652, MATCH(1, (IM!$F$2:$F$652=A176) * (ISNUMBER(SEARCH($C$1, IM!$AC$2:$AC$652))), 0)), "")</f>
        <v/>
      </c>
      <c r="K176" s="161">
        <f>COUNTIFS(IM!F:F,A176,IM!AD:AD,"O",IM!X:X,"&gt;="&amp;$A$1,IM!X:X,"&lt;="&amp;$B$1)</f>
        <v>0</v>
      </c>
      <c r="L176" s="233" t="str" cm="1">
        <f t="array" ref="L176">IF(K176&gt;0,IFERROR(HYPERLINK("#'IM'!AC"&amp;MATCH(1,(IM!$F$1:$F$7702=A176)*(ISNUMBER(SEARCH("PMQ2",IM!$AC$1:$AC$7702))),0),"檢核"),"未登錄"),"")</f>
        <v/>
      </c>
      <c r="M176" s="236" t="str" cm="1">
        <f t="array" ref="M176">IF(AND(SUMPRODUCT((IM!F2:F808=A176)*(ISNUMBER(SEARCH("EDC", IM!AC2:AC808))))&gt;0), "EDC", "")</f>
        <v/>
      </c>
      <c r="N176" s="272" t="str" cm="1">
        <f t="array" ref="N176">IF(AND(SUMPRODUCT((IM!F2:F808=A176)*(ISNUMBER(SEARCH("STAR", IM!AC2:AC808))))&gt;0), "STAR", "")</f>
        <v/>
      </c>
      <c r="O176" s="263" t="str" cm="1">
        <f t="array" ref="O176">IFERROR(INDEX(IM!$X$2:$X$652, MATCH(1, (IM!$F$2:$F$652=A176) * (ISNUMBER(SEARCH($D$1, IM!$AC$2:$AC$652))), 0)), "")</f>
        <v/>
      </c>
      <c r="P176" s="194" t="str">
        <f t="shared" si="29"/>
        <v>-5101-淡水小坪頂(定保)</v>
      </c>
      <c r="Q176" s="142"/>
      <c r="R176" s="142"/>
      <c r="S176" s="142"/>
      <c r="T176" s="142"/>
      <c r="U176" s="266">
        <f t="shared" si="30"/>
        <v>0</v>
      </c>
      <c r="V176" s="253" t="str">
        <f t="shared" si="31"/>
        <v>未到店</v>
      </c>
      <c r="X176" s="5"/>
      <c r="Y176" s="5" t="str">
        <f t="shared" si="32"/>
        <v/>
      </c>
    </row>
    <row r="177" spans="1:25" ht="15.75" customHeight="1">
      <c r="A177" s="182">
        <v>4739</v>
      </c>
      <c r="B177" s="183" t="s">
        <v>503</v>
      </c>
      <c r="C177" s="184" t="str">
        <f>VLOOKUP($A177,'0919門市清單主檔'!B:V,20,FALSE)</f>
        <v>新北市</v>
      </c>
      <c r="D177" s="185" t="str">
        <f>VLOOKUP($A177,'0919門市清單主檔'!B:V,21,FALSE)</f>
        <v>淡水區</v>
      </c>
      <c r="E177" s="186" t="str">
        <f>VLOOKUP(D177,區域表!A:B,2,FALSE)</f>
        <v>吳宗鴻</v>
      </c>
      <c r="F177" s="187" t="str">
        <f>IFERROR(IF(VLOOKUP(A177,門市狀態!A:D,4,FALSE)=0,"",VLOOKUP(A177,門市狀態!A:D,4,FALSE)),"")</f>
        <v/>
      </c>
      <c r="G177" s="188" t="s">
        <v>1746</v>
      </c>
      <c r="H177" s="189" t="str">
        <f t="shared" si="28"/>
        <v>-4739-淡水櫻花店(定保)</v>
      </c>
      <c r="I177" s="193" t="s">
        <v>1746</v>
      </c>
      <c r="J177" s="191" t="str" cm="1">
        <f t="array" ref="J177">IFERROR(INDEX(IM!$X$2:$X$652, MATCH(1, (IM!$F$2:$F$652=A177) * (ISNUMBER(SEARCH($C$1, IM!$AC$2:$AC$652))), 0)), "")</f>
        <v/>
      </c>
      <c r="K177" s="161">
        <f>COUNTIFS(IM!F:F,A177,IM!AD:AD,"O",IM!X:X,"&gt;="&amp;$A$1,IM!X:X,"&lt;="&amp;$B$1)</f>
        <v>0</v>
      </c>
      <c r="L177" s="233" t="str" cm="1">
        <f t="array" ref="L177">IF(K177&gt;0,IFERROR(HYPERLINK("#'IM'!AC"&amp;MATCH(1,(IM!$F$1:$F$7702=A177)*(ISNUMBER(SEARCH("PMQ2",IM!$AC$1:$AC$7702))),0),"檢核"),"未登錄"),"")</f>
        <v/>
      </c>
      <c r="M177" s="236" t="str" cm="1">
        <f t="array" ref="M177">IF(AND(SUMPRODUCT((IM!F2:F809=A177)*(ISNUMBER(SEARCH("EDC", IM!AC2:AC809))))&gt;0), "EDC", "")</f>
        <v/>
      </c>
      <c r="N177" s="272" t="str" cm="1">
        <f t="array" ref="N177">IF(AND(SUMPRODUCT((IM!F2:F809=A177)*(ISNUMBER(SEARCH("STAR", IM!AC2:AC809))))&gt;0), "STAR", "")</f>
        <v/>
      </c>
      <c r="O177" s="263" t="str" cm="1">
        <f t="array" ref="O177">IFERROR(INDEX(IM!$X$2:$X$652, MATCH(1, (IM!$F$2:$F$652=A177) * (ISNUMBER(SEARCH($D$1, IM!$AC$2:$AC$652))), 0)), "")</f>
        <v/>
      </c>
      <c r="P177" s="194" t="str">
        <f t="shared" si="29"/>
        <v>-4739-淡水櫻花店(定保)</v>
      </c>
      <c r="Q177" s="142"/>
      <c r="R177" s="142"/>
      <c r="S177" s="142"/>
      <c r="T177" s="142"/>
      <c r="U177" s="266">
        <f t="shared" si="30"/>
        <v>1</v>
      </c>
      <c r="V177" s="253" t="str">
        <f t="shared" si="31"/>
        <v>未到店</v>
      </c>
      <c r="X177" s="5" t="s">
        <v>4340</v>
      </c>
      <c r="Y177" s="5" t="str">
        <f t="shared" si="32"/>
        <v>STAR</v>
      </c>
    </row>
    <row r="178" spans="1:25" ht="15.75" customHeight="1">
      <c r="A178" s="182">
        <v>5080</v>
      </c>
      <c r="B178" s="183" t="s">
        <v>583</v>
      </c>
      <c r="C178" s="184" t="str">
        <f>VLOOKUP($A178,'0919門市清單主檔'!B:V,20,FALSE)</f>
        <v>新北市</v>
      </c>
      <c r="D178" s="185" t="str">
        <f>VLOOKUP($A178,'0919門市清單主檔'!B:V,21,FALSE)</f>
        <v>三芝區</v>
      </c>
      <c r="E178" s="186" t="str">
        <f>VLOOKUP(D178,區域表!A:B,2,FALSE)</f>
        <v>吳宗鴻</v>
      </c>
      <c r="F178" s="187" t="str">
        <f>IFERROR(IF(VLOOKUP(A178,門市狀態!A:D,4,FALSE)=0,"",VLOOKUP(A178,門市狀態!A:D,4,FALSE)),"")</f>
        <v/>
      </c>
      <c r="G178" s="188" t="s">
        <v>1746</v>
      </c>
      <c r="H178" s="189" t="str">
        <f t="shared" si="28"/>
        <v>-5080-三芝楓愛林(定保)</v>
      </c>
      <c r="I178" s="193" t="s">
        <v>1746</v>
      </c>
      <c r="J178" s="191" t="str" cm="1">
        <f t="array" ref="J178">IFERROR(INDEX(IM!$X$2:$X$652, MATCH(1, (IM!$F$2:$F$652=A178) * (ISNUMBER(SEARCH($C$1, IM!$AC$2:$AC$652))), 0)), "")</f>
        <v/>
      </c>
      <c r="K178" s="161">
        <f>COUNTIFS(IM!F:F,A178,IM!AD:AD,"O",IM!X:X,"&gt;="&amp;$A$1,IM!X:X,"&lt;="&amp;$B$1)</f>
        <v>0</v>
      </c>
      <c r="L178" s="233" t="str" cm="1">
        <f t="array" ref="L178">IF(K178&gt;0,IFERROR(HYPERLINK("#'IM'!AC"&amp;MATCH(1,(IM!$F$1:$F$7702=A178)*(ISNUMBER(SEARCH("PMQ2",IM!$AC$1:$AC$7702))),0),"檢核"),"未登錄"),"")</f>
        <v/>
      </c>
      <c r="M178" s="236" t="str" cm="1">
        <f t="array" ref="M178">IF(AND(SUMPRODUCT((IM!F2:F810=A178)*(ISNUMBER(SEARCH("EDC", IM!AC2:AC810))))&gt;0), "EDC", "")</f>
        <v/>
      </c>
      <c r="N178" s="272" t="str" cm="1">
        <f t="array" ref="N178">IF(AND(SUMPRODUCT((IM!F2:F810=A178)*(ISNUMBER(SEARCH("STAR", IM!AC2:AC810))))&gt;0), "STAR", "")</f>
        <v/>
      </c>
      <c r="O178" s="263" t="str" cm="1">
        <f t="array" ref="O178">IFERROR(INDEX(IM!$X$2:$X$652, MATCH(1, (IM!$F$2:$F$652=A178) * (ISNUMBER(SEARCH($D$1, IM!$AC$2:$AC$652))), 0)), "")</f>
        <v/>
      </c>
      <c r="P178" s="194" t="str">
        <f t="shared" si="29"/>
        <v>-5080-三芝楓愛林(定保)</v>
      </c>
      <c r="Q178" s="142"/>
      <c r="R178" s="142"/>
      <c r="S178" s="142"/>
      <c r="T178" s="142"/>
      <c r="U178" s="266">
        <f t="shared" si="30"/>
        <v>0</v>
      </c>
      <c r="V178" s="253" t="str">
        <f t="shared" si="31"/>
        <v>未到店</v>
      </c>
      <c r="X178" s="5"/>
      <c r="Y178" s="5" t="str">
        <f t="shared" si="32"/>
        <v/>
      </c>
    </row>
    <row r="179" spans="1:25" ht="15.75" customHeight="1">
      <c r="A179" s="182">
        <v>4154</v>
      </c>
      <c r="B179" s="183" t="s">
        <v>316</v>
      </c>
      <c r="C179" s="184" t="str">
        <f>VLOOKUP($A179,'0919門市清單主檔'!B:V,20,FALSE)</f>
        <v>新北市</v>
      </c>
      <c r="D179" s="185" t="str">
        <f>VLOOKUP($A179,'0919門市清單主檔'!B:V,21,FALSE)</f>
        <v>林口區</v>
      </c>
      <c r="E179" s="186" t="str">
        <f>VLOOKUP(D179,區域表!A:B,2,FALSE)</f>
        <v>湯家瑋</v>
      </c>
      <c r="F179" s="187" t="str">
        <f>IFERROR(IF(VLOOKUP(A179,門市狀態!A:D,4,FALSE)=0,"",VLOOKUP(A179,門市狀態!A:D,4,FALSE)),"")</f>
        <v/>
      </c>
      <c r="G179" s="188" t="s">
        <v>1746</v>
      </c>
      <c r="H179" s="189" t="str">
        <f t="shared" si="28"/>
        <v>-4154-林口麗園店(定保)</v>
      </c>
      <c r="I179" s="193" t="s">
        <v>1746</v>
      </c>
      <c r="J179" s="191" t="str" cm="1">
        <f t="array" ref="J179">IFERROR(INDEX(IM!$X$2:$X$652, MATCH(1, (IM!$F$2:$F$652=A179) * (ISNUMBER(SEARCH($C$1, IM!$AC$2:$AC$652))), 0)), "")</f>
        <v/>
      </c>
      <c r="K179" s="161">
        <f>COUNTIFS(IM!F:F,A179,IM!AD:AD,"O",IM!X:X,"&gt;="&amp;$A$1,IM!X:X,"&lt;="&amp;$B$1)</f>
        <v>0</v>
      </c>
      <c r="L179" s="233" t="str" cm="1">
        <f t="array" ref="L179">IF(K179&gt;0,IFERROR(HYPERLINK("#'IM'!AC"&amp;MATCH(1,(IM!$F$1:$F$7702=A179)*(ISNUMBER(SEARCH("PMQ2",IM!$AC$1:$AC$7702))),0),"檢核"),"未登錄"),"")</f>
        <v/>
      </c>
      <c r="M179" s="236" t="str" cm="1">
        <f t="array" ref="M179">IF(AND(SUMPRODUCT((IM!F2:F811=A179)*(ISNUMBER(SEARCH("EDC", IM!AC2:AC811))))&gt;0), "EDC", "")</f>
        <v/>
      </c>
      <c r="N179" s="272" t="str" cm="1">
        <f t="array" ref="N179">IF(AND(SUMPRODUCT((IM!F2:F811=A179)*(ISNUMBER(SEARCH("STAR", IM!AC2:AC811))))&gt;0), "STAR", "")</f>
        <v/>
      </c>
      <c r="O179" s="263" t="str" cm="1">
        <f t="array" ref="O179">IFERROR(INDEX(IM!$X$2:$X$652, MATCH(1, (IM!$F$2:$F$652=A179) * (ISNUMBER(SEARCH($D$1, IM!$AC$2:$AC$652))), 0)), "")</f>
        <v/>
      </c>
      <c r="P179" s="194" t="str">
        <f t="shared" si="29"/>
        <v>-4154-林口麗園店(定保)</v>
      </c>
      <c r="Q179" s="142"/>
      <c r="R179" s="142"/>
      <c r="S179" s="142"/>
      <c r="T179" s="142"/>
      <c r="U179" s="266">
        <f t="shared" si="30"/>
        <v>2</v>
      </c>
      <c r="V179" s="253" t="str">
        <f t="shared" si="31"/>
        <v>未到店</v>
      </c>
      <c r="W179" s="3" t="s">
        <v>4406</v>
      </c>
      <c r="X179" s="5" t="s">
        <v>4407</v>
      </c>
      <c r="Y179" s="5" t="str">
        <f t="shared" si="32"/>
        <v>STAR</v>
      </c>
    </row>
    <row r="180" spans="1:25" ht="15.75" customHeight="1">
      <c r="A180" s="182" t="s">
        <v>41</v>
      </c>
      <c r="B180" s="183" t="s">
        <v>731</v>
      </c>
      <c r="C180" s="184" t="str">
        <f>VLOOKUP($A180,'0919門市清單主檔'!B:V,20,FALSE)</f>
        <v>新北市</v>
      </c>
      <c r="D180" s="185" t="str">
        <f>VLOOKUP($A180,'0919門市清單主檔'!B:V,21,FALSE)</f>
        <v>林口區</v>
      </c>
      <c r="E180" s="186" t="str">
        <f>VLOOKUP(D180,區域表!A:B,2,FALSE)</f>
        <v>湯家瑋</v>
      </c>
      <c r="F180" s="187" t="str">
        <f>IFERROR(IF(VLOOKUP(A180,門市狀態!A:D,4,FALSE)=0,"",VLOOKUP(A180,門市狀態!A:D,4,FALSE)),"")</f>
        <v/>
      </c>
      <c r="G180" s="188" t="s">
        <v>1747</v>
      </c>
      <c r="H180" s="189" t="str">
        <f t="shared" si="28"/>
        <v>-L519-車麗屋林口店(定保)</v>
      </c>
      <c r="I180" s="193" t="s">
        <v>1746</v>
      </c>
      <c r="J180" s="191" t="str" cm="1">
        <f t="array" ref="J180">IFERROR(INDEX(IM!$X$2:$X$652, MATCH(1, (IM!$F$2:$F$652=A180) * (ISNUMBER(SEARCH($C$1, IM!$AC$2:$AC$652))), 0)), "")</f>
        <v/>
      </c>
      <c r="K180" s="161">
        <f>COUNTIFS(IM!F:F,A180,IM!AD:AD,"O",IM!X:X,"&gt;="&amp;$A$1,IM!X:X,"&lt;="&amp;$B$1)</f>
        <v>0</v>
      </c>
      <c r="L180" s="233" t="str" cm="1">
        <f t="array" ref="L180">IF(K180&gt;0,IFERROR(HYPERLINK("#'IM'!AC"&amp;MATCH(1,(IM!$F$1:$F$7702=A180)*(ISNUMBER(SEARCH("PMQ2",IM!$AC$1:$AC$7702))),0),"檢核"),"未登錄"),"")</f>
        <v/>
      </c>
      <c r="M180" s="236" t="str" cm="1">
        <f t="array" ref="M180">IF(AND(SUMPRODUCT((IM!F2:F812=A180)*(ISNUMBER(SEARCH("EDC", IM!AC2:AC812))))&gt;0), "EDC", "")</f>
        <v/>
      </c>
      <c r="N180" s="272" t="str" cm="1">
        <f t="array" ref="N180">IF(AND(SUMPRODUCT((IM!F2:F812=A180)*(ISNUMBER(SEARCH("STAR", IM!AC2:AC812))))&gt;0), "STAR", "")</f>
        <v/>
      </c>
      <c r="O180" s="263" t="str" cm="1">
        <f t="array" ref="O180">IFERROR(INDEX(IM!$X$2:$X$652, MATCH(1, (IM!$F$2:$F$652=A180) * (ISNUMBER(SEARCH($D$1, IM!$AC$2:$AC$652))), 0)), "")</f>
        <v/>
      </c>
      <c r="P180" s="194" t="str">
        <f t="shared" si="29"/>
        <v>-L519-車麗屋林口店(定保)</v>
      </c>
      <c r="Q180" s="142"/>
      <c r="R180" s="142"/>
      <c r="S180" s="142"/>
      <c r="T180" s="142"/>
      <c r="U180" s="266">
        <f t="shared" si="30"/>
        <v>0</v>
      </c>
      <c r="V180" s="253" t="str">
        <f t="shared" si="31"/>
        <v>未到店</v>
      </c>
      <c r="X180" s="5"/>
      <c r="Y180" s="5" t="str">
        <f t="shared" ref="Y180:Y211" si="33">IF(U180&gt;0,"STAR","")</f>
        <v/>
      </c>
    </row>
    <row r="181" spans="1:25" ht="15.75" customHeight="1">
      <c r="A181" s="182" t="s">
        <v>1453</v>
      </c>
      <c r="B181" s="183" t="s">
        <v>1454</v>
      </c>
      <c r="C181" s="184" t="str">
        <f>VLOOKUP($A181,'0919門市清單主檔'!B:V,20,FALSE)</f>
        <v>新北市</v>
      </c>
      <c r="D181" s="185" t="str">
        <f>VLOOKUP($A181,'0919門市清單主檔'!B:V,21,FALSE)</f>
        <v>林口區</v>
      </c>
      <c r="E181" s="186" t="str">
        <f>VLOOKUP(D181,區域表!A:B,2,FALSE)</f>
        <v>湯家瑋</v>
      </c>
      <c r="F181" s="187" t="str">
        <f>IFERROR(IF(VLOOKUP(A181,門市狀態!A:D,4,FALSE)=0,"",VLOOKUP(A181,門市狀態!A:D,4,FALSE)),"")</f>
        <v/>
      </c>
      <c r="G181" s="188" t="s">
        <v>1747</v>
      </c>
      <c r="H181" s="189" t="str">
        <f t="shared" si="28"/>
        <v>-L551-林口顧家店(定保)</v>
      </c>
      <c r="I181" s="193" t="s">
        <v>1746</v>
      </c>
      <c r="J181" s="191" t="str" cm="1">
        <f t="array" ref="J181">IFERROR(INDEX(IM!$X$2:$X$652, MATCH(1, (IM!$F$2:$F$652=A181) * (ISNUMBER(SEARCH($C$1, IM!$AC$2:$AC$652))), 0)), "")</f>
        <v/>
      </c>
      <c r="K181" s="161">
        <f>COUNTIFS(IM!F:F,A181,IM!AD:AD,"O",IM!X:X,"&gt;="&amp;$A$1,IM!X:X,"&lt;="&amp;$B$1)</f>
        <v>0</v>
      </c>
      <c r="L181" s="233" t="str" cm="1">
        <f t="array" ref="L181">IF(K181&gt;0,IFERROR(HYPERLINK("#'IM'!AC"&amp;MATCH(1,(IM!$F$1:$F$7702=A181)*(ISNUMBER(SEARCH("PMQ2",IM!$AC$1:$AC$7702))),0),"檢核"),"未登錄"),"")</f>
        <v/>
      </c>
      <c r="M181" s="236" t="str" cm="1">
        <f t="array" ref="M181">IF(AND(SUMPRODUCT((IM!F2:F813=A181)*(ISNUMBER(SEARCH("EDC", IM!AC2:AC813))))&gt;0), "EDC", "")</f>
        <v/>
      </c>
      <c r="N181" s="272" t="str" cm="1">
        <f t="array" ref="N181">IF(AND(SUMPRODUCT((IM!F2:F813=A181)*(ISNUMBER(SEARCH("STAR", IM!AC2:AC813))))&gt;0), "STAR", "")</f>
        <v/>
      </c>
      <c r="O181" s="263" t="str" cm="1">
        <f t="array" ref="O181">IFERROR(INDEX(IM!$X$2:$X$652, MATCH(1, (IM!$F$2:$F$652=A181) * (ISNUMBER(SEARCH($D$1, IM!$AC$2:$AC$652))), 0)), "")</f>
        <v/>
      </c>
      <c r="P181" s="194" t="str">
        <f t="shared" si="29"/>
        <v>-L551-林口顧家店(定保)</v>
      </c>
      <c r="Q181" s="142"/>
      <c r="R181" s="142"/>
      <c r="S181" s="142"/>
      <c r="T181" s="142"/>
      <c r="U181" s="266">
        <f t="shared" si="30"/>
        <v>0</v>
      </c>
      <c r="V181" s="253" t="str">
        <f t="shared" si="31"/>
        <v>未到店</v>
      </c>
      <c r="X181" s="5"/>
      <c r="Y181" s="5" t="str">
        <f t="shared" si="33"/>
        <v/>
      </c>
    </row>
    <row r="182" spans="1:25" ht="15.75" customHeight="1">
      <c r="A182" s="182">
        <v>4483</v>
      </c>
      <c r="B182" s="183" t="s">
        <v>408</v>
      </c>
      <c r="C182" s="184" t="str">
        <f>VLOOKUP($A182,'0919門市清單主檔'!B:V,20,FALSE)</f>
        <v>新北市</v>
      </c>
      <c r="D182" s="185" t="str">
        <f>VLOOKUP($A182,'0919門市清單主檔'!B:V,21,FALSE)</f>
        <v>林口區</v>
      </c>
      <c r="E182" s="186" t="str">
        <f>VLOOKUP(D182,區域表!A:B,2,FALSE)</f>
        <v>湯家瑋</v>
      </c>
      <c r="F182" s="187" t="str">
        <f>IFERROR(IF(VLOOKUP(A182,門市狀態!A:D,4,FALSE)=0,"",VLOOKUP(A182,門市狀態!A:D,4,FALSE)),"")</f>
        <v/>
      </c>
      <c r="G182" s="188" t="s">
        <v>1746</v>
      </c>
      <c r="H182" s="189" t="str">
        <f t="shared" si="28"/>
        <v>-4483-林口築夢店(定保)</v>
      </c>
      <c r="I182" s="193" t="s">
        <v>1746</v>
      </c>
      <c r="J182" s="191" t="str" cm="1">
        <f t="array" ref="J182">IFERROR(INDEX(IM!$X$2:$X$652, MATCH(1, (IM!$F$2:$F$652=A182) * (ISNUMBER(SEARCH($C$1, IM!$AC$2:$AC$652))), 0)), "")</f>
        <v/>
      </c>
      <c r="K182" s="161">
        <f>COUNTIFS(IM!F:F,A182,IM!AD:AD,"O",IM!X:X,"&gt;="&amp;$A$1,IM!X:X,"&lt;="&amp;$B$1)</f>
        <v>0</v>
      </c>
      <c r="L182" s="233" t="str" cm="1">
        <f t="array" ref="L182">IF(K182&gt;0,IFERROR(HYPERLINK("#'IM'!AC"&amp;MATCH(1,(IM!$F$1:$F$7702=A182)*(ISNUMBER(SEARCH("PMQ2",IM!$AC$1:$AC$7702))),0),"檢核"),"未登錄"),"")</f>
        <v/>
      </c>
      <c r="M182" s="236" t="str" cm="1">
        <f t="array" ref="M182">IF(AND(SUMPRODUCT((IM!F2:F815=A182)*(ISNUMBER(SEARCH("EDC", IM!AC2:AC815))))&gt;0), "EDC", "")</f>
        <v/>
      </c>
      <c r="N182" s="272" t="str" cm="1">
        <f t="array" ref="N182">IF(AND(SUMPRODUCT((IM!F2:F815=A182)*(ISNUMBER(SEARCH("STAR", IM!AC2:AC815))))&gt;0), "STAR", "")</f>
        <v/>
      </c>
      <c r="O182" s="263" t="str" cm="1">
        <f t="array" ref="O182">IFERROR(INDEX(IM!$X$2:$X$652, MATCH(1, (IM!$F$2:$F$652=A182) * (ISNUMBER(SEARCH($D$1, IM!$AC$2:$AC$652))), 0)), "")</f>
        <v/>
      </c>
      <c r="P182" s="194" t="str">
        <f t="shared" si="29"/>
        <v>-4483-林口築夢店(定保)</v>
      </c>
      <c r="Q182" s="142"/>
      <c r="R182" s="142"/>
      <c r="S182" s="142"/>
      <c r="T182" s="142"/>
      <c r="U182" s="266">
        <f t="shared" si="30"/>
        <v>1</v>
      </c>
      <c r="V182" s="253" t="str">
        <f t="shared" si="31"/>
        <v>未到店</v>
      </c>
      <c r="W182" s="3" t="s">
        <v>4408</v>
      </c>
      <c r="X182" s="5"/>
      <c r="Y182" s="5" t="str">
        <f t="shared" si="33"/>
        <v>STAR</v>
      </c>
    </row>
    <row r="183" spans="1:25" ht="15.75" customHeight="1">
      <c r="A183" s="182">
        <v>2746</v>
      </c>
      <c r="B183" s="183" t="s">
        <v>128</v>
      </c>
      <c r="C183" s="184" t="str">
        <f>VLOOKUP($A183,'0919門市清單主檔'!B:V,20,FALSE)</f>
        <v>新北市</v>
      </c>
      <c r="D183" s="185" t="str">
        <f>VLOOKUP($A183,'0919門市清單主檔'!B:V,21,FALSE)</f>
        <v>板橋區</v>
      </c>
      <c r="E183" s="186" t="str">
        <f>VLOOKUP(D183,區域表!A:B,2,FALSE)</f>
        <v>狄澤洋</v>
      </c>
      <c r="F183" s="187" t="str">
        <f>IFERROR(IF(VLOOKUP(A183,門市狀態!A:D,4,FALSE)=0,"",VLOOKUP(A183,門市狀態!A:D,4,FALSE)),"")</f>
        <v/>
      </c>
      <c r="G183" s="188" t="s">
        <v>1746</v>
      </c>
      <c r="H183" s="189" t="str">
        <f t="shared" si="28"/>
        <v>-2746-北縣板嘉店(定保)</v>
      </c>
      <c r="I183" s="193" t="s">
        <v>1746</v>
      </c>
      <c r="J183" s="191" t="str" cm="1">
        <f t="array" ref="J183">IFERROR(INDEX(IM!$X$2:$X$652, MATCH(1, (IM!$F$2:$F$652=A183) * (ISNUMBER(SEARCH($C$1, IM!$AC$2:$AC$652))), 0)), "")</f>
        <v/>
      </c>
      <c r="K183" s="161">
        <f>COUNTIFS(IM!F:F,A183,IM!AD:AD,"O",IM!X:X,"&gt;="&amp;$A$1,IM!X:X,"&lt;="&amp;$B$1)</f>
        <v>0</v>
      </c>
      <c r="L183" s="233" t="str" cm="1">
        <f t="array" ref="L183">IF(K183&gt;0,IFERROR(HYPERLINK("#'IM'!AC"&amp;MATCH(1,(IM!$F$1:$F$7702=A183)*(ISNUMBER(SEARCH("PMQ2",IM!$AC$1:$AC$7702))),0),"檢核"),"未登錄"),"")</f>
        <v/>
      </c>
      <c r="M183" s="236" t="str" cm="1">
        <f t="array" ref="M183">IF(AND(SUMPRODUCT((IM!F2:F816=A183)*(ISNUMBER(SEARCH("EDC", IM!AC2:AC816))))&gt;0), "EDC", "")</f>
        <v/>
      </c>
      <c r="N183" s="272" t="str" cm="1">
        <f t="array" ref="N183">IF(AND(SUMPRODUCT((IM!F2:F816=A183)*(ISNUMBER(SEARCH("STAR", IM!AC2:AC816))))&gt;0), "STAR", "")</f>
        <v/>
      </c>
      <c r="O183" s="263" t="str" cm="1">
        <f t="array" ref="O183">IFERROR(INDEX(IM!$X$2:$X$652, MATCH(1, (IM!$F$2:$F$652=A183) * (ISNUMBER(SEARCH($D$1, IM!$AC$2:$AC$652))), 0)), "")</f>
        <v/>
      </c>
      <c r="P183" s="194" t="str">
        <f t="shared" si="29"/>
        <v>-2746-北縣板嘉店(定保)</v>
      </c>
      <c r="Q183" s="142"/>
      <c r="R183" s="142"/>
      <c r="S183" s="142"/>
      <c r="T183" s="142"/>
      <c r="U183" s="266">
        <f t="shared" si="30"/>
        <v>2</v>
      </c>
      <c r="V183" s="253" t="str">
        <f t="shared" si="31"/>
        <v>未到店</v>
      </c>
      <c r="W183" s="3" t="s">
        <v>4373</v>
      </c>
      <c r="X183" s="5" t="s">
        <v>4374</v>
      </c>
      <c r="Y183" s="5" t="str">
        <f t="shared" si="33"/>
        <v>STAR</v>
      </c>
    </row>
    <row r="184" spans="1:25" ht="15.75" customHeight="1">
      <c r="A184" s="182">
        <v>3243</v>
      </c>
      <c r="B184" s="183" t="s">
        <v>171</v>
      </c>
      <c r="C184" s="184" t="str">
        <f>VLOOKUP($A184,'0919門市清單主檔'!B:V,20,FALSE)</f>
        <v>新北市</v>
      </c>
      <c r="D184" s="185" t="str">
        <f>VLOOKUP($A184,'0919門市清單主檔'!B:V,21,FALSE)</f>
        <v>林口區</v>
      </c>
      <c r="E184" s="186" t="str">
        <f>VLOOKUP(D184,區域表!A:B,2,FALSE)</f>
        <v>湯家瑋</v>
      </c>
      <c r="F184" s="187" t="str">
        <f>IFERROR(IF(VLOOKUP(A184,門市狀態!A:D,4,FALSE)=0,"",VLOOKUP(A184,門市狀態!A:D,4,FALSE)),"")</f>
        <v/>
      </c>
      <c r="G184" s="188" t="s">
        <v>4086</v>
      </c>
      <c r="H184" s="189" t="str">
        <f t="shared" si="28"/>
        <v>-3243-北縣醒吾店(定保)</v>
      </c>
      <c r="I184" s="193" t="s">
        <v>1746</v>
      </c>
      <c r="J184" s="191" t="str" cm="1">
        <f t="array" ref="J184">IFERROR(INDEX(IM!$X$2:$X$652, MATCH(1, (IM!$F$2:$F$652=A184) * (ISNUMBER(SEARCH($C$1, IM!$AC$2:$AC$652))), 0)), "")</f>
        <v/>
      </c>
      <c r="K184" s="161">
        <f>COUNTIFS(IM!F:F,A184,IM!AD:AD,"O",IM!X:X,"&gt;="&amp;$A$1,IM!X:X,"&lt;="&amp;$B$1)</f>
        <v>0</v>
      </c>
      <c r="L184" s="233" t="str" cm="1">
        <f t="array" ref="L184">IF(K184&gt;0,IFERROR(HYPERLINK("#'IM'!AC"&amp;MATCH(1,(IM!$F$1:$F$7702=A184)*(ISNUMBER(SEARCH("PMQ2",IM!$AC$1:$AC$7702))),0),"檢核"),"未登錄"),"")</f>
        <v/>
      </c>
      <c r="M184" s="236" t="str" cm="1">
        <f t="array" ref="M184">IF(AND(SUMPRODUCT((IM!F2:F817=A184)*(ISNUMBER(SEARCH("EDC", IM!AC2:AC817))))&gt;0), "EDC", "")</f>
        <v/>
      </c>
      <c r="N184" s="272" t="str" cm="1">
        <f t="array" ref="N184">IF(AND(SUMPRODUCT((IM!F2:F817=A184)*(ISNUMBER(SEARCH("STAR", IM!AC2:AC817))))&gt;0), "STAR", "")</f>
        <v/>
      </c>
      <c r="O184" s="263" t="str" cm="1">
        <f t="array" ref="O184">IFERROR(INDEX(IM!$X$2:$X$652, MATCH(1, (IM!$F$2:$F$652=A184) * (ISNUMBER(SEARCH($D$1, IM!$AC$2:$AC$652))), 0)), "")</f>
        <v/>
      </c>
      <c r="P184" s="194" t="str">
        <f t="shared" si="29"/>
        <v>-3243-北縣醒吾店(定保)</v>
      </c>
      <c r="Q184" s="142"/>
      <c r="R184" s="142"/>
      <c r="S184" s="142"/>
      <c r="T184" s="142"/>
      <c r="U184" s="266">
        <f t="shared" si="30"/>
        <v>2</v>
      </c>
      <c r="V184" s="253" t="str">
        <f t="shared" si="31"/>
        <v>未到店</v>
      </c>
      <c r="W184" s="3" t="s">
        <v>4409</v>
      </c>
      <c r="X184" s="5" t="s">
        <v>4410</v>
      </c>
      <c r="Y184" s="5" t="str">
        <f t="shared" si="33"/>
        <v>STAR</v>
      </c>
    </row>
    <row r="185" spans="1:25" ht="15.75" customHeight="1">
      <c r="A185" s="182">
        <v>3137</v>
      </c>
      <c r="B185" s="183" t="s">
        <v>162</v>
      </c>
      <c r="C185" s="184" t="str">
        <f>VLOOKUP($A185,'0919門市清單主檔'!B:V,20,FALSE)</f>
        <v>新北市</v>
      </c>
      <c r="D185" s="185" t="str">
        <f>VLOOKUP($A185,'0919門市清單主檔'!B:V,21,FALSE)</f>
        <v>泰山區</v>
      </c>
      <c r="E185" s="186" t="str">
        <f>VLOOKUP(D185,區域表!A:B,2,FALSE)</f>
        <v>湯家瑋</v>
      </c>
      <c r="F185" s="187" t="str">
        <f>IFERROR(IF(VLOOKUP(A185,門市狀態!A:D,4,FALSE)=0,"",VLOOKUP(A185,門市狀態!A:D,4,FALSE)),"")</f>
        <v/>
      </c>
      <c r="G185" s="188" t="s">
        <v>4086</v>
      </c>
      <c r="H185" s="189" t="str">
        <f t="shared" si="28"/>
        <v>-3137-北縣黎明店(定保)</v>
      </c>
      <c r="I185" s="193" t="s">
        <v>1746</v>
      </c>
      <c r="J185" s="191" t="str" cm="1">
        <f t="array" ref="J185">IFERROR(INDEX(IM!$X$2:$X$652, MATCH(1, (IM!$F$2:$F$652=A185) * (ISNUMBER(SEARCH($C$1, IM!$AC$2:$AC$652))), 0)), "")</f>
        <v/>
      </c>
      <c r="K185" s="161">
        <f>COUNTIFS(IM!F:F,A185,IM!AD:AD,"O",IM!X:X,"&gt;="&amp;$A$1,IM!X:X,"&lt;="&amp;$B$1)</f>
        <v>0</v>
      </c>
      <c r="L185" s="233" t="str" cm="1">
        <f t="array" ref="L185">IF(K185&gt;0,IFERROR(HYPERLINK("#'IM'!AC"&amp;MATCH(1,(IM!$F$1:$F$7702=A185)*(ISNUMBER(SEARCH("PMQ2",IM!$AC$1:$AC$7702))),0),"檢核"),"未登錄"),"")</f>
        <v/>
      </c>
      <c r="M185" s="236" t="str" cm="1">
        <f t="array" ref="M185">IF(AND(SUMPRODUCT((IM!F2:F818=A185)*(ISNUMBER(SEARCH("EDC", IM!AC2:AC818))))&gt;0), "EDC", "")</f>
        <v/>
      </c>
      <c r="N185" s="272" t="str" cm="1">
        <f t="array" ref="N185">IF(AND(SUMPRODUCT((IM!F2:F818=A185)*(ISNUMBER(SEARCH("STAR", IM!AC2:AC818))))&gt;0), "STAR", "")</f>
        <v/>
      </c>
      <c r="O185" s="263" t="str" cm="1">
        <f t="array" ref="O185">IFERROR(INDEX(IM!$X$2:$X$652, MATCH(1, (IM!$F$2:$F$652=A185) * (ISNUMBER(SEARCH($D$1, IM!$AC$2:$AC$652))), 0)), "")</f>
        <v/>
      </c>
      <c r="P185" s="194" t="str">
        <f t="shared" si="29"/>
        <v>-3137-北縣黎明店(定保)</v>
      </c>
      <c r="Q185" s="142"/>
      <c r="R185" s="142"/>
      <c r="S185" s="142"/>
      <c r="T185" s="142"/>
      <c r="U185" s="266">
        <f t="shared" si="30"/>
        <v>0</v>
      </c>
      <c r="V185" s="253" t="str">
        <f t="shared" si="31"/>
        <v>未到店</v>
      </c>
      <c r="X185" s="5"/>
      <c r="Y185" s="5" t="str">
        <f t="shared" si="33"/>
        <v/>
      </c>
    </row>
    <row r="186" spans="1:25" ht="15.75" customHeight="1">
      <c r="A186" s="182">
        <v>2897</v>
      </c>
      <c r="B186" s="183" t="s">
        <v>144</v>
      </c>
      <c r="C186" s="184" t="str">
        <f>VLOOKUP($A186,'0919門市清單主檔'!B:V,20,FALSE)</f>
        <v>新北市</v>
      </c>
      <c r="D186" s="185" t="str">
        <f>VLOOKUP($A186,'0919門市清單主檔'!B:V,21,FALSE)</f>
        <v>淡水區</v>
      </c>
      <c r="E186" s="186" t="str">
        <f>VLOOKUP(D186,區域表!A:B,2,FALSE)</f>
        <v>吳宗鴻</v>
      </c>
      <c r="F186" s="187" t="str">
        <f>IFERROR(IF(VLOOKUP(A186,門市狀態!A:D,4,FALSE)=0,"",VLOOKUP(A186,門市狀態!A:D,4,FALSE)),"")</f>
        <v/>
      </c>
      <c r="G186" s="188" t="s">
        <v>1746</v>
      </c>
      <c r="H186" s="189" t="str">
        <f t="shared" si="28"/>
        <v>-2897-淡水台電宿舍(定保)</v>
      </c>
      <c r="I186" s="193" t="s">
        <v>1746</v>
      </c>
      <c r="J186" s="191" t="str" cm="1">
        <f t="array" ref="J186">IFERROR(INDEX(IM!$X$2:$X$652, MATCH(1, (IM!$F$2:$F$652=A186) * (ISNUMBER(SEARCH($C$1, IM!$AC$2:$AC$652))), 0)), "")</f>
        <v/>
      </c>
      <c r="K186" s="161">
        <f>COUNTIFS(IM!F:F,A186,IM!AD:AD,"O",IM!X:X,"&gt;="&amp;$A$1,IM!X:X,"&lt;="&amp;$B$1)</f>
        <v>0</v>
      </c>
      <c r="L186" s="233" t="str" cm="1">
        <f t="array" ref="L186">IF(K186&gt;0,IFERROR(HYPERLINK("#'IM'!AC"&amp;MATCH(1,(IM!$F$1:$F$7702=A186)*(ISNUMBER(SEARCH("PMQ2",IM!$AC$1:$AC$7702))),0),"檢核"),"未登錄"),"")</f>
        <v/>
      </c>
      <c r="M186" s="236" t="str" cm="1">
        <f t="array" ref="M186">IF(AND(SUMPRODUCT((IM!F2:F819=A186)*(ISNUMBER(SEARCH("EDC", IM!AC2:AC819))))&gt;0), "EDC", "")</f>
        <v/>
      </c>
      <c r="N186" s="272" t="str" cm="1">
        <f t="array" ref="N186">IF(AND(SUMPRODUCT((IM!F2:F819=A186)*(ISNUMBER(SEARCH("STAR", IM!AC2:AC819))))&gt;0), "STAR", "")</f>
        <v/>
      </c>
      <c r="O186" s="263" t="str" cm="1">
        <f t="array" ref="O186">IFERROR(INDEX(IM!$X$2:$X$652, MATCH(1, (IM!$F$2:$F$652=A186) * (ISNUMBER(SEARCH($D$1, IM!$AC$2:$AC$652))), 0)), "")</f>
        <v/>
      </c>
      <c r="P186" s="194" t="str">
        <f t="shared" si="29"/>
        <v>-2897-淡水台電宿舍(定保)</v>
      </c>
      <c r="Q186" s="142"/>
      <c r="R186" s="142"/>
      <c r="S186" s="142"/>
      <c r="T186" s="142"/>
      <c r="U186" s="266">
        <f t="shared" si="30"/>
        <v>2</v>
      </c>
      <c r="V186" s="253" t="str">
        <f t="shared" si="31"/>
        <v>未到店</v>
      </c>
      <c r="W186" s="3" t="s">
        <v>4341</v>
      </c>
      <c r="X186" s="5" t="s">
        <v>4342</v>
      </c>
      <c r="Y186" s="5" t="str">
        <f t="shared" si="33"/>
        <v>STAR</v>
      </c>
    </row>
    <row r="187" spans="1:25" ht="15.75" customHeight="1">
      <c r="A187" s="182">
        <v>4153</v>
      </c>
      <c r="B187" s="183" t="s">
        <v>315</v>
      </c>
      <c r="C187" s="184" t="str">
        <f>VLOOKUP($A187,'0919門市清單主檔'!B:V,20,FALSE)</f>
        <v>新北市</v>
      </c>
      <c r="D187" s="185" t="str">
        <f>VLOOKUP($A187,'0919門市清單主檔'!B:V,21,FALSE)</f>
        <v>淡水區</v>
      </c>
      <c r="E187" s="186" t="str">
        <f>VLOOKUP(D187,區域表!A:B,2,FALSE)</f>
        <v>吳宗鴻</v>
      </c>
      <c r="F187" s="187" t="str">
        <f>IFERROR(IF(VLOOKUP(A187,門市狀態!A:D,4,FALSE)=0,"",VLOOKUP(A187,門市狀態!A:D,4,FALSE)),"")</f>
        <v/>
      </c>
      <c r="G187" s="188" t="s">
        <v>1746</v>
      </c>
      <c r="H187" s="189" t="str">
        <f t="shared" si="28"/>
        <v>-4153-淡水莊園店(定保)</v>
      </c>
      <c r="I187" s="193" t="s">
        <v>1746</v>
      </c>
      <c r="J187" s="191" t="str" cm="1">
        <f t="array" ref="J187">IFERROR(INDEX(IM!$X$2:$X$652, MATCH(1, (IM!$F$2:$F$652=A187) * (ISNUMBER(SEARCH($C$1, IM!$AC$2:$AC$652))), 0)), "")</f>
        <v/>
      </c>
      <c r="K187" s="161">
        <f>COUNTIFS(IM!F:F,A187,IM!AD:AD,"O",IM!X:X,"&gt;="&amp;$A$1,IM!X:X,"&lt;="&amp;$B$1)</f>
        <v>0</v>
      </c>
      <c r="L187" s="233" t="str" cm="1">
        <f t="array" ref="L187">IF(K187&gt;0,IFERROR(HYPERLINK("#'IM'!AC"&amp;MATCH(1,(IM!$F$1:$F$7702=A187)*(ISNUMBER(SEARCH("PMQ2",IM!$AC$1:$AC$7702))),0),"檢核"),"未登錄"),"")</f>
        <v/>
      </c>
      <c r="M187" s="236" t="str" cm="1">
        <f t="array" ref="M187">IF(AND(SUMPRODUCT((IM!F2:F820=A187)*(ISNUMBER(SEARCH("EDC", IM!AC2:AC820))))&gt;0), "EDC", "")</f>
        <v/>
      </c>
      <c r="N187" s="272" t="str" cm="1">
        <f t="array" ref="N187">IF(AND(SUMPRODUCT((IM!F2:F820=A187)*(ISNUMBER(SEARCH("STAR", IM!AC2:AC820))))&gt;0), "STAR", "")</f>
        <v/>
      </c>
      <c r="O187" s="263" t="str" cm="1">
        <f t="array" ref="O187">IFERROR(INDEX(IM!$X$2:$X$652, MATCH(1, (IM!$F$2:$F$652=A187) * (ISNUMBER(SEARCH($D$1, IM!$AC$2:$AC$652))), 0)), "")</f>
        <v/>
      </c>
      <c r="P187" s="194" t="str">
        <f t="shared" si="29"/>
        <v>-4153-淡水莊園店(定保)</v>
      </c>
      <c r="Q187" s="142"/>
      <c r="R187" s="142"/>
      <c r="S187" s="142"/>
      <c r="T187" s="142"/>
      <c r="U187" s="266">
        <f t="shared" si="30"/>
        <v>2</v>
      </c>
      <c r="V187" s="253" t="str">
        <f t="shared" si="31"/>
        <v>未到店</v>
      </c>
      <c r="W187" s="3" t="s">
        <v>4338</v>
      </c>
      <c r="X187" s="5" t="s">
        <v>4339</v>
      </c>
      <c r="Y187" s="5" t="str">
        <f t="shared" si="33"/>
        <v>STAR</v>
      </c>
    </row>
    <row r="188" spans="1:25" ht="15.75" customHeight="1">
      <c r="A188" s="182">
        <v>4093</v>
      </c>
      <c r="B188" s="183" t="s">
        <v>1476</v>
      </c>
      <c r="C188" s="184" t="str">
        <f>VLOOKUP($A188,'0919門市清單主檔'!B:V,20,FALSE)</f>
        <v>新北市</v>
      </c>
      <c r="D188" s="185" t="str">
        <f>VLOOKUP($A188,'0919門市清單主檔'!B:V,21,FALSE)</f>
        <v>淡水區</v>
      </c>
      <c r="E188" s="186" t="str">
        <f>VLOOKUP(D188,區域表!A:B,2,FALSE)</f>
        <v>吳宗鴻</v>
      </c>
      <c r="F188" s="187" t="str">
        <f>IFERROR(IF(VLOOKUP(A188,門市狀態!A:D,4,FALSE)=0,"",VLOOKUP(A188,門市狀態!A:D,4,FALSE)),"")</f>
        <v/>
      </c>
      <c r="G188" s="188" t="s">
        <v>1746</v>
      </c>
      <c r="H188" s="189" t="str">
        <f t="shared" si="28"/>
        <v>-4093-淡水新市一(定保)</v>
      </c>
      <c r="I188" s="193" t="s">
        <v>1746</v>
      </c>
      <c r="J188" s="191" t="str" cm="1">
        <f t="array" ref="J188">IFERROR(INDEX(IM!$X$2:$X$652, MATCH(1, (IM!$F$2:$F$652=A188) * (ISNUMBER(SEARCH($C$1, IM!$AC$2:$AC$652))), 0)), "")</f>
        <v/>
      </c>
      <c r="K188" s="161">
        <f>COUNTIFS(IM!F:F,A188,IM!AD:AD,"O",IM!X:X,"&gt;="&amp;$A$1,IM!X:X,"&lt;="&amp;$B$1)</f>
        <v>0</v>
      </c>
      <c r="L188" s="233" t="str" cm="1">
        <f t="array" ref="L188">IF(K188&gt;0,IFERROR(HYPERLINK("#'IM'!AC"&amp;MATCH(1,(IM!$F$1:$F$7702=A188)*(ISNUMBER(SEARCH("PMQ2",IM!$AC$1:$AC$7702))),0),"檢核"),"未登錄"),"")</f>
        <v/>
      </c>
      <c r="M188" s="236" t="str" cm="1">
        <f t="array" ref="M188">IF(AND(SUMPRODUCT((IM!F2:F821=A188)*(ISNUMBER(SEARCH("EDC", IM!AC2:AC821))))&gt;0), "EDC", "")</f>
        <v/>
      </c>
      <c r="N188" s="272" t="str" cm="1">
        <f t="array" ref="N188">IF(AND(SUMPRODUCT((IM!F2:F821=A188)*(ISNUMBER(SEARCH("STAR", IM!AC2:AC821))))&gt;0), "STAR", "")</f>
        <v/>
      </c>
      <c r="O188" s="263" t="str" cm="1">
        <f t="array" ref="O188">IFERROR(INDEX(IM!$X$2:$X$652, MATCH(1, (IM!$F$2:$F$652=A188) * (ISNUMBER(SEARCH($D$1, IM!$AC$2:$AC$652))), 0)), "")</f>
        <v/>
      </c>
      <c r="P188" s="194" t="str">
        <f t="shared" si="29"/>
        <v>-4093-淡水新市一(定保)</v>
      </c>
      <c r="Q188" s="142"/>
      <c r="R188" s="142"/>
      <c r="S188" s="142"/>
      <c r="T188" s="142"/>
      <c r="U188" s="266">
        <f t="shared" si="30"/>
        <v>1</v>
      </c>
      <c r="V188" s="253" t="str">
        <f t="shared" si="31"/>
        <v>未到店</v>
      </c>
      <c r="X188" s="5" t="s">
        <v>4337</v>
      </c>
      <c r="Y188" s="5" t="str">
        <f t="shared" si="33"/>
        <v>STAR</v>
      </c>
    </row>
    <row r="189" spans="1:25" ht="15.75" customHeight="1">
      <c r="A189" s="182">
        <v>4788</v>
      </c>
      <c r="B189" s="183" t="s">
        <v>523</v>
      </c>
      <c r="C189" s="184" t="str">
        <f>VLOOKUP($A189,'0919門市清單主檔'!B:V,20,FALSE)</f>
        <v>新北市</v>
      </c>
      <c r="D189" s="185" t="str">
        <f>VLOOKUP($A189,'0919門市清單主檔'!B:V,21,FALSE)</f>
        <v>淡水區</v>
      </c>
      <c r="E189" s="186" t="str">
        <f>VLOOKUP(D189,區域表!A:B,2,FALSE)</f>
        <v>吳宗鴻</v>
      </c>
      <c r="F189" s="187" t="str">
        <f>IFERROR(IF(VLOOKUP(A189,門市狀態!A:D,4,FALSE)=0,"",VLOOKUP(A189,門市狀態!A:D,4,FALSE)),"")</f>
        <v/>
      </c>
      <c r="G189" s="188" t="s">
        <v>1746</v>
      </c>
      <c r="H189" s="189" t="str">
        <f t="shared" si="28"/>
        <v>-4788-淡水國家店(定保)</v>
      </c>
      <c r="I189" s="193" t="s">
        <v>1746</v>
      </c>
      <c r="J189" s="191" t="str" cm="1">
        <f t="array" ref="J189">IFERROR(INDEX(IM!$X$2:$X$652, MATCH(1, (IM!$F$2:$F$652=A189) * (ISNUMBER(SEARCH($C$1, IM!$AC$2:$AC$652))), 0)), "")</f>
        <v/>
      </c>
      <c r="K189" s="161">
        <f>COUNTIFS(IM!F:F,A189,IM!AD:AD,"O",IM!X:X,"&gt;="&amp;$A$1,IM!X:X,"&lt;="&amp;$B$1)</f>
        <v>0</v>
      </c>
      <c r="L189" s="233" t="str" cm="1">
        <f t="array" ref="L189">IF(K189&gt;0,IFERROR(HYPERLINK("#'IM'!AC"&amp;MATCH(1,(IM!$F$1:$F$7702=A189)*(ISNUMBER(SEARCH("PMQ2",IM!$AC$1:$AC$7702))),0),"檢核"),"未登錄"),"")</f>
        <v/>
      </c>
      <c r="M189" s="236" t="str" cm="1">
        <f t="array" ref="M189">IF(AND(SUMPRODUCT((IM!F2:F822=A189)*(ISNUMBER(SEARCH("EDC", IM!AC2:AC822))))&gt;0), "EDC", "")</f>
        <v/>
      </c>
      <c r="N189" s="272" t="str" cm="1">
        <f t="array" ref="N189">IF(AND(SUMPRODUCT((IM!F2:F822=A189)*(ISNUMBER(SEARCH("STAR", IM!AC2:AC822))))&gt;0), "STAR", "")</f>
        <v/>
      </c>
      <c r="O189" s="263" t="str" cm="1">
        <f t="array" ref="O189">IFERROR(INDEX(IM!$X$2:$X$652, MATCH(1, (IM!$F$2:$F$652=A189) * (ISNUMBER(SEARCH($D$1, IM!$AC$2:$AC$652))), 0)), "")</f>
        <v/>
      </c>
      <c r="P189" s="194" t="str">
        <f t="shared" si="29"/>
        <v>-4788-淡水國家店(定保)</v>
      </c>
      <c r="Q189" s="142"/>
      <c r="R189" s="142"/>
      <c r="S189" s="142"/>
      <c r="T189" s="142"/>
      <c r="U189" s="266">
        <f t="shared" si="30"/>
        <v>2</v>
      </c>
      <c r="V189" s="253" t="str">
        <f t="shared" si="31"/>
        <v>未到店</v>
      </c>
      <c r="W189" s="3" t="s">
        <v>4343</v>
      </c>
      <c r="X189" s="5" t="s">
        <v>4344</v>
      </c>
      <c r="Y189" s="5" t="str">
        <f t="shared" si="33"/>
        <v>STAR</v>
      </c>
    </row>
    <row r="190" spans="1:25" ht="15.75" customHeight="1">
      <c r="A190" s="182">
        <v>4298</v>
      </c>
      <c r="B190" s="183" t="s">
        <v>357</v>
      </c>
      <c r="C190" s="184" t="str">
        <f>VLOOKUP($A190,'0919門市清單主檔'!B:V,20,FALSE)</f>
        <v>新北市</v>
      </c>
      <c r="D190" s="185" t="str">
        <f>VLOOKUP($A190,'0919門市清單主檔'!B:V,21,FALSE)</f>
        <v>淡水區</v>
      </c>
      <c r="E190" s="186" t="str">
        <f>VLOOKUP(D190,區域表!A:B,2,FALSE)</f>
        <v>吳宗鴻</v>
      </c>
      <c r="F190" s="187" t="str">
        <f>IFERROR(IF(VLOOKUP(A190,門市狀態!A:D,4,FALSE)=0,"",VLOOKUP(A190,門市狀態!A:D,4,FALSE)),"")</f>
        <v/>
      </c>
      <c r="G190" s="188" t="s">
        <v>1746</v>
      </c>
      <c r="H190" s="189" t="str">
        <f t="shared" si="28"/>
        <v>-4298-淡水後洲店(定保)</v>
      </c>
      <c r="I190" s="193" t="s">
        <v>1746</v>
      </c>
      <c r="J190" s="191" t="str" cm="1">
        <f t="array" ref="J190">IFERROR(INDEX(IM!$X$2:$X$652, MATCH(1, (IM!$F$2:$F$652=A190) * (ISNUMBER(SEARCH($C$1, IM!$AC$2:$AC$652))), 0)), "")</f>
        <v/>
      </c>
      <c r="K190" s="161">
        <f>COUNTIFS(IM!F:F,A190,IM!AD:AD,"O",IM!X:X,"&gt;="&amp;$A$1,IM!X:X,"&lt;="&amp;$B$1)</f>
        <v>0</v>
      </c>
      <c r="L190" s="233" t="str" cm="1">
        <f t="array" ref="L190">IF(K190&gt;0,IFERROR(HYPERLINK("#'IM'!AC"&amp;MATCH(1,(IM!$F$1:$F$7702=A190)*(ISNUMBER(SEARCH("PMQ2",IM!$AC$1:$AC$7702))),0),"檢核"),"未登錄"),"")</f>
        <v/>
      </c>
      <c r="M190" s="236" t="str" cm="1">
        <f t="array" ref="M190">IF(AND(SUMPRODUCT((IM!F2:F823=A190)*(ISNUMBER(SEARCH("EDC", IM!AC2:AC823))))&gt;0), "EDC", "")</f>
        <v/>
      </c>
      <c r="N190" s="272" t="str" cm="1">
        <f t="array" ref="N190">IF(AND(SUMPRODUCT((IM!F2:F823=A190)*(ISNUMBER(SEARCH("STAR", IM!AC2:AC823))))&gt;0), "STAR", "")</f>
        <v/>
      </c>
      <c r="O190" s="263" t="str" cm="1">
        <f t="array" ref="O190">IFERROR(INDEX(IM!$X$2:$X$652, MATCH(1, (IM!$F$2:$F$652=A190) * (ISNUMBER(SEARCH($D$1, IM!$AC$2:$AC$652))), 0)), "")</f>
        <v/>
      </c>
      <c r="P190" s="194" t="str">
        <f t="shared" si="29"/>
        <v>-4298-淡水後洲店(定保)</v>
      </c>
      <c r="Q190" s="142"/>
      <c r="R190" s="142"/>
      <c r="S190" s="142"/>
      <c r="T190" s="142"/>
      <c r="U190" s="266">
        <f t="shared" si="30"/>
        <v>2</v>
      </c>
      <c r="V190" s="253" t="str">
        <f t="shared" si="31"/>
        <v>未到店</v>
      </c>
      <c r="W190" s="3" t="s">
        <v>4345</v>
      </c>
      <c r="X190" s="5" t="s">
        <v>4346</v>
      </c>
      <c r="Y190" s="5" t="str">
        <f t="shared" si="33"/>
        <v>STAR</v>
      </c>
    </row>
    <row r="191" spans="1:25" ht="15.75" customHeight="1">
      <c r="A191" s="182">
        <v>4541</v>
      </c>
      <c r="B191" s="183" t="s">
        <v>433</v>
      </c>
      <c r="C191" s="184" t="str">
        <f>VLOOKUP($A191,'0919門市清單主檔'!B:V,20,FALSE)</f>
        <v>新北市</v>
      </c>
      <c r="D191" s="185" t="str">
        <f>VLOOKUP($A191,'0919門市清單主檔'!B:V,21,FALSE)</f>
        <v>淡水區</v>
      </c>
      <c r="E191" s="186" t="str">
        <f>VLOOKUP(D191,區域表!A:B,2,FALSE)</f>
        <v>吳宗鴻</v>
      </c>
      <c r="F191" s="187" t="str">
        <f>IFERROR(IF(VLOOKUP(A191,門市狀態!A:D,4,FALSE)=0,"",VLOOKUP(A191,門市狀態!A:D,4,FALSE)),"")</f>
        <v/>
      </c>
      <c r="G191" s="188" t="s">
        <v>1746</v>
      </c>
      <c r="H191" s="189" t="str">
        <f t="shared" si="28"/>
        <v>-4541-淡水海天店(定保)</v>
      </c>
      <c r="I191" s="193" t="s">
        <v>1746</v>
      </c>
      <c r="J191" s="191" t="str" cm="1">
        <f t="array" ref="J191">IFERROR(INDEX(IM!$X$2:$X$652, MATCH(1, (IM!$F$2:$F$652=A191) * (ISNUMBER(SEARCH($C$1, IM!$AC$2:$AC$652))), 0)), "")</f>
        <v/>
      </c>
      <c r="K191" s="161">
        <f>COUNTIFS(IM!F:F,A191,IM!AD:AD,"O",IM!X:X,"&gt;="&amp;$A$1,IM!X:X,"&lt;="&amp;$B$1)</f>
        <v>0</v>
      </c>
      <c r="L191" s="233" t="str" cm="1">
        <f t="array" ref="L191">IF(K191&gt;0,IFERROR(HYPERLINK("#'IM'!AC"&amp;MATCH(1,(IM!$F$1:$F$7702=A191)*(ISNUMBER(SEARCH("PMQ2",IM!$AC$1:$AC$7702))),0),"檢核"),"未登錄"),"")</f>
        <v/>
      </c>
      <c r="M191" s="236" t="str" cm="1">
        <f t="array" ref="M191">IF(AND(SUMPRODUCT((IM!F2:F824=A191)*(ISNUMBER(SEARCH("EDC", IM!AC2:AC824))))&gt;0), "EDC", "")</f>
        <v/>
      </c>
      <c r="N191" s="272" t="str" cm="1">
        <f t="array" ref="N191">IF(AND(SUMPRODUCT((IM!F2:F824=A191)*(ISNUMBER(SEARCH("STAR", IM!AC2:AC824))))&gt;0), "STAR", "")</f>
        <v/>
      </c>
      <c r="O191" s="263" t="str" cm="1">
        <f t="array" ref="O191">IFERROR(INDEX(IM!$X$2:$X$652, MATCH(1, (IM!$F$2:$F$652=A191) * (ISNUMBER(SEARCH($D$1, IM!$AC$2:$AC$652))), 0)), "")</f>
        <v/>
      </c>
      <c r="P191" s="194" t="str">
        <f t="shared" si="29"/>
        <v>-4541-淡水海天店(定保)</v>
      </c>
      <c r="Q191" s="142"/>
      <c r="R191" s="142"/>
      <c r="S191" s="142"/>
      <c r="T191" s="142"/>
      <c r="U191" s="266">
        <f t="shared" si="30"/>
        <v>0</v>
      </c>
      <c r="V191" s="253" t="str">
        <f t="shared" si="31"/>
        <v>未到店</v>
      </c>
      <c r="X191" s="5"/>
      <c r="Y191" s="5" t="str">
        <f t="shared" si="33"/>
        <v/>
      </c>
    </row>
    <row r="192" spans="1:25" ht="15.75" customHeight="1">
      <c r="A192" s="182">
        <v>4802</v>
      </c>
      <c r="B192" s="183" t="s">
        <v>526</v>
      </c>
      <c r="C192" s="184" t="str">
        <f>VLOOKUP($A192,'0919門市清單主檔'!B:V,20,FALSE)</f>
        <v>新北市</v>
      </c>
      <c r="D192" s="185" t="str">
        <f>VLOOKUP($A192,'0919門市清單主檔'!B:V,21,FALSE)</f>
        <v>淡水區</v>
      </c>
      <c r="E192" s="186" t="str">
        <f>VLOOKUP(D192,區域表!A:B,2,FALSE)</f>
        <v>吳宗鴻</v>
      </c>
      <c r="F192" s="187" t="str">
        <f>IFERROR(IF(VLOOKUP(A192,門市狀態!A:D,4,FALSE)=0,"",VLOOKUP(A192,門市狀態!A:D,4,FALSE)),"")</f>
        <v/>
      </c>
      <c r="G192" s="188" t="s">
        <v>1746</v>
      </c>
      <c r="H192" s="189" t="str">
        <f t="shared" si="28"/>
        <v>-4802-淡水沙崙店(定保)</v>
      </c>
      <c r="I192" s="193" t="s">
        <v>1746</v>
      </c>
      <c r="J192" s="191" t="str" cm="1">
        <f t="array" ref="J192">IFERROR(INDEX(IM!$X$2:$X$652, MATCH(1, (IM!$F$2:$F$652=A192) * (ISNUMBER(SEARCH($C$1, IM!$AC$2:$AC$652))), 0)), "")</f>
        <v/>
      </c>
      <c r="K192" s="161">
        <f>COUNTIFS(IM!F:F,A192,IM!AD:AD,"O",IM!X:X,"&gt;="&amp;$A$1,IM!X:X,"&lt;="&amp;$B$1)</f>
        <v>0</v>
      </c>
      <c r="L192" s="233" t="str" cm="1">
        <f t="array" ref="L192">IF(K192&gt;0,IFERROR(HYPERLINK("#'IM'!AC"&amp;MATCH(1,(IM!$F$1:$F$7702=A192)*(ISNUMBER(SEARCH("PMQ2",IM!$AC$1:$AC$7702))),0),"檢核"),"未登錄"),"")</f>
        <v/>
      </c>
      <c r="M192" s="236" t="str" cm="1">
        <f t="array" ref="M192">IF(AND(SUMPRODUCT((IM!F2:F825=A192)*(ISNUMBER(SEARCH("EDC", IM!AC2:AC825))))&gt;0), "EDC", "")</f>
        <v/>
      </c>
      <c r="N192" s="272" t="str" cm="1">
        <f t="array" ref="N192">IF(AND(SUMPRODUCT((IM!F2:F825=A192)*(ISNUMBER(SEARCH("STAR", IM!AC2:AC825))))&gt;0), "STAR", "")</f>
        <v/>
      </c>
      <c r="O192" s="263" t="str" cm="1">
        <f t="array" ref="O192">IFERROR(INDEX(IM!$X$2:$X$652, MATCH(1, (IM!$F$2:$F$652=A192) * (ISNUMBER(SEARCH($D$1, IM!$AC$2:$AC$652))), 0)), "")</f>
        <v/>
      </c>
      <c r="P192" s="194" t="str">
        <f t="shared" si="29"/>
        <v>-4802-淡水沙崙店(定保)</v>
      </c>
      <c r="Q192" s="142"/>
      <c r="R192" s="142"/>
      <c r="S192" s="142"/>
      <c r="T192" s="142"/>
      <c r="U192" s="266">
        <f t="shared" si="30"/>
        <v>0</v>
      </c>
      <c r="V192" s="253" t="str">
        <f t="shared" si="31"/>
        <v>未到店</v>
      </c>
      <c r="X192" s="5"/>
      <c r="Y192" s="5" t="str">
        <f t="shared" si="33"/>
        <v/>
      </c>
    </row>
    <row r="193" spans="1:25" ht="15.75" customHeight="1">
      <c r="A193" s="182">
        <v>3652</v>
      </c>
      <c r="B193" s="183" t="s">
        <v>216</v>
      </c>
      <c r="C193" s="184" t="str">
        <f>VLOOKUP($A193,'0919門市清單主檔'!B:V,20,FALSE)</f>
        <v>新北市</v>
      </c>
      <c r="D193" s="185" t="str">
        <f>VLOOKUP($A193,'0919門市清單主檔'!B:V,21,FALSE)</f>
        <v>新莊區</v>
      </c>
      <c r="E193" s="186" t="str">
        <f>VLOOKUP(D193,區域表!A:B,2,FALSE)</f>
        <v>湯家瑋</v>
      </c>
      <c r="F193" s="187" t="str">
        <f>IFERROR(IF(VLOOKUP(A193,門市狀態!A:D,4,FALSE)=0,"",VLOOKUP(A193,門市狀態!A:D,4,FALSE)),"")</f>
        <v/>
      </c>
      <c r="G193" s="188" t="s">
        <v>1746</v>
      </c>
      <c r="H193" s="189" t="str">
        <f t="shared" si="28"/>
        <v>-3652-北縣莊民店(定保)</v>
      </c>
      <c r="I193" s="193" t="s">
        <v>1746</v>
      </c>
      <c r="J193" s="191" t="str" cm="1">
        <f t="array" ref="J193">IFERROR(INDEX(IM!$X$2:$X$652, MATCH(1, (IM!$F$2:$F$652=A193) * (ISNUMBER(SEARCH($C$1, IM!$AC$2:$AC$652))), 0)), "")</f>
        <v/>
      </c>
      <c r="K193" s="161">
        <f>COUNTIFS(IM!F:F,A193,IM!AD:AD,"O",IM!X:X,"&gt;="&amp;$A$1,IM!X:X,"&lt;="&amp;$B$1)</f>
        <v>0</v>
      </c>
      <c r="L193" s="233" t="str" cm="1">
        <f t="array" ref="L193">IF(K193&gt;0,IFERROR(HYPERLINK("#'IM'!AC"&amp;MATCH(1,(IM!$F$1:$F$7702=A193)*(ISNUMBER(SEARCH("PMQ2",IM!$AC$1:$AC$7702))),0),"檢核"),"未登錄"),"")</f>
        <v/>
      </c>
      <c r="M193" s="236" t="str" cm="1">
        <f t="array" ref="M193">IF(AND(SUMPRODUCT((IM!F2:F826=A193)*(ISNUMBER(SEARCH("EDC", IM!AC2:AC826))))&gt;0), "EDC", "")</f>
        <v/>
      </c>
      <c r="N193" s="272" t="str" cm="1">
        <f t="array" ref="N193">IF(AND(SUMPRODUCT((IM!F2:F826=A193)*(ISNUMBER(SEARCH("STAR", IM!AC2:AC826))))&gt;0), "STAR", "")</f>
        <v/>
      </c>
      <c r="O193" s="263" t="str" cm="1">
        <f t="array" ref="O193">IFERROR(INDEX(IM!$X$2:$X$652, MATCH(1, (IM!$F$2:$F$652=A193) * (ISNUMBER(SEARCH($D$1, IM!$AC$2:$AC$652))), 0)), "")</f>
        <v/>
      </c>
      <c r="P193" s="194" t="str">
        <f t="shared" si="29"/>
        <v>-3652-北縣莊民店(定保)</v>
      </c>
      <c r="Q193" s="142"/>
      <c r="R193" s="142"/>
      <c r="S193" s="142"/>
      <c r="T193" s="142"/>
      <c r="U193" s="266">
        <f t="shared" si="30"/>
        <v>2</v>
      </c>
      <c r="V193" s="253" t="str">
        <f t="shared" si="31"/>
        <v>未到店</v>
      </c>
      <c r="W193" s="3" t="s">
        <v>4417</v>
      </c>
      <c r="X193" s="5" t="s">
        <v>4418</v>
      </c>
      <c r="Y193" s="5" t="str">
        <f t="shared" si="33"/>
        <v>STAR</v>
      </c>
    </row>
    <row r="194" spans="1:25" ht="15.75" customHeight="1">
      <c r="A194" s="182">
        <v>5060</v>
      </c>
      <c r="B194" s="183" t="s">
        <v>581</v>
      </c>
      <c r="C194" s="184" t="str">
        <f>VLOOKUP($A194,'0919門市清單主檔'!B:V,20,FALSE)</f>
        <v>新北市</v>
      </c>
      <c r="D194" s="185" t="str">
        <f>VLOOKUP($A194,'0919門市清單主檔'!B:V,21,FALSE)</f>
        <v>淡水區</v>
      </c>
      <c r="E194" s="186" t="str">
        <f>VLOOKUP(D194,區域表!A:B,2,FALSE)</f>
        <v>吳宗鴻</v>
      </c>
      <c r="F194" s="187" t="str">
        <f>IFERROR(IF(VLOOKUP(A194,門市狀態!A:D,4,FALSE)=0,"",VLOOKUP(A194,門市狀態!A:D,4,FALSE)),"")</f>
        <v/>
      </c>
      <c r="G194" s="188" t="s">
        <v>1746</v>
      </c>
      <c r="H194" s="189" t="str">
        <f t="shared" si="28"/>
        <v>-5060-淡水魚市店(定保)</v>
      </c>
      <c r="I194" s="193" t="s">
        <v>1746</v>
      </c>
      <c r="J194" s="191" t="str" cm="1">
        <f t="array" ref="J194">IFERROR(INDEX(IM!$X$2:$X$652, MATCH(1, (IM!$F$2:$F$652=A194) * (ISNUMBER(SEARCH($C$1, IM!$AC$2:$AC$652))), 0)), "")</f>
        <v/>
      </c>
      <c r="K194" s="161">
        <f>COUNTIFS(IM!F:F,A194,IM!AD:AD,"O",IM!X:X,"&gt;="&amp;$A$1,IM!X:X,"&lt;="&amp;$B$1)</f>
        <v>0</v>
      </c>
      <c r="L194" s="233" t="str" cm="1">
        <f t="array" ref="L194">IF(K194&gt;0,IFERROR(HYPERLINK("#'IM'!AC"&amp;MATCH(1,(IM!$F$1:$F$7702=A194)*(ISNUMBER(SEARCH("PMQ2",IM!$AC$1:$AC$7702))),0),"檢核"),"未登錄"),"")</f>
        <v/>
      </c>
      <c r="M194" s="236" t="str" cm="1">
        <f t="array" ref="M194">IF(AND(SUMPRODUCT((IM!F2:F827=A194)*(ISNUMBER(SEARCH("EDC", IM!AC2:AC827))))&gt;0), "EDC", "")</f>
        <v/>
      </c>
      <c r="N194" s="272" t="str" cm="1">
        <f t="array" ref="N194">IF(AND(SUMPRODUCT((IM!F2:F827=A194)*(ISNUMBER(SEARCH("STAR", IM!AC2:AC827))))&gt;0), "STAR", "")</f>
        <v/>
      </c>
      <c r="O194" s="263" t="str" cm="1">
        <f t="array" ref="O194">IFERROR(INDEX(IM!$X$2:$X$652, MATCH(1, (IM!$F$2:$F$652=A194) * (ISNUMBER(SEARCH($D$1, IM!$AC$2:$AC$652))), 0)), "")</f>
        <v/>
      </c>
      <c r="P194" s="194" t="str">
        <f t="shared" si="29"/>
        <v>-5060-淡水魚市店(定保)</v>
      </c>
      <c r="Q194" s="142"/>
      <c r="R194" s="142"/>
      <c r="S194" s="142"/>
      <c r="T194" s="142"/>
      <c r="U194" s="266">
        <f t="shared" si="30"/>
        <v>0</v>
      </c>
      <c r="V194" s="253" t="str">
        <f t="shared" si="31"/>
        <v>未到店</v>
      </c>
      <c r="X194" s="5"/>
      <c r="Y194" s="5" t="str">
        <f t="shared" si="33"/>
        <v/>
      </c>
    </row>
    <row r="195" spans="1:25" ht="15.75" customHeight="1">
      <c r="A195" s="182">
        <v>5057</v>
      </c>
      <c r="B195" s="183" t="s">
        <v>580</v>
      </c>
      <c r="C195" s="184" t="str">
        <f>VLOOKUP($A195,'0919門市清單主檔'!B:V,20,FALSE)</f>
        <v>新北市</v>
      </c>
      <c r="D195" s="185" t="str">
        <f>VLOOKUP($A195,'0919門市清單主檔'!B:V,21,FALSE)</f>
        <v>新莊區</v>
      </c>
      <c r="E195" s="186" t="str">
        <f>VLOOKUP(D195,區域表!A:B,2,FALSE)</f>
        <v>湯家瑋</v>
      </c>
      <c r="F195" s="187" t="str">
        <f>IFERROR(IF(VLOOKUP(A195,門市狀態!A:D,4,FALSE)=0,"",VLOOKUP(A195,門市狀態!A:D,4,FALSE)),"")</f>
        <v/>
      </c>
      <c r="G195" s="188" t="s">
        <v>1746</v>
      </c>
      <c r="H195" s="189" t="str">
        <f t="shared" si="28"/>
        <v>-5057-新莊中港店(定保)</v>
      </c>
      <c r="I195" s="193" t="s">
        <v>1746</v>
      </c>
      <c r="J195" s="191" t="str" cm="1">
        <f t="array" ref="J195">IFERROR(INDEX(IM!$X$2:$X$652, MATCH(1, (IM!$F$2:$F$652=A195) * (ISNUMBER(SEARCH($C$1, IM!$AC$2:$AC$652))), 0)), "")</f>
        <v/>
      </c>
      <c r="K195" s="161">
        <f>COUNTIFS(IM!F:F,A195,IM!AD:AD,"O",IM!X:X,"&gt;="&amp;$A$1,IM!X:X,"&lt;="&amp;$B$1)</f>
        <v>0</v>
      </c>
      <c r="L195" s="233" t="str" cm="1">
        <f t="array" ref="L195">IF(K195&gt;0,IFERROR(HYPERLINK("#'IM'!AC"&amp;MATCH(1,(IM!$F$1:$F$7702=A195)*(ISNUMBER(SEARCH("PMQ2",IM!$AC$1:$AC$7702))),0),"檢核"),"未登錄"),"")</f>
        <v/>
      </c>
      <c r="M195" s="236" t="str" cm="1">
        <f t="array" ref="M195">IF(AND(SUMPRODUCT((IM!F2:F828=A195)*(ISNUMBER(SEARCH("EDC", IM!AC2:AC828))))&gt;0), "EDC", "")</f>
        <v/>
      </c>
      <c r="N195" s="272" t="str" cm="1">
        <f t="array" ref="N195">IF(AND(SUMPRODUCT((IM!F2:F828=A195)*(ISNUMBER(SEARCH("STAR", IM!AC2:AC828))))&gt;0), "STAR", "")</f>
        <v/>
      </c>
      <c r="O195" s="263" t="str" cm="1">
        <f t="array" ref="O195">IFERROR(INDEX(IM!$X$2:$X$652, MATCH(1, (IM!$F$2:$F$652=A195) * (ISNUMBER(SEARCH($D$1, IM!$AC$2:$AC$652))), 0)), "")</f>
        <v/>
      </c>
      <c r="P195" s="194" t="str">
        <f t="shared" si="29"/>
        <v>-5057-新莊中港店(定保)</v>
      </c>
      <c r="Q195" s="142"/>
      <c r="R195" s="142"/>
      <c r="S195" s="142"/>
      <c r="T195" s="142"/>
      <c r="U195" s="266">
        <f t="shared" si="30"/>
        <v>2</v>
      </c>
      <c r="V195" s="253" t="str">
        <f t="shared" si="31"/>
        <v>未到店</v>
      </c>
      <c r="W195" s="3" t="s">
        <v>4419</v>
      </c>
      <c r="X195" s="5" t="s">
        <v>4420</v>
      </c>
      <c r="Y195" s="5" t="str">
        <f t="shared" si="33"/>
        <v>STAR</v>
      </c>
    </row>
    <row r="196" spans="1:25" ht="15.75" customHeight="1">
      <c r="A196" s="182">
        <v>2995</v>
      </c>
      <c r="B196" s="183" t="s">
        <v>153</v>
      </c>
      <c r="C196" s="184" t="str">
        <f>VLOOKUP($A196,'0919門市清單主檔'!B:V,20,FALSE)</f>
        <v>新北市</v>
      </c>
      <c r="D196" s="185" t="str">
        <f>VLOOKUP($A196,'0919門市清單主檔'!B:V,21,FALSE)</f>
        <v>板橋區</v>
      </c>
      <c r="E196" s="186" t="str">
        <f>VLOOKUP(D196,區域表!A:B,2,FALSE)</f>
        <v>狄澤洋</v>
      </c>
      <c r="F196" s="187" t="str">
        <f>IFERROR(IF(VLOOKUP(A196,門市狀態!A:D,4,FALSE)=0,"",VLOOKUP(A196,門市狀態!A:D,4,FALSE)),"")</f>
        <v/>
      </c>
      <c r="G196" s="188" t="s">
        <v>1746</v>
      </c>
      <c r="H196" s="189" t="str">
        <f t="shared" si="28"/>
        <v>-2995-板橋湳雅夜市(定保)</v>
      </c>
      <c r="I196" s="193" t="s">
        <v>1746</v>
      </c>
      <c r="J196" s="191" t="str" cm="1">
        <f t="array" ref="J196">IFERROR(INDEX(IM!$X$2:$X$652, MATCH(1, (IM!$F$2:$F$652=A196) * (ISNUMBER(SEARCH($C$1, IM!$AC$2:$AC$652))), 0)), "")</f>
        <v/>
      </c>
      <c r="K196" s="161">
        <f>COUNTIFS(IM!F:F,A196,IM!AD:AD,"O",IM!X:X,"&gt;="&amp;$A$1,IM!X:X,"&lt;="&amp;$B$1)</f>
        <v>0</v>
      </c>
      <c r="L196" s="233" t="str" cm="1">
        <f t="array" ref="L196">IF(K196&gt;0,IFERROR(HYPERLINK("#'IM'!AC"&amp;MATCH(1,(IM!$F$1:$F$7702=A196)*(ISNUMBER(SEARCH("PMQ2",IM!$AC$1:$AC$7702))),0),"檢核"),"未登錄"),"")</f>
        <v/>
      </c>
      <c r="M196" s="236" t="str" cm="1">
        <f t="array" ref="M196">IF(AND(SUMPRODUCT((IM!F2:F830=A196)*(ISNUMBER(SEARCH("EDC", IM!AC2:AC830))))&gt;0), "EDC", "")</f>
        <v/>
      </c>
      <c r="N196" s="272" t="str" cm="1">
        <f t="array" ref="N196">IF(AND(SUMPRODUCT((IM!F2:F830=A196)*(ISNUMBER(SEARCH("STAR", IM!AC2:AC830))))&gt;0), "STAR", "")</f>
        <v/>
      </c>
      <c r="O196" s="263" t="str" cm="1">
        <f t="array" ref="O196">IFERROR(INDEX(IM!$X$2:$X$652, MATCH(1, (IM!$F$2:$F$652=A196) * (ISNUMBER(SEARCH($D$1, IM!$AC$2:$AC$652))), 0)), "")</f>
        <v/>
      </c>
      <c r="P196" s="194" t="str">
        <f t="shared" si="29"/>
        <v>-2995-板橋湳雅夜市(定保)</v>
      </c>
      <c r="Q196" s="142"/>
      <c r="R196" s="142"/>
      <c r="S196" s="142"/>
      <c r="T196" s="142"/>
      <c r="U196" s="266">
        <f t="shared" si="30"/>
        <v>2</v>
      </c>
      <c r="V196" s="253" t="str">
        <f t="shared" si="31"/>
        <v>未到店</v>
      </c>
      <c r="W196" s="3" t="s">
        <v>4393</v>
      </c>
      <c r="X196" s="5" t="s">
        <v>4394</v>
      </c>
      <c r="Y196" s="5" t="str">
        <f t="shared" si="33"/>
        <v>STAR</v>
      </c>
    </row>
    <row r="197" spans="1:25" ht="15.75" customHeight="1">
      <c r="A197" s="182">
        <v>2224</v>
      </c>
      <c r="B197" s="183" t="s">
        <v>74</v>
      </c>
      <c r="C197" s="184" t="str">
        <f>VLOOKUP($A197,'0919門市清單主檔'!B:V,20,FALSE)</f>
        <v>新北市</v>
      </c>
      <c r="D197" s="185" t="str">
        <f>VLOOKUP($A197,'0919門市清單主檔'!B:V,21,FALSE)</f>
        <v>板橋區</v>
      </c>
      <c r="E197" s="186" t="str">
        <f>VLOOKUP(D197,區域表!A:B,2,FALSE)</f>
        <v>狄澤洋</v>
      </c>
      <c r="F197" s="187" t="str">
        <f>IFERROR(IF(VLOOKUP(A197,門市狀態!A:D,4,FALSE)=0,"",VLOOKUP(A197,門市狀態!A:D,4,FALSE)),"")</f>
        <v/>
      </c>
      <c r="G197" s="188" t="s">
        <v>1746</v>
      </c>
      <c r="H197" s="189" t="str">
        <f t="shared" si="28"/>
        <v>-2224-板橋莒光店(定保)</v>
      </c>
      <c r="I197" s="193" t="s">
        <v>1746</v>
      </c>
      <c r="J197" s="191" t="str" cm="1">
        <f t="array" ref="J197">IFERROR(INDEX(IM!$X$2:$X$652, MATCH(1, (IM!$F$2:$F$652=A197) * (ISNUMBER(SEARCH($C$1, IM!$AC$2:$AC$652))), 0)), "")</f>
        <v/>
      </c>
      <c r="K197" s="161">
        <f>COUNTIFS(IM!F:F,A197,IM!AD:AD,"O",IM!X:X,"&gt;="&amp;$A$1,IM!X:X,"&lt;="&amp;$B$1)</f>
        <v>0</v>
      </c>
      <c r="L197" s="233" t="str" cm="1">
        <f t="array" ref="L197">IF(K197&gt;0,IFERROR(HYPERLINK("#'IM'!AC"&amp;MATCH(1,(IM!$F$1:$F$7702=A197)*(ISNUMBER(SEARCH("PMQ2",IM!$AC$1:$AC$7702))),0),"檢核"),"未登錄"),"")</f>
        <v/>
      </c>
      <c r="M197" s="236" t="str" cm="1">
        <f t="array" ref="M197">IF(AND(SUMPRODUCT((IM!F2:F831=A197)*(ISNUMBER(SEARCH("EDC", IM!AC2:AC831))))&gt;0), "EDC", "")</f>
        <v/>
      </c>
      <c r="N197" s="272" t="str" cm="1">
        <f t="array" ref="N197">IF(AND(SUMPRODUCT((IM!F2:F831=A197)*(ISNUMBER(SEARCH("STAR", IM!AC2:AC831))))&gt;0), "STAR", "")</f>
        <v/>
      </c>
      <c r="O197" s="263" t="str" cm="1">
        <f t="array" ref="O197">IFERROR(INDEX(IM!$X$2:$X$652, MATCH(1, (IM!$F$2:$F$652=A197) * (ISNUMBER(SEARCH($D$1, IM!$AC$2:$AC$652))), 0)), "")</f>
        <v/>
      </c>
      <c r="P197" s="194" t="str">
        <f t="shared" si="29"/>
        <v>-2224-板橋莒光店(定保)</v>
      </c>
      <c r="Q197" s="142"/>
      <c r="R197" s="142"/>
      <c r="S197" s="142"/>
      <c r="T197" s="142"/>
      <c r="U197" s="266">
        <f t="shared" si="30"/>
        <v>2</v>
      </c>
      <c r="V197" s="253" t="str">
        <f t="shared" si="31"/>
        <v>未到店</v>
      </c>
      <c r="W197" s="3" t="s">
        <v>4379</v>
      </c>
      <c r="X197" s="5" t="s">
        <v>4380</v>
      </c>
      <c r="Y197" s="5" t="str">
        <f t="shared" si="33"/>
        <v>STAR</v>
      </c>
    </row>
    <row r="198" spans="1:25" ht="15.75" customHeight="1">
      <c r="A198" s="182">
        <v>4046</v>
      </c>
      <c r="B198" s="183" t="s">
        <v>296</v>
      </c>
      <c r="C198" s="184" t="str">
        <f>VLOOKUP($A198,'0919門市清單主檔'!B:V,20,FALSE)</f>
        <v>新北市</v>
      </c>
      <c r="D198" s="185" t="str">
        <f>VLOOKUP($A198,'0919門市清單主檔'!B:V,21,FALSE)</f>
        <v>板橋區</v>
      </c>
      <c r="E198" s="186" t="str">
        <f>VLOOKUP(D198,區域表!A:B,2,FALSE)</f>
        <v>狄澤洋</v>
      </c>
      <c r="F198" s="187" t="str">
        <f>IFERROR(IF(VLOOKUP(A198,門市狀態!A:D,4,FALSE)=0,"",VLOOKUP(A198,門市狀態!A:D,4,FALSE)),"")</f>
        <v/>
      </c>
      <c r="G198" s="188" t="s">
        <v>1746</v>
      </c>
      <c r="H198" s="189" t="str">
        <f t="shared" si="28"/>
        <v>-4046-板橋福康店(定保)</v>
      </c>
      <c r="I198" s="193" t="s">
        <v>1746</v>
      </c>
      <c r="J198" s="191" t="str" cm="1">
        <f t="array" ref="J198">IFERROR(INDEX(IM!$X$2:$X$652, MATCH(1, (IM!$F$2:$F$652=A198) * (ISNUMBER(SEARCH($C$1, IM!$AC$2:$AC$652))), 0)), "")</f>
        <v/>
      </c>
      <c r="K198" s="161">
        <f>COUNTIFS(IM!F:F,A198,IM!AD:AD,"O",IM!X:X,"&gt;="&amp;$A$1,IM!X:X,"&lt;="&amp;$B$1)</f>
        <v>0</v>
      </c>
      <c r="L198" s="233" t="str" cm="1">
        <f t="array" ref="L198">IF(K198&gt;0,IFERROR(HYPERLINK("#'IM'!AC"&amp;MATCH(1,(IM!$F$1:$F$7702=A198)*(ISNUMBER(SEARCH("PMQ2",IM!$AC$1:$AC$7702))),0),"檢核"),"未登錄"),"")</f>
        <v/>
      </c>
      <c r="M198" s="236" t="str" cm="1">
        <f t="array" ref="M198">IF(AND(SUMPRODUCT((IM!F2:F832=A198)*(ISNUMBER(SEARCH("EDC", IM!AC2:AC832))))&gt;0), "EDC", "")</f>
        <v/>
      </c>
      <c r="N198" s="272" t="str" cm="1">
        <f t="array" ref="N198">IF(AND(SUMPRODUCT((IM!F2:F832=A198)*(ISNUMBER(SEARCH("STAR", IM!AC2:AC832))))&gt;0), "STAR", "")</f>
        <v/>
      </c>
      <c r="O198" s="263" t="str" cm="1">
        <f t="array" ref="O198">IFERROR(INDEX(IM!$X$2:$X$652, MATCH(1, (IM!$F$2:$F$652=A198) * (ISNUMBER(SEARCH($D$1, IM!$AC$2:$AC$652))), 0)), "")</f>
        <v/>
      </c>
      <c r="P198" s="194" t="str">
        <f t="shared" si="29"/>
        <v>-4046-板橋福康店(定保)</v>
      </c>
      <c r="Q198" s="142"/>
      <c r="R198" s="142"/>
      <c r="S198" s="142"/>
      <c r="T198" s="142"/>
      <c r="U198" s="266">
        <f t="shared" si="30"/>
        <v>2</v>
      </c>
      <c r="V198" s="253" t="str">
        <f t="shared" si="31"/>
        <v>未到店</v>
      </c>
      <c r="W198" s="3" t="s">
        <v>4383</v>
      </c>
      <c r="X198" s="5" t="s">
        <v>4384</v>
      </c>
      <c r="Y198" s="5" t="str">
        <f t="shared" si="33"/>
        <v>STAR</v>
      </c>
    </row>
    <row r="199" spans="1:25" ht="15.75" customHeight="1">
      <c r="A199" s="182" t="s">
        <v>31</v>
      </c>
      <c r="B199" s="183" t="s">
        <v>640</v>
      </c>
      <c r="C199" s="184" t="str">
        <f>VLOOKUP($A199,'0919門市清單主檔'!B:V,20,FALSE)</f>
        <v>新北市</v>
      </c>
      <c r="D199" s="185" t="str">
        <f>VLOOKUP($A199,'0919門市清單主檔'!B:V,21,FALSE)</f>
        <v>板橋區</v>
      </c>
      <c r="E199" s="186" t="str">
        <f>VLOOKUP(D199,區域表!A:B,2,FALSE)</f>
        <v>狄澤洋</v>
      </c>
      <c r="F199" s="187" t="str">
        <f>IFERROR(IF(VLOOKUP(A199,門市狀態!A:D,4,FALSE)=0,"",VLOOKUP(A199,門市狀態!A:D,4,FALSE)),"")</f>
        <v/>
      </c>
      <c r="G199" s="188" t="s">
        <v>1746</v>
      </c>
      <c r="H199" s="189" t="str">
        <f t="shared" si="28"/>
        <v>-D161-北縣僑中三店(定保)</v>
      </c>
      <c r="I199" s="193" t="s">
        <v>1746</v>
      </c>
      <c r="J199" s="191" t="str" cm="1">
        <f t="array" ref="J199">IFERROR(INDEX(IM!$X$2:$X$652, MATCH(1, (IM!$F$2:$F$652=A199) * (ISNUMBER(SEARCH($C$1, IM!$AC$2:$AC$652))), 0)), "")</f>
        <v/>
      </c>
      <c r="K199" s="161">
        <f>COUNTIFS(IM!F:F,A199,IM!AD:AD,"O",IM!X:X,"&gt;="&amp;$A$1,IM!X:X,"&lt;="&amp;$B$1)</f>
        <v>0</v>
      </c>
      <c r="L199" s="233" t="str" cm="1">
        <f t="array" ref="L199">IF(K199&gt;0,IFERROR(HYPERLINK("#'IM'!AC"&amp;MATCH(1,(IM!$F$1:$F$7702=A199)*(ISNUMBER(SEARCH("PMQ2",IM!$AC$1:$AC$7702))),0),"檢核"),"未登錄"),"")</f>
        <v/>
      </c>
      <c r="M199" s="236" t="str" cm="1">
        <f t="array" ref="M199">IF(AND(SUMPRODUCT((IM!F2:F833=A199)*(ISNUMBER(SEARCH("EDC", IM!AC2:AC833))))&gt;0), "EDC", "")</f>
        <v/>
      </c>
      <c r="N199" s="272" t="str" cm="1">
        <f t="array" ref="N199">IF(AND(SUMPRODUCT((IM!F2:F833=A199)*(ISNUMBER(SEARCH("STAR", IM!AC2:AC833))))&gt;0), "STAR", "")</f>
        <v/>
      </c>
      <c r="O199" s="263" t="str" cm="1">
        <f t="array" ref="O199">IFERROR(INDEX(IM!$X$2:$X$652, MATCH(1, (IM!$F$2:$F$652=A199) * (ISNUMBER(SEARCH($D$1, IM!$AC$2:$AC$652))), 0)), "")</f>
        <v/>
      </c>
      <c r="P199" s="194" t="str">
        <f t="shared" si="29"/>
        <v>-D161-北縣僑中三店(定保)</v>
      </c>
      <c r="Q199" s="142"/>
      <c r="R199" s="142"/>
      <c r="S199" s="142"/>
      <c r="T199" s="142"/>
      <c r="U199" s="266">
        <f t="shared" si="30"/>
        <v>2</v>
      </c>
      <c r="V199" s="253" t="str">
        <f t="shared" si="31"/>
        <v>未到店</v>
      </c>
      <c r="W199" s="3" t="s">
        <v>4367</v>
      </c>
      <c r="X199" s="5" t="s">
        <v>4368</v>
      </c>
      <c r="Y199" s="5" t="str">
        <f t="shared" si="33"/>
        <v>STAR</v>
      </c>
    </row>
    <row r="200" spans="1:25" ht="15.75" customHeight="1">
      <c r="A200" s="182">
        <v>4145</v>
      </c>
      <c r="B200" s="183" t="s">
        <v>314</v>
      </c>
      <c r="C200" s="184" t="str">
        <f>VLOOKUP($A200,'0919門市清單主檔'!B:V,20,FALSE)</f>
        <v>新北市</v>
      </c>
      <c r="D200" s="185" t="str">
        <f>VLOOKUP($A200,'0919門市清單主檔'!B:V,21,FALSE)</f>
        <v>板橋區</v>
      </c>
      <c r="E200" s="186" t="str">
        <f>VLOOKUP(D200,區域表!A:B,2,FALSE)</f>
        <v>狄澤洋</v>
      </c>
      <c r="F200" s="187" t="str">
        <f>IFERROR(IF(VLOOKUP(A200,門市狀態!A:D,4,FALSE)=0,"",VLOOKUP(A200,門市狀態!A:D,4,FALSE)),"")</f>
        <v/>
      </c>
      <c r="G200" s="188" t="s">
        <v>1746</v>
      </c>
      <c r="H200" s="189" t="str">
        <f t="shared" si="28"/>
        <v>-4145-板橋僑興店(定保)</v>
      </c>
      <c r="I200" s="193" t="s">
        <v>1746</v>
      </c>
      <c r="J200" s="191" t="str" cm="1">
        <f t="array" ref="J200">IFERROR(INDEX(IM!$X$2:$X$652, MATCH(1, (IM!$F$2:$F$652=A200) * (ISNUMBER(SEARCH($C$1, IM!$AC$2:$AC$652))), 0)), "")</f>
        <v/>
      </c>
      <c r="K200" s="161">
        <f>COUNTIFS(IM!F:F,A200,IM!AD:AD,"O",IM!X:X,"&gt;="&amp;$A$1,IM!X:X,"&lt;="&amp;$B$1)</f>
        <v>0</v>
      </c>
      <c r="L200" s="233" t="str" cm="1">
        <f t="array" ref="L200">IF(K200&gt;0,IFERROR(HYPERLINK("#'IM'!AC"&amp;MATCH(1,(IM!$F$1:$F$7702=A200)*(ISNUMBER(SEARCH("PMQ2",IM!$AC$1:$AC$7702))),0),"檢核"),"未登錄"),"")</f>
        <v/>
      </c>
      <c r="M200" s="236" t="str" cm="1">
        <f t="array" ref="M200">IF(AND(SUMPRODUCT((IM!F2:F834=A200)*(ISNUMBER(SEARCH("EDC", IM!AC2:AC834))))&gt;0), "EDC", "")</f>
        <v/>
      </c>
      <c r="N200" s="272" t="str" cm="1">
        <f t="array" ref="N200">IF(AND(SUMPRODUCT((IM!F2:F834=A200)*(ISNUMBER(SEARCH("STAR", IM!AC2:AC834))))&gt;0), "STAR", "")</f>
        <v/>
      </c>
      <c r="O200" s="263" t="str" cm="1">
        <f t="array" ref="O200">IFERROR(INDEX(IM!$X$2:$X$652, MATCH(1, (IM!$F$2:$F$652=A200) * (ISNUMBER(SEARCH($D$1, IM!$AC$2:$AC$652))), 0)), "")</f>
        <v/>
      </c>
      <c r="P200" s="194" t="str">
        <f t="shared" si="29"/>
        <v>-4145-板橋僑興店(定保)</v>
      </c>
      <c r="Q200" s="142"/>
      <c r="R200" s="142"/>
      <c r="S200" s="142"/>
      <c r="T200" s="142"/>
      <c r="U200" s="266">
        <f t="shared" si="30"/>
        <v>2</v>
      </c>
      <c r="V200" s="253" t="str">
        <f t="shared" si="31"/>
        <v>未到店</v>
      </c>
      <c r="W200" s="3" t="s">
        <v>4385</v>
      </c>
      <c r="X200" s="5" t="s">
        <v>4386</v>
      </c>
      <c r="Y200" s="5" t="str">
        <f t="shared" si="33"/>
        <v>STAR</v>
      </c>
    </row>
    <row r="201" spans="1:25" ht="15.75" customHeight="1">
      <c r="A201" s="182">
        <v>4025</v>
      </c>
      <c r="B201" s="183" t="s">
        <v>293</v>
      </c>
      <c r="C201" s="184" t="str">
        <f>VLOOKUP($A201,'0919門市清單主檔'!B:V,20,FALSE)</f>
        <v>新北市</v>
      </c>
      <c r="D201" s="185" t="str">
        <f>VLOOKUP($A201,'0919門市清單主檔'!B:V,21,FALSE)</f>
        <v>新莊區</v>
      </c>
      <c r="E201" s="186" t="str">
        <f>VLOOKUP(D201,區域表!A:B,2,FALSE)</f>
        <v>湯家瑋</v>
      </c>
      <c r="F201" s="187" t="str">
        <f>IFERROR(IF(VLOOKUP(A201,門市狀態!A:D,4,FALSE)=0,"",VLOOKUP(A201,門市狀態!A:D,4,FALSE)),"")</f>
        <v/>
      </c>
      <c r="G201" s="188" t="s">
        <v>1746</v>
      </c>
      <c r="H201" s="189" t="str">
        <f t="shared" si="28"/>
        <v>-4025-新莊祐信店(定保)</v>
      </c>
      <c r="I201" s="193" t="s">
        <v>1746</v>
      </c>
      <c r="J201" s="191" t="str" cm="1">
        <f t="array" ref="J201">IFERROR(INDEX(IM!$X$2:$X$652, MATCH(1, (IM!$F$2:$F$652=A201) * (ISNUMBER(SEARCH($C$1, IM!$AC$2:$AC$652))), 0)), "")</f>
        <v/>
      </c>
      <c r="K201" s="161">
        <f>COUNTIFS(IM!F:F,A201,IM!AD:AD,"O",IM!X:X,"&gt;="&amp;$A$1,IM!X:X,"&lt;="&amp;$B$1)</f>
        <v>0</v>
      </c>
      <c r="L201" s="233" t="str" cm="1">
        <f t="array" ref="L201">IF(K201&gt;0,IFERROR(HYPERLINK("#'IM'!AC"&amp;MATCH(1,(IM!$F$1:$F$7702=A201)*(ISNUMBER(SEARCH("PMQ2",IM!$AC$1:$AC$7702))),0),"檢核"),"未登錄"),"")</f>
        <v/>
      </c>
      <c r="M201" s="236" t="str" cm="1">
        <f t="array" ref="M201">IF(AND(SUMPRODUCT((IM!F2:F835=A201)*(ISNUMBER(SEARCH("EDC", IM!AC2:AC835))))&gt;0), "EDC", "")</f>
        <v/>
      </c>
      <c r="N201" s="272" t="str" cm="1">
        <f t="array" ref="N201">IF(AND(SUMPRODUCT((IM!F2:F835=A201)*(ISNUMBER(SEARCH("STAR", IM!AC2:AC835))))&gt;0), "STAR", "")</f>
        <v/>
      </c>
      <c r="O201" s="263" t="str" cm="1">
        <f t="array" ref="O201">IFERROR(INDEX(IM!$X$2:$X$652, MATCH(1, (IM!$F$2:$F$652=A201) * (ISNUMBER(SEARCH($D$1, IM!$AC$2:$AC$652))), 0)), "")</f>
        <v/>
      </c>
      <c r="P201" s="194" t="str">
        <f t="shared" si="29"/>
        <v>-4025-新莊祐信店(定保)</v>
      </c>
      <c r="Q201" s="142"/>
      <c r="R201" s="142"/>
      <c r="S201" s="142"/>
      <c r="T201" s="142"/>
      <c r="U201" s="266">
        <f t="shared" si="30"/>
        <v>2</v>
      </c>
      <c r="V201" s="253" t="str">
        <f t="shared" si="31"/>
        <v>未到店</v>
      </c>
      <c r="W201" s="3" t="s">
        <v>4423</v>
      </c>
      <c r="X201" s="5" t="s">
        <v>4424</v>
      </c>
      <c r="Y201" s="5" t="str">
        <f t="shared" si="33"/>
        <v>STAR</v>
      </c>
    </row>
    <row r="202" spans="1:25" ht="15.75" customHeight="1">
      <c r="A202" s="182">
        <v>2403</v>
      </c>
      <c r="B202" s="183" t="s">
        <v>98</v>
      </c>
      <c r="C202" s="184" t="str">
        <f>VLOOKUP($A202,'0919門市清單主檔'!B:V,20,FALSE)</f>
        <v>新北市</v>
      </c>
      <c r="D202" s="185" t="str">
        <f>VLOOKUP($A202,'0919門市清單主檔'!B:V,21,FALSE)</f>
        <v>板橋區</v>
      </c>
      <c r="E202" s="186" t="str">
        <f>VLOOKUP(D202,區域表!A:B,2,FALSE)</f>
        <v>狄澤洋</v>
      </c>
      <c r="F202" s="187" t="str">
        <f>IFERROR(IF(VLOOKUP(A202,門市狀態!A:D,4,FALSE)=0,"",VLOOKUP(A202,門市狀態!A:D,4,FALSE)),"")</f>
        <v/>
      </c>
      <c r="G202" s="188" t="s">
        <v>1746</v>
      </c>
      <c r="H202" s="189" t="str">
        <f t="shared" si="28"/>
        <v>-2403-北縣板龍店(定保)</v>
      </c>
      <c r="I202" s="193" t="s">
        <v>1746</v>
      </c>
      <c r="J202" s="191" t="str" cm="1">
        <f t="array" ref="J202">IFERROR(INDEX(IM!$X$2:$X$652, MATCH(1, (IM!$F$2:$F$652=A202) * (ISNUMBER(SEARCH($C$1, IM!$AC$2:$AC$652))), 0)), "")</f>
        <v/>
      </c>
      <c r="K202" s="161">
        <f>COUNTIFS(IM!F:F,A202,IM!AD:AD,"O",IM!X:X,"&gt;="&amp;$A$1,IM!X:X,"&lt;="&amp;$B$1)</f>
        <v>0</v>
      </c>
      <c r="L202" s="233" t="str" cm="1">
        <f t="array" ref="L202">IF(K202&gt;0,IFERROR(HYPERLINK("#'IM'!AC"&amp;MATCH(1,(IM!$F$1:$F$7702=A202)*(ISNUMBER(SEARCH("PMQ2",IM!$AC$1:$AC$7702))),0),"檢核"),"未登錄"),"")</f>
        <v/>
      </c>
      <c r="M202" s="236" t="str" cm="1">
        <f t="array" ref="M202">IF(AND(SUMPRODUCT((IM!F2:F836=A202)*(ISNUMBER(SEARCH("EDC", IM!AC2:AC836))))&gt;0), "EDC", "")</f>
        <v/>
      </c>
      <c r="N202" s="272" t="str" cm="1">
        <f t="array" ref="N202">IF(AND(SUMPRODUCT((IM!F2:F836=A202)*(ISNUMBER(SEARCH("STAR", IM!AC2:AC836))))&gt;0), "STAR", "")</f>
        <v/>
      </c>
      <c r="O202" s="263" t="str" cm="1">
        <f t="array" ref="O202">IFERROR(INDEX(IM!$X$2:$X$652, MATCH(1, (IM!$F$2:$F$652=A202) * (ISNUMBER(SEARCH($D$1, IM!$AC$2:$AC$652))), 0)), "")</f>
        <v/>
      </c>
      <c r="P202" s="194" t="str">
        <f t="shared" si="29"/>
        <v>-2403-北縣板龍店(定保)</v>
      </c>
      <c r="Q202" s="142"/>
      <c r="R202" s="142"/>
      <c r="S202" s="142"/>
      <c r="T202" s="142"/>
      <c r="U202" s="266">
        <f t="shared" si="30"/>
        <v>2</v>
      </c>
      <c r="V202" s="253" t="str">
        <f t="shared" si="31"/>
        <v>未到店</v>
      </c>
      <c r="W202" s="3" t="s">
        <v>4369</v>
      </c>
      <c r="X202" s="5" t="s">
        <v>4370</v>
      </c>
      <c r="Y202" s="5" t="str">
        <f t="shared" si="33"/>
        <v>STAR</v>
      </c>
    </row>
    <row r="203" spans="1:25" ht="15.75" customHeight="1">
      <c r="A203" s="182">
        <v>4341</v>
      </c>
      <c r="B203" s="183" t="s">
        <v>368</v>
      </c>
      <c r="C203" s="184" t="str">
        <f>VLOOKUP($A203,'0919門市清單主檔'!B:V,20,FALSE)</f>
        <v>新北市</v>
      </c>
      <c r="D203" s="185" t="str">
        <f>VLOOKUP($A203,'0919門市清單主檔'!B:V,21,FALSE)</f>
        <v>新莊區</v>
      </c>
      <c r="E203" s="186" t="str">
        <f>VLOOKUP(D203,區域表!A:B,2,FALSE)</f>
        <v>湯家瑋</v>
      </c>
      <c r="F203" s="187" t="str">
        <f>IFERROR(IF(VLOOKUP(A203,門市狀態!A:D,4,FALSE)=0,"",VLOOKUP(A203,門市狀態!A:D,4,FALSE)),"")</f>
        <v/>
      </c>
      <c r="G203" s="188" t="s">
        <v>1746</v>
      </c>
      <c r="H203" s="189" t="str">
        <f t="shared" si="28"/>
        <v>-4341-新莊莊美店(定保)</v>
      </c>
      <c r="I203" s="193" t="s">
        <v>1746</v>
      </c>
      <c r="J203" s="191" t="str" cm="1">
        <f t="array" ref="J203">IFERROR(INDEX(IM!$X$2:$X$652, MATCH(1, (IM!$F$2:$F$652=A203) * (ISNUMBER(SEARCH($C$1, IM!$AC$2:$AC$652))), 0)), "")</f>
        <v/>
      </c>
      <c r="K203" s="161">
        <f>COUNTIFS(IM!F:F,A203,IM!AD:AD,"O",IM!X:X,"&gt;="&amp;$A$1,IM!X:X,"&lt;="&amp;$B$1)</f>
        <v>0</v>
      </c>
      <c r="L203" s="233" t="str" cm="1">
        <f t="array" ref="L203">IF(K203&gt;0,IFERROR(HYPERLINK("#'IM'!AC"&amp;MATCH(1,(IM!$F$1:$F$7702=A203)*(ISNUMBER(SEARCH("PMQ2",IM!$AC$1:$AC$7702))),0),"檢核"),"未登錄"),"")</f>
        <v/>
      </c>
      <c r="M203" s="236" t="str" cm="1">
        <f t="array" ref="M203">IF(AND(SUMPRODUCT((IM!F2:F837=A203)*(ISNUMBER(SEARCH("EDC", IM!AC2:AC837))))&gt;0), "EDC", "")</f>
        <v/>
      </c>
      <c r="N203" s="272" t="str" cm="1">
        <f t="array" ref="N203">IF(AND(SUMPRODUCT((IM!F2:F837=A203)*(ISNUMBER(SEARCH("STAR", IM!AC2:AC837))))&gt;0), "STAR", "")</f>
        <v/>
      </c>
      <c r="O203" s="263" t="str" cm="1">
        <f t="array" ref="O203">IFERROR(INDEX(IM!$X$2:$X$652, MATCH(1, (IM!$F$2:$F$652=A203) * (ISNUMBER(SEARCH($D$1, IM!$AC$2:$AC$652))), 0)), "")</f>
        <v/>
      </c>
      <c r="P203" s="194" t="str">
        <f t="shared" si="29"/>
        <v>-4341-新莊莊美店(定保)</v>
      </c>
      <c r="Q203" s="142"/>
      <c r="R203" s="142"/>
      <c r="S203" s="142"/>
      <c r="T203" s="142"/>
      <c r="U203" s="266">
        <f t="shared" si="30"/>
        <v>2</v>
      </c>
      <c r="V203" s="253" t="str">
        <f t="shared" si="31"/>
        <v>未到店</v>
      </c>
      <c r="W203" s="3" t="s">
        <v>4412</v>
      </c>
      <c r="X203" s="5" t="s">
        <v>4413</v>
      </c>
      <c r="Y203" s="5" t="str">
        <f t="shared" si="33"/>
        <v>STAR</v>
      </c>
    </row>
    <row r="204" spans="1:25" ht="15.75" customHeight="1">
      <c r="A204" s="182" t="s">
        <v>33</v>
      </c>
      <c r="B204" s="183" t="s">
        <v>649</v>
      </c>
      <c r="C204" s="184" t="str">
        <f>VLOOKUP($A204,'0919門市清單主檔'!B:V,20,FALSE)</f>
        <v>新北市</v>
      </c>
      <c r="D204" s="185" t="str">
        <f>VLOOKUP($A204,'0919門市清單主檔'!B:V,21,FALSE)</f>
        <v>板橋區</v>
      </c>
      <c r="E204" s="186" t="str">
        <f>VLOOKUP(D204,區域表!A:B,2,FALSE)</f>
        <v>狄澤洋</v>
      </c>
      <c r="F204" s="187" t="str">
        <f>IFERROR(IF(VLOOKUP(A204,門市狀態!A:D,4,FALSE)=0,"",VLOOKUP(A204,門市狀態!A:D,4,FALSE)),"")</f>
        <v/>
      </c>
      <c r="G204" s="188" t="s">
        <v>1746</v>
      </c>
      <c r="H204" s="189" t="str">
        <f t="shared" si="28"/>
        <v>-D609-板橋大興店(定保)</v>
      </c>
      <c r="I204" s="193" t="s">
        <v>1746</v>
      </c>
      <c r="J204" s="191" t="str" cm="1">
        <f t="array" ref="J204">IFERROR(INDEX(IM!$X$2:$X$652, MATCH(1, (IM!$F$2:$F$652=A204) * (ISNUMBER(SEARCH($C$1, IM!$AC$2:$AC$652))), 0)), "")</f>
        <v/>
      </c>
      <c r="K204" s="161">
        <f>COUNTIFS(IM!F:F,A204,IM!AD:AD,"O",IM!X:X,"&gt;="&amp;$A$1,IM!X:X,"&lt;="&amp;$B$1)</f>
        <v>0</v>
      </c>
      <c r="L204" s="233" t="str" cm="1">
        <f t="array" ref="L204">IF(K204&gt;0,IFERROR(HYPERLINK("#'IM'!AC"&amp;MATCH(1,(IM!$F$1:$F$7702=A204)*(ISNUMBER(SEARCH("PMQ2",IM!$AC$1:$AC$7702))),0),"檢核"),"未登錄"),"")</f>
        <v/>
      </c>
      <c r="M204" s="236" t="str" cm="1">
        <f t="array" ref="M204">IF(AND(SUMPRODUCT((IM!F2:F838=A204)*(ISNUMBER(SEARCH("EDC", IM!AC2:AC838))))&gt;0), "EDC", "")</f>
        <v/>
      </c>
      <c r="N204" s="272" t="str" cm="1">
        <f t="array" ref="N204">IF(AND(SUMPRODUCT((IM!F2:F838=A204)*(ISNUMBER(SEARCH("STAR", IM!AC2:AC838))))&gt;0), "STAR", "")</f>
        <v/>
      </c>
      <c r="O204" s="263" t="str" cm="1">
        <f t="array" ref="O204">IFERROR(INDEX(IM!$X$2:$X$652, MATCH(1, (IM!$F$2:$F$652=A204) * (ISNUMBER(SEARCH($D$1, IM!$AC$2:$AC$652))), 0)), "")</f>
        <v/>
      </c>
      <c r="P204" s="194" t="str">
        <f t="shared" si="29"/>
        <v>-D609-板橋大興店(定保)</v>
      </c>
      <c r="Q204" s="142"/>
      <c r="R204" s="142"/>
      <c r="S204" s="142"/>
      <c r="T204" s="142"/>
      <c r="U204" s="266">
        <f t="shared" si="30"/>
        <v>2</v>
      </c>
      <c r="V204" s="253" t="str">
        <f t="shared" si="31"/>
        <v>未到店</v>
      </c>
      <c r="W204" s="3" t="s">
        <v>4387</v>
      </c>
      <c r="X204" s="5" t="s">
        <v>4388</v>
      </c>
      <c r="Y204" s="5" t="str">
        <f t="shared" si="33"/>
        <v>STAR</v>
      </c>
    </row>
    <row r="205" spans="1:25" ht="15.75" customHeight="1">
      <c r="A205" s="182">
        <v>3358</v>
      </c>
      <c r="B205" s="183" t="s">
        <v>4429</v>
      </c>
      <c r="C205" s="184" t="str">
        <f>VLOOKUP($A205,'0919門市清單主檔'!B:V,20,FALSE)</f>
        <v>新北市</v>
      </c>
      <c r="D205" s="185" t="str">
        <f>VLOOKUP($A205,'0919門市清單主檔'!B:V,21,FALSE)</f>
        <v>新莊區</v>
      </c>
      <c r="E205" s="186" t="str">
        <f>VLOOKUP(D205,區域表!A:B,2,FALSE)</f>
        <v>湯家瑋</v>
      </c>
      <c r="F205" s="187" t="str">
        <f>IFERROR(IF(VLOOKUP(A205,門市狀態!A:D,4,FALSE)=0,"",VLOOKUP(A205,門市狀態!A:D,4,FALSE)),"")</f>
        <v/>
      </c>
      <c r="G205" s="188" t="s">
        <v>1746</v>
      </c>
      <c r="H205" s="189" t="str">
        <f t="shared" si="28"/>
        <v>-3358-新莊棒球場(定保)</v>
      </c>
      <c r="I205" s="193" t="s">
        <v>1746</v>
      </c>
      <c r="J205" s="191" t="str" cm="1">
        <f t="array" ref="J205">IFERROR(INDEX(IM!$X$2:$X$652, MATCH(1, (IM!$F$2:$F$652=A205) * (ISNUMBER(SEARCH($C$1, IM!$AC$2:$AC$652))), 0)), "")</f>
        <v/>
      </c>
      <c r="K205" s="161">
        <f>COUNTIFS(IM!F:F,A205,IM!AD:AD,"O",IM!X:X,"&gt;="&amp;$A$1,IM!X:X,"&lt;="&amp;$B$1)</f>
        <v>0</v>
      </c>
      <c r="L205" s="233" t="str" cm="1">
        <f t="array" ref="L205">IF(K205&gt;0,IFERROR(HYPERLINK("#'IM'!AC"&amp;MATCH(1,(IM!$F$1:$F$7702=A205)*(ISNUMBER(SEARCH("PMQ2",IM!$AC$1:$AC$7702))),0),"檢核"),"未登錄"),"")</f>
        <v/>
      </c>
      <c r="M205" s="236" t="str" cm="1">
        <f t="array" ref="M205">IF(AND(SUMPRODUCT((IM!F2:F839=A205)*(ISNUMBER(SEARCH("EDC", IM!AC2:AC839))))&gt;0), "EDC", "")</f>
        <v/>
      </c>
      <c r="N205" s="272" t="str" cm="1">
        <f t="array" ref="N205">IF(AND(SUMPRODUCT((IM!F2:F839=A205)*(ISNUMBER(SEARCH("STAR", IM!AC2:AC839))))&gt;0), "STAR", "")</f>
        <v/>
      </c>
      <c r="O205" s="263" t="str" cm="1">
        <f t="array" ref="O205">IFERROR(INDEX(IM!$X$2:$X$652, MATCH(1, (IM!$F$2:$F$652=A205) * (ISNUMBER(SEARCH($D$1, IM!$AC$2:$AC$652))), 0)), "")</f>
        <v/>
      </c>
      <c r="P205" s="194" t="str">
        <f t="shared" si="29"/>
        <v>-3358-新莊棒球場(定保)</v>
      </c>
      <c r="Q205" s="142"/>
      <c r="R205" s="142"/>
      <c r="S205" s="142"/>
      <c r="T205" s="142"/>
      <c r="U205" s="266">
        <f t="shared" si="30"/>
        <v>0</v>
      </c>
      <c r="V205" s="253" t="str">
        <f t="shared" si="31"/>
        <v>未到店</v>
      </c>
      <c r="X205" s="5"/>
      <c r="Y205" s="5" t="str">
        <f t="shared" si="33"/>
        <v/>
      </c>
    </row>
    <row r="206" spans="1:25" ht="15.75" customHeight="1">
      <c r="A206" s="182">
        <v>4552</v>
      </c>
      <c r="B206" s="183" t="s">
        <v>435</v>
      </c>
      <c r="C206" s="184" t="str">
        <f>VLOOKUP($A206,'0919門市清單主檔'!B:V,20,FALSE)</f>
        <v>新北市</v>
      </c>
      <c r="D206" s="185" t="str">
        <f>VLOOKUP($A206,'0919門市清單主檔'!B:V,21,FALSE)</f>
        <v>新莊區</v>
      </c>
      <c r="E206" s="186" t="str">
        <f>VLOOKUP(D206,區域表!A:B,2,FALSE)</f>
        <v>湯家瑋</v>
      </c>
      <c r="F206" s="187" t="str">
        <f>IFERROR(IF(VLOOKUP(A206,門市狀態!A:D,4,FALSE)=0,"",VLOOKUP(A206,門市狀態!A:D,4,FALSE)),"")</f>
        <v/>
      </c>
      <c r="G206" s="188" t="s">
        <v>1746</v>
      </c>
      <c r="H206" s="189" t="str">
        <f t="shared" si="28"/>
        <v>-4552-新莊福慧店(定保)</v>
      </c>
      <c r="I206" s="193" t="s">
        <v>1746</v>
      </c>
      <c r="J206" s="191" t="str" cm="1">
        <f t="array" ref="J206">IFERROR(INDEX(IM!$X$2:$X$652, MATCH(1, (IM!$F$2:$F$652=A206) * (ISNUMBER(SEARCH($C$1, IM!$AC$2:$AC$652))), 0)), "")</f>
        <v/>
      </c>
      <c r="K206" s="161">
        <f>COUNTIFS(IM!F:F,A206,IM!AD:AD,"O",IM!X:X,"&gt;="&amp;$A$1,IM!X:X,"&lt;="&amp;$B$1)</f>
        <v>0</v>
      </c>
      <c r="L206" s="233" t="str" cm="1">
        <f t="array" ref="L206">IF(K206&gt;0,IFERROR(HYPERLINK("#'IM'!AC"&amp;MATCH(1,(IM!$F$1:$F$7702=A206)*(ISNUMBER(SEARCH("PMQ2",IM!$AC$1:$AC$7702))),0),"檢核"),"未登錄"),"")</f>
        <v/>
      </c>
      <c r="M206" s="236" t="str" cm="1">
        <f t="array" ref="M206">IF(AND(SUMPRODUCT((IM!F2:F840=A206)*(ISNUMBER(SEARCH("EDC", IM!AC2:AC840))))&gt;0), "EDC", "")</f>
        <v/>
      </c>
      <c r="N206" s="272" t="str" cm="1">
        <f t="array" ref="N206">IF(AND(SUMPRODUCT((IM!F2:F840=A206)*(ISNUMBER(SEARCH("STAR", IM!AC2:AC840))))&gt;0), "STAR", "")</f>
        <v/>
      </c>
      <c r="O206" s="263" t="str" cm="1">
        <f t="array" ref="O206">IFERROR(INDEX(IM!$X$2:$X$652, MATCH(1, (IM!$F$2:$F$652=A206) * (ISNUMBER(SEARCH($D$1, IM!$AC$2:$AC$652))), 0)), "")</f>
        <v/>
      </c>
      <c r="P206" s="194" t="str">
        <f t="shared" si="29"/>
        <v>-4552-新莊福慧店(定保)</v>
      </c>
      <c r="Q206" s="142"/>
      <c r="R206" s="142"/>
      <c r="S206" s="142"/>
      <c r="T206" s="142"/>
      <c r="U206" s="266">
        <f t="shared" si="30"/>
        <v>1</v>
      </c>
      <c r="V206" s="253" t="str">
        <f t="shared" si="31"/>
        <v>未到店</v>
      </c>
      <c r="W206" s="3" t="s">
        <v>4411</v>
      </c>
      <c r="X206" s="5"/>
      <c r="Y206" s="5" t="str">
        <f t="shared" si="33"/>
        <v>STAR</v>
      </c>
    </row>
    <row r="207" spans="1:25" ht="15.75" customHeight="1">
      <c r="A207" s="182">
        <v>3955</v>
      </c>
      <c r="B207" s="183" t="s">
        <v>269</v>
      </c>
      <c r="C207" s="184" t="str">
        <f>VLOOKUP($A207,'0919門市清單主檔'!B:V,20,FALSE)</f>
        <v>新北市</v>
      </c>
      <c r="D207" s="185" t="str">
        <f>VLOOKUP($A207,'0919門市清單主檔'!B:V,21,FALSE)</f>
        <v>板橋區</v>
      </c>
      <c r="E207" s="186" t="str">
        <f>VLOOKUP(D207,區域表!A:B,2,FALSE)</f>
        <v>狄澤洋</v>
      </c>
      <c r="F207" s="187" t="str">
        <f>IFERROR(IF(VLOOKUP(A207,門市狀態!A:D,4,FALSE)=0,"",VLOOKUP(A207,門市狀態!A:D,4,FALSE)),"")</f>
        <v/>
      </c>
      <c r="G207" s="188" t="s">
        <v>1746</v>
      </c>
      <c r="H207" s="189" t="str">
        <f t="shared" ref="H207:H224" si="34">IF(I207&gt;0,(TEXT(I207,"yyyymmdd")&amp;$T$3&amp;A207&amp;$T$3&amp;B207&amp;$R$3),"")</f>
        <v>-3955-板橋海龍店(定保)</v>
      </c>
      <c r="I207" s="193" t="s">
        <v>1746</v>
      </c>
      <c r="J207" s="191" t="str" cm="1">
        <f t="array" ref="J207">IFERROR(INDEX(IM!$X$2:$X$652, MATCH(1, (IM!$F$2:$F$652=A207) * (ISNUMBER(SEARCH($C$1, IM!$AC$2:$AC$652))), 0)), "")</f>
        <v/>
      </c>
      <c r="K207" s="161">
        <f>COUNTIFS(IM!F:F,A207,IM!AD:AD,"O",IM!X:X,"&gt;="&amp;$A$1,IM!X:X,"&lt;="&amp;$B$1)</f>
        <v>0</v>
      </c>
      <c r="L207" s="233" t="str" cm="1">
        <f t="array" ref="L207">IF(K207&gt;0,IFERROR(HYPERLINK("#'IM'!AC"&amp;MATCH(1,(IM!$F$1:$F$7702=A207)*(ISNUMBER(SEARCH("PMQ2",IM!$AC$1:$AC$7702))),0),"檢核"),"未登錄"),"")</f>
        <v/>
      </c>
      <c r="M207" s="236" t="str" cm="1">
        <f t="array" ref="M207">IF(AND(SUMPRODUCT((IM!F2:F841=A207)*(ISNUMBER(SEARCH("EDC", IM!AC2:AC841))))&gt;0), "EDC", "")</f>
        <v/>
      </c>
      <c r="N207" s="272" t="str" cm="1">
        <f t="array" ref="N207">IF(AND(SUMPRODUCT((IM!F2:F841=A207)*(ISNUMBER(SEARCH("STAR", IM!AC2:AC841))))&gt;0), "STAR", "")</f>
        <v/>
      </c>
      <c r="O207" s="263" t="str" cm="1">
        <f t="array" ref="O207">IFERROR(INDEX(IM!$X$2:$X$652, MATCH(1, (IM!$F$2:$F$652=A207) * (ISNUMBER(SEARCH($D$1, IM!$AC$2:$AC$652))), 0)), "")</f>
        <v/>
      </c>
      <c r="P207" s="194" t="str">
        <f t="shared" ref="P207:P224" si="35">(TEXT(I207,"yyyymmdd"))&amp;$T$3&amp;A207&amp;$T$3&amp;B207&amp;$R$3</f>
        <v>-3955-板橋海龍店(定保)</v>
      </c>
      <c r="Q207" s="142"/>
      <c r="R207" s="142"/>
      <c r="S207" s="142"/>
      <c r="T207" s="142"/>
      <c r="U207" s="266">
        <f t="shared" ref="U207:U224" si="36">IF(AND(W207&lt;&gt;"", X207&lt;&gt;""), 2, IF(OR(W207&lt;&gt;"", X207&lt;&gt;""), 1, 0))</f>
        <v>2</v>
      </c>
      <c r="V207" s="253" t="str">
        <f t="shared" ref="V207:V224" si="37">IF(I207="", "未到店",
   IF(M207&lt;&gt;"EDC", "異常",
      IF(OR(AND(Y207="STAR", N207="STAR"), AND(Y207&lt;&gt;"STAR", N207="")), "已完工", "異常")
   )
)</f>
        <v>未到店</v>
      </c>
      <c r="W207" s="3" t="s">
        <v>4364</v>
      </c>
      <c r="X207" s="5" t="s">
        <v>4365</v>
      </c>
      <c r="Y207" s="5" t="str">
        <f t="shared" si="33"/>
        <v>STAR</v>
      </c>
    </row>
    <row r="208" spans="1:25" ht="15.75" customHeight="1">
      <c r="A208" s="182" t="s">
        <v>46</v>
      </c>
      <c r="B208" s="183" t="s">
        <v>728</v>
      </c>
      <c r="C208" s="184" t="str">
        <f>VLOOKUP($A208,'0919門市清單主檔'!B:V,20,FALSE)</f>
        <v>新北市</v>
      </c>
      <c r="D208" s="185" t="str">
        <f>VLOOKUP($A208,'0919門市清單主檔'!B:V,21,FALSE)</f>
        <v>新莊區</v>
      </c>
      <c r="E208" s="186" t="str">
        <f>VLOOKUP(D208,區域表!A:B,2,FALSE)</f>
        <v>湯家瑋</v>
      </c>
      <c r="F208" s="187" t="str">
        <f>IFERROR(IF(VLOOKUP(A208,門市狀態!A:D,4,FALSE)=0,"",VLOOKUP(A208,門市狀態!A:D,4,FALSE)),"")</f>
        <v/>
      </c>
      <c r="G208" s="188" t="s">
        <v>1747</v>
      </c>
      <c r="H208" s="189" t="str">
        <f t="shared" si="34"/>
        <v>-L516-車麗屋新莊店(定保)</v>
      </c>
      <c r="I208" s="193" t="s">
        <v>1746</v>
      </c>
      <c r="J208" s="191" t="str" cm="1">
        <f t="array" ref="J208">IFERROR(INDEX(IM!$X$2:$X$652, MATCH(1, (IM!$F$2:$F$652=A208) * (ISNUMBER(SEARCH($C$1, IM!$AC$2:$AC$652))), 0)), "")</f>
        <v/>
      </c>
      <c r="K208" s="161">
        <f>COUNTIFS(IM!F:F,A208,IM!AD:AD,"O",IM!X:X,"&gt;="&amp;$A$1,IM!X:X,"&lt;="&amp;$B$1)</f>
        <v>0</v>
      </c>
      <c r="L208" s="233" t="str" cm="1">
        <f t="array" ref="L208">IF(K208&gt;0,IFERROR(HYPERLINK("#'IM'!AC"&amp;MATCH(1,(IM!$F$1:$F$7702=A208)*(ISNUMBER(SEARCH("PMQ2",IM!$AC$1:$AC$7702))),0),"檢核"),"未登錄"),"")</f>
        <v/>
      </c>
      <c r="M208" s="236" t="str" cm="1">
        <f t="array" ref="M208">IF(AND(SUMPRODUCT((IM!F2:F842=A208)*(ISNUMBER(SEARCH("EDC", IM!AC2:AC842))))&gt;0), "EDC", "")</f>
        <v/>
      </c>
      <c r="N208" s="272" t="str" cm="1">
        <f t="array" ref="N208">IF(AND(SUMPRODUCT((IM!F2:F842=A208)*(ISNUMBER(SEARCH("STAR", IM!AC2:AC842))))&gt;0), "STAR", "")</f>
        <v/>
      </c>
      <c r="O208" s="263" t="str" cm="1">
        <f t="array" ref="O208">IFERROR(INDEX(IM!$X$2:$X$652, MATCH(1, (IM!$F$2:$F$652=A208) * (ISNUMBER(SEARCH($D$1, IM!$AC$2:$AC$652))), 0)), "")</f>
        <v/>
      </c>
      <c r="P208" s="194" t="str">
        <f t="shared" si="35"/>
        <v>-L516-車麗屋新莊店(定保)</v>
      </c>
      <c r="Q208" s="258"/>
      <c r="R208" s="258"/>
      <c r="S208" s="258"/>
      <c r="T208" s="258"/>
      <c r="U208" s="266">
        <f t="shared" si="36"/>
        <v>0</v>
      </c>
      <c r="V208" s="253" t="str">
        <f t="shared" si="37"/>
        <v>未到店</v>
      </c>
      <c r="X208" s="5"/>
      <c r="Y208" s="5" t="str">
        <f t="shared" si="33"/>
        <v/>
      </c>
    </row>
    <row r="209" spans="1:25" ht="15.75" customHeight="1">
      <c r="A209" s="182">
        <v>4679</v>
      </c>
      <c r="B209" s="183" t="s">
        <v>480</v>
      </c>
      <c r="C209" s="184" t="str">
        <f>VLOOKUP($A209,'0919門市清單主檔'!B:V,20,FALSE)</f>
        <v>新北市</v>
      </c>
      <c r="D209" s="185" t="str">
        <f>VLOOKUP($A209,'0919門市清單主檔'!B:V,21,FALSE)</f>
        <v>新莊區</v>
      </c>
      <c r="E209" s="186" t="str">
        <f>VLOOKUP(D209,區域表!A:B,2,FALSE)</f>
        <v>湯家瑋</v>
      </c>
      <c r="F209" s="187" t="str">
        <f>IFERROR(IF(VLOOKUP(A209,門市狀態!A:D,4,FALSE)=0,"",VLOOKUP(A209,門市狀態!A:D,4,FALSE)),"")</f>
        <v/>
      </c>
      <c r="G209" s="188" t="s">
        <v>1746</v>
      </c>
      <c r="H209" s="189" t="str">
        <f t="shared" si="34"/>
        <v>-4679-新莊幸運店(定保)</v>
      </c>
      <c r="I209" s="193" t="s">
        <v>1746</v>
      </c>
      <c r="J209" s="191" t="str" cm="1">
        <f t="array" ref="J209">IFERROR(INDEX(IM!$X$2:$X$652, MATCH(1, (IM!$F$2:$F$652=A209) * (ISNUMBER(SEARCH($C$1, IM!$AC$2:$AC$652))), 0)), "")</f>
        <v/>
      </c>
      <c r="K209" s="161">
        <f>COUNTIFS(IM!F:F,A209,IM!AD:AD,"O",IM!X:X,"&gt;="&amp;$A$1,IM!X:X,"&lt;="&amp;$B$1)</f>
        <v>0</v>
      </c>
      <c r="L209" s="233" t="str" cm="1">
        <f t="array" ref="L209">IF(K209&gt;0,IFERROR(HYPERLINK("#'IM'!AC"&amp;MATCH(1,(IM!$F$1:$F$7702=A209)*(ISNUMBER(SEARCH("PMQ2",IM!$AC$1:$AC$7702))),0),"檢核"),"未登錄"),"")</f>
        <v/>
      </c>
      <c r="M209" s="236" t="str" cm="1">
        <f t="array" ref="M209">IF(AND(SUMPRODUCT((IM!F2:F858=A209)*(ISNUMBER(SEARCH("EDC", IM!AC2:AC858))))&gt;0), "EDC", "")</f>
        <v/>
      </c>
      <c r="N209" s="272" t="str" cm="1">
        <f t="array" ref="N209">IF(AND(SUMPRODUCT((IM!F2:F858=A209)*(ISNUMBER(SEARCH("STAR", IM!AC2:AC858))))&gt;0), "STAR", "")</f>
        <v/>
      </c>
      <c r="O209" s="263" t="str" cm="1">
        <f t="array" ref="O209">IFERROR(INDEX(IM!$X$2:$X$652, MATCH(1, (IM!$F$2:$F$652=A209) * (ISNUMBER(SEARCH($D$1, IM!$AC$2:$AC$652))), 0)), "")</f>
        <v/>
      </c>
      <c r="P209" s="194" t="str">
        <f t="shared" si="35"/>
        <v>-4679-新莊幸運店(定保)</v>
      </c>
      <c r="Q209" s="142"/>
      <c r="R209" s="142"/>
      <c r="S209" s="142"/>
      <c r="T209" s="142"/>
      <c r="U209" s="266">
        <f t="shared" si="36"/>
        <v>0</v>
      </c>
      <c r="V209" s="253" t="str">
        <f t="shared" si="37"/>
        <v>未到店</v>
      </c>
      <c r="X209" s="5"/>
      <c r="Y209" s="5" t="str">
        <f t="shared" si="33"/>
        <v/>
      </c>
    </row>
    <row r="210" spans="1:25" ht="15.75" customHeight="1">
      <c r="A210" s="182">
        <v>4228</v>
      </c>
      <c r="B210" s="183" t="s">
        <v>1558</v>
      </c>
      <c r="C210" s="184" t="str">
        <f>VLOOKUP($A210,'0919門市清單主檔'!B:V,20,FALSE)</f>
        <v>新北市</v>
      </c>
      <c r="D210" s="185" t="str">
        <f>VLOOKUP($A210,'0919門市清單主檔'!B:V,21,FALSE)</f>
        <v>新莊區</v>
      </c>
      <c r="E210" s="186" t="str">
        <f>VLOOKUP(D210,區域表!A:B,2,FALSE)</f>
        <v>湯家瑋</v>
      </c>
      <c r="F210" s="187" t="str">
        <f>IFERROR(IF(VLOOKUP(A210,門市狀態!A:D,4,FALSE)=0,"",VLOOKUP(A210,門市狀態!A:D,4,FALSE)),"")</f>
        <v/>
      </c>
      <c r="G210" s="188" t="s">
        <v>1746</v>
      </c>
      <c r="H210" s="189" t="str">
        <f t="shared" si="34"/>
        <v>-4228-新莊頭前公園(定保)</v>
      </c>
      <c r="I210" s="193" t="s">
        <v>1746</v>
      </c>
      <c r="J210" s="191" t="str" cm="1">
        <f t="array" ref="J210">IFERROR(INDEX(IM!$X$2:$X$652, MATCH(1, (IM!$F$2:$F$652=A210) * (ISNUMBER(SEARCH($C$1, IM!$AC$2:$AC$652))), 0)), "")</f>
        <v/>
      </c>
      <c r="K210" s="161">
        <f>COUNTIFS(IM!F:F,A210,IM!AD:AD,"O",IM!X:X,"&gt;="&amp;$A$1,IM!X:X,"&lt;="&amp;$B$1)</f>
        <v>0</v>
      </c>
      <c r="L210" s="233" t="str" cm="1">
        <f t="array" ref="L210">IF(K210&gt;0,IFERROR(HYPERLINK("#'IM'!AC"&amp;MATCH(1,(IM!$F$1:$F$7702=A210)*(ISNUMBER(SEARCH("PMQ2",IM!$AC$1:$AC$7702))),0),"檢核"),"未登錄"),"")</f>
        <v/>
      </c>
      <c r="M210" s="236" t="str" cm="1">
        <f t="array" ref="M210">IF(AND(SUMPRODUCT((IM!F2:F859=A210)*(ISNUMBER(SEARCH("EDC", IM!AC2:AC859))))&gt;0), "EDC", "")</f>
        <v/>
      </c>
      <c r="N210" s="272" t="str" cm="1">
        <f t="array" ref="N210">IF(AND(SUMPRODUCT((IM!F2:F859=A210)*(ISNUMBER(SEARCH("STAR", IM!AC2:AC859))))&gt;0), "STAR", "")</f>
        <v/>
      </c>
      <c r="O210" s="263" t="str" cm="1">
        <f t="array" ref="O210">IFERROR(INDEX(IM!$X$2:$X$652, MATCH(1, (IM!$F$2:$F$652=A210) * (ISNUMBER(SEARCH($D$1, IM!$AC$2:$AC$652))), 0)), "")</f>
        <v/>
      </c>
      <c r="P210" s="194" t="str">
        <f t="shared" si="35"/>
        <v>-4228-新莊頭前公園(定保)</v>
      </c>
      <c r="Q210" s="276"/>
      <c r="R210" s="276"/>
      <c r="S210" s="276"/>
      <c r="T210" s="276"/>
      <c r="U210" s="266">
        <f t="shared" si="36"/>
        <v>2</v>
      </c>
      <c r="V210" s="253" t="str">
        <f t="shared" si="37"/>
        <v>未到店</v>
      </c>
      <c r="W210" s="3" t="s">
        <v>4425</v>
      </c>
      <c r="X210" s="5" t="s">
        <v>4426</v>
      </c>
      <c r="Y210" s="5" t="str">
        <f t="shared" si="33"/>
        <v>STAR</v>
      </c>
    </row>
    <row r="211" spans="1:25" ht="15.75" customHeight="1">
      <c r="A211" s="182">
        <v>3962</v>
      </c>
      <c r="B211" s="183" t="s">
        <v>273</v>
      </c>
      <c r="C211" s="184" t="str">
        <f>VLOOKUP($A211,'0919門市清單主檔'!B:V,20,FALSE)</f>
        <v>新北市</v>
      </c>
      <c r="D211" s="185" t="str">
        <f>VLOOKUP($A211,'0919門市清單主檔'!B:V,21,FALSE)</f>
        <v>板橋區</v>
      </c>
      <c r="E211" s="186" t="str">
        <f>VLOOKUP(D211,區域表!A:B,2,FALSE)</f>
        <v>狄澤洋</v>
      </c>
      <c r="F211" s="187" t="str">
        <f>IFERROR(IF(VLOOKUP(A211,門市狀態!A:D,4,FALSE)=0,"",VLOOKUP(A211,門市狀態!A:D,4,FALSE)),"")</f>
        <v/>
      </c>
      <c r="G211" s="188" t="s">
        <v>1746</v>
      </c>
      <c r="H211" s="189" t="str">
        <f t="shared" si="34"/>
        <v>-3962-板橋仁化店(定保)</v>
      </c>
      <c r="I211" s="193" t="s">
        <v>1746</v>
      </c>
      <c r="J211" s="191" t="str" cm="1">
        <f t="array" ref="J211">IFERROR(INDEX(IM!$X$2:$X$652, MATCH(1, (IM!$F$2:$F$652=A211) * (ISNUMBER(SEARCH($C$1, IM!$AC$2:$AC$652))), 0)), "")</f>
        <v/>
      </c>
      <c r="K211" s="161">
        <f>COUNTIFS(IM!F:F,A211,IM!AD:AD,"O",IM!X:X,"&gt;="&amp;$A$1,IM!X:X,"&lt;="&amp;$B$1)</f>
        <v>0</v>
      </c>
      <c r="L211" s="233" t="str" cm="1">
        <f t="array" ref="L211">IF(K211&gt;0,IFERROR(HYPERLINK("#'IM'!AC"&amp;MATCH(1,(IM!$F$1:$F$7702=A211)*(ISNUMBER(SEARCH("PMQ2",IM!$AC$1:$AC$7702))),0),"檢核"),"未登錄"),"")</f>
        <v/>
      </c>
      <c r="M211" s="236" t="str" cm="1">
        <f t="array" ref="M211">IF(AND(SUMPRODUCT((IM!F2:F843=A211)*(ISNUMBER(SEARCH("EDC", IM!AC2:AC843))))&gt;0), "EDC", "")</f>
        <v/>
      </c>
      <c r="N211" s="272" t="str" cm="1">
        <f t="array" ref="N211">IF(AND(SUMPRODUCT((IM!F2:F843=A211)*(ISNUMBER(SEARCH("STAR", IM!AC2:AC843))))&gt;0), "STAR", "")</f>
        <v/>
      </c>
      <c r="O211" s="263" t="str" cm="1">
        <f t="array" ref="O211">IFERROR(INDEX(IM!$X$2:$X$652, MATCH(1, (IM!$F$2:$F$652=A211) * (ISNUMBER(SEARCH($D$1, IM!$AC$2:$AC$652))), 0)), "")</f>
        <v/>
      </c>
      <c r="P211" s="194" t="str">
        <f t="shared" si="35"/>
        <v>-3962-板橋仁化店(定保)</v>
      </c>
      <c r="Q211" s="142"/>
      <c r="R211" s="142"/>
      <c r="S211" s="142"/>
      <c r="T211" s="142"/>
      <c r="U211" s="266">
        <f t="shared" si="36"/>
        <v>2</v>
      </c>
      <c r="V211" s="253" t="str">
        <f t="shared" si="37"/>
        <v>未到店</v>
      </c>
      <c r="W211" s="3" t="s">
        <v>4360</v>
      </c>
      <c r="X211" s="5" t="s">
        <v>4361</v>
      </c>
      <c r="Y211" s="5" t="str">
        <f t="shared" si="33"/>
        <v>STAR</v>
      </c>
    </row>
    <row r="212" spans="1:25" ht="15.75" customHeight="1">
      <c r="A212" s="182">
        <v>3399</v>
      </c>
      <c r="B212" s="183" t="s">
        <v>4050</v>
      </c>
      <c r="C212" s="184" t="str">
        <f>VLOOKUP($A212,'0919門市清單主檔'!B:V,20,FALSE)</f>
        <v>新北市</v>
      </c>
      <c r="D212" s="185" t="str">
        <f>VLOOKUP($A212,'0919門市清單主檔'!B:V,21,FALSE)</f>
        <v>板橋區</v>
      </c>
      <c r="E212" s="186" t="str">
        <f>VLOOKUP(D212,區域表!A:B,2,FALSE)</f>
        <v>狄澤洋</v>
      </c>
      <c r="F212" s="187" t="str">
        <f>IFERROR(IF(VLOOKUP(A212,門市狀態!A:D,4,FALSE)=0,"",VLOOKUP(A212,門市狀態!A:D,4,FALSE)),"")</f>
        <v/>
      </c>
      <c r="G212" s="188" t="s">
        <v>1746</v>
      </c>
      <c r="H212" s="189" t="str">
        <f t="shared" si="34"/>
        <v>-3399-板橋藝文中心(定保)</v>
      </c>
      <c r="I212" s="193" t="s">
        <v>1746</v>
      </c>
      <c r="J212" s="191" t="str" cm="1">
        <f t="array" ref="J212">IFERROR(INDEX(IM!$X$2:$X$652, MATCH(1, (IM!$F$2:$F$652=A212) * (ISNUMBER(SEARCH($C$1, IM!$AC$2:$AC$652))), 0)), "")</f>
        <v/>
      </c>
      <c r="K212" s="161">
        <f>COUNTIFS(IM!F:F,A212,IM!AD:AD,"O",IM!X:X,"&gt;="&amp;$A$1,IM!X:X,"&lt;="&amp;$B$1)</f>
        <v>0</v>
      </c>
      <c r="L212" s="233" t="str" cm="1">
        <f t="array" ref="L212">IF(K212&gt;0,IFERROR(HYPERLINK("#'IM'!AC"&amp;MATCH(1,(IM!$F$1:$F$7702=A212)*(ISNUMBER(SEARCH("PMQ2",IM!$AC$1:$AC$7702))),0),"檢核"),"未登錄"),"")</f>
        <v/>
      </c>
      <c r="M212" s="236" t="str" cm="1">
        <f t="array" ref="M212">IF(AND(SUMPRODUCT((IM!F2:F847=A212)*(ISNUMBER(SEARCH("EDC", IM!AC2:AC847))))&gt;0), "EDC", "")</f>
        <v/>
      </c>
      <c r="N212" s="272" t="str" cm="1">
        <f t="array" ref="N212">IF(AND(SUMPRODUCT((IM!F2:F847=A212)*(ISNUMBER(SEARCH("STAR", IM!AC2:AC847))))&gt;0), "STAR", "")</f>
        <v/>
      </c>
      <c r="O212" s="263" t="str" cm="1">
        <f t="array" ref="O212">IFERROR(INDEX(IM!$X$2:$X$652, MATCH(1, (IM!$F$2:$F$652=A212) * (ISNUMBER(SEARCH($D$1, IM!$AC$2:$AC$652))), 0)), "")</f>
        <v/>
      </c>
      <c r="P212" s="194" t="str">
        <f t="shared" si="35"/>
        <v>-3399-板橋藝文中心(定保)</v>
      </c>
      <c r="Q212" s="142"/>
      <c r="R212" s="142"/>
      <c r="S212" s="142"/>
      <c r="T212" s="142"/>
      <c r="U212" s="266">
        <f t="shared" si="36"/>
        <v>2</v>
      </c>
      <c r="V212" s="253" t="str">
        <f t="shared" si="37"/>
        <v>未到店</v>
      </c>
      <c r="W212" s="3" t="s">
        <v>4377</v>
      </c>
      <c r="X212" s="5" t="s">
        <v>4378</v>
      </c>
      <c r="Y212" s="5" t="str">
        <f t="shared" ref="Y212:Y224" si="38">IF(U212&gt;0,"STAR","")</f>
        <v>STAR</v>
      </c>
    </row>
    <row r="213" spans="1:25" ht="15.75" customHeight="1">
      <c r="A213" s="182">
        <v>2154</v>
      </c>
      <c r="B213" s="183" t="s">
        <v>68</v>
      </c>
      <c r="C213" s="184" t="str">
        <f>VLOOKUP($A213,'0919門市清單主檔'!B:V,20,FALSE)</f>
        <v>新北市</v>
      </c>
      <c r="D213" s="185" t="str">
        <f>VLOOKUP($A213,'0919門市清單主檔'!B:V,21,FALSE)</f>
        <v>板橋區</v>
      </c>
      <c r="E213" s="186" t="str">
        <f>VLOOKUP(D213,區域表!A:B,2,FALSE)</f>
        <v>狄澤洋</v>
      </c>
      <c r="F213" s="187" t="str">
        <f>IFERROR(IF(VLOOKUP(A213,門市狀態!A:D,4,FALSE)=0,"",VLOOKUP(A213,門市狀態!A:D,4,FALSE)),"")</f>
        <v/>
      </c>
      <c r="G213" s="188" t="s">
        <v>1746</v>
      </c>
      <c r="H213" s="189" t="str">
        <f t="shared" si="34"/>
        <v>-2154-北縣板莊店(定保)</v>
      </c>
      <c r="I213" s="193" t="s">
        <v>1746</v>
      </c>
      <c r="J213" s="191" t="str" cm="1">
        <f t="array" ref="J213">IFERROR(INDEX(IM!$X$2:$X$652, MATCH(1, (IM!$F$2:$F$652=A213) * (ISNUMBER(SEARCH($C$1, IM!$AC$2:$AC$652))), 0)), "")</f>
        <v/>
      </c>
      <c r="K213" s="161">
        <f>COUNTIFS(IM!F:F,A213,IM!AD:AD,"O",IM!X:X,"&gt;="&amp;$A$1,IM!X:X,"&lt;="&amp;$B$1)</f>
        <v>0</v>
      </c>
      <c r="L213" s="233" t="str" cm="1">
        <f t="array" ref="L213">IF(K213&gt;0,IFERROR(HYPERLINK("#'IM'!AC"&amp;MATCH(1,(IM!$F$1:$F$7702=A213)*(ISNUMBER(SEARCH("PMQ2",IM!$AC$1:$AC$7702))),0),"檢核"),"未登錄"),"")</f>
        <v/>
      </c>
      <c r="M213" s="236" t="str" cm="1">
        <f t="array" ref="M213">IF(AND(SUMPRODUCT((IM!F2:F846=A213)*(ISNUMBER(SEARCH("EDC", IM!AC2:AC846))))&gt;0), "EDC", "")</f>
        <v/>
      </c>
      <c r="N213" s="272" t="str" cm="1">
        <f t="array" ref="N213">IF(AND(SUMPRODUCT((IM!F2:F846=A213)*(ISNUMBER(SEARCH("STAR", IM!AC2:AC846))))&gt;0), "STAR", "")</f>
        <v/>
      </c>
      <c r="O213" s="263" t="str" cm="1">
        <f t="array" ref="O213">IFERROR(INDEX(IM!$X$2:$X$652, MATCH(1, (IM!$F$2:$F$652=A213) * (ISNUMBER(SEARCH($D$1, IM!$AC$2:$AC$652))), 0)), "")</f>
        <v/>
      </c>
      <c r="P213" s="194" t="str">
        <f t="shared" si="35"/>
        <v>-2154-北縣板莊店(定保)</v>
      </c>
      <c r="Q213" s="142"/>
      <c r="R213" s="142"/>
      <c r="S213" s="142"/>
      <c r="T213" s="142"/>
      <c r="U213" s="266">
        <f t="shared" si="36"/>
        <v>0</v>
      </c>
      <c r="V213" s="253" t="str">
        <f t="shared" si="37"/>
        <v>未到店</v>
      </c>
      <c r="X213" s="5"/>
      <c r="Y213" s="5" t="str">
        <f t="shared" si="38"/>
        <v/>
      </c>
    </row>
    <row r="214" spans="1:25" ht="15.75" customHeight="1">
      <c r="A214" s="182">
        <v>3551</v>
      </c>
      <c r="B214" s="183" t="s">
        <v>198</v>
      </c>
      <c r="C214" s="184" t="str">
        <f>VLOOKUP($A214,'0919門市清單主檔'!B:V,20,FALSE)</f>
        <v>新北市</v>
      </c>
      <c r="D214" s="185" t="str">
        <f>VLOOKUP($A214,'0919門市清單主檔'!B:V,21,FALSE)</f>
        <v>板橋區</v>
      </c>
      <c r="E214" s="186" t="str">
        <f>VLOOKUP(D214,區域表!A:B,2,FALSE)</f>
        <v>狄澤洋</v>
      </c>
      <c r="F214" s="187" t="str">
        <f>IFERROR(IF(VLOOKUP(A214,門市狀態!A:D,4,FALSE)=0,"",VLOOKUP(A214,門市狀態!A:D,4,FALSE)),"")</f>
        <v/>
      </c>
      <c r="G214" s="188" t="s">
        <v>1746</v>
      </c>
      <c r="H214" s="189" t="str">
        <f t="shared" si="34"/>
        <v>-3551-北縣板豐店(定保)</v>
      </c>
      <c r="I214" s="193" t="s">
        <v>1746</v>
      </c>
      <c r="J214" s="191" t="str" cm="1">
        <f t="array" ref="J214">IFERROR(INDEX(IM!$X$2:$X$652, MATCH(1, (IM!$F$2:$F$652=A214) * (ISNUMBER(SEARCH($C$1, IM!$AC$2:$AC$652))), 0)), "")</f>
        <v/>
      </c>
      <c r="K214" s="161">
        <f>COUNTIFS(IM!F:F,A214,IM!AD:AD,"O",IM!X:X,"&gt;="&amp;$A$1,IM!X:X,"&lt;="&amp;$B$1)</f>
        <v>0</v>
      </c>
      <c r="L214" s="233" t="str" cm="1">
        <f t="array" ref="L214">IF(K214&gt;0,IFERROR(HYPERLINK("#'IM'!AC"&amp;MATCH(1,(IM!$F$1:$F$7702=A214)*(ISNUMBER(SEARCH("PMQ2",IM!$AC$1:$AC$7702))),0),"檢核"),"未登錄"),"")</f>
        <v/>
      </c>
      <c r="M214" s="236" t="str" cm="1">
        <f t="array" ref="M214">IF(AND(SUMPRODUCT((IM!F2:F844=A214)*(ISNUMBER(SEARCH("EDC", IM!AC2:AC844))))&gt;0), "EDC", "")</f>
        <v/>
      </c>
      <c r="N214" s="272" t="str" cm="1">
        <f t="array" ref="N214">IF(AND(SUMPRODUCT((IM!F2:F844=A214)*(ISNUMBER(SEARCH("STAR", IM!AC2:AC844))))&gt;0), "STAR", "")</f>
        <v/>
      </c>
      <c r="O214" s="263" t="str" cm="1">
        <f t="array" ref="O214">IFERROR(INDEX(IM!$X$2:$X$652, MATCH(1, (IM!$F$2:$F$652=A214) * (ISNUMBER(SEARCH($D$1, IM!$AC$2:$AC$652))), 0)), "")</f>
        <v/>
      </c>
      <c r="P214" s="194" t="str">
        <f t="shared" si="35"/>
        <v>-3551-北縣板豐店(定保)</v>
      </c>
      <c r="Q214" s="142"/>
      <c r="R214" s="142"/>
      <c r="S214" s="142"/>
      <c r="T214" s="142"/>
      <c r="U214" s="266">
        <f t="shared" si="36"/>
        <v>2</v>
      </c>
      <c r="V214" s="253" t="str">
        <f t="shared" si="37"/>
        <v>未到店</v>
      </c>
      <c r="W214" s="3" t="s">
        <v>4371</v>
      </c>
      <c r="X214" s="5" t="s">
        <v>4372</v>
      </c>
      <c r="Y214" s="5" t="str">
        <f t="shared" si="38"/>
        <v>STAR</v>
      </c>
    </row>
    <row r="215" spans="1:25" ht="15.75" customHeight="1">
      <c r="A215" s="182" t="s">
        <v>30</v>
      </c>
      <c r="B215" s="183" t="s">
        <v>638</v>
      </c>
      <c r="C215" s="184" t="str">
        <f>VLOOKUP($A215,'0919門市清單主檔'!B:V,20,FALSE)</f>
        <v>新北市</v>
      </c>
      <c r="D215" s="185" t="str">
        <f>VLOOKUP($A215,'0919門市清單主檔'!B:V,21,FALSE)</f>
        <v>板橋區</v>
      </c>
      <c r="E215" s="186" t="str">
        <f>VLOOKUP(D215,區域表!A:B,2,FALSE)</f>
        <v>狄澤洋</v>
      </c>
      <c r="F215" s="187" t="str">
        <f>IFERROR(IF(VLOOKUP(A215,門市狀態!A:D,4,FALSE)=0,"",VLOOKUP(A215,門市狀態!A:D,4,FALSE)),"")</f>
        <v/>
      </c>
      <c r="G215" s="188" t="s">
        <v>1746</v>
      </c>
      <c r="H215" s="189" t="str">
        <f t="shared" si="34"/>
        <v>-D111-北縣府中店(定保)</v>
      </c>
      <c r="I215" s="193" t="s">
        <v>1746</v>
      </c>
      <c r="J215" s="191" t="str" cm="1">
        <f t="array" ref="J215">IFERROR(INDEX(IM!$X$2:$X$652, MATCH(1, (IM!$F$2:$F$652=A215) * (ISNUMBER(SEARCH($C$1, IM!$AC$2:$AC$652))), 0)), "")</f>
        <v/>
      </c>
      <c r="K215" s="161">
        <f>COUNTIFS(IM!F:F,A215,IM!AD:AD,"O",IM!X:X,"&gt;="&amp;$A$1,IM!X:X,"&lt;="&amp;$B$1)</f>
        <v>0</v>
      </c>
      <c r="L215" s="233" t="str" cm="1">
        <f t="array" ref="L215">IF(K215&gt;0,IFERROR(HYPERLINK("#'IM'!AC"&amp;MATCH(1,(IM!$F$1:$F$7702=A215)*(ISNUMBER(SEARCH("PMQ2",IM!$AC$1:$AC$7702))),0),"檢核"),"未登錄"),"")</f>
        <v/>
      </c>
      <c r="M215" s="236" t="str" cm="1">
        <f t="array" ref="M215">IF(AND(SUMPRODUCT((IM!F2:F854=A215)*(ISNUMBER(SEARCH("EDC", IM!AC2:AC854))))&gt;0), "EDC", "")</f>
        <v/>
      </c>
      <c r="N215" s="272" t="str" cm="1">
        <f t="array" ref="N215">IF(AND(SUMPRODUCT((IM!F2:F854=A215)*(ISNUMBER(SEARCH("STAR", IM!AC2:AC854))))&gt;0), "STAR", "")</f>
        <v/>
      </c>
      <c r="O215" s="263" t="str" cm="1">
        <f t="array" ref="O215">IFERROR(INDEX(IM!$X$2:$X$652, MATCH(1, (IM!$F$2:$F$652=A215) * (ISNUMBER(SEARCH($D$1, IM!$AC$2:$AC$652))), 0)), "")</f>
        <v/>
      </c>
      <c r="P215" s="194" t="str">
        <f t="shared" si="35"/>
        <v>-D111-北縣府中店(定保)</v>
      </c>
      <c r="Q215" s="142"/>
      <c r="R215" s="142"/>
      <c r="S215" s="142"/>
      <c r="T215" s="142"/>
      <c r="U215" s="266">
        <f t="shared" si="36"/>
        <v>2</v>
      </c>
      <c r="V215" s="253" t="str">
        <f t="shared" si="37"/>
        <v>未到店</v>
      </c>
      <c r="W215" s="3" t="s">
        <v>4397</v>
      </c>
      <c r="X215" s="5" t="s">
        <v>4398</v>
      </c>
      <c r="Y215" s="5" t="str">
        <f t="shared" si="38"/>
        <v>STAR</v>
      </c>
    </row>
    <row r="216" spans="1:25" ht="15.75" customHeight="1">
      <c r="A216" s="182" t="s">
        <v>32</v>
      </c>
      <c r="B216" s="183" t="s">
        <v>645</v>
      </c>
      <c r="C216" s="184" t="str">
        <f>VLOOKUP($A216,'0919門市清單主檔'!B:V,20,FALSE)</f>
        <v>新北市</v>
      </c>
      <c r="D216" s="185" t="str">
        <f>VLOOKUP($A216,'0919門市清單主檔'!B:V,21,FALSE)</f>
        <v>板橋區</v>
      </c>
      <c r="E216" s="186" t="str">
        <f>VLOOKUP(D216,區域表!A:B,2,FALSE)</f>
        <v>狄澤洋</v>
      </c>
      <c r="F216" s="187" t="str">
        <f>IFERROR(IF(VLOOKUP(A216,門市狀態!A:D,4,FALSE)=0,"",VLOOKUP(A216,門市狀態!A:D,4,FALSE)),"")</f>
        <v/>
      </c>
      <c r="G216" s="188" t="s">
        <v>1746</v>
      </c>
      <c r="H216" s="189" t="str">
        <f t="shared" si="34"/>
        <v>-D349-板橋成都店(定保)</v>
      </c>
      <c r="I216" s="193" t="s">
        <v>1746</v>
      </c>
      <c r="J216" s="191" t="str" cm="1">
        <f t="array" ref="J216">IFERROR(INDEX(IM!$X$2:$X$652, MATCH(1, (IM!$F$2:$F$652=A216) * (ISNUMBER(SEARCH($C$1, IM!$AC$2:$AC$652))), 0)), "")</f>
        <v/>
      </c>
      <c r="K216" s="161">
        <f>COUNTIFS(IM!F:F,A216,IM!AD:AD,"O",IM!X:X,"&gt;="&amp;$A$1,IM!X:X,"&lt;="&amp;$B$1)</f>
        <v>0</v>
      </c>
      <c r="L216" s="233" t="str" cm="1">
        <f t="array" ref="L216">IF(K216&gt;0,IFERROR(HYPERLINK("#'IM'!AC"&amp;MATCH(1,(IM!$F$1:$F$7702=A216)*(ISNUMBER(SEARCH("PMQ2",IM!$AC$1:$AC$7702))),0),"檢核"),"未登錄"),"")</f>
        <v/>
      </c>
      <c r="M216" s="236" t="str" cm="1">
        <f t="array" ref="M216">IF(AND(SUMPRODUCT((IM!F2:F852=A216)*(ISNUMBER(SEARCH("EDC", IM!AC2:AC852))))&gt;0), "EDC", "")</f>
        <v/>
      </c>
      <c r="N216" s="272" t="str" cm="1">
        <f t="array" ref="N216">IF(AND(SUMPRODUCT((IM!F2:F852=A216)*(ISNUMBER(SEARCH("STAR", IM!AC2:AC852))))&gt;0), "STAR", "")</f>
        <v/>
      </c>
      <c r="O216" s="263" t="str" cm="1">
        <f t="array" ref="O216">IFERROR(INDEX(IM!$X$2:$X$652, MATCH(1, (IM!$F$2:$F$652=A216) * (ISNUMBER(SEARCH($D$1, IM!$AC$2:$AC$652))), 0)), "")</f>
        <v/>
      </c>
      <c r="P216" s="194" t="str">
        <f t="shared" si="35"/>
        <v>-D349-板橋成都店(定保)</v>
      </c>
      <c r="Q216" s="142"/>
      <c r="R216" s="142"/>
      <c r="S216" s="142"/>
      <c r="T216" s="142"/>
      <c r="U216" s="266">
        <f t="shared" si="36"/>
        <v>0</v>
      </c>
      <c r="V216" s="253" t="str">
        <f t="shared" si="37"/>
        <v>未到店</v>
      </c>
      <c r="X216" s="5"/>
      <c r="Y216" s="5" t="str">
        <f t="shared" si="38"/>
        <v/>
      </c>
    </row>
    <row r="217" spans="1:25" ht="15.75" customHeight="1">
      <c r="A217" s="182">
        <v>3416</v>
      </c>
      <c r="B217" s="183" t="s">
        <v>4047</v>
      </c>
      <c r="C217" s="184" t="str">
        <f>VLOOKUP($A217,'0919門市清單主檔'!B:V,20,FALSE)</f>
        <v>新北市</v>
      </c>
      <c r="D217" s="185" t="str">
        <f>VLOOKUP($A217,'0919門市清單主檔'!B:V,21,FALSE)</f>
        <v>板橋區</v>
      </c>
      <c r="E217" s="186" t="str">
        <f>VLOOKUP(D217,區域表!A:B,2,FALSE)</f>
        <v>狄澤洋</v>
      </c>
      <c r="F217" s="187" t="str">
        <f>IFERROR(IF(VLOOKUP(A217,門市狀態!A:D,4,FALSE)=0,"",VLOOKUP(A217,門市狀態!A:D,4,FALSE)),"")</f>
        <v/>
      </c>
      <c r="G217" s="188" t="s">
        <v>1746</v>
      </c>
      <c r="H217" s="189" t="str">
        <f t="shared" si="34"/>
        <v>-3416-板橋國慶店(定保)</v>
      </c>
      <c r="I217" s="193" t="s">
        <v>1746</v>
      </c>
      <c r="J217" s="191" t="str" cm="1">
        <f t="array" ref="J217">IFERROR(INDEX(IM!$X$2:$X$652, MATCH(1, (IM!$F$2:$F$652=A217) * (ISNUMBER(SEARCH($C$1, IM!$AC$2:$AC$652))), 0)), "")</f>
        <v/>
      </c>
      <c r="K217" s="161">
        <f>COUNTIFS(IM!F:F,A217,IM!AD:AD,"O",IM!X:X,"&gt;="&amp;$A$1,IM!X:X,"&lt;="&amp;$B$1)</f>
        <v>0</v>
      </c>
      <c r="L217" s="233" t="str" cm="1">
        <f t="array" ref="L217">IF(K217&gt;0,IFERROR(HYPERLINK("#'IM'!AC"&amp;MATCH(1,(IM!$F$1:$F$7702=A217)*(ISNUMBER(SEARCH("PMQ2",IM!$AC$1:$AC$7702))),0),"檢核"),"未登錄"),"")</f>
        <v/>
      </c>
      <c r="M217" s="236" t="str" cm="1">
        <f t="array" ref="M217">IF(AND(SUMPRODUCT((IM!F2:F851=A217)*(ISNUMBER(SEARCH("EDC", IM!AC2:AC851))))&gt;0), "EDC", "")</f>
        <v/>
      </c>
      <c r="N217" s="272" t="str" cm="1">
        <f t="array" ref="N217">IF(AND(SUMPRODUCT((IM!F2:F851=A217)*(ISNUMBER(SEARCH("STAR", IM!AC2:AC851))))&gt;0), "STAR", "")</f>
        <v/>
      </c>
      <c r="O217" s="263" t="str" cm="1">
        <f t="array" ref="O217">IFERROR(INDEX(IM!$X$2:$X$652, MATCH(1, (IM!$F$2:$F$652=A217) * (ISNUMBER(SEARCH($D$1, IM!$AC$2:$AC$652))), 0)), "")</f>
        <v/>
      </c>
      <c r="P217" s="194" t="str">
        <f t="shared" si="35"/>
        <v>-3416-板橋國慶店(定保)</v>
      </c>
      <c r="Q217" s="142"/>
      <c r="R217" s="142"/>
      <c r="S217" s="142"/>
      <c r="T217" s="142"/>
      <c r="U217" s="266">
        <f t="shared" si="36"/>
        <v>2</v>
      </c>
      <c r="V217" s="253" t="str">
        <f t="shared" si="37"/>
        <v>未到店</v>
      </c>
      <c r="W217" s="3" t="s">
        <v>4395</v>
      </c>
      <c r="X217" s="5" t="s">
        <v>4396</v>
      </c>
      <c r="Y217" s="5" t="str">
        <f t="shared" si="38"/>
        <v>STAR</v>
      </c>
    </row>
    <row r="218" spans="1:25" ht="15.75" customHeight="1">
      <c r="A218" s="182">
        <v>4917</v>
      </c>
      <c r="B218" s="183" t="s">
        <v>559</v>
      </c>
      <c r="C218" s="184" t="str">
        <f>VLOOKUP($A218,'0919門市清單主檔'!B:V,20,FALSE)</f>
        <v>新北市</v>
      </c>
      <c r="D218" s="185" t="str">
        <f>VLOOKUP($A218,'0919門市清單主檔'!B:V,21,FALSE)</f>
        <v>板橋區</v>
      </c>
      <c r="E218" s="186" t="str">
        <f>VLOOKUP(D218,區域表!A:B,2,FALSE)</f>
        <v>狄澤洋</v>
      </c>
      <c r="F218" s="187" t="str">
        <f>IFERROR(IF(VLOOKUP(A218,門市狀態!A:D,4,FALSE)=0,"",VLOOKUP(A218,門市狀態!A:D,4,FALSE)),"")</f>
        <v/>
      </c>
      <c r="G218" s="188" t="s">
        <v>1746</v>
      </c>
      <c r="H218" s="189" t="str">
        <f t="shared" si="34"/>
        <v>-4917-板橋翠華店(定保)</v>
      </c>
      <c r="I218" s="193" t="s">
        <v>1746</v>
      </c>
      <c r="J218" s="191" t="str" cm="1">
        <f t="array" ref="J218">IFERROR(INDEX(IM!$X$2:$X$652, MATCH(1, (IM!$F$2:$F$652=A218) * (ISNUMBER(SEARCH($C$1, IM!$AC$2:$AC$652))), 0)), "")</f>
        <v/>
      </c>
      <c r="K218" s="161">
        <f>COUNTIFS(IM!F:F,A218,IM!AD:AD,"O",IM!X:X,"&gt;="&amp;$A$1,IM!X:X,"&lt;="&amp;$B$1)</f>
        <v>0</v>
      </c>
      <c r="L218" s="233" t="str" cm="1">
        <f t="array" ref="L218">IF(K218&gt;0,IFERROR(HYPERLINK("#'IM'!AC"&amp;MATCH(1,(IM!$F$1:$F$7702=A218)*(ISNUMBER(SEARCH("PMQ2",IM!$AC$1:$AC$7702))),0),"檢核"),"未登錄"),"")</f>
        <v/>
      </c>
      <c r="M218" s="236" t="str" cm="1">
        <f t="array" ref="M218">IF(AND(SUMPRODUCT((IM!F2:F845=A218)*(ISNUMBER(SEARCH("EDC", IM!AC2:AC845))))&gt;0), "EDC", "")</f>
        <v/>
      </c>
      <c r="N218" s="272" t="str" cm="1">
        <f t="array" ref="N218">IF(AND(SUMPRODUCT((IM!F2:F845=A218)*(ISNUMBER(SEARCH("STAR", IM!AC2:AC845))))&gt;0), "STAR", "")</f>
        <v/>
      </c>
      <c r="O218" s="263" t="str" cm="1">
        <f t="array" ref="O218">IFERROR(INDEX(IM!$X$2:$X$652, MATCH(1, (IM!$F$2:$F$652=A218) * (ISNUMBER(SEARCH($D$1, IM!$AC$2:$AC$652))), 0)), "")</f>
        <v/>
      </c>
      <c r="P218" s="194" t="str">
        <f t="shared" si="35"/>
        <v>-4917-板橋翠華店(定保)</v>
      </c>
      <c r="Q218" s="142"/>
      <c r="R218" s="142"/>
      <c r="S218" s="142"/>
      <c r="T218" s="142"/>
      <c r="U218" s="266">
        <f t="shared" si="36"/>
        <v>1</v>
      </c>
      <c r="V218" s="253" t="str">
        <f t="shared" si="37"/>
        <v>未到店</v>
      </c>
      <c r="W218" s="277"/>
      <c r="X218" s="278" t="s">
        <v>4375</v>
      </c>
      <c r="Y218" s="5" t="str">
        <f t="shared" si="38"/>
        <v>STAR</v>
      </c>
    </row>
    <row r="219" spans="1:25" ht="15.75" customHeight="1">
      <c r="A219" s="182" t="s">
        <v>35</v>
      </c>
      <c r="B219" s="183" t="s">
        <v>719</v>
      </c>
      <c r="C219" s="184" t="str">
        <f>VLOOKUP($A219,'0919門市清單主檔'!B:V,20,FALSE)</f>
        <v>新北市</v>
      </c>
      <c r="D219" s="185" t="str">
        <f>VLOOKUP($A219,'0919門市清單主檔'!B:V,21,FALSE)</f>
        <v>板橋區</v>
      </c>
      <c r="E219" s="186" t="str">
        <f>VLOOKUP(D219,區域表!A:B,2,FALSE)</f>
        <v>狄澤洋</v>
      </c>
      <c r="F219" s="187" t="str">
        <f>IFERROR(IF(VLOOKUP(A219,門市狀態!A:D,4,FALSE)=0,"",VLOOKUP(A219,門市狀態!A:D,4,FALSE)),"")</f>
        <v/>
      </c>
      <c r="G219" s="188" t="s">
        <v>1747</v>
      </c>
      <c r="H219" s="189" t="str">
        <f t="shared" si="34"/>
        <v>-L501-車麗屋板橋店(定保)</v>
      </c>
      <c r="I219" s="202" t="s">
        <v>1746</v>
      </c>
      <c r="J219" s="260" t="str" cm="1">
        <f t="array" ref="J219">IFERROR(INDEX(IM!$X$2:$X$652, MATCH(1, (IM!$F$2:$F$652=A219) * (ISNUMBER(SEARCH($C$1, IM!$AC$2:$AC$652))), 0)), "")</f>
        <v/>
      </c>
      <c r="K219" s="161">
        <f>COUNTIFS(IM!F:F,A219,IM!AD:AD,"O",IM!X:X,"&gt;="&amp;$A$1,IM!X:X,"&lt;="&amp;$B$1)</f>
        <v>0</v>
      </c>
      <c r="L219" s="233" t="str" cm="1">
        <f t="array" ref="L219">IF(K219&gt;0,IFERROR(HYPERLINK("#'IM'!AC"&amp;MATCH(1,(IM!$F$1:$F$7702=A219)*(ISNUMBER(SEARCH("PMQ2",IM!$AC$1:$AC$7702))),0),"檢核"),"未登錄"),"")</f>
        <v/>
      </c>
      <c r="M219" s="236" t="str" cm="1">
        <f t="array" ref="M219">IF(AND(SUMPRODUCT((IM!F2:F853=A219)*(ISNUMBER(SEARCH("EDC", IM!AC2:AC853))))&gt;0), "EDC", "")</f>
        <v/>
      </c>
      <c r="N219" s="272" t="str" cm="1">
        <f t="array" ref="N219">IF(AND(SUMPRODUCT((IM!F2:F853=A219)*(ISNUMBER(SEARCH("STAR", IM!AC2:AC853))))&gt;0), "STAR", "")</f>
        <v/>
      </c>
      <c r="O219" s="263" t="str" cm="1">
        <f t="array" ref="O219">IFERROR(INDEX(IM!$X$2:$X$652, MATCH(1, (IM!$F$2:$F$652=A219) * (ISNUMBER(SEARCH($D$1, IM!$AC$2:$AC$652))), 0)), "")</f>
        <v/>
      </c>
      <c r="P219" s="194" t="str">
        <f t="shared" si="35"/>
        <v>-L501-車麗屋板橋店(定保)</v>
      </c>
      <c r="Q219" s="142"/>
      <c r="R219" s="142"/>
      <c r="S219" s="142"/>
      <c r="T219" s="142"/>
      <c r="U219" s="266">
        <f t="shared" si="36"/>
        <v>0</v>
      </c>
      <c r="V219" s="253" t="str">
        <f t="shared" si="37"/>
        <v>未到店</v>
      </c>
      <c r="X219" s="5"/>
      <c r="Y219" s="5" t="str">
        <f t="shared" si="38"/>
        <v/>
      </c>
    </row>
    <row r="220" spans="1:25" ht="15.75" customHeight="1">
      <c r="A220" s="182">
        <v>4422</v>
      </c>
      <c r="B220" s="183" t="s">
        <v>395</v>
      </c>
      <c r="C220" s="184" t="str">
        <f>VLOOKUP($A220,'0919門市清單主檔'!B:V,20,FALSE)</f>
        <v>新北市</v>
      </c>
      <c r="D220" s="185" t="str">
        <f>VLOOKUP($A220,'0919門市清單主檔'!B:V,21,FALSE)</f>
        <v>板橋區</v>
      </c>
      <c r="E220" s="186" t="str">
        <f>VLOOKUP(D220,區域表!A:B,2,FALSE)</f>
        <v>狄澤洋</v>
      </c>
      <c r="F220" s="187" t="str">
        <f>IFERROR(IF(VLOOKUP(A220,門市狀態!A:D,4,FALSE)=0,"",VLOOKUP(A220,門市狀態!A:D,4,FALSE)),"")</f>
        <v/>
      </c>
      <c r="G220" s="188" t="s">
        <v>1746</v>
      </c>
      <c r="H220" s="189" t="str">
        <f t="shared" si="34"/>
        <v>-4422-板橋合安店(定保)</v>
      </c>
      <c r="I220" s="202" t="s">
        <v>1746</v>
      </c>
      <c r="J220" s="260" t="str" cm="1">
        <f t="array" ref="J220">IFERROR(INDEX(IM!$X$2:$X$652, MATCH(1, (IM!$F$2:$F$652=A220) * (ISNUMBER(SEARCH($C$1, IM!$AC$2:$AC$652))), 0)), "")</f>
        <v/>
      </c>
      <c r="K220" s="161">
        <f>COUNTIFS(IM!F:F,A220,IM!AD:AD,"O",IM!X:X,"&gt;="&amp;$A$1,IM!X:X,"&lt;="&amp;$B$1)</f>
        <v>0</v>
      </c>
      <c r="L220" s="233" t="str" cm="1">
        <f t="array" ref="L220">IF(K220&gt;0,IFERROR(HYPERLINK("#'IM'!AC"&amp;MATCH(1,(IM!$F$1:$F$7702=A220)*(ISNUMBER(SEARCH("PMQ2",IM!$AC$1:$AC$7702))),0),"檢核"),"未登錄"),"")</f>
        <v/>
      </c>
      <c r="M220" s="236" t="str" cm="1">
        <f t="array" ref="M220">IF(AND(SUMPRODUCT((IM!F2:F848=A220)*(ISNUMBER(SEARCH("EDC", IM!AC2:AC848))))&gt;0), "EDC", "")</f>
        <v/>
      </c>
      <c r="N220" s="272" t="str" cm="1">
        <f t="array" ref="N220">IF(AND(SUMPRODUCT((IM!F2:F848=A220)*(ISNUMBER(SEARCH("STAR", IM!AC2:AC848))))&gt;0), "STAR", "")</f>
        <v/>
      </c>
      <c r="O220" s="263" t="str" cm="1">
        <f t="array" ref="O220">IFERROR(INDEX(IM!$X$2:$X$652, MATCH(1, (IM!$F$2:$F$652=A220) * (ISNUMBER(SEARCH($D$1, IM!$AC$2:$AC$652))), 0)), "")</f>
        <v/>
      </c>
      <c r="P220" s="194" t="str">
        <f t="shared" si="35"/>
        <v>-4422-板橋合安店(定保)</v>
      </c>
      <c r="Q220" s="142"/>
      <c r="R220" s="142"/>
      <c r="S220" s="142"/>
      <c r="T220" s="142"/>
      <c r="U220" s="266">
        <f t="shared" si="36"/>
        <v>0</v>
      </c>
      <c r="V220" s="253" t="str">
        <f t="shared" si="37"/>
        <v>未到店</v>
      </c>
      <c r="X220" s="5"/>
      <c r="Y220" s="5" t="str">
        <f t="shared" si="38"/>
        <v/>
      </c>
    </row>
    <row r="221" spans="1:25" ht="15.75" customHeight="1">
      <c r="A221" s="198">
        <v>2535</v>
      </c>
      <c r="B221" s="183" t="s">
        <v>107</v>
      </c>
      <c r="C221" s="199" t="str">
        <f>VLOOKUP($A221,'0919門市清單主檔'!B:V,20,FALSE)</f>
        <v>新北市</v>
      </c>
      <c r="D221" s="200" t="str">
        <f>VLOOKUP($A221,'0919門市清單主檔'!B:V,21,FALSE)</f>
        <v>五股區</v>
      </c>
      <c r="E221" s="186" t="str">
        <f>VLOOKUP(D221,區域表!A:B,2,FALSE)</f>
        <v>湯家瑋</v>
      </c>
      <c r="F221" s="187" t="str">
        <f>IFERROR(IF(VLOOKUP(A221,門市狀態!A:D,4,FALSE)=0,"",VLOOKUP(A221,門市狀態!A:D,4,FALSE)),"")</f>
        <v/>
      </c>
      <c r="G221" s="201" t="s">
        <v>1746</v>
      </c>
      <c r="H221" s="189" t="str">
        <f t="shared" si="34"/>
        <v>-2535-五股五工店(定保)</v>
      </c>
      <c r="I221" s="202" t="s">
        <v>1746</v>
      </c>
      <c r="J221" s="260" t="str" cm="1">
        <f t="array" ref="J221">IFERROR(INDEX(IM!$X$2:$X$652, MATCH(1, (IM!$F$2:$F$652=A221) * (ISNUMBER(SEARCH($C$1, IM!$AC$2:$AC$652))), 0)), "")</f>
        <v/>
      </c>
      <c r="K221" s="161">
        <f>COUNTIFS(IM!F:F,A221,IM!AD:AD,"O",IM!X:X,"&gt;="&amp;$A$1,IM!X:X,"&lt;="&amp;$B$1)</f>
        <v>0</v>
      </c>
      <c r="L221" s="233" t="str" cm="1">
        <f t="array" ref="L221">IF(K221&gt;0,IFERROR(HYPERLINK("#'IM'!AC"&amp;MATCH(1,(IM!$F$1:$F$7702=A221)*(ISNUMBER(SEARCH("PMQ2",IM!$AC$1:$AC$7702))),0),"檢核"),"未登錄"),"")</f>
        <v/>
      </c>
      <c r="M221" s="236" t="str" cm="1">
        <f t="array" ref="M221">IF(AND(SUMPRODUCT((IM!F2:F855=A221)*(ISNUMBER(SEARCH("EDC", IM!AC2:AC855))))&gt;0), "EDC", "")</f>
        <v/>
      </c>
      <c r="N221" s="272" t="str" cm="1">
        <f t="array" ref="N221">IF(AND(SUMPRODUCT((IM!F2:F855=A221)*(ISNUMBER(SEARCH("STAR", IM!AC2:AC855))))&gt;0), "STAR", "")</f>
        <v/>
      </c>
      <c r="O221" s="263" t="str" cm="1">
        <f t="array" ref="O221">IFERROR(INDEX(IM!$X$2:$X$652, MATCH(1, (IM!$F$2:$F$652=A221) * (ISNUMBER(SEARCH($D$1, IM!$AC$2:$AC$652))), 0)), "")</f>
        <v/>
      </c>
      <c r="P221" s="194" t="str">
        <f t="shared" si="35"/>
        <v>-2535-五股五工店(定保)</v>
      </c>
      <c r="Q221" s="276"/>
      <c r="R221" s="276"/>
      <c r="S221" s="276"/>
      <c r="T221" s="276"/>
      <c r="U221" s="266">
        <f t="shared" si="36"/>
        <v>1</v>
      </c>
      <c r="V221" s="253" t="str">
        <f t="shared" si="37"/>
        <v>未到店</v>
      </c>
      <c r="W221" s="3" t="s">
        <v>4399</v>
      </c>
      <c r="X221" s="5"/>
      <c r="Y221" s="5" t="str">
        <f t="shared" si="38"/>
        <v>STAR</v>
      </c>
    </row>
    <row r="222" spans="1:25" s="5" customFormat="1" ht="15" customHeight="1">
      <c r="A222" s="279" t="s">
        <v>855</v>
      </c>
      <c r="B222" s="183" t="s">
        <v>856</v>
      </c>
      <c r="C222" s="203" t="str">
        <f>VLOOKUP($A222,'0919門市清單主檔'!B:V,20,FALSE)</f>
        <v>新北市</v>
      </c>
      <c r="D222" s="203" t="str">
        <f>VLOOKUP($A222,'0919門市清單主檔'!B:V,21,FALSE)</f>
        <v>五股區</v>
      </c>
      <c r="E222" s="186" t="str">
        <f>VLOOKUP(D222,區域表!A:B,2,FALSE)</f>
        <v>湯家瑋</v>
      </c>
      <c r="F222" s="187" t="str">
        <f>IFERROR(IF(VLOOKUP(A222,門市狀態!A:D,4,FALSE)=0,"",VLOOKUP(A222,門市狀態!A:D,4,FALSE)),"")</f>
        <v/>
      </c>
      <c r="G222" s="204" t="s">
        <v>848</v>
      </c>
      <c r="H222" s="189" t="str">
        <f t="shared" si="34"/>
        <v>-TT01-五股訓練教室(定保)</v>
      </c>
      <c r="I222" s="202" t="s">
        <v>1746</v>
      </c>
      <c r="J222" s="260" t="str" cm="1">
        <f t="array" ref="J222">IFERROR(INDEX(IM!$X$2:$X$652, MATCH(1, (IM!$F$2:$F$652=A222) * (ISNUMBER(SEARCH($C$1, IM!$AC$2:$AC$652))), 0)), "")</f>
        <v/>
      </c>
      <c r="K222" s="161">
        <f>COUNTIFS(IM!F:F,A222,IM!AD:AD,"O",IM!X:X,"&gt;="&amp;$A$1,IM!X:X,"&lt;="&amp;$B$1)</f>
        <v>0</v>
      </c>
      <c r="L222" s="233" t="str" cm="1">
        <f t="array" ref="L222">IF(K222&gt;0,IFERROR(HYPERLINK("#'IM'!AC"&amp;MATCH(1,(IM!$F$1:$F$7702=A222)*(ISNUMBER(SEARCH("PMQ2",IM!$AC$1:$AC$7702))),0),"檢核"),"未登錄"),"")</f>
        <v/>
      </c>
      <c r="M222" s="236" t="str" cm="1">
        <f t="array" ref="M222">IF(AND(SUMPRODUCT((IM!F2:F856=A222)*(ISNUMBER(SEARCH("EDC", IM!AC2:AC856))))&gt;0), "EDC", "")</f>
        <v/>
      </c>
      <c r="N222" s="272" t="str" cm="1">
        <f t="array" ref="N222">IF(AND(SUMPRODUCT((IM!F2:F856=A222)*(ISNUMBER(SEARCH("STAR", IM!AC2:AC856))))&gt;0), "STAR", "")</f>
        <v/>
      </c>
      <c r="O222" s="263" t="str" cm="1">
        <f t="array" ref="O222">IFERROR(INDEX(IM!$X$2:$X$652, MATCH(1, (IM!$F$2:$F$652=A222) * (ISNUMBER(SEARCH($D$1, IM!$AC$2:$AC$652))), 0)), "")</f>
        <v/>
      </c>
      <c r="P222" s="194" t="str">
        <f t="shared" si="35"/>
        <v>-TT01-五股訓練教室(定保)</v>
      </c>
      <c r="Q222" s="259"/>
      <c r="R222" s="259"/>
      <c r="S222" s="259"/>
      <c r="T222" s="259"/>
      <c r="U222" s="266">
        <f t="shared" si="36"/>
        <v>1</v>
      </c>
      <c r="V222" s="253" t="str">
        <f t="shared" si="37"/>
        <v>未到店</v>
      </c>
      <c r="W222" s="3" t="s">
        <v>4400</v>
      </c>
      <c r="Y222" s="5" t="str">
        <f t="shared" si="38"/>
        <v>STAR</v>
      </c>
    </row>
    <row r="223" spans="1:25" s="5" customFormat="1" ht="15" customHeight="1">
      <c r="A223" s="221">
        <v>5291</v>
      </c>
      <c r="B223" s="183" t="s">
        <v>4440</v>
      </c>
      <c r="C223" s="203" t="str">
        <f>VLOOKUP($A223,'0919門市清單主檔'!B:V,20,FALSE)</f>
        <v>新北市</v>
      </c>
      <c r="D223" s="203" t="str">
        <f>VLOOKUP($A223,'0919門市清單主檔'!B:V,21,FALSE)</f>
        <v>新莊區</v>
      </c>
      <c r="E223" s="186" t="str">
        <f>VLOOKUP(D223,區域表!A:B,2,FALSE)</f>
        <v>湯家瑋</v>
      </c>
      <c r="F223" s="187" t="str">
        <f>IFERROR(IF(VLOOKUP(A223,門市狀態!A:D,4,FALSE)=0,"",VLOOKUP(A223,門市狀態!A:D,4,FALSE)),"")</f>
        <v/>
      </c>
      <c r="G223" s="204"/>
      <c r="H223" s="189" t="str">
        <f t="shared" si="34"/>
        <v>-5291-新莊國家置地(定保)</v>
      </c>
      <c r="I223" s="202" t="s">
        <v>1746</v>
      </c>
      <c r="J223" s="260" t="str" cm="1">
        <f t="array" ref="J223">IFERROR(INDEX(IM!$X$2:$X$652, MATCH(1, (IM!$F$2:$F$652=A223) * (ISNUMBER(SEARCH($C$1, IM!$AC$2:$AC$652))), 0)), "")</f>
        <v/>
      </c>
      <c r="K223" s="161">
        <f>COUNTIFS(IM!F:F,A223,IM!AD:AD,"O",IM!X:X,"&gt;="&amp;$A$1,IM!X:X,"&lt;="&amp;$B$1)</f>
        <v>0</v>
      </c>
      <c r="L223" s="233" t="str" cm="1">
        <f t="array" ref="L223">IF(K223&gt;0,IFERROR(HYPERLINK("#'IM'!AC"&amp;MATCH(1,(IM!$F$1:$F$7702=A223)*(ISNUMBER(SEARCH("PMQ2",IM!$AC$1:$AC$7702))),0),"檢核"),"未登錄"),"")</f>
        <v/>
      </c>
      <c r="M223" s="236" t="str" cm="1">
        <f t="array" ref="M223">IF(AND(SUMPRODUCT((IM!F2:F861=A223)*(ISNUMBER(SEARCH("EDC", IM!AC2:AC861))))&gt;0), "EDC", "")</f>
        <v/>
      </c>
      <c r="N223" s="272" t="str" cm="1">
        <f t="array" ref="N223">IF(AND(SUMPRODUCT((IM!F2:F861=A223)*(ISNUMBER(SEARCH("STAR", IM!AC2:AC861))))&gt;0), "STAR", "")</f>
        <v/>
      </c>
      <c r="O223" s="264" t="str" cm="1">
        <f t="array" ref="O223">IFERROR(INDEX(IM!$X$2:$X$652, MATCH(1, (IM!$F$2:$F$652=A223) * (ISNUMBER(SEARCH($D$1, IM!$AC$2:$AC$652))), 0)), "")</f>
        <v/>
      </c>
      <c r="P223" s="256" t="str">
        <f t="shared" si="35"/>
        <v>-5291-新莊國家置地(定保)</v>
      </c>
      <c r="Q223" s="319"/>
      <c r="R223" s="319"/>
      <c r="S223" s="319"/>
      <c r="T223" s="319"/>
      <c r="U223" s="266">
        <f t="shared" si="36"/>
        <v>0</v>
      </c>
      <c r="V223" s="253" t="str">
        <f t="shared" si="37"/>
        <v>未到店</v>
      </c>
      <c r="W223" s="277"/>
      <c r="X223" s="278"/>
      <c r="Y223" s="5" t="str">
        <f t="shared" si="38"/>
        <v/>
      </c>
    </row>
    <row r="224" spans="1:25" s="5" customFormat="1" ht="15" customHeight="1">
      <c r="A224" s="221">
        <v>3772</v>
      </c>
      <c r="B224" s="183" t="s">
        <v>4145</v>
      </c>
      <c r="C224" s="203" t="str">
        <f>VLOOKUP($A224,'0919門市清單主檔'!B:V,20,FALSE)</f>
        <v>新北市</v>
      </c>
      <c r="D224" s="203" t="str">
        <f>VLOOKUP($A224,'0919門市清單主檔'!B:V,21,FALSE)</f>
        <v>三重區</v>
      </c>
      <c r="E224" s="186" t="str">
        <f>VLOOKUP(D224,區域表!A:B,2,FALSE)</f>
        <v>吳宗鴻</v>
      </c>
      <c r="F224" s="187" t="str">
        <f>IFERROR(IF(VLOOKUP(A224,門市狀態!A:D,4,FALSE)=0,"",VLOOKUP(A224,門市狀態!A:D,4,FALSE)),"")</f>
        <v/>
      </c>
      <c r="G224" s="204" t="s">
        <v>1746</v>
      </c>
      <c r="H224" s="189" t="str">
        <f t="shared" si="34"/>
        <v>-3772-三重美溪店(定保)</v>
      </c>
      <c r="I224" s="205" t="s">
        <v>1746</v>
      </c>
      <c r="J224" s="261" t="str" cm="1">
        <f t="array" ref="J224">IFERROR(INDEX(IM!$X$2:$X$652, MATCH(1, (IM!$F$2:$F$652=A224) * (ISNUMBER(SEARCH($C$1, IM!$AC$2:$AC$652))), 0)), "")</f>
        <v/>
      </c>
      <c r="K224" s="167">
        <f>COUNTIFS(IM!F:F,A224,IM!AD:AD,"O",IM!X:X,"&gt;="&amp;$A$1,IM!X:X,"&lt;="&amp;$B$1)</f>
        <v>1</v>
      </c>
      <c r="L224" s="234" t="str" cm="1">
        <f t="array" ref="L224">IF(K224&gt;0,IFERROR(HYPERLINK("#'IM'!AC"&amp;MATCH(1,(IM!$F$1:$F$7702=A224)*(ISNUMBER(SEARCH("PMQ2",IM!$AC$1:$AC$7702))),0),"檢核"),"未登錄"),"")</f>
        <v>未登錄</v>
      </c>
      <c r="M224" s="274" t="str" cm="1">
        <f t="array" ref="M224">IF(AND(SUMPRODUCT((IM!F2:F786=A224)*(ISNUMBER(SEARCH("EDC", IM!AC2:AC786))))&gt;0), "EDC", "")</f>
        <v/>
      </c>
      <c r="N224" s="273" t="str" cm="1">
        <f t="array" ref="N224">IF(AND(SUMPRODUCT((IM!F2:F786=A224)*(ISNUMBER(SEARCH("STAR", IM!AC2:AC786))))&gt;0), "STAR", "")</f>
        <v/>
      </c>
      <c r="O224" s="265" t="str" cm="1">
        <f t="array" ref="O224">IFERROR(INDEX(IM!$X$2:$X$652, MATCH(1, (IM!$F$2:$F$652=A224) * (ISNUMBER(SEARCH($D$1, IM!$AC$2:$AC$652))), 0)), "")</f>
        <v/>
      </c>
      <c r="P224" s="257" t="str">
        <f t="shared" si="35"/>
        <v>-3772-三重美溪店(定保)</v>
      </c>
      <c r="Q224" s="320"/>
      <c r="R224" s="320"/>
      <c r="S224" s="320"/>
      <c r="T224" s="320"/>
      <c r="U224" s="267">
        <f t="shared" si="36"/>
        <v>0</v>
      </c>
      <c r="V224" s="253" t="str">
        <f t="shared" si="37"/>
        <v>未到店</v>
      </c>
      <c r="W224" s="294"/>
      <c r="X224" s="295"/>
      <c r="Y224" s="5" t="str">
        <f t="shared" si="38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82" priority="40">
      <formula>F15="撤店"</formula>
    </cfRule>
  </conditionalFormatting>
  <conditionalFormatting sqref="K15:K25 K27:K222 K225:K303">
    <cfRule type="expression" dxfId="381" priority="39">
      <formula>K15&gt;2</formula>
    </cfRule>
  </conditionalFormatting>
  <conditionalFormatting sqref="I225:I303">
    <cfRule type="expression" dxfId="380" priority="33">
      <formula>AND(I225&lt;&gt;"", OR(M225="", O225=""))</formula>
    </cfRule>
    <cfRule type="expression" dxfId="379" priority="35">
      <formula>AND(K225&gt;0, ISBLANK(I225))</formula>
    </cfRule>
  </conditionalFormatting>
  <conditionalFormatting sqref="M225:M1048576">
    <cfRule type="expression" dxfId="378" priority="31">
      <formula>VLOOKUP(A225,#REF!,9,FALSE)="異常"</formula>
    </cfRule>
  </conditionalFormatting>
  <conditionalFormatting sqref="A220">
    <cfRule type="expression" dxfId="377" priority="28">
      <formula>F220="撤店"</formula>
    </cfRule>
  </conditionalFormatting>
  <conditionalFormatting sqref="I15:I25 I221:I222 I27:I219">
    <cfRule type="expression" dxfId="376" priority="373">
      <formula>AND(I15&lt;&gt;"", OR(#REF!="", M15=""))</formula>
    </cfRule>
    <cfRule type="expression" dxfId="375" priority="374">
      <formula>AND(K15&gt;0, ISBLANK(I15))</formula>
    </cfRule>
  </conditionalFormatting>
  <conditionalFormatting sqref="I220">
    <cfRule type="expression" dxfId="374" priority="377">
      <formula>AND(I220&lt;&gt;"", OR(#REF!="", M220=""))</formula>
    </cfRule>
    <cfRule type="expression" dxfId="373" priority="378">
      <formula>AND(K220&gt;0, ISBLANK(I220))</formula>
    </cfRule>
  </conditionalFormatting>
  <conditionalFormatting sqref="A26">
    <cfRule type="expression" dxfId="372" priority="20">
      <formula>F26="撤店"</formula>
    </cfRule>
  </conditionalFormatting>
  <conditionalFormatting sqref="K26">
    <cfRule type="expression" dxfId="371" priority="19">
      <formula>K26&gt;2</formula>
    </cfRule>
  </conditionalFormatting>
  <conditionalFormatting sqref="I26">
    <cfRule type="expression" dxfId="370" priority="21">
      <formula>AND(I26&lt;&gt;"", OR(#REF!="", M26=""))</formula>
    </cfRule>
    <cfRule type="expression" dxfId="369" priority="22">
      <formula>AND(K26&gt;0, ISBLANK(I26))</formula>
    </cfRule>
  </conditionalFormatting>
  <conditionalFormatting sqref="V15:V224">
    <cfRule type="expression" dxfId="368" priority="16">
      <formula>V15="完工"</formula>
    </cfRule>
    <cfRule type="expression" dxfId="367" priority="17">
      <formula>V15="異常"</formula>
    </cfRule>
  </conditionalFormatting>
  <conditionalFormatting sqref="A224">
    <cfRule type="expression" dxfId="366" priority="15">
      <formula>F224="撤店"</formula>
    </cfRule>
  </conditionalFormatting>
  <conditionalFormatting sqref="K224">
    <cfRule type="expression" dxfId="365" priority="14">
      <formula>K224&gt;2</formula>
    </cfRule>
  </conditionalFormatting>
  <conditionalFormatting sqref="I224">
    <cfRule type="expression" dxfId="364" priority="379">
      <formula>AND(I224&lt;&gt;"", OR(#REF!="", M224=""))</formula>
    </cfRule>
    <cfRule type="expression" dxfId="363" priority="379">
      <formula>AND(K224&gt;0, ISBLANK(I224))</formula>
    </cfRule>
  </conditionalFormatting>
  <conditionalFormatting sqref="A223">
    <cfRule type="expression" dxfId="362" priority="6">
      <formula>F223="撤店"</formula>
    </cfRule>
  </conditionalFormatting>
  <conditionalFormatting sqref="K223">
    <cfRule type="expression" dxfId="361" priority="5">
      <formula>K223&gt;2</formula>
    </cfRule>
  </conditionalFormatting>
  <conditionalFormatting sqref="O15:O224">
    <cfRule type="expression" dxfId="360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175260</xdr:rowOff>
                  </from>
                  <to>
                    <xdr:col>7</xdr:col>
                    <xdr:colOff>60960</xdr:colOff>
                    <xdr:row>219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167640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167640</xdr:rowOff>
                  </from>
                  <to>
                    <xdr:col>7</xdr:col>
                    <xdr:colOff>60960</xdr:colOff>
                    <xdr:row>92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175260</xdr:rowOff>
                  </from>
                  <to>
                    <xdr:col>7</xdr:col>
                    <xdr:colOff>60960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223</xdr:row>
                    <xdr:rowOff>175260</xdr:rowOff>
                  </from>
                  <to>
                    <xdr:col>7</xdr:col>
                    <xdr:colOff>60960</xdr:colOff>
                    <xdr:row>225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37</xdr:row>
                    <xdr:rowOff>167640</xdr:rowOff>
                  </from>
                  <to>
                    <xdr:col>7</xdr:col>
                    <xdr:colOff>60960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997D-2A46-4D29-AE70-B65CC6865DAA}">
  <dimension ref="A1:F4"/>
  <sheetViews>
    <sheetView workbookViewId="0">
      <selection activeCell="D7" sqref="D7"/>
    </sheetView>
  </sheetViews>
  <sheetFormatPr defaultColWidth="9.69921875" defaultRowHeight="15.6"/>
  <cols>
    <col min="1" max="1" width="10.8984375" bestFit="1" customWidth="1"/>
    <col min="2" max="2" width="11.8984375" bestFit="1" customWidth="1"/>
    <col min="3" max="6" width="11.8984375" customWidth="1"/>
  </cols>
  <sheetData>
    <row r="1" spans="1:6">
      <c r="A1" s="347" t="s">
        <v>5229</v>
      </c>
      <c r="B1" s="347" t="s">
        <v>5104</v>
      </c>
      <c r="C1" s="348" t="s">
        <v>4135</v>
      </c>
      <c r="D1" s="348" t="s">
        <v>4136</v>
      </c>
      <c r="E1" s="348" t="s">
        <v>4137</v>
      </c>
    </row>
    <row r="2" spans="1:6">
      <c r="A2" s="344">
        <f>門市主檔!B3</f>
        <v>210</v>
      </c>
      <c r="B2" s="344">
        <f>門市主檔!B4</f>
        <v>161</v>
      </c>
      <c r="C2" s="345">
        <f>門市主檔!B5</f>
        <v>0</v>
      </c>
      <c r="D2" s="345">
        <f>門市主檔!B6</f>
        <v>0</v>
      </c>
      <c r="E2" s="345">
        <f>門市主檔!B7</f>
        <v>7</v>
      </c>
    </row>
    <row r="3" spans="1:6">
      <c r="A3" s="351" t="s">
        <v>5036</v>
      </c>
      <c r="B3" s="349" t="s">
        <v>5233</v>
      </c>
      <c r="C3" s="350" t="s">
        <v>5231</v>
      </c>
      <c r="D3" s="351" t="s">
        <v>5230</v>
      </c>
      <c r="E3" s="349" t="s">
        <v>4431</v>
      </c>
      <c r="F3" s="350" t="s">
        <v>5232</v>
      </c>
    </row>
    <row r="4" spans="1:6">
      <c r="A4" s="357" t="str">
        <f>ROUND(門市主檔!B12*100,1)&amp;"%"</f>
        <v>18.6%</v>
      </c>
      <c r="B4" s="346">
        <f>門市主檔!B8</f>
        <v>39</v>
      </c>
      <c r="C4" s="346">
        <f>門市主檔!B9</f>
        <v>171</v>
      </c>
      <c r="D4" s="357" t="str">
        <f>ROUND(門市主檔!B13*100,1)&amp;"%"</f>
        <v>21.1%</v>
      </c>
      <c r="E4" s="346">
        <f>門市主檔!B10</f>
        <v>34</v>
      </c>
      <c r="F4" s="346">
        <f>門市主檔!B11</f>
        <v>127</v>
      </c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50"/>
  <sheetViews>
    <sheetView zoomScaleNormal="100" workbookViewId="0">
      <pane ySplit="1" topLeftCell="A29" activePane="bottomLeft" state="frozen"/>
      <selection activeCell="H5" sqref="H5"/>
      <selection pane="bottomLeft" activeCell="O40" sqref="O40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0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761</v>
      </c>
      <c r="B1" s="26" t="s">
        <v>1687</v>
      </c>
      <c r="C1" s="26" t="s">
        <v>1688</v>
      </c>
      <c r="D1" s="26" t="s">
        <v>1689</v>
      </c>
      <c r="E1" s="26" t="s">
        <v>1690</v>
      </c>
      <c r="F1" s="26" t="s">
        <v>5026</v>
      </c>
      <c r="G1" s="26" t="s">
        <v>1692</v>
      </c>
      <c r="H1" s="26" t="s">
        <v>1693</v>
      </c>
      <c r="I1" s="26" t="s">
        <v>1694</v>
      </c>
      <c r="J1" s="26" t="s">
        <v>1695</v>
      </c>
      <c r="K1" s="26" t="s">
        <v>1696</v>
      </c>
      <c r="L1" s="26" t="s">
        <v>1697</v>
      </c>
      <c r="M1" s="26" t="s">
        <v>1698</v>
      </c>
      <c r="N1" s="26" t="s">
        <v>1699</v>
      </c>
      <c r="O1" s="26" t="s">
        <v>1700</v>
      </c>
      <c r="P1" s="26" t="s">
        <v>1701</v>
      </c>
      <c r="Q1" s="26" t="s">
        <v>1702</v>
      </c>
      <c r="R1" s="26" t="s">
        <v>1703</v>
      </c>
      <c r="S1" s="26" t="s">
        <v>1704</v>
      </c>
      <c r="T1" s="26" t="s">
        <v>1705</v>
      </c>
      <c r="U1" s="26" t="s">
        <v>1706</v>
      </c>
      <c r="V1" s="26" t="s">
        <v>1707</v>
      </c>
      <c r="W1" s="26" t="s">
        <v>1708</v>
      </c>
      <c r="X1" s="119" t="s">
        <v>1709</v>
      </c>
      <c r="Y1" s="26" t="s">
        <v>1710</v>
      </c>
      <c r="Z1" s="26" t="s">
        <v>1711</v>
      </c>
      <c r="AA1" s="26" t="s">
        <v>1712</v>
      </c>
      <c r="AB1" s="26" t="s">
        <v>1713</v>
      </c>
      <c r="AC1" s="26" t="s">
        <v>1714</v>
      </c>
      <c r="AD1" s="26" t="s">
        <v>1715</v>
      </c>
      <c r="AE1" s="26" t="s">
        <v>1716</v>
      </c>
      <c r="AF1" s="26" t="s">
        <v>1717</v>
      </c>
      <c r="AG1" s="26" t="s">
        <v>1718</v>
      </c>
      <c r="AH1" s="26" t="s">
        <v>1719</v>
      </c>
      <c r="AI1" s="26" t="s">
        <v>1720</v>
      </c>
      <c r="AJ1" s="26" t="s">
        <v>1721</v>
      </c>
      <c r="AK1" s="26" t="s">
        <v>1722</v>
      </c>
      <c r="AL1" s="114" t="s">
        <v>4104</v>
      </c>
      <c r="AM1" s="296" t="s">
        <v>5034</v>
      </c>
    </row>
    <row r="2" spans="1:39" s="27" customFormat="1" ht="21.6" customHeight="1">
      <c r="A2" s="28">
        <v>35</v>
      </c>
      <c r="B2" s="28" t="s">
        <v>1728</v>
      </c>
      <c r="C2" s="28">
        <v>2025031212</v>
      </c>
      <c r="D2" s="28"/>
      <c r="E2" s="28"/>
      <c r="F2" s="28">
        <v>4316</v>
      </c>
      <c r="G2" s="28" t="s">
        <v>363</v>
      </c>
      <c r="H2" s="28" t="s">
        <v>3321</v>
      </c>
      <c r="I2" s="28"/>
      <c r="J2" s="28"/>
      <c r="K2" s="28"/>
      <c r="L2" s="28"/>
      <c r="M2" s="29"/>
      <c r="N2" s="28"/>
      <c r="O2" s="29"/>
      <c r="P2" s="29"/>
      <c r="Q2" s="28" t="s">
        <v>4141</v>
      </c>
      <c r="R2" s="28" t="s">
        <v>53</v>
      </c>
      <c r="S2" s="28" t="s">
        <v>16</v>
      </c>
      <c r="T2" s="28">
        <v>1</v>
      </c>
      <c r="U2" s="28" t="s">
        <v>1723</v>
      </c>
      <c r="V2" s="28" t="s">
        <v>4432</v>
      </c>
      <c r="W2" s="28" t="s">
        <v>4433</v>
      </c>
      <c r="X2" s="140">
        <v>45726.465277777781</v>
      </c>
      <c r="Y2" s="28"/>
      <c r="Z2" s="28">
        <v>1.2</v>
      </c>
      <c r="AA2" s="28"/>
      <c r="AB2" s="28" t="s">
        <v>1724</v>
      </c>
      <c r="AC2" s="275" t="s">
        <v>5028</v>
      </c>
      <c r="AD2" s="28"/>
      <c r="AE2" s="28"/>
      <c r="AF2" s="28"/>
      <c r="AG2" s="28"/>
      <c r="AH2" s="28"/>
      <c r="AI2" s="28"/>
      <c r="AJ2" s="28" t="s">
        <v>1725</v>
      </c>
      <c r="AK2" s="28" t="s">
        <v>1725</v>
      </c>
      <c r="AL2" s="115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1728</v>
      </c>
      <c r="C3" s="31">
        <v>2025033297</v>
      </c>
      <c r="D3" s="31"/>
      <c r="E3" s="31"/>
      <c r="F3" s="31">
        <v>4977</v>
      </c>
      <c r="G3" s="31" t="s">
        <v>575</v>
      </c>
      <c r="H3" s="31" t="s">
        <v>1751</v>
      </c>
      <c r="I3" s="31"/>
      <c r="J3" s="31"/>
      <c r="K3" s="31"/>
      <c r="L3" s="31"/>
      <c r="M3" s="32"/>
      <c r="N3" s="31"/>
      <c r="O3" s="32"/>
      <c r="P3" s="33"/>
      <c r="Q3" s="31" t="s">
        <v>4140</v>
      </c>
      <c r="R3" s="31" t="s">
        <v>53</v>
      </c>
      <c r="S3" s="31" t="s">
        <v>4115</v>
      </c>
      <c r="T3" s="31">
        <v>1</v>
      </c>
      <c r="U3" s="31" t="s">
        <v>1723</v>
      </c>
      <c r="V3" s="31" t="s">
        <v>5031</v>
      </c>
      <c r="W3" s="31" t="s">
        <v>5032</v>
      </c>
      <c r="X3" s="224">
        <v>45743.524305555555</v>
      </c>
      <c r="Y3" s="31"/>
      <c r="Z3" s="31">
        <v>0.8</v>
      </c>
      <c r="AA3" s="31"/>
      <c r="AB3" s="31" t="s">
        <v>1724</v>
      </c>
      <c r="AC3" s="33" t="s">
        <v>5033</v>
      </c>
      <c r="AD3" s="31"/>
      <c r="AE3" s="31" t="s">
        <v>1725</v>
      </c>
      <c r="AF3" s="31"/>
      <c r="AG3" s="31"/>
      <c r="AH3" s="31"/>
      <c r="AI3" s="31"/>
      <c r="AJ3" s="31"/>
      <c r="AK3" s="31" t="s">
        <v>1725</v>
      </c>
      <c r="AL3" s="115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5046</v>
      </c>
      <c r="C4" s="28">
        <v>2025033603</v>
      </c>
      <c r="D4" s="28" t="s">
        <v>5047</v>
      </c>
      <c r="E4" s="28" t="s">
        <v>5048</v>
      </c>
      <c r="F4" s="28">
        <v>5291</v>
      </c>
      <c r="G4" s="28" t="s">
        <v>5049</v>
      </c>
      <c r="H4" s="28" t="s">
        <v>1752</v>
      </c>
      <c r="I4" s="28" t="s">
        <v>5050</v>
      </c>
      <c r="J4" s="28" t="s">
        <v>5051</v>
      </c>
      <c r="K4" s="28" t="s">
        <v>5052</v>
      </c>
      <c r="L4" s="28" t="s">
        <v>5053</v>
      </c>
      <c r="M4" s="29" t="s">
        <v>4061</v>
      </c>
      <c r="N4" s="28">
        <v>2501</v>
      </c>
      <c r="O4" s="29" t="s">
        <v>5054</v>
      </c>
      <c r="P4" s="30" t="s">
        <v>5055</v>
      </c>
      <c r="Q4" s="28" t="s">
        <v>5056</v>
      </c>
      <c r="R4" s="28" t="s">
        <v>53</v>
      </c>
      <c r="S4" s="28" t="s">
        <v>16</v>
      </c>
      <c r="T4" s="28">
        <v>1</v>
      </c>
      <c r="U4" s="28" t="s">
        <v>1723</v>
      </c>
      <c r="V4" s="28" t="s">
        <v>5057</v>
      </c>
      <c r="W4" s="28" t="s">
        <v>5058</v>
      </c>
      <c r="X4" s="140">
        <v>45748.40625</v>
      </c>
      <c r="Y4" s="28" t="s">
        <v>5059</v>
      </c>
      <c r="Z4" s="28">
        <v>0.5</v>
      </c>
      <c r="AA4" s="28"/>
      <c r="AB4" s="28" t="s">
        <v>1724</v>
      </c>
      <c r="AC4" s="30" t="s">
        <v>5060</v>
      </c>
      <c r="AD4" s="28"/>
      <c r="AE4" s="28"/>
      <c r="AF4" s="28"/>
      <c r="AG4" s="28"/>
      <c r="AH4" s="28"/>
      <c r="AI4" s="28"/>
      <c r="AJ4" s="28"/>
      <c r="AK4" s="28" t="s">
        <v>1725</v>
      </c>
      <c r="AL4" s="115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1728</v>
      </c>
      <c r="C5" s="31">
        <v>2025040063</v>
      </c>
      <c r="D5" s="31"/>
      <c r="E5" s="31"/>
      <c r="F5" s="31" t="s">
        <v>36</v>
      </c>
      <c r="G5" s="31" t="s">
        <v>636</v>
      </c>
      <c r="H5" s="31" t="s">
        <v>1751</v>
      </c>
      <c r="I5" s="31"/>
      <c r="J5" s="31"/>
      <c r="K5" s="31"/>
      <c r="L5" s="31"/>
      <c r="M5" s="32"/>
      <c r="N5" s="31"/>
      <c r="O5" s="32"/>
      <c r="P5" s="33"/>
      <c r="Q5" s="31" t="s">
        <v>5061</v>
      </c>
      <c r="R5" s="31" t="s">
        <v>53</v>
      </c>
      <c r="S5" s="31" t="s">
        <v>4115</v>
      </c>
      <c r="T5" s="31">
        <v>1</v>
      </c>
      <c r="U5" s="31" t="s">
        <v>1723</v>
      </c>
      <c r="V5" s="31" t="s">
        <v>5062</v>
      </c>
      <c r="W5" s="31" t="s">
        <v>5063</v>
      </c>
      <c r="X5" s="224">
        <v>45748.488888888889</v>
      </c>
      <c r="Y5" s="31"/>
      <c r="Z5" s="31">
        <v>1.1000000000000001</v>
      </c>
      <c r="AA5" s="31"/>
      <c r="AB5" s="31" t="s">
        <v>1724</v>
      </c>
      <c r="AC5" s="33" t="s">
        <v>5064</v>
      </c>
      <c r="AD5" s="31" t="s">
        <v>1725</v>
      </c>
      <c r="AE5" s="31"/>
      <c r="AF5" s="31"/>
      <c r="AG5" s="31"/>
      <c r="AH5" s="31"/>
      <c r="AI5" s="31"/>
      <c r="AJ5" s="31" t="s">
        <v>1725</v>
      </c>
      <c r="AK5" s="31" t="s">
        <v>1725</v>
      </c>
      <c r="AL5" s="115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1728</v>
      </c>
      <c r="C6" s="28">
        <v>2025040080</v>
      </c>
      <c r="D6" s="28"/>
      <c r="E6" s="28"/>
      <c r="F6" s="28">
        <v>3818</v>
      </c>
      <c r="G6" s="28" t="s">
        <v>1417</v>
      </c>
      <c r="H6" s="28" t="s">
        <v>1726</v>
      </c>
      <c r="I6" s="28"/>
      <c r="J6" s="28"/>
      <c r="K6" s="28"/>
      <c r="L6" s="28"/>
      <c r="M6" s="29"/>
      <c r="N6" s="28"/>
      <c r="O6" s="29"/>
      <c r="P6" s="30"/>
      <c r="Q6" s="28" t="s">
        <v>5065</v>
      </c>
      <c r="R6" s="28" t="s">
        <v>53</v>
      </c>
      <c r="S6" s="28" t="s">
        <v>1158</v>
      </c>
      <c r="T6" s="28">
        <v>1</v>
      </c>
      <c r="U6" s="28" t="s">
        <v>1723</v>
      </c>
      <c r="V6" s="28" t="s">
        <v>5066</v>
      </c>
      <c r="W6" s="28" t="s">
        <v>5067</v>
      </c>
      <c r="X6" s="140">
        <v>45748.568749999999</v>
      </c>
      <c r="Y6" s="28"/>
      <c r="Z6" s="28">
        <v>0.3</v>
      </c>
      <c r="AA6" s="28"/>
      <c r="AB6" s="28" t="s">
        <v>1724</v>
      </c>
      <c r="AC6" s="30" t="s">
        <v>5064</v>
      </c>
      <c r="AD6" s="28" t="s">
        <v>1725</v>
      </c>
      <c r="AE6" s="28"/>
      <c r="AF6" s="28"/>
      <c r="AG6" s="28"/>
      <c r="AH6" s="28"/>
      <c r="AI6" s="28"/>
      <c r="AJ6" s="28" t="s">
        <v>1725</v>
      </c>
      <c r="AK6" s="28" t="s">
        <v>1725</v>
      </c>
      <c r="AL6" s="115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1728</v>
      </c>
      <c r="C7" s="31">
        <v>2025040090</v>
      </c>
      <c r="D7" s="31"/>
      <c r="E7" s="31"/>
      <c r="F7" s="31">
        <v>3147</v>
      </c>
      <c r="G7" s="31" t="s">
        <v>163</v>
      </c>
      <c r="H7" s="31" t="s">
        <v>1726</v>
      </c>
      <c r="I7" s="31"/>
      <c r="J7" s="31"/>
      <c r="K7" s="31"/>
      <c r="L7" s="31"/>
      <c r="M7" s="32"/>
      <c r="N7" s="31"/>
      <c r="O7" s="32"/>
      <c r="P7" s="32"/>
      <c r="Q7" s="31" t="s">
        <v>5068</v>
      </c>
      <c r="R7" s="31" t="s">
        <v>53</v>
      </c>
      <c r="S7" s="31" t="s">
        <v>1158</v>
      </c>
      <c r="T7" s="31">
        <v>1</v>
      </c>
      <c r="U7" s="31" t="s">
        <v>1723</v>
      </c>
      <c r="V7" s="31" t="s">
        <v>5069</v>
      </c>
      <c r="W7" s="31" t="s">
        <v>5070</v>
      </c>
      <c r="X7" s="224">
        <v>45748.603472222225</v>
      </c>
      <c r="Y7" s="31"/>
      <c r="Z7" s="31">
        <v>0.3</v>
      </c>
      <c r="AA7" s="31"/>
      <c r="AB7" s="31" t="s">
        <v>1724</v>
      </c>
      <c r="AC7" s="32" t="s">
        <v>5064</v>
      </c>
      <c r="AD7" s="31" t="s">
        <v>1725</v>
      </c>
      <c r="AE7" s="31"/>
      <c r="AF7" s="31"/>
      <c r="AG7" s="31"/>
      <c r="AH7" s="31"/>
      <c r="AI7" s="31"/>
      <c r="AJ7" s="31" t="s">
        <v>1725</v>
      </c>
      <c r="AK7" s="31" t="s">
        <v>1725</v>
      </c>
      <c r="AL7" s="115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1728</v>
      </c>
      <c r="C8" s="28">
        <v>2025040162</v>
      </c>
      <c r="D8" s="28"/>
      <c r="E8" s="28"/>
      <c r="F8" s="28">
        <v>4241</v>
      </c>
      <c r="G8" s="28" t="s">
        <v>1494</v>
      </c>
      <c r="H8" s="28" t="s">
        <v>1751</v>
      </c>
      <c r="I8" s="28"/>
      <c r="J8" s="28"/>
      <c r="K8" s="28"/>
      <c r="L8" s="28"/>
      <c r="M8" s="29"/>
      <c r="N8" s="28"/>
      <c r="O8" s="29"/>
      <c r="P8" s="30"/>
      <c r="Q8" s="28" t="s">
        <v>5071</v>
      </c>
      <c r="R8" s="28" t="s">
        <v>53</v>
      </c>
      <c r="S8" s="28" t="s">
        <v>4115</v>
      </c>
      <c r="T8" s="28">
        <v>1</v>
      </c>
      <c r="U8" s="28" t="s">
        <v>1723</v>
      </c>
      <c r="V8" s="28" t="s">
        <v>5072</v>
      </c>
      <c r="W8" s="28" t="s">
        <v>5073</v>
      </c>
      <c r="X8" s="140">
        <v>45748.661805555559</v>
      </c>
      <c r="Y8" s="28"/>
      <c r="Z8" s="28">
        <v>0.9</v>
      </c>
      <c r="AA8" s="28"/>
      <c r="AB8" s="28" t="s">
        <v>1724</v>
      </c>
      <c r="AC8" s="30" t="s">
        <v>5064</v>
      </c>
      <c r="AD8" s="28" t="s">
        <v>1725</v>
      </c>
      <c r="AE8" s="28"/>
      <c r="AF8" s="28"/>
      <c r="AG8" s="28"/>
      <c r="AH8" s="28"/>
      <c r="AI8" s="28"/>
      <c r="AJ8" s="28" t="s">
        <v>1725</v>
      </c>
      <c r="AK8" s="28" t="s">
        <v>1725</v>
      </c>
      <c r="AL8" s="115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1728</v>
      </c>
      <c r="C9" s="31">
        <v>2025040403</v>
      </c>
      <c r="D9" s="31"/>
      <c r="E9" s="31"/>
      <c r="F9" s="31">
        <v>3627</v>
      </c>
      <c r="G9" s="31" t="s">
        <v>210</v>
      </c>
      <c r="H9" s="31" t="s">
        <v>1751</v>
      </c>
      <c r="I9" s="31"/>
      <c r="J9" s="31"/>
      <c r="K9" s="31"/>
      <c r="L9" s="31"/>
      <c r="M9" s="32"/>
      <c r="N9" s="31"/>
      <c r="O9" s="32"/>
      <c r="P9" s="33"/>
      <c r="Q9" s="31" t="s">
        <v>5074</v>
      </c>
      <c r="R9" s="31" t="s">
        <v>53</v>
      </c>
      <c r="S9" s="31" t="s">
        <v>4115</v>
      </c>
      <c r="T9" s="31">
        <v>1</v>
      </c>
      <c r="U9" s="31" t="s">
        <v>1723</v>
      </c>
      <c r="V9" s="31" t="s">
        <v>5075</v>
      </c>
      <c r="W9" s="31" t="s">
        <v>5076</v>
      </c>
      <c r="X9" s="224">
        <v>45749.465277777781</v>
      </c>
      <c r="Y9" s="31"/>
      <c r="Z9" s="31">
        <v>1.2</v>
      </c>
      <c r="AA9" s="31"/>
      <c r="AB9" s="31" t="s">
        <v>1724</v>
      </c>
      <c r="AC9" s="33" t="s">
        <v>5064</v>
      </c>
      <c r="AD9" s="31" t="s">
        <v>1725</v>
      </c>
      <c r="AE9" s="31"/>
      <c r="AF9" s="31"/>
      <c r="AG9" s="31"/>
      <c r="AH9" s="31"/>
      <c r="AI9" s="31"/>
      <c r="AJ9" s="31" t="s">
        <v>1725</v>
      </c>
      <c r="AK9" s="31" t="s">
        <v>1725</v>
      </c>
      <c r="AL9" s="115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5046</v>
      </c>
      <c r="C10" s="28">
        <v>2025040423</v>
      </c>
      <c r="D10" s="28" t="s">
        <v>5077</v>
      </c>
      <c r="E10" s="28" t="s">
        <v>5048</v>
      </c>
      <c r="F10" s="28">
        <v>4241</v>
      </c>
      <c r="G10" s="28" t="s">
        <v>1494</v>
      </c>
      <c r="H10" s="28" t="s">
        <v>1751</v>
      </c>
      <c r="I10" s="28" t="s">
        <v>5078</v>
      </c>
      <c r="J10" s="28" t="s">
        <v>5079</v>
      </c>
      <c r="K10" s="28" t="s">
        <v>5080</v>
      </c>
      <c r="L10" s="28" t="s">
        <v>5081</v>
      </c>
      <c r="M10" s="29" t="s">
        <v>1727</v>
      </c>
      <c r="N10" s="28">
        <v>2305</v>
      </c>
      <c r="O10" s="29" t="s">
        <v>5082</v>
      </c>
      <c r="P10" s="30" t="s">
        <v>5083</v>
      </c>
      <c r="Q10" s="28" t="s">
        <v>5071</v>
      </c>
      <c r="R10" s="28" t="s">
        <v>53</v>
      </c>
      <c r="S10" s="28" t="s">
        <v>4115</v>
      </c>
      <c r="T10" s="28">
        <v>1</v>
      </c>
      <c r="U10" s="28" t="s">
        <v>1723</v>
      </c>
      <c r="V10" s="28" t="s">
        <v>5084</v>
      </c>
      <c r="W10" s="28" t="s">
        <v>5085</v>
      </c>
      <c r="X10" s="140">
        <v>45749.536111111112</v>
      </c>
      <c r="Y10" s="28" t="s">
        <v>5086</v>
      </c>
      <c r="Z10" s="28">
        <v>0.5</v>
      </c>
      <c r="AA10" s="28"/>
      <c r="AB10" s="28" t="s">
        <v>1724</v>
      </c>
      <c r="AC10" s="30" t="s">
        <v>5087</v>
      </c>
      <c r="AD10" s="28"/>
      <c r="AE10" s="28"/>
      <c r="AF10" s="28"/>
      <c r="AG10" s="28"/>
      <c r="AH10" s="28"/>
      <c r="AI10" s="28"/>
      <c r="AJ10" s="28"/>
      <c r="AK10" s="28" t="s">
        <v>1725</v>
      </c>
      <c r="AL10" s="115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1728</v>
      </c>
      <c r="C11" s="31">
        <v>2025040432</v>
      </c>
      <c r="D11" s="31"/>
      <c r="E11" s="31"/>
      <c r="F11" s="31">
        <v>4084</v>
      </c>
      <c r="G11" s="31" t="s">
        <v>306</v>
      </c>
      <c r="H11" s="31" t="s">
        <v>1751</v>
      </c>
      <c r="I11" s="31"/>
      <c r="J11" s="31"/>
      <c r="K11" s="31"/>
      <c r="L11" s="31"/>
      <c r="M11" s="32"/>
      <c r="N11" s="31"/>
      <c r="O11" s="32"/>
      <c r="P11" s="33"/>
      <c r="Q11" s="31" t="s">
        <v>5088</v>
      </c>
      <c r="R11" s="31" t="s">
        <v>53</v>
      </c>
      <c r="S11" s="31" t="s">
        <v>4115</v>
      </c>
      <c r="T11" s="31">
        <v>1</v>
      </c>
      <c r="U11" s="31" t="s">
        <v>1723</v>
      </c>
      <c r="V11" s="31" t="s">
        <v>5089</v>
      </c>
      <c r="W11" s="31" t="s">
        <v>5090</v>
      </c>
      <c r="X11" s="224">
        <v>45749.504861111112</v>
      </c>
      <c r="Y11" s="31"/>
      <c r="Z11" s="31">
        <v>0.8</v>
      </c>
      <c r="AA11" s="31"/>
      <c r="AB11" s="31" t="s">
        <v>1724</v>
      </c>
      <c r="AC11" s="33" t="s">
        <v>5064</v>
      </c>
      <c r="AD11" s="31" t="s">
        <v>1725</v>
      </c>
      <c r="AE11" s="31"/>
      <c r="AF11" s="31"/>
      <c r="AG11" s="31"/>
      <c r="AH11" s="31"/>
      <c r="AI11" s="31"/>
      <c r="AJ11" s="31" t="s">
        <v>1725</v>
      </c>
      <c r="AK11" s="31" t="s">
        <v>1725</v>
      </c>
      <c r="AL11" s="115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1728</v>
      </c>
      <c r="C12" s="28">
        <v>2025040488</v>
      </c>
      <c r="D12" s="28"/>
      <c r="E12" s="28"/>
      <c r="F12" s="28">
        <v>4260</v>
      </c>
      <c r="G12" s="28" t="s">
        <v>347</v>
      </c>
      <c r="H12" s="28" t="s">
        <v>1751</v>
      </c>
      <c r="I12" s="28"/>
      <c r="J12" s="28"/>
      <c r="K12" s="28"/>
      <c r="L12" s="28"/>
      <c r="M12" s="29"/>
      <c r="N12" s="28"/>
      <c r="O12" s="29"/>
      <c r="P12" s="30"/>
      <c r="Q12" s="28" t="s">
        <v>5091</v>
      </c>
      <c r="R12" s="28" t="s">
        <v>53</v>
      </c>
      <c r="S12" s="28" t="s">
        <v>4115</v>
      </c>
      <c r="T12" s="28">
        <v>1</v>
      </c>
      <c r="U12" s="28" t="s">
        <v>1723</v>
      </c>
      <c r="V12" s="28" t="s">
        <v>5092</v>
      </c>
      <c r="W12" s="28" t="s">
        <v>5093</v>
      </c>
      <c r="X12" s="140">
        <v>45749.620138888888</v>
      </c>
      <c r="Y12" s="28"/>
      <c r="Z12" s="28">
        <v>1.1000000000000001</v>
      </c>
      <c r="AA12" s="28"/>
      <c r="AB12" s="28" t="s">
        <v>1724</v>
      </c>
      <c r="AC12" s="30" t="s">
        <v>5064</v>
      </c>
      <c r="AD12" s="28" t="s">
        <v>1725</v>
      </c>
      <c r="AE12" s="28"/>
      <c r="AF12" s="28"/>
      <c r="AG12" s="28"/>
      <c r="AH12" s="28"/>
      <c r="AI12" s="28"/>
      <c r="AJ12" s="28" t="s">
        <v>1725</v>
      </c>
      <c r="AK12" s="28" t="s">
        <v>1725</v>
      </c>
      <c r="AL12" s="115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1728</v>
      </c>
      <c r="C13" s="31">
        <v>2025040508</v>
      </c>
      <c r="D13" s="31"/>
      <c r="E13" s="31"/>
      <c r="F13" s="31">
        <v>2221</v>
      </c>
      <c r="G13" s="31" t="s">
        <v>1437</v>
      </c>
      <c r="H13" s="31" t="s">
        <v>1726</v>
      </c>
      <c r="I13" s="31"/>
      <c r="J13" s="31"/>
      <c r="K13" s="31"/>
      <c r="L13" s="31"/>
      <c r="M13" s="32"/>
      <c r="N13" s="31"/>
      <c r="O13" s="32"/>
      <c r="P13" s="33"/>
      <c r="Q13" s="31" t="s">
        <v>4142</v>
      </c>
      <c r="R13" s="31" t="s">
        <v>53</v>
      </c>
      <c r="S13" s="31" t="s">
        <v>1158</v>
      </c>
      <c r="T13" s="31">
        <v>1</v>
      </c>
      <c r="U13" s="31" t="s">
        <v>1723</v>
      </c>
      <c r="V13" s="31" t="s">
        <v>5094</v>
      </c>
      <c r="W13" s="31" t="s">
        <v>5095</v>
      </c>
      <c r="X13" s="224">
        <v>45749.659722222219</v>
      </c>
      <c r="Y13" s="31"/>
      <c r="Z13" s="31">
        <v>0.6</v>
      </c>
      <c r="AA13" s="31"/>
      <c r="AB13" s="31" t="s">
        <v>1724</v>
      </c>
      <c r="AC13" s="33" t="s">
        <v>5064</v>
      </c>
      <c r="AD13" s="31" t="s">
        <v>1725</v>
      </c>
      <c r="AE13" s="31"/>
      <c r="AF13" s="31"/>
      <c r="AG13" s="31"/>
      <c r="AH13" s="31"/>
      <c r="AI13" s="31"/>
      <c r="AJ13" s="31" t="s">
        <v>1725</v>
      </c>
      <c r="AK13" s="31" t="s">
        <v>1725</v>
      </c>
      <c r="AL13" s="115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1728</v>
      </c>
      <c r="C14" s="28">
        <v>2025040545</v>
      </c>
      <c r="D14" s="28"/>
      <c r="E14" s="28"/>
      <c r="F14" s="28">
        <v>2321</v>
      </c>
      <c r="G14" s="28" t="s">
        <v>90</v>
      </c>
      <c r="H14" s="28" t="s">
        <v>1751</v>
      </c>
      <c r="I14" s="28"/>
      <c r="J14" s="28"/>
      <c r="K14" s="28"/>
      <c r="L14" s="28"/>
      <c r="M14" s="29"/>
      <c r="N14" s="28"/>
      <c r="O14" s="29"/>
      <c r="P14" s="30"/>
      <c r="Q14" s="28" t="s">
        <v>5096</v>
      </c>
      <c r="R14" s="28" t="s">
        <v>53</v>
      </c>
      <c r="S14" s="28" t="s">
        <v>4115</v>
      </c>
      <c r="T14" s="28">
        <v>1</v>
      </c>
      <c r="U14" s="28" t="s">
        <v>1723</v>
      </c>
      <c r="V14" s="28" t="s">
        <v>5097</v>
      </c>
      <c r="W14" s="28" t="s">
        <v>5098</v>
      </c>
      <c r="X14" s="140">
        <v>45749.670138888891</v>
      </c>
      <c r="Y14" s="28"/>
      <c r="Z14" s="28">
        <v>1.1000000000000001</v>
      </c>
      <c r="AA14" s="28"/>
      <c r="AB14" s="28" t="s">
        <v>1724</v>
      </c>
      <c r="AC14" s="30" t="s">
        <v>5064</v>
      </c>
      <c r="AD14" s="28" t="s">
        <v>1725</v>
      </c>
      <c r="AE14" s="28"/>
      <c r="AF14" s="28"/>
      <c r="AG14" s="28"/>
      <c r="AH14" s="28"/>
      <c r="AI14" s="28"/>
      <c r="AJ14" s="28" t="s">
        <v>1725</v>
      </c>
      <c r="AK14" s="28" t="s">
        <v>1725</v>
      </c>
      <c r="AL14" s="115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1728</v>
      </c>
      <c r="C15" s="31">
        <v>2025040568</v>
      </c>
      <c r="D15" s="31"/>
      <c r="E15" s="31"/>
      <c r="F15" s="31" t="s">
        <v>29</v>
      </c>
      <c r="G15" s="31" t="s">
        <v>637</v>
      </c>
      <c r="H15" s="31" t="s">
        <v>1726</v>
      </c>
      <c r="I15" s="31"/>
      <c r="J15" s="31"/>
      <c r="K15" s="31"/>
      <c r="L15" s="31"/>
      <c r="M15" s="32"/>
      <c r="N15" s="31"/>
      <c r="O15" s="32"/>
      <c r="P15" s="32"/>
      <c r="Q15" s="31" t="s">
        <v>5099</v>
      </c>
      <c r="R15" s="31" t="s">
        <v>53</v>
      </c>
      <c r="S15" s="31" t="s">
        <v>1158</v>
      </c>
      <c r="T15" s="31">
        <v>1</v>
      </c>
      <c r="U15" s="31" t="s">
        <v>1723</v>
      </c>
      <c r="V15" s="31" t="s">
        <v>5100</v>
      </c>
      <c r="W15" s="31" t="s">
        <v>5101</v>
      </c>
      <c r="X15" s="224">
        <v>45749.6875</v>
      </c>
      <c r="Y15" s="31"/>
      <c r="Z15" s="31">
        <v>0.5</v>
      </c>
      <c r="AA15" s="31"/>
      <c r="AB15" s="31" t="s">
        <v>1724</v>
      </c>
      <c r="AC15" s="32" t="s">
        <v>5064</v>
      </c>
      <c r="AD15" s="31" t="s">
        <v>1725</v>
      </c>
      <c r="AE15" s="31"/>
      <c r="AF15" s="31"/>
      <c r="AG15" s="31"/>
      <c r="AH15" s="31"/>
      <c r="AI15" s="31"/>
      <c r="AJ15" s="31"/>
      <c r="AK15" s="31" t="s">
        <v>1725</v>
      </c>
      <c r="AL15" s="115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5046</v>
      </c>
      <c r="C16" s="31">
        <v>2025040598</v>
      </c>
      <c r="D16" s="31" t="s">
        <v>5107</v>
      </c>
      <c r="E16" s="31" t="s">
        <v>5048</v>
      </c>
      <c r="F16" s="31">
        <v>4762</v>
      </c>
      <c r="G16" s="31" t="s">
        <v>515</v>
      </c>
      <c r="H16" s="31" t="s">
        <v>1752</v>
      </c>
      <c r="I16" s="31" t="s">
        <v>5108</v>
      </c>
      <c r="J16" s="31" t="s">
        <v>5109</v>
      </c>
      <c r="K16" s="31" t="s">
        <v>5080</v>
      </c>
      <c r="L16" s="31" t="s">
        <v>5081</v>
      </c>
      <c r="M16" s="32" t="s">
        <v>1727</v>
      </c>
      <c r="N16" s="31">
        <v>2304</v>
      </c>
      <c r="O16" s="32" t="s">
        <v>5110</v>
      </c>
      <c r="P16" s="33" t="s">
        <v>5111</v>
      </c>
      <c r="Q16" s="31" t="s">
        <v>5112</v>
      </c>
      <c r="R16" s="31" t="s">
        <v>53</v>
      </c>
      <c r="S16" s="31" t="s">
        <v>16</v>
      </c>
      <c r="T16" s="31">
        <v>1</v>
      </c>
      <c r="U16" s="31" t="s">
        <v>1723</v>
      </c>
      <c r="V16" s="31" t="s">
        <v>5113</v>
      </c>
      <c r="W16" s="31" t="s">
        <v>5114</v>
      </c>
      <c r="X16" s="224">
        <v>45754.5625</v>
      </c>
      <c r="Y16" s="31" t="s">
        <v>5116</v>
      </c>
      <c r="Z16" s="31">
        <v>0.5</v>
      </c>
      <c r="AA16" s="31"/>
      <c r="AB16" s="31" t="s">
        <v>1724</v>
      </c>
      <c r="AC16" s="33" t="s">
        <v>5117</v>
      </c>
      <c r="AD16" s="31"/>
      <c r="AE16" s="31"/>
      <c r="AF16" s="31"/>
      <c r="AG16" s="31"/>
      <c r="AH16" s="31"/>
      <c r="AI16" s="31"/>
      <c r="AJ16" s="31"/>
      <c r="AK16" s="31" t="s">
        <v>1725</v>
      </c>
      <c r="AL16" s="115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1728</v>
      </c>
      <c r="C17" s="28">
        <v>2025040682</v>
      </c>
      <c r="D17" s="28"/>
      <c r="E17" s="28"/>
      <c r="F17" s="28">
        <v>4155</v>
      </c>
      <c r="G17" s="28" t="s">
        <v>317</v>
      </c>
      <c r="H17" s="28" t="s">
        <v>1751</v>
      </c>
      <c r="I17" s="28"/>
      <c r="J17" s="28"/>
      <c r="K17" s="28"/>
      <c r="L17" s="28"/>
      <c r="M17" s="29"/>
      <c r="N17" s="28"/>
      <c r="O17" s="29"/>
      <c r="P17" s="30"/>
      <c r="Q17" s="28" t="s">
        <v>5118</v>
      </c>
      <c r="R17" s="28" t="s">
        <v>53</v>
      </c>
      <c r="S17" s="28" t="s">
        <v>4115</v>
      </c>
      <c r="T17" s="28">
        <v>1</v>
      </c>
      <c r="U17" s="28" t="s">
        <v>1723</v>
      </c>
      <c r="V17" s="28" t="s">
        <v>5119</v>
      </c>
      <c r="W17" s="28" t="s">
        <v>5120</v>
      </c>
      <c r="X17" s="140">
        <v>45754.461111111108</v>
      </c>
      <c r="Y17" s="28"/>
      <c r="Z17" s="28">
        <v>1.1000000000000001</v>
      </c>
      <c r="AA17" s="28"/>
      <c r="AB17" s="28" t="s">
        <v>1724</v>
      </c>
      <c r="AC17" s="30" t="s">
        <v>5064</v>
      </c>
      <c r="AD17" s="28" t="s">
        <v>1725</v>
      </c>
      <c r="AE17" s="28"/>
      <c r="AF17" s="28"/>
      <c r="AG17" s="28"/>
      <c r="AH17" s="28"/>
      <c r="AI17" s="28"/>
      <c r="AJ17" s="28" t="s">
        <v>1725</v>
      </c>
      <c r="AK17" s="28" t="s">
        <v>1725</v>
      </c>
      <c r="AL17" s="115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1728</v>
      </c>
      <c r="C18" s="31">
        <v>2025040746</v>
      </c>
      <c r="D18" s="31"/>
      <c r="E18" s="31"/>
      <c r="F18" s="31">
        <v>4762</v>
      </c>
      <c r="G18" s="31" t="s">
        <v>515</v>
      </c>
      <c r="H18" s="31" t="s">
        <v>1752</v>
      </c>
      <c r="I18" s="31"/>
      <c r="J18" s="31"/>
      <c r="K18" s="31"/>
      <c r="L18" s="31"/>
      <c r="M18" s="32"/>
      <c r="N18" s="31"/>
      <c r="O18" s="32"/>
      <c r="P18" s="32"/>
      <c r="Q18" s="31" t="s">
        <v>5112</v>
      </c>
      <c r="R18" s="31" t="s">
        <v>53</v>
      </c>
      <c r="S18" s="31" t="s">
        <v>16</v>
      </c>
      <c r="T18" s="31">
        <v>1</v>
      </c>
      <c r="U18" s="31" t="s">
        <v>1723</v>
      </c>
      <c r="V18" s="31" t="s">
        <v>5121</v>
      </c>
      <c r="W18" s="31" t="s">
        <v>5115</v>
      </c>
      <c r="X18" s="224">
        <v>45754.583333333336</v>
      </c>
      <c r="Y18" s="31"/>
      <c r="Z18" s="31">
        <v>0.5</v>
      </c>
      <c r="AA18" s="31"/>
      <c r="AB18" s="31" t="s">
        <v>1724</v>
      </c>
      <c r="AC18" s="32" t="s">
        <v>5122</v>
      </c>
      <c r="AD18" s="31" t="s">
        <v>1725</v>
      </c>
      <c r="AE18" s="31"/>
      <c r="AF18" s="31"/>
      <c r="AG18" s="31"/>
      <c r="AH18" s="31"/>
      <c r="AI18" s="31"/>
      <c r="AJ18" s="31" t="s">
        <v>1725</v>
      </c>
      <c r="AK18" s="31" t="s">
        <v>1725</v>
      </c>
      <c r="AL18" s="115" t="e">
        <f t="shared" si="8"/>
        <v>#VALUE!</v>
      </c>
      <c r="AM18" s="27" t="str">
        <f t="shared" si="9"/>
        <v/>
      </c>
    </row>
    <row r="19" spans="1:39" s="27" customFormat="1" ht="21.6" customHeight="1">
      <c r="A19" s="31">
        <v>20</v>
      </c>
      <c r="B19" s="31" t="s">
        <v>1728</v>
      </c>
      <c r="C19" s="31">
        <v>2025040784</v>
      </c>
      <c r="D19" s="31"/>
      <c r="E19" s="31"/>
      <c r="F19" s="31" t="s">
        <v>42</v>
      </c>
      <c r="G19" s="31" t="s">
        <v>1482</v>
      </c>
      <c r="H19" s="31" t="s">
        <v>3325</v>
      </c>
      <c r="I19" s="31"/>
      <c r="J19" s="31"/>
      <c r="K19" s="31"/>
      <c r="L19" s="31"/>
      <c r="M19" s="32"/>
      <c r="N19" s="31"/>
      <c r="O19" s="32"/>
      <c r="P19" s="33"/>
      <c r="Q19" s="31" t="s">
        <v>5124</v>
      </c>
      <c r="R19" s="31" t="s">
        <v>53</v>
      </c>
      <c r="S19" s="31" t="s">
        <v>4115</v>
      </c>
      <c r="T19" s="31">
        <v>1</v>
      </c>
      <c r="U19" s="31" t="s">
        <v>1723</v>
      </c>
      <c r="V19" s="31" t="s">
        <v>5125</v>
      </c>
      <c r="W19" s="31" t="s">
        <v>5126</v>
      </c>
      <c r="X19" s="224">
        <v>45754.672222222223</v>
      </c>
      <c r="Y19" s="31"/>
      <c r="Z19" s="31">
        <v>1.6</v>
      </c>
      <c r="AA19" s="31"/>
      <c r="AB19" s="31" t="s">
        <v>1724</v>
      </c>
      <c r="AC19" s="33" t="s">
        <v>5064</v>
      </c>
      <c r="AD19" s="31" t="s">
        <v>1725</v>
      </c>
      <c r="AE19" s="31"/>
      <c r="AF19" s="31"/>
      <c r="AG19" s="31"/>
      <c r="AH19" s="31"/>
      <c r="AI19" s="31"/>
      <c r="AJ19" s="31" t="s">
        <v>1725</v>
      </c>
      <c r="AK19" s="31" t="s">
        <v>1725</v>
      </c>
      <c r="AL19" s="115" t="e">
        <f t="shared" ref="AL19:AL35" si="10">DATEVALUE(TEXT(I19, "yyyy/mm/dd"))</f>
        <v>#VALUE!</v>
      </c>
      <c r="AM19" s="27" t="str">
        <f t="shared" ref="AM19:AM35" si="11">IF(ISNUMBER(SEARCH("STAR", AC19)), "STAR", "")</f>
        <v>STAR</v>
      </c>
    </row>
    <row r="20" spans="1:39" s="27" customFormat="1" ht="21.6" customHeight="1">
      <c r="A20" s="28">
        <v>21</v>
      </c>
      <c r="B20" s="28" t="s">
        <v>1728</v>
      </c>
      <c r="C20" s="28">
        <v>2025040893</v>
      </c>
      <c r="D20" s="28"/>
      <c r="E20" s="28"/>
      <c r="F20" s="28">
        <v>4326</v>
      </c>
      <c r="G20" s="28" t="s">
        <v>366</v>
      </c>
      <c r="H20" s="28" t="s">
        <v>1750</v>
      </c>
      <c r="I20" s="28"/>
      <c r="J20" s="28"/>
      <c r="K20" s="28"/>
      <c r="L20" s="28"/>
      <c r="M20" s="29"/>
      <c r="N20" s="28"/>
      <c r="O20" s="29"/>
      <c r="P20" s="30"/>
      <c r="Q20" s="28" t="s">
        <v>5127</v>
      </c>
      <c r="R20" s="28" t="s">
        <v>53</v>
      </c>
      <c r="S20" s="28" t="s">
        <v>16</v>
      </c>
      <c r="T20" s="28">
        <v>1</v>
      </c>
      <c r="U20" s="28" t="s">
        <v>1723</v>
      </c>
      <c r="V20" s="28" t="s">
        <v>5128</v>
      </c>
      <c r="W20" s="28" t="s">
        <v>5129</v>
      </c>
      <c r="X20" s="140">
        <v>45755.479166666664</v>
      </c>
      <c r="Y20" s="28"/>
      <c r="Z20" s="28">
        <v>1</v>
      </c>
      <c r="AA20" s="28"/>
      <c r="AB20" s="28" t="s">
        <v>1724</v>
      </c>
      <c r="AC20" s="30" t="s">
        <v>5130</v>
      </c>
      <c r="AD20" s="28" t="s">
        <v>1725</v>
      </c>
      <c r="AE20" s="28"/>
      <c r="AF20" s="28"/>
      <c r="AG20" s="28"/>
      <c r="AH20" s="28"/>
      <c r="AI20" s="28"/>
      <c r="AJ20" s="28" t="s">
        <v>1725</v>
      </c>
      <c r="AK20" s="28" t="s">
        <v>1725</v>
      </c>
      <c r="AL20" s="115" t="e">
        <f t="shared" si="10"/>
        <v>#VALUE!</v>
      </c>
      <c r="AM20" s="27" t="str">
        <f t="shared" si="11"/>
        <v>STAR</v>
      </c>
    </row>
    <row r="21" spans="1:39" s="27" customFormat="1" ht="21.6" customHeight="1">
      <c r="A21" s="31">
        <v>22</v>
      </c>
      <c r="B21" s="31" t="s">
        <v>1728</v>
      </c>
      <c r="C21" s="31">
        <v>2025040894</v>
      </c>
      <c r="D21" s="31"/>
      <c r="E21" s="31"/>
      <c r="F21" s="31">
        <v>4326</v>
      </c>
      <c r="G21" s="31" t="s">
        <v>366</v>
      </c>
      <c r="H21" s="31" t="s">
        <v>1750</v>
      </c>
      <c r="I21" s="31"/>
      <c r="J21" s="31"/>
      <c r="K21" s="31"/>
      <c r="L21" s="31"/>
      <c r="M21" s="32"/>
      <c r="N21" s="31"/>
      <c r="O21" s="32"/>
      <c r="P21" s="33"/>
      <c r="Q21" s="31" t="s">
        <v>5127</v>
      </c>
      <c r="R21" s="31" t="s">
        <v>53</v>
      </c>
      <c r="S21" s="31" t="s">
        <v>16</v>
      </c>
      <c r="T21" s="31">
        <v>1</v>
      </c>
      <c r="U21" s="31" t="s">
        <v>1723</v>
      </c>
      <c r="V21" s="31" t="s">
        <v>5131</v>
      </c>
      <c r="W21" s="31" t="s">
        <v>5129</v>
      </c>
      <c r="X21" s="224">
        <v>45755.479166666664</v>
      </c>
      <c r="Y21" s="31"/>
      <c r="Z21" s="31">
        <v>1</v>
      </c>
      <c r="AA21" s="31"/>
      <c r="AB21" s="31" t="s">
        <v>1724</v>
      </c>
      <c r="AC21" s="33" t="s">
        <v>5130</v>
      </c>
      <c r="AD21" s="31" t="s">
        <v>1725</v>
      </c>
      <c r="AE21" s="31"/>
      <c r="AF21" s="31"/>
      <c r="AG21" s="31"/>
      <c r="AH21" s="31"/>
      <c r="AI21" s="31"/>
      <c r="AJ21" s="31" t="s">
        <v>1725</v>
      </c>
      <c r="AK21" s="31" t="s">
        <v>1725</v>
      </c>
      <c r="AL21" s="115" t="e">
        <f t="shared" si="10"/>
        <v>#VALUE!</v>
      </c>
      <c r="AM21" s="27" t="str">
        <f t="shared" si="11"/>
        <v>STAR</v>
      </c>
    </row>
    <row r="22" spans="1:39" s="27" customFormat="1" ht="21.6" customHeight="1">
      <c r="A22" s="28">
        <v>23</v>
      </c>
      <c r="B22" s="28" t="s">
        <v>1728</v>
      </c>
      <c r="C22" s="28">
        <v>2025040901</v>
      </c>
      <c r="D22" s="28"/>
      <c r="E22" s="28"/>
      <c r="F22" s="28">
        <v>4326</v>
      </c>
      <c r="G22" s="28" t="s">
        <v>366</v>
      </c>
      <c r="H22" s="28" t="s">
        <v>1750</v>
      </c>
      <c r="I22" s="28"/>
      <c r="J22" s="28"/>
      <c r="K22" s="28"/>
      <c r="L22" s="28"/>
      <c r="M22" s="29"/>
      <c r="N22" s="28"/>
      <c r="O22" s="29"/>
      <c r="P22" s="30"/>
      <c r="Q22" s="28" t="s">
        <v>5127</v>
      </c>
      <c r="R22" s="28" t="s">
        <v>53</v>
      </c>
      <c r="S22" s="28" t="s">
        <v>16</v>
      </c>
      <c r="T22" s="28">
        <v>1</v>
      </c>
      <c r="U22" s="28" t="s">
        <v>1723</v>
      </c>
      <c r="V22" s="28" t="s">
        <v>5132</v>
      </c>
      <c r="W22" s="28" t="s">
        <v>5129</v>
      </c>
      <c r="X22" s="140">
        <v>45755.479166666664</v>
      </c>
      <c r="Y22" s="28"/>
      <c r="Z22" s="28">
        <v>1</v>
      </c>
      <c r="AA22" s="28"/>
      <c r="AB22" s="28" t="s">
        <v>1724</v>
      </c>
      <c r="AC22" s="30" t="s">
        <v>5064</v>
      </c>
      <c r="AD22" s="28" t="s">
        <v>1725</v>
      </c>
      <c r="AE22" s="28"/>
      <c r="AF22" s="28"/>
      <c r="AG22" s="28"/>
      <c r="AH22" s="28"/>
      <c r="AI22" s="28"/>
      <c r="AJ22" s="28" t="s">
        <v>1725</v>
      </c>
      <c r="AK22" s="28" t="s">
        <v>1725</v>
      </c>
      <c r="AL22" s="115" t="e">
        <f t="shared" si="10"/>
        <v>#VALUE!</v>
      </c>
      <c r="AM22" s="27" t="str">
        <f t="shared" si="11"/>
        <v>STAR</v>
      </c>
    </row>
    <row r="23" spans="1:39" s="27" customFormat="1" ht="21.6" customHeight="1">
      <c r="A23" s="31">
        <v>24</v>
      </c>
      <c r="B23" s="31" t="s">
        <v>1728</v>
      </c>
      <c r="C23" s="31">
        <v>2025040911</v>
      </c>
      <c r="D23" s="31"/>
      <c r="E23" s="31"/>
      <c r="F23" s="31">
        <v>4326</v>
      </c>
      <c r="G23" s="31" t="s">
        <v>366</v>
      </c>
      <c r="H23" s="31" t="s">
        <v>1750</v>
      </c>
      <c r="I23" s="31"/>
      <c r="J23" s="31"/>
      <c r="K23" s="31"/>
      <c r="L23" s="31"/>
      <c r="M23" s="32"/>
      <c r="N23" s="31"/>
      <c r="O23" s="32"/>
      <c r="P23" s="33"/>
      <c r="Q23" s="31" t="s">
        <v>5127</v>
      </c>
      <c r="R23" s="31" t="s">
        <v>53</v>
      </c>
      <c r="S23" s="31" t="s">
        <v>16</v>
      </c>
      <c r="T23" s="31">
        <v>1</v>
      </c>
      <c r="U23" s="31" t="s">
        <v>1723</v>
      </c>
      <c r="V23" s="31" t="s">
        <v>5133</v>
      </c>
      <c r="W23" s="31" t="s">
        <v>5129</v>
      </c>
      <c r="X23" s="224">
        <v>45755.479166666664</v>
      </c>
      <c r="Y23" s="31"/>
      <c r="Z23" s="31">
        <v>1</v>
      </c>
      <c r="AA23" s="31"/>
      <c r="AB23" s="31" t="s">
        <v>1724</v>
      </c>
      <c r="AC23" s="33" t="s">
        <v>5064</v>
      </c>
      <c r="AD23" s="31" t="s">
        <v>1725</v>
      </c>
      <c r="AE23" s="31"/>
      <c r="AF23" s="31"/>
      <c r="AG23" s="31"/>
      <c r="AH23" s="31"/>
      <c r="AI23" s="31"/>
      <c r="AJ23" s="31" t="s">
        <v>1725</v>
      </c>
      <c r="AK23" s="31" t="s">
        <v>1725</v>
      </c>
      <c r="AL23" s="115" t="e">
        <f t="shared" si="10"/>
        <v>#VALUE!</v>
      </c>
      <c r="AM23" s="27" t="str">
        <f t="shared" si="11"/>
        <v>STAR</v>
      </c>
    </row>
    <row r="24" spans="1:39" s="27" customFormat="1" ht="21.6" customHeight="1">
      <c r="A24" s="28">
        <v>25</v>
      </c>
      <c r="B24" s="28" t="s">
        <v>1728</v>
      </c>
      <c r="C24" s="28">
        <v>2025040912</v>
      </c>
      <c r="D24" s="28"/>
      <c r="E24" s="28"/>
      <c r="F24" s="28">
        <v>2759</v>
      </c>
      <c r="G24" s="28" t="s">
        <v>1463</v>
      </c>
      <c r="H24" s="28" t="s">
        <v>1751</v>
      </c>
      <c r="I24" s="28"/>
      <c r="J24" s="28"/>
      <c r="K24" s="28"/>
      <c r="L24" s="28"/>
      <c r="M24" s="29"/>
      <c r="N24" s="28"/>
      <c r="O24" s="29"/>
      <c r="P24" s="30"/>
      <c r="Q24" s="28" t="s">
        <v>5134</v>
      </c>
      <c r="R24" s="28" t="s">
        <v>53</v>
      </c>
      <c r="S24" s="28" t="s">
        <v>4115</v>
      </c>
      <c r="T24" s="28">
        <v>1</v>
      </c>
      <c r="U24" s="28" t="s">
        <v>1723</v>
      </c>
      <c r="V24" s="28" t="s">
        <v>5135</v>
      </c>
      <c r="W24" s="28" t="s">
        <v>5136</v>
      </c>
      <c r="X24" s="140">
        <v>45755.508333333331</v>
      </c>
      <c r="Y24" s="28"/>
      <c r="Z24" s="28">
        <v>1</v>
      </c>
      <c r="AA24" s="28"/>
      <c r="AB24" s="28" t="s">
        <v>1724</v>
      </c>
      <c r="AC24" s="30" t="s">
        <v>5064</v>
      </c>
      <c r="AD24" s="28" t="s">
        <v>1725</v>
      </c>
      <c r="AE24" s="28"/>
      <c r="AF24" s="28"/>
      <c r="AG24" s="28"/>
      <c r="AH24" s="28"/>
      <c r="AI24" s="28"/>
      <c r="AJ24" s="28" t="s">
        <v>1725</v>
      </c>
      <c r="AK24" s="28" t="s">
        <v>1725</v>
      </c>
      <c r="AL24" s="115" t="e">
        <f t="shared" si="10"/>
        <v>#VALUE!</v>
      </c>
      <c r="AM24" s="27" t="str">
        <f t="shared" si="11"/>
        <v>STAR</v>
      </c>
    </row>
    <row r="25" spans="1:39" s="27" customFormat="1" ht="21.6" customHeight="1">
      <c r="A25" s="31">
        <v>26</v>
      </c>
      <c r="B25" s="31" t="s">
        <v>1728</v>
      </c>
      <c r="C25" s="31">
        <v>2025040919</v>
      </c>
      <c r="D25" s="31"/>
      <c r="E25" s="31"/>
      <c r="F25" s="31">
        <v>2422</v>
      </c>
      <c r="G25" s="31" t="s">
        <v>100</v>
      </c>
      <c r="H25" s="31" t="s">
        <v>1726</v>
      </c>
      <c r="I25" s="31"/>
      <c r="J25" s="31"/>
      <c r="K25" s="31"/>
      <c r="L25" s="31"/>
      <c r="M25" s="32"/>
      <c r="N25" s="31"/>
      <c r="O25" s="32"/>
      <c r="P25" s="33"/>
      <c r="Q25" s="31" t="s">
        <v>5137</v>
      </c>
      <c r="R25" s="31" t="s">
        <v>53</v>
      </c>
      <c r="S25" s="31" t="s">
        <v>1158</v>
      </c>
      <c r="T25" s="31">
        <v>1</v>
      </c>
      <c r="U25" s="31" t="s">
        <v>1723</v>
      </c>
      <c r="V25" s="31" t="s">
        <v>5138</v>
      </c>
      <c r="W25" s="31" t="s">
        <v>5139</v>
      </c>
      <c r="X25" s="224">
        <v>45755.538194444445</v>
      </c>
      <c r="Y25" s="31"/>
      <c r="Z25" s="31">
        <v>1</v>
      </c>
      <c r="AA25" s="31"/>
      <c r="AB25" s="31" t="s">
        <v>1724</v>
      </c>
      <c r="AC25" s="33" t="s">
        <v>5064</v>
      </c>
      <c r="AD25" s="31" t="s">
        <v>1725</v>
      </c>
      <c r="AE25" s="31"/>
      <c r="AF25" s="31"/>
      <c r="AG25" s="31"/>
      <c r="AH25" s="31"/>
      <c r="AI25" s="31"/>
      <c r="AJ25" s="31" t="s">
        <v>1725</v>
      </c>
      <c r="AK25" s="31" t="s">
        <v>1725</v>
      </c>
      <c r="AL25" s="115" t="e">
        <f t="shared" si="10"/>
        <v>#VALUE!</v>
      </c>
      <c r="AM25" s="27" t="str">
        <f t="shared" si="11"/>
        <v>STAR</v>
      </c>
    </row>
    <row r="26" spans="1:39" s="27" customFormat="1" ht="21.6" customHeight="1">
      <c r="A26" s="28">
        <v>27</v>
      </c>
      <c r="B26" s="28" t="s">
        <v>1728</v>
      </c>
      <c r="C26" s="28">
        <v>2025040921</v>
      </c>
      <c r="D26" s="28"/>
      <c r="E26" s="28"/>
      <c r="F26" s="28">
        <v>4282</v>
      </c>
      <c r="G26" s="28" t="s">
        <v>351</v>
      </c>
      <c r="H26" s="28" t="s">
        <v>1750</v>
      </c>
      <c r="I26" s="28"/>
      <c r="J26" s="28"/>
      <c r="K26" s="28"/>
      <c r="L26" s="28"/>
      <c r="M26" s="29"/>
      <c r="N26" s="28"/>
      <c r="O26" s="29"/>
      <c r="P26" s="30"/>
      <c r="Q26" s="28" t="s">
        <v>5140</v>
      </c>
      <c r="R26" s="28" t="s">
        <v>53</v>
      </c>
      <c r="S26" s="28" t="s">
        <v>16</v>
      </c>
      <c r="T26" s="28">
        <v>1</v>
      </c>
      <c r="U26" s="28" t="s">
        <v>1723</v>
      </c>
      <c r="V26" s="28" t="s">
        <v>5141</v>
      </c>
      <c r="W26" s="28" t="s">
        <v>5116</v>
      </c>
      <c r="X26" s="140">
        <v>45755.552083333336</v>
      </c>
      <c r="Y26" s="28"/>
      <c r="Z26" s="28">
        <v>0.3</v>
      </c>
      <c r="AA26" s="28"/>
      <c r="AB26" s="28" t="s">
        <v>1724</v>
      </c>
      <c r="AC26" s="30" t="s">
        <v>5122</v>
      </c>
      <c r="AD26" s="28" t="s">
        <v>1725</v>
      </c>
      <c r="AE26" s="28"/>
      <c r="AF26" s="28"/>
      <c r="AG26" s="28"/>
      <c r="AH26" s="28"/>
      <c r="AI26" s="28"/>
      <c r="AJ26" s="28"/>
      <c r="AK26" s="28" t="s">
        <v>1725</v>
      </c>
      <c r="AL26" s="115" t="e">
        <f t="shared" si="10"/>
        <v>#VALUE!</v>
      </c>
      <c r="AM26" s="27" t="str">
        <f t="shared" si="11"/>
        <v/>
      </c>
    </row>
    <row r="27" spans="1:39" s="27" customFormat="1" ht="21.6" customHeight="1">
      <c r="A27" s="31">
        <v>28</v>
      </c>
      <c r="B27" s="31" t="s">
        <v>1728</v>
      </c>
      <c r="C27" s="31">
        <v>2025040925</v>
      </c>
      <c r="D27" s="31"/>
      <c r="E27" s="31"/>
      <c r="F27" s="31">
        <v>4134</v>
      </c>
      <c r="G27" s="31" t="s">
        <v>1573</v>
      </c>
      <c r="H27" s="31" t="s">
        <v>1751</v>
      </c>
      <c r="I27" s="31"/>
      <c r="J27" s="31"/>
      <c r="K27" s="31"/>
      <c r="L27" s="31"/>
      <c r="M27" s="32"/>
      <c r="N27" s="31"/>
      <c r="O27" s="32"/>
      <c r="P27" s="33"/>
      <c r="Q27" s="31" t="s">
        <v>5142</v>
      </c>
      <c r="R27" s="31" t="s">
        <v>53</v>
      </c>
      <c r="S27" s="31" t="s">
        <v>4115</v>
      </c>
      <c r="T27" s="31">
        <v>1</v>
      </c>
      <c r="U27" s="31" t="s">
        <v>1723</v>
      </c>
      <c r="V27" s="31" t="s">
        <v>5143</v>
      </c>
      <c r="W27" s="31" t="s">
        <v>5144</v>
      </c>
      <c r="X27" s="224">
        <v>45755.572916666664</v>
      </c>
      <c r="Y27" s="31"/>
      <c r="Z27" s="31">
        <v>0.9</v>
      </c>
      <c r="AA27" s="31"/>
      <c r="AB27" s="31" t="s">
        <v>1724</v>
      </c>
      <c r="AC27" s="33" t="s">
        <v>5064</v>
      </c>
      <c r="AD27" s="31" t="s">
        <v>1725</v>
      </c>
      <c r="AE27" s="31"/>
      <c r="AF27" s="31"/>
      <c r="AG27" s="31"/>
      <c r="AH27" s="31"/>
      <c r="AI27" s="31"/>
      <c r="AJ27" s="31" t="s">
        <v>1725</v>
      </c>
      <c r="AK27" s="31" t="s">
        <v>1725</v>
      </c>
      <c r="AL27" s="115" t="e">
        <f t="shared" si="10"/>
        <v>#VALUE!</v>
      </c>
      <c r="AM27" s="27" t="str">
        <f t="shared" si="11"/>
        <v>STAR</v>
      </c>
    </row>
    <row r="28" spans="1:39" s="27" customFormat="1" ht="21.6" customHeight="1">
      <c r="A28" s="28">
        <v>29</v>
      </c>
      <c r="B28" s="28" t="s">
        <v>1728</v>
      </c>
      <c r="C28" s="28">
        <v>2025040999</v>
      </c>
      <c r="D28" s="28"/>
      <c r="E28" s="28"/>
      <c r="F28" s="28">
        <v>2259</v>
      </c>
      <c r="G28" s="28" t="s">
        <v>1459</v>
      </c>
      <c r="H28" s="28" t="s">
        <v>1751</v>
      </c>
      <c r="I28" s="28"/>
      <c r="J28" s="28"/>
      <c r="K28" s="28"/>
      <c r="L28" s="28"/>
      <c r="M28" s="29"/>
      <c r="N28" s="28"/>
      <c r="O28" s="29"/>
      <c r="P28" s="30"/>
      <c r="Q28" s="28" t="s">
        <v>5145</v>
      </c>
      <c r="R28" s="28" t="s">
        <v>53</v>
      </c>
      <c r="S28" s="28" t="s">
        <v>4115</v>
      </c>
      <c r="T28" s="28">
        <v>1</v>
      </c>
      <c r="U28" s="28" t="s">
        <v>1723</v>
      </c>
      <c r="V28" s="28" t="s">
        <v>5146</v>
      </c>
      <c r="W28" s="28" t="s">
        <v>5147</v>
      </c>
      <c r="X28" s="140">
        <v>45755.693749999999</v>
      </c>
      <c r="Y28" s="28"/>
      <c r="Z28" s="28">
        <v>1.1000000000000001</v>
      </c>
      <c r="AA28" s="28"/>
      <c r="AB28" s="28" t="s">
        <v>1724</v>
      </c>
      <c r="AC28" s="30" t="s">
        <v>5064</v>
      </c>
      <c r="AD28" s="28" t="s">
        <v>1725</v>
      </c>
      <c r="AE28" s="28"/>
      <c r="AF28" s="28"/>
      <c r="AG28" s="28"/>
      <c r="AH28" s="28"/>
      <c r="AI28" s="28"/>
      <c r="AJ28" s="28" t="s">
        <v>1725</v>
      </c>
      <c r="AK28" s="28" t="s">
        <v>1725</v>
      </c>
      <c r="AL28" s="115" t="e">
        <f t="shared" si="10"/>
        <v>#VALUE!</v>
      </c>
      <c r="AM28" s="27" t="str">
        <f t="shared" si="11"/>
        <v>STAR</v>
      </c>
    </row>
    <row r="29" spans="1:39" s="27" customFormat="1" ht="21.6" customHeight="1">
      <c r="A29" s="31">
        <v>30</v>
      </c>
      <c r="B29" s="31" t="s">
        <v>1728</v>
      </c>
      <c r="C29" s="31">
        <v>2025041023</v>
      </c>
      <c r="D29" s="31"/>
      <c r="E29" s="31"/>
      <c r="F29" s="31">
        <v>2837</v>
      </c>
      <c r="G29" s="31" t="s">
        <v>136</v>
      </c>
      <c r="H29" s="31" t="s">
        <v>1751</v>
      </c>
      <c r="I29" s="31"/>
      <c r="J29" s="31"/>
      <c r="K29" s="31"/>
      <c r="L29" s="31"/>
      <c r="M29" s="32"/>
      <c r="N29" s="31"/>
      <c r="O29" s="32"/>
      <c r="P29" s="33"/>
      <c r="Q29" s="31" t="s">
        <v>5148</v>
      </c>
      <c r="R29" s="31" t="s">
        <v>53</v>
      </c>
      <c r="S29" s="31" t="s">
        <v>4115</v>
      </c>
      <c r="T29" s="31">
        <v>1</v>
      </c>
      <c r="U29" s="31" t="s">
        <v>1723</v>
      </c>
      <c r="V29" s="31" t="s">
        <v>5149</v>
      </c>
      <c r="W29" s="31" t="s">
        <v>5150</v>
      </c>
      <c r="X29" s="224">
        <v>45755.740277777775</v>
      </c>
      <c r="Y29" s="31"/>
      <c r="Z29" s="31">
        <v>0.9</v>
      </c>
      <c r="AA29" s="31"/>
      <c r="AB29" s="31" t="s">
        <v>1724</v>
      </c>
      <c r="AC29" s="33" t="s">
        <v>5064</v>
      </c>
      <c r="AD29" s="31" t="s">
        <v>1725</v>
      </c>
      <c r="AE29" s="31"/>
      <c r="AF29" s="31"/>
      <c r="AG29" s="31"/>
      <c r="AH29" s="31"/>
      <c r="AI29" s="31"/>
      <c r="AJ29" s="31" t="s">
        <v>1725</v>
      </c>
      <c r="AK29" s="31" t="s">
        <v>1725</v>
      </c>
      <c r="AL29" s="115" t="e">
        <f t="shared" si="10"/>
        <v>#VALUE!</v>
      </c>
      <c r="AM29" s="27" t="str">
        <f t="shared" si="11"/>
        <v>STAR</v>
      </c>
    </row>
    <row r="30" spans="1:39" s="27" customFormat="1" ht="21.6" customHeight="1">
      <c r="A30" s="28">
        <v>31</v>
      </c>
      <c r="B30" s="28" t="s">
        <v>1728</v>
      </c>
      <c r="C30" s="28">
        <v>2025041076</v>
      </c>
      <c r="D30" s="28"/>
      <c r="E30" s="28"/>
      <c r="F30" s="28">
        <v>2362</v>
      </c>
      <c r="G30" s="28" t="s">
        <v>94</v>
      </c>
      <c r="H30" s="28" t="s">
        <v>1752</v>
      </c>
      <c r="I30" s="28"/>
      <c r="J30" s="28"/>
      <c r="K30" s="28"/>
      <c r="L30" s="28"/>
      <c r="M30" s="29"/>
      <c r="N30" s="28"/>
      <c r="O30" s="29"/>
      <c r="P30" s="30"/>
      <c r="Q30" s="28" t="s">
        <v>5151</v>
      </c>
      <c r="R30" s="28" t="s">
        <v>53</v>
      </c>
      <c r="S30" s="28" t="s">
        <v>16</v>
      </c>
      <c r="T30" s="28">
        <v>1</v>
      </c>
      <c r="U30" s="28" t="s">
        <v>1723</v>
      </c>
      <c r="V30" s="28" t="s">
        <v>5152</v>
      </c>
      <c r="W30" s="28" t="s">
        <v>5153</v>
      </c>
      <c r="X30" s="140">
        <v>45756.451388888891</v>
      </c>
      <c r="Y30" s="28"/>
      <c r="Z30" s="28">
        <v>0.8</v>
      </c>
      <c r="AA30" s="28"/>
      <c r="AB30" s="28" t="s">
        <v>1724</v>
      </c>
      <c r="AC30" s="30" t="s">
        <v>5064</v>
      </c>
      <c r="AD30" s="28" t="s">
        <v>1725</v>
      </c>
      <c r="AE30" s="28"/>
      <c r="AF30" s="28"/>
      <c r="AG30" s="28"/>
      <c r="AH30" s="28"/>
      <c r="AI30" s="28"/>
      <c r="AJ30" s="28" t="s">
        <v>1725</v>
      </c>
      <c r="AK30" s="28" t="s">
        <v>1725</v>
      </c>
      <c r="AL30" s="115" t="e">
        <f t="shared" si="10"/>
        <v>#VALUE!</v>
      </c>
      <c r="AM30" s="27" t="str">
        <f t="shared" si="11"/>
        <v>STAR</v>
      </c>
    </row>
    <row r="31" spans="1:39" s="27" customFormat="1" ht="21.6" customHeight="1">
      <c r="A31" s="31">
        <v>32</v>
      </c>
      <c r="B31" s="31" t="s">
        <v>1728</v>
      </c>
      <c r="C31" s="31">
        <v>2025041119</v>
      </c>
      <c r="D31" s="31"/>
      <c r="E31" s="31"/>
      <c r="F31" s="31">
        <v>3741</v>
      </c>
      <c r="G31" s="31" t="s">
        <v>1584</v>
      </c>
      <c r="H31" s="31" t="s">
        <v>1751</v>
      </c>
      <c r="I31" s="31"/>
      <c r="J31" s="31"/>
      <c r="K31" s="31"/>
      <c r="L31" s="31"/>
      <c r="M31" s="32"/>
      <c r="N31" s="31"/>
      <c r="O31" s="32"/>
      <c r="P31" s="33"/>
      <c r="Q31" s="31" t="s">
        <v>5155</v>
      </c>
      <c r="R31" s="31" t="s">
        <v>53</v>
      </c>
      <c r="S31" s="31" t="s">
        <v>4115</v>
      </c>
      <c r="T31" s="31">
        <v>1</v>
      </c>
      <c r="U31" s="31" t="s">
        <v>1723</v>
      </c>
      <c r="V31" s="31" t="s">
        <v>5156</v>
      </c>
      <c r="W31" s="31" t="s">
        <v>5154</v>
      </c>
      <c r="X31" s="224">
        <v>45756.497916666667</v>
      </c>
      <c r="Y31" s="31"/>
      <c r="Z31" s="31">
        <v>1.1000000000000001</v>
      </c>
      <c r="AA31" s="31"/>
      <c r="AB31" s="31" t="s">
        <v>1724</v>
      </c>
      <c r="AC31" s="33" t="s">
        <v>5064</v>
      </c>
      <c r="AD31" s="31" t="s">
        <v>1725</v>
      </c>
      <c r="AE31" s="31"/>
      <c r="AF31" s="31"/>
      <c r="AG31" s="31"/>
      <c r="AH31" s="31"/>
      <c r="AI31" s="31"/>
      <c r="AJ31" s="31" t="s">
        <v>1725</v>
      </c>
      <c r="AK31" s="31" t="s">
        <v>1725</v>
      </c>
      <c r="AL31" s="115" t="e">
        <f t="shared" si="10"/>
        <v>#VALUE!</v>
      </c>
      <c r="AM31" s="27" t="str">
        <f t="shared" si="11"/>
        <v>STAR</v>
      </c>
    </row>
    <row r="32" spans="1:39" s="27" customFormat="1" ht="21.6" customHeight="1">
      <c r="A32" s="28">
        <v>33</v>
      </c>
      <c r="B32" s="28" t="s">
        <v>5046</v>
      </c>
      <c r="C32" s="28">
        <v>2025041130</v>
      </c>
      <c r="D32" s="28" t="s">
        <v>5157</v>
      </c>
      <c r="E32" s="28" t="s">
        <v>5048</v>
      </c>
      <c r="F32" s="28">
        <v>5316</v>
      </c>
      <c r="G32" s="28" t="s">
        <v>5158</v>
      </c>
      <c r="H32" s="28" t="s">
        <v>1751</v>
      </c>
      <c r="I32" s="28" t="s">
        <v>5159</v>
      </c>
      <c r="J32" s="28" t="s">
        <v>5079</v>
      </c>
      <c r="K32" s="28" t="s">
        <v>5052</v>
      </c>
      <c r="L32" s="28" t="s">
        <v>5053</v>
      </c>
      <c r="M32" s="29" t="s">
        <v>4061</v>
      </c>
      <c r="N32" s="28">
        <v>2501</v>
      </c>
      <c r="O32" s="29" t="s">
        <v>5054</v>
      </c>
      <c r="P32" s="30" t="s">
        <v>5160</v>
      </c>
      <c r="Q32" s="28" t="s">
        <v>5161</v>
      </c>
      <c r="R32" s="28" t="s">
        <v>53</v>
      </c>
      <c r="S32" s="28" t="s">
        <v>4115</v>
      </c>
      <c r="T32" s="28">
        <v>1</v>
      </c>
      <c r="U32" s="28" t="s">
        <v>1723</v>
      </c>
      <c r="V32" s="28" t="s">
        <v>5162</v>
      </c>
      <c r="W32" s="28" t="s">
        <v>5163</v>
      </c>
      <c r="X32" s="140">
        <v>45756.632638888892</v>
      </c>
      <c r="Y32" s="28" t="s">
        <v>5164</v>
      </c>
      <c r="Z32" s="28">
        <v>0.5</v>
      </c>
      <c r="AA32" s="28"/>
      <c r="AB32" s="28" t="s">
        <v>1724</v>
      </c>
      <c r="AC32" s="30" t="s">
        <v>5165</v>
      </c>
      <c r="AD32" s="28"/>
      <c r="AE32" s="28"/>
      <c r="AF32" s="28"/>
      <c r="AG32" s="28"/>
      <c r="AH32" s="28"/>
      <c r="AI32" s="28"/>
      <c r="AJ32" s="28"/>
      <c r="AK32" s="28" t="s">
        <v>1725</v>
      </c>
      <c r="AL32" s="115">
        <f t="shared" si="10"/>
        <v>45756</v>
      </c>
      <c r="AM32" s="27" t="str">
        <f t="shared" si="11"/>
        <v/>
      </c>
    </row>
    <row r="33" spans="1:39" s="27" customFormat="1" ht="21.6" customHeight="1">
      <c r="A33" s="31">
        <v>34</v>
      </c>
      <c r="B33" s="31" t="s">
        <v>1728</v>
      </c>
      <c r="C33" s="31">
        <v>2025041134</v>
      </c>
      <c r="D33" s="31"/>
      <c r="E33" s="31"/>
      <c r="F33" s="31">
        <v>2302</v>
      </c>
      <c r="G33" s="31" t="s">
        <v>86</v>
      </c>
      <c r="H33" s="31" t="s">
        <v>1751</v>
      </c>
      <c r="I33" s="31"/>
      <c r="J33" s="31"/>
      <c r="K33" s="31"/>
      <c r="L33" s="31"/>
      <c r="M33" s="32"/>
      <c r="N33" s="31"/>
      <c r="O33" s="32"/>
      <c r="P33" s="33"/>
      <c r="Q33" s="31" t="s">
        <v>5166</v>
      </c>
      <c r="R33" s="31" t="s">
        <v>53</v>
      </c>
      <c r="S33" s="31" t="s">
        <v>4115</v>
      </c>
      <c r="T33" s="31">
        <v>1</v>
      </c>
      <c r="U33" s="31" t="s">
        <v>1723</v>
      </c>
      <c r="V33" s="31" t="s">
        <v>5167</v>
      </c>
      <c r="W33" s="31" t="s">
        <v>5168</v>
      </c>
      <c r="X33" s="224">
        <v>45756.560416666667</v>
      </c>
      <c r="Y33" s="31"/>
      <c r="Z33" s="31">
        <v>1.1000000000000001</v>
      </c>
      <c r="AA33" s="31"/>
      <c r="AB33" s="31" t="s">
        <v>1724</v>
      </c>
      <c r="AC33" s="33" t="s">
        <v>5064</v>
      </c>
      <c r="AD33" s="31" t="s">
        <v>1725</v>
      </c>
      <c r="AE33" s="31"/>
      <c r="AF33" s="31"/>
      <c r="AG33" s="31"/>
      <c r="AH33" s="31"/>
      <c r="AI33" s="31"/>
      <c r="AJ33" s="31" t="s">
        <v>1725</v>
      </c>
      <c r="AK33" s="31" t="s">
        <v>1725</v>
      </c>
      <c r="AL33" s="115" t="e">
        <f t="shared" si="10"/>
        <v>#VALUE!</v>
      </c>
      <c r="AM33" s="27" t="str">
        <f t="shared" si="11"/>
        <v>STAR</v>
      </c>
    </row>
    <row r="34" spans="1:39" s="27" customFormat="1" ht="21.6" customHeight="1">
      <c r="A34" s="28">
        <v>35</v>
      </c>
      <c r="B34" s="28" t="s">
        <v>1728</v>
      </c>
      <c r="C34" s="28">
        <v>2025041163</v>
      </c>
      <c r="D34" s="28"/>
      <c r="E34" s="28"/>
      <c r="F34" s="28">
        <v>3772</v>
      </c>
      <c r="G34" s="28" t="s">
        <v>4145</v>
      </c>
      <c r="H34" s="28" t="s">
        <v>1751</v>
      </c>
      <c r="I34" s="28"/>
      <c r="J34" s="28"/>
      <c r="K34" s="28"/>
      <c r="L34" s="28"/>
      <c r="M34" s="29"/>
      <c r="N34" s="28"/>
      <c r="O34" s="29"/>
      <c r="P34" s="30"/>
      <c r="Q34" s="28" t="s">
        <v>5169</v>
      </c>
      <c r="R34" s="28" t="s">
        <v>53</v>
      </c>
      <c r="S34" s="28" t="s">
        <v>4115</v>
      </c>
      <c r="T34" s="28">
        <v>1</v>
      </c>
      <c r="U34" s="28" t="s">
        <v>1723</v>
      </c>
      <c r="V34" s="28" t="s">
        <v>5170</v>
      </c>
      <c r="W34" s="28" t="s">
        <v>5171</v>
      </c>
      <c r="X34" s="140">
        <v>45756.634027777778</v>
      </c>
      <c r="Y34" s="28"/>
      <c r="Z34" s="28">
        <v>0.3</v>
      </c>
      <c r="AA34" s="28"/>
      <c r="AB34" s="28" t="s">
        <v>1724</v>
      </c>
      <c r="AC34" s="30"/>
      <c r="AD34" s="28" t="s">
        <v>1725</v>
      </c>
      <c r="AE34" s="28"/>
      <c r="AF34" s="28"/>
      <c r="AG34" s="28"/>
      <c r="AH34" s="28"/>
      <c r="AI34" s="28"/>
      <c r="AJ34" s="28"/>
      <c r="AK34" s="28" t="s">
        <v>1725</v>
      </c>
      <c r="AL34" s="115" t="e">
        <f t="shared" si="10"/>
        <v>#VALUE!</v>
      </c>
      <c r="AM34" s="27" t="str">
        <f t="shared" si="11"/>
        <v/>
      </c>
    </row>
    <row r="35" spans="1:39" s="27" customFormat="1" ht="21.6" customHeight="1">
      <c r="A35" s="31">
        <v>36</v>
      </c>
      <c r="B35" s="31" t="s">
        <v>1728</v>
      </c>
      <c r="C35" s="31">
        <v>2025041185</v>
      </c>
      <c r="D35" s="31"/>
      <c r="E35" s="31"/>
      <c r="F35" s="31">
        <v>5316</v>
      </c>
      <c r="G35" s="31" t="s">
        <v>5158</v>
      </c>
      <c r="H35" s="31" t="s">
        <v>1751</v>
      </c>
      <c r="I35" s="31"/>
      <c r="J35" s="31"/>
      <c r="K35" s="31"/>
      <c r="L35" s="31"/>
      <c r="M35" s="32"/>
      <c r="N35" s="31"/>
      <c r="O35" s="32"/>
      <c r="P35" s="32"/>
      <c r="Q35" s="31" t="s">
        <v>5161</v>
      </c>
      <c r="R35" s="31" t="s">
        <v>53</v>
      </c>
      <c r="S35" s="31" t="s">
        <v>4115</v>
      </c>
      <c r="T35" s="31">
        <v>1</v>
      </c>
      <c r="U35" s="31" t="s">
        <v>1723</v>
      </c>
      <c r="V35" s="31" t="s">
        <v>5172</v>
      </c>
      <c r="W35" s="31" t="s">
        <v>5173</v>
      </c>
      <c r="X35" s="224">
        <v>45756.638888888891</v>
      </c>
      <c r="Y35" s="31"/>
      <c r="Z35" s="31">
        <v>0.3</v>
      </c>
      <c r="AA35" s="31"/>
      <c r="AB35" s="31" t="s">
        <v>1724</v>
      </c>
      <c r="AC35" s="32" t="s">
        <v>5122</v>
      </c>
      <c r="AD35" s="31" t="s">
        <v>1725</v>
      </c>
      <c r="AE35" s="31"/>
      <c r="AF35" s="31"/>
      <c r="AG35" s="31"/>
      <c r="AH35" s="31"/>
      <c r="AI35" s="31"/>
      <c r="AJ35" s="31"/>
      <c r="AK35" s="31" t="s">
        <v>1725</v>
      </c>
      <c r="AL35" s="115" t="e">
        <f t="shared" si="10"/>
        <v>#VALUE!</v>
      </c>
      <c r="AM35" s="27" t="str">
        <f t="shared" si="11"/>
        <v/>
      </c>
    </row>
    <row r="36" spans="1:39" s="27" customFormat="1" ht="21.6" customHeight="1">
      <c r="A36" s="31">
        <v>38</v>
      </c>
      <c r="B36" s="31" t="s">
        <v>1728</v>
      </c>
      <c r="C36" s="31">
        <v>2025041254</v>
      </c>
      <c r="D36" s="31"/>
      <c r="E36" s="31" t="s">
        <v>5184</v>
      </c>
      <c r="F36" s="31">
        <v>4528</v>
      </c>
      <c r="G36" s="31" t="s">
        <v>428</v>
      </c>
      <c r="H36" s="31" t="s">
        <v>3323</v>
      </c>
      <c r="I36" s="31"/>
      <c r="J36" s="31"/>
      <c r="K36" s="31"/>
      <c r="L36" s="31"/>
      <c r="M36" s="32"/>
      <c r="N36" s="31"/>
      <c r="O36" s="32"/>
      <c r="P36" s="33"/>
      <c r="Q36" s="31" t="s">
        <v>5185</v>
      </c>
      <c r="R36" s="31" t="s">
        <v>53</v>
      </c>
      <c r="S36" s="31" t="s">
        <v>4115</v>
      </c>
      <c r="T36" s="31">
        <v>1</v>
      </c>
      <c r="U36" s="31" t="s">
        <v>1723</v>
      </c>
      <c r="V36" s="31" t="s">
        <v>5186</v>
      </c>
      <c r="W36" s="31" t="s">
        <v>5187</v>
      </c>
      <c r="X36" s="224">
        <v>45757.463194444441</v>
      </c>
      <c r="Y36" s="31"/>
      <c r="Z36" s="31">
        <v>0.3</v>
      </c>
      <c r="AA36" s="31"/>
      <c r="AB36" s="31" t="s">
        <v>1724</v>
      </c>
      <c r="AC36" s="33" t="s">
        <v>5122</v>
      </c>
      <c r="AD36" s="31" t="s">
        <v>1725</v>
      </c>
      <c r="AE36" s="31"/>
      <c r="AF36" s="31"/>
      <c r="AG36" s="31"/>
      <c r="AH36" s="31"/>
      <c r="AI36" s="31"/>
      <c r="AJ36" s="31"/>
      <c r="AK36" s="31" t="s">
        <v>1725</v>
      </c>
      <c r="AL36" s="115" t="e">
        <f t="shared" ref="AL36:AL44" si="12">DATEVALUE(TEXT(I36, "yyyy/mm/dd"))</f>
        <v>#VALUE!</v>
      </c>
      <c r="AM36" s="27" t="str">
        <f t="shared" ref="AM36:AM44" si="13">IF(ISNUMBER(SEARCH("STAR", AC36)), "STAR", "")</f>
        <v/>
      </c>
    </row>
    <row r="37" spans="1:39" s="27" customFormat="1" ht="21.6" customHeight="1">
      <c r="A37" s="28">
        <v>39</v>
      </c>
      <c r="B37" s="28" t="s">
        <v>1728</v>
      </c>
      <c r="C37" s="28">
        <v>2025041278</v>
      </c>
      <c r="D37" s="28"/>
      <c r="E37" s="28"/>
      <c r="F37" s="28">
        <v>3851</v>
      </c>
      <c r="G37" s="28" t="s">
        <v>245</v>
      </c>
      <c r="H37" s="28" t="s">
        <v>1752</v>
      </c>
      <c r="I37" s="28"/>
      <c r="J37" s="28"/>
      <c r="K37" s="28"/>
      <c r="L37" s="28"/>
      <c r="M37" s="29"/>
      <c r="N37" s="28"/>
      <c r="O37" s="29"/>
      <c r="P37" s="30"/>
      <c r="Q37" s="28" t="s">
        <v>5188</v>
      </c>
      <c r="R37" s="28" t="s">
        <v>53</v>
      </c>
      <c r="S37" s="28" t="s">
        <v>16</v>
      </c>
      <c r="T37" s="28">
        <v>1</v>
      </c>
      <c r="U37" s="28" t="s">
        <v>1723</v>
      </c>
      <c r="V37" s="28" t="s">
        <v>5189</v>
      </c>
      <c r="W37" s="28" t="s">
        <v>5190</v>
      </c>
      <c r="X37" s="140">
        <v>45757.496527777781</v>
      </c>
      <c r="Y37" s="28"/>
      <c r="Z37" s="28">
        <v>0.9</v>
      </c>
      <c r="AA37" s="28"/>
      <c r="AB37" s="28" t="s">
        <v>1724</v>
      </c>
      <c r="AC37" s="30" t="s">
        <v>5064</v>
      </c>
      <c r="AD37" s="28" t="s">
        <v>1725</v>
      </c>
      <c r="AE37" s="28"/>
      <c r="AF37" s="28"/>
      <c r="AG37" s="28"/>
      <c r="AH37" s="28"/>
      <c r="AI37" s="28"/>
      <c r="AJ37" s="28" t="s">
        <v>1725</v>
      </c>
      <c r="AK37" s="28" t="s">
        <v>1725</v>
      </c>
      <c r="AL37" s="115" t="e">
        <f t="shared" si="12"/>
        <v>#VALUE!</v>
      </c>
      <c r="AM37" s="27" t="str">
        <f t="shared" si="13"/>
        <v>STAR</v>
      </c>
    </row>
    <row r="38" spans="1:39" s="27" customFormat="1" ht="21.6" customHeight="1">
      <c r="A38" s="31">
        <v>40</v>
      </c>
      <c r="B38" s="31" t="s">
        <v>1728</v>
      </c>
      <c r="C38" s="31">
        <v>2025041281</v>
      </c>
      <c r="D38" s="31"/>
      <c r="E38" s="31"/>
      <c r="F38" s="31">
        <v>4259</v>
      </c>
      <c r="G38" s="31" t="s">
        <v>346</v>
      </c>
      <c r="H38" s="31" t="s">
        <v>3323</v>
      </c>
      <c r="I38" s="31"/>
      <c r="J38" s="31"/>
      <c r="K38" s="31"/>
      <c r="L38" s="31"/>
      <c r="M38" s="32"/>
      <c r="N38" s="31"/>
      <c r="O38" s="32"/>
      <c r="P38" s="33"/>
      <c r="Q38" s="31" t="s">
        <v>5191</v>
      </c>
      <c r="R38" s="31" t="s">
        <v>53</v>
      </c>
      <c r="S38" s="31" t="s">
        <v>4115</v>
      </c>
      <c r="T38" s="31">
        <v>1</v>
      </c>
      <c r="U38" s="31" t="s">
        <v>1723</v>
      </c>
      <c r="V38" s="31" t="s">
        <v>5192</v>
      </c>
      <c r="W38" s="31" t="s">
        <v>5193</v>
      </c>
      <c r="X38" s="224">
        <v>45757.509027777778</v>
      </c>
      <c r="Y38" s="31"/>
      <c r="Z38" s="31">
        <v>0.9</v>
      </c>
      <c r="AA38" s="31"/>
      <c r="AB38" s="31" t="s">
        <v>1724</v>
      </c>
      <c r="AC38" s="33" t="s">
        <v>5064</v>
      </c>
      <c r="AD38" s="31" t="s">
        <v>1725</v>
      </c>
      <c r="AE38" s="31"/>
      <c r="AF38" s="31"/>
      <c r="AG38" s="31"/>
      <c r="AH38" s="31"/>
      <c r="AI38" s="31"/>
      <c r="AJ38" s="31" t="s">
        <v>1725</v>
      </c>
      <c r="AK38" s="31" t="s">
        <v>1725</v>
      </c>
      <c r="AL38" s="115" t="e">
        <f t="shared" si="12"/>
        <v>#VALUE!</v>
      </c>
      <c r="AM38" s="27" t="str">
        <f t="shared" si="13"/>
        <v>STAR</v>
      </c>
    </row>
    <row r="39" spans="1:39" s="27" customFormat="1" ht="21.6" customHeight="1">
      <c r="A39" s="28">
        <v>41</v>
      </c>
      <c r="B39" s="28" t="s">
        <v>1728</v>
      </c>
      <c r="C39" s="28">
        <v>2025041291</v>
      </c>
      <c r="D39" s="28"/>
      <c r="E39" s="28"/>
      <c r="F39" s="28">
        <v>2306</v>
      </c>
      <c r="G39" s="28" t="s">
        <v>88</v>
      </c>
      <c r="H39" s="28" t="s">
        <v>3323</v>
      </c>
      <c r="I39" s="28"/>
      <c r="J39" s="28"/>
      <c r="K39" s="28"/>
      <c r="L39" s="28"/>
      <c r="M39" s="29"/>
      <c r="N39" s="28"/>
      <c r="O39" s="29"/>
      <c r="P39" s="30"/>
      <c r="Q39" s="28" t="s">
        <v>5194</v>
      </c>
      <c r="R39" s="28" t="s">
        <v>53</v>
      </c>
      <c r="S39" s="28" t="s">
        <v>4115</v>
      </c>
      <c r="T39" s="28">
        <v>1</v>
      </c>
      <c r="U39" s="28" t="s">
        <v>1723</v>
      </c>
      <c r="V39" s="28" t="s">
        <v>5195</v>
      </c>
      <c r="W39" s="28" t="s">
        <v>5196</v>
      </c>
      <c r="X39" s="140">
        <v>45757.544444444444</v>
      </c>
      <c r="Y39" s="28"/>
      <c r="Z39" s="28">
        <v>0.8</v>
      </c>
      <c r="AA39" s="28"/>
      <c r="AB39" s="28" t="s">
        <v>1724</v>
      </c>
      <c r="AC39" s="30" t="s">
        <v>5064</v>
      </c>
      <c r="AD39" s="28" t="s">
        <v>1725</v>
      </c>
      <c r="AE39" s="28"/>
      <c r="AF39" s="28"/>
      <c r="AG39" s="28"/>
      <c r="AH39" s="28"/>
      <c r="AI39" s="28"/>
      <c r="AJ39" s="28" t="s">
        <v>1725</v>
      </c>
      <c r="AK39" s="28" t="s">
        <v>1725</v>
      </c>
      <c r="AL39" s="115" t="e">
        <f t="shared" si="12"/>
        <v>#VALUE!</v>
      </c>
      <c r="AM39" s="27" t="str">
        <f t="shared" si="13"/>
        <v>STAR</v>
      </c>
    </row>
    <row r="40" spans="1:39" s="27" customFormat="1" ht="21.6" customHeight="1">
      <c r="A40" s="31">
        <v>42</v>
      </c>
      <c r="B40" s="31" t="s">
        <v>1728</v>
      </c>
      <c r="C40" s="31">
        <v>2025041310</v>
      </c>
      <c r="D40" s="31"/>
      <c r="E40" s="31"/>
      <c r="F40" s="31">
        <v>4764</v>
      </c>
      <c r="G40" s="31" t="s">
        <v>517</v>
      </c>
      <c r="H40" s="31" t="s">
        <v>3323</v>
      </c>
      <c r="I40" s="31"/>
      <c r="J40" s="31"/>
      <c r="K40" s="31"/>
      <c r="L40" s="31"/>
      <c r="M40" s="32"/>
      <c r="N40" s="31"/>
      <c r="O40" s="32"/>
      <c r="P40" s="33"/>
      <c r="Q40" s="31" t="s">
        <v>5197</v>
      </c>
      <c r="R40" s="31" t="s">
        <v>53</v>
      </c>
      <c r="S40" s="31" t="s">
        <v>4115</v>
      </c>
      <c r="T40" s="31">
        <v>1</v>
      </c>
      <c r="U40" s="31" t="s">
        <v>1723</v>
      </c>
      <c r="V40" s="31" t="s">
        <v>5198</v>
      </c>
      <c r="W40" s="31" t="s">
        <v>5199</v>
      </c>
      <c r="X40" s="224">
        <v>45757.611805555556</v>
      </c>
      <c r="Y40" s="31"/>
      <c r="Z40" s="31">
        <v>0.3</v>
      </c>
      <c r="AA40" s="31"/>
      <c r="AB40" s="31" t="s">
        <v>1724</v>
      </c>
      <c r="AC40" s="33" t="s">
        <v>5122</v>
      </c>
      <c r="AD40" s="31" t="s">
        <v>1725</v>
      </c>
      <c r="AE40" s="31"/>
      <c r="AF40" s="31"/>
      <c r="AG40" s="31"/>
      <c r="AH40" s="31"/>
      <c r="AI40" s="31"/>
      <c r="AJ40" s="31"/>
      <c r="AK40" s="31" t="s">
        <v>1725</v>
      </c>
      <c r="AL40" s="115" t="e">
        <f t="shared" si="12"/>
        <v>#VALUE!</v>
      </c>
      <c r="AM40" s="27" t="str">
        <f t="shared" si="13"/>
        <v/>
      </c>
    </row>
    <row r="41" spans="1:39" s="27" customFormat="1" ht="21.6" customHeight="1">
      <c r="A41" s="28">
        <v>43</v>
      </c>
      <c r="B41" s="28" t="s">
        <v>1728</v>
      </c>
      <c r="C41" s="28">
        <v>2025041350</v>
      </c>
      <c r="D41" s="28"/>
      <c r="E41" s="28"/>
      <c r="F41" s="28">
        <v>2442</v>
      </c>
      <c r="G41" s="28" t="s">
        <v>102</v>
      </c>
      <c r="H41" s="28" t="s">
        <v>3323</v>
      </c>
      <c r="I41" s="28"/>
      <c r="J41" s="28"/>
      <c r="K41" s="28"/>
      <c r="L41" s="28"/>
      <c r="M41" s="29"/>
      <c r="N41" s="28"/>
      <c r="O41" s="29"/>
      <c r="P41" s="30"/>
      <c r="Q41" s="28" t="s">
        <v>5200</v>
      </c>
      <c r="R41" s="28" t="s">
        <v>53</v>
      </c>
      <c r="S41" s="28" t="s">
        <v>4115</v>
      </c>
      <c r="T41" s="28">
        <v>1</v>
      </c>
      <c r="U41" s="28" t="s">
        <v>1723</v>
      </c>
      <c r="V41" s="28" t="s">
        <v>5201</v>
      </c>
      <c r="W41" s="28" t="s">
        <v>5202</v>
      </c>
      <c r="X41" s="140">
        <v>45757.661805555559</v>
      </c>
      <c r="Y41" s="28"/>
      <c r="Z41" s="28">
        <v>0.9</v>
      </c>
      <c r="AA41" s="28"/>
      <c r="AB41" s="28" t="s">
        <v>1724</v>
      </c>
      <c r="AC41" s="30" t="s">
        <v>5064</v>
      </c>
      <c r="AD41" s="28" t="s">
        <v>1725</v>
      </c>
      <c r="AE41" s="28"/>
      <c r="AF41" s="28"/>
      <c r="AG41" s="28"/>
      <c r="AH41" s="28"/>
      <c r="AI41" s="28"/>
      <c r="AJ41" s="28" t="s">
        <v>1725</v>
      </c>
      <c r="AK41" s="28" t="s">
        <v>1725</v>
      </c>
      <c r="AL41" s="115" t="e">
        <f t="shared" si="12"/>
        <v>#VALUE!</v>
      </c>
      <c r="AM41" s="27" t="str">
        <f t="shared" si="13"/>
        <v>STAR</v>
      </c>
    </row>
    <row r="42" spans="1:39" s="27" customFormat="1" ht="21.6" customHeight="1">
      <c r="A42" s="31">
        <v>44</v>
      </c>
      <c r="B42" s="31" t="s">
        <v>1728</v>
      </c>
      <c r="C42" s="31">
        <v>2025041364</v>
      </c>
      <c r="D42" s="31"/>
      <c r="E42" s="31"/>
      <c r="F42" s="31">
        <v>5074</v>
      </c>
      <c r="G42" s="31" t="s">
        <v>582</v>
      </c>
      <c r="H42" s="31" t="s">
        <v>3323</v>
      </c>
      <c r="I42" s="31"/>
      <c r="J42" s="31"/>
      <c r="K42" s="31"/>
      <c r="L42" s="31"/>
      <c r="M42" s="32"/>
      <c r="N42" s="31"/>
      <c r="O42" s="32"/>
      <c r="P42" s="33"/>
      <c r="Q42" s="31" t="s">
        <v>5203</v>
      </c>
      <c r="R42" s="31" t="s">
        <v>53</v>
      </c>
      <c r="S42" s="31" t="s">
        <v>4115</v>
      </c>
      <c r="T42" s="31">
        <v>1</v>
      </c>
      <c r="U42" s="31" t="s">
        <v>1723</v>
      </c>
      <c r="V42" s="31" t="s">
        <v>5204</v>
      </c>
      <c r="W42" s="31" t="s">
        <v>5205</v>
      </c>
      <c r="X42" s="224">
        <v>45757.680555555555</v>
      </c>
      <c r="Y42" s="31"/>
      <c r="Z42" s="31">
        <v>0.3</v>
      </c>
      <c r="AA42" s="31"/>
      <c r="AB42" s="31" t="s">
        <v>1724</v>
      </c>
      <c r="AC42" s="33" t="s">
        <v>5122</v>
      </c>
      <c r="AD42" s="31" t="s">
        <v>1725</v>
      </c>
      <c r="AE42" s="31"/>
      <c r="AF42" s="31"/>
      <c r="AG42" s="31"/>
      <c r="AH42" s="31"/>
      <c r="AI42" s="31"/>
      <c r="AJ42" s="31"/>
      <c r="AK42" s="31" t="s">
        <v>1725</v>
      </c>
      <c r="AL42" s="115" t="e">
        <f t="shared" si="12"/>
        <v>#VALUE!</v>
      </c>
      <c r="AM42" s="27" t="str">
        <f t="shared" si="13"/>
        <v/>
      </c>
    </row>
    <row r="43" spans="1:39" s="27" customFormat="1" ht="21.6" customHeight="1">
      <c r="A43" s="28">
        <v>45</v>
      </c>
      <c r="B43" s="28" t="s">
        <v>1728</v>
      </c>
      <c r="C43" s="28">
        <v>2025041383</v>
      </c>
      <c r="D43" s="28"/>
      <c r="E43" s="28"/>
      <c r="F43" s="28">
        <v>4243</v>
      </c>
      <c r="G43" s="28" t="s">
        <v>342</v>
      </c>
      <c r="H43" s="28" t="s">
        <v>3323</v>
      </c>
      <c r="I43" s="28"/>
      <c r="J43" s="28"/>
      <c r="K43" s="28"/>
      <c r="L43" s="28"/>
      <c r="M43" s="29"/>
      <c r="N43" s="28"/>
      <c r="O43" s="29"/>
      <c r="P43" s="30"/>
      <c r="Q43" s="28" t="s">
        <v>5206</v>
      </c>
      <c r="R43" s="28" t="s">
        <v>53</v>
      </c>
      <c r="S43" s="28" t="s">
        <v>4115</v>
      </c>
      <c r="T43" s="28">
        <v>1</v>
      </c>
      <c r="U43" s="28" t="s">
        <v>1723</v>
      </c>
      <c r="V43" s="28" t="s">
        <v>5207</v>
      </c>
      <c r="W43" s="28" t="s">
        <v>5208</v>
      </c>
      <c r="X43" s="140">
        <v>45757.727777777778</v>
      </c>
      <c r="Y43" s="28"/>
      <c r="Z43" s="28">
        <v>0.9</v>
      </c>
      <c r="AA43" s="28"/>
      <c r="AB43" s="28" t="s">
        <v>1724</v>
      </c>
      <c r="AC43" s="30" t="s">
        <v>5064</v>
      </c>
      <c r="AD43" s="28" t="s">
        <v>1725</v>
      </c>
      <c r="AE43" s="28"/>
      <c r="AF43" s="28"/>
      <c r="AG43" s="28"/>
      <c r="AH43" s="28"/>
      <c r="AI43" s="28"/>
      <c r="AJ43" s="28" t="s">
        <v>1725</v>
      </c>
      <c r="AK43" s="28" t="s">
        <v>1725</v>
      </c>
      <c r="AL43" s="115" t="e">
        <f t="shared" si="12"/>
        <v>#VALUE!</v>
      </c>
      <c r="AM43" s="27" t="str">
        <f t="shared" si="13"/>
        <v>STAR</v>
      </c>
    </row>
    <row r="44" spans="1:39" s="27" customFormat="1" ht="21.6" customHeight="1">
      <c r="A44" s="31">
        <v>46</v>
      </c>
      <c r="B44" s="31" t="s">
        <v>1728</v>
      </c>
      <c r="C44" s="31">
        <v>2025041385</v>
      </c>
      <c r="D44" s="31"/>
      <c r="E44" s="31"/>
      <c r="F44" s="31">
        <v>3458</v>
      </c>
      <c r="G44" s="31" t="s">
        <v>190</v>
      </c>
      <c r="H44" s="31" t="s">
        <v>3323</v>
      </c>
      <c r="I44" s="31"/>
      <c r="J44" s="31"/>
      <c r="K44" s="31"/>
      <c r="L44" s="31"/>
      <c r="M44" s="32"/>
      <c r="N44" s="31"/>
      <c r="O44" s="32"/>
      <c r="P44" s="32"/>
      <c r="Q44" s="31" t="s">
        <v>5209</v>
      </c>
      <c r="R44" s="31" t="s">
        <v>53</v>
      </c>
      <c r="S44" s="31" t="s">
        <v>4115</v>
      </c>
      <c r="T44" s="31">
        <v>1</v>
      </c>
      <c r="U44" s="31" t="s">
        <v>1723</v>
      </c>
      <c r="V44" s="31" t="s">
        <v>5210</v>
      </c>
      <c r="W44" s="31" t="s">
        <v>5211</v>
      </c>
      <c r="X44" s="224">
        <v>45757.754166666666</v>
      </c>
      <c r="Y44" s="31"/>
      <c r="Z44" s="31">
        <v>0.6</v>
      </c>
      <c r="AA44" s="31"/>
      <c r="AB44" s="31" t="s">
        <v>1724</v>
      </c>
      <c r="AC44" s="32" t="s">
        <v>5064</v>
      </c>
      <c r="AD44" s="31" t="s">
        <v>1725</v>
      </c>
      <c r="AE44" s="31"/>
      <c r="AF44" s="31"/>
      <c r="AG44" s="31"/>
      <c r="AH44" s="31"/>
      <c r="AI44" s="31"/>
      <c r="AJ44" s="31" t="s">
        <v>1725</v>
      </c>
      <c r="AK44" s="31" t="s">
        <v>1725</v>
      </c>
      <c r="AL44" s="115" t="e">
        <f t="shared" si="12"/>
        <v>#VALUE!</v>
      </c>
      <c r="AM44" s="27" t="str">
        <f t="shared" si="13"/>
        <v>STAR</v>
      </c>
    </row>
    <row r="45" spans="1:39" s="27" customFormat="1" ht="21.6" customHeight="1">
      <c r="A45" s="31">
        <v>48</v>
      </c>
      <c r="B45" s="31" t="s">
        <v>1728</v>
      </c>
      <c r="C45" s="31">
        <v>2025041432</v>
      </c>
      <c r="D45" s="31"/>
      <c r="E45" s="31"/>
      <c r="F45" s="31">
        <v>4656</v>
      </c>
      <c r="G45" s="31" t="s">
        <v>474</v>
      </c>
      <c r="H45" s="31" t="s">
        <v>3317</v>
      </c>
      <c r="I45" s="31"/>
      <c r="J45" s="31"/>
      <c r="K45" s="31"/>
      <c r="L45" s="31"/>
      <c r="M45" s="32"/>
      <c r="N45" s="31"/>
      <c r="O45" s="32"/>
      <c r="P45" s="33"/>
      <c r="Q45" s="31" t="s">
        <v>5212</v>
      </c>
      <c r="R45" s="31" t="s">
        <v>53</v>
      </c>
      <c r="S45" s="31" t="s">
        <v>16</v>
      </c>
      <c r="T45" s="31">
        <v>1</v>
      </c>
      <c r="U45" s="31" t="s">
        <v>1723</v>
      </c>
      <c r="V45" s="31" t="s">
        <v>5213</v>
      </c>
      <c r="W45" s="31" t="s">
        <v>5214</v>
      </c>
      <c r="X45" s="224">
        <v>45758.451388888891</v>
      </c>
      <c r="Y45" s="31"/>
      <c r="Z45" s="31">
        <v>0.8</v>
      </c>
      <c r="AA45" s="31"/>
      <c r="AB45" s="31" t="s">
        <v>1724</v>
      </c>
      <c r="AC45" s="33" t="s">
        <v>5064</v>
      </c>
      <c r="AD45" s="31" t="s">
        <v>1725</v>
      </c>
      <c r="AE45" s="31"/>
      <c r="AF45" s="31"/>
      <c r="AG45" s="31"/>
      <c r="AH45" s="31"/>
      <c r="AI45" s="31"/>
      <c r="AJ45" s="31" t="s">
        <v>1725</v>
      </c>
      <c r="AK45" s="31"/>
      <c r="AL45" s="115" t="e">
        <f t="shared" ref="AL45:AL50" si="14">DATEVALUE(TEXT(I45, "yyyy/mm/dd"))</f>
        <v>#VALUE!</v>
      </c>
      <c r="AM45" s="27" t="str">
        <f t="shared" ref="AM45:AM50" si="15">IF(ISNUMBER(SEARCH("STAR", AC45)), "STAR", "")</f>
        <v>STAR</v>
      </c>
    </row>
    <row r="46" spans="1:39" s="27" customFormat="1" ht="21.6" customHeight="1">
      <c r="A46" s="28">
        <v>49</v>
      </c>
      <c r="B46" s="28" t="s">
        <v>1728</v>
      </c>
      <c r="C46" s="28">
        <v>2025041452</v>
      </c>
      <c r="D46" s="28"/>
      <c r="E46" s="28"/>
      <c r="F46" s="28">
        <v>3606</v>
      </c>
      <c r="G46" s="28" t="s">
        <v>206</v>
      </c>
      <c r="H46" s="28" t="s">
        <v>3317</v>
      </c>
      <c r="I46" s="28"/>
      <c r="J46" s="28"/>
      <c r="K46" s="28"/>
      <c r="L46" s="28"/>
      <c r="M46" s="29"/>
      <c r="N46" s="28"/>
      <c r="O46" s="29"/>
      <c r="P46" s="30"/>
      <c r="Q46" s="28" t="s">
        <v>5215</v>
      </c>
      <c r="R46" s="28" t="s">
        <v>53</v>
      </c>
      <c r="S46" s="28" t="s">
        <v>16</v>
      </c>
      <c r="T46" s="28">
        <v>1</v>
      </c>
      <c r="U46" s="28" t="s">
        <v>1723</v>
      </c>
      <c r="V46" s="28" t="s">
        <v>5216</v>
      </c>
      <c r="W46" s="28" t="s">
        <v>5217</v>
      </c>
      <c r="X46" s="140">
        <v>45758.493055555555</v>
      </c>
      <c r="Y46" s="28"/>
      <c r="Z46" s="28">
        <v>0.8</v>
      </c>
      <c r="AA46" s="28"/>
      <c r="AB46" s="28" t="s">
        <v>1724</v>
      </c>
      <c r="AC46" s="30" t="s">
        <v>5064</v>
      </c>
      <c r="AD46" s="28" t="s">
        <v>1725</v>
      </c>
      <c r="AE46" s="28"/>
      <c r="AF46" s="28"/>
      <c r="AG46" s="28"/>
      <c r="AH46" s="28"/>
      <c r="AI46" s="28"/>
      <c r="AJ46" s="28" t="s">
        <v>1725</v>
      </c>
      <c r="AK46" s="28" t="s">
        <v>1725</v>
      </c>
      <c r="AL46" s="115" t="e">
        <f t="shared" si="14"/>
        <v>#VALUE!</v>
      </c>
      <c r="AM46" s="27" t="str">
        <f t="shared" si="15"/>
        <v>STAR</v>
      </c>
    </row>
    <row r="47" spans="1:39" s="27" customFormat="1" ht="21.6" customHeight="1">
      <c r="A47" s="31">
        <v>50</v>
      </c>
      <c r="B47" s="31" t="s">
        <v>1728</v>
      </c>
      <c r="C47" s="31">
        <v>2025041455</v>
      </c>
      <c r="D47" s="31"/>
      <c r="E47" s="31"/>
      <c r="F47" s="31" t="s">
        <v>19</v>
      </c>
      <c r="G47" s="31" t="s">
        <v>633</v>
      </c>
      <c r="H47" s="31" t="s">
        <v>1751</v>
      </c>
      <c r="I47" s="31"/>
      <c r="J47" s="31"/>
      <c r="K47" s="31"/>
      <c r="L47" s="31"/>
      <c r="M47" s="32"/>
      <c r="N47" s="31"/>
      <c r="O47" s="32"/>
      <c r="P47" s="33"/>
      <c r="Q47" s="31" t="s">
        <v>5218</v>
      </c>
      <c r="R47" s="31" t="s">
        <v>53</v>
      </c>
      <c r="S47" s="31" t="s">
        <v>4115</v>
      </c>
      <c r="T47" s="31">
        <v>1</v>
      </c>
      <c r="U47" s="31" t="s">
        <v>1723</v>
      </c>
      <c r="V47" s="31" t="s">
        <v>5219</v>
      </c>
      <c r="W47" s="31" t="s">
        <v>5217</v>
      </c>
      <c r="X47" s="224">
        <v>45758.502083333333</v>
      </c>
      <c r="Y47" s="31"/>
      <c r="Z47" s="31">
        <v>1.1000000000000001</v>
      </c>
      <c r="AA47" s="31"/>
      <c r="AB47" s="31" t="s">
        <v>1724</v>
      </c>
      <c r="AC47" s="33" t="s">
        <v>5064</v>
      </c>
      <c r="AD47" s="31" t="s">
        <v>1725</v>
      </c>
      <c r="AE47" s="31"/>
      <c r="AF47" s="31"/>
      <c r="AG47" s="31"/>
      <c r="AH47" s="31"/>
      <c r="AI47" s="31"/>
      <c r="AJ47" s="31" t="s">
        <v>1725</v>
      </c>
      <c r="AK47" s="31" t="s">
        <v>1725</v>
      </c>
      <c r="AL47" s="115" t="e">
        <f t="shared" si="14"/>
        <v>#VALUE!</v>
      </c>
      <c r="AM47" s="27" t="str">
        <f t="shared" si="15"/>
        <v>STAR</v>
      </c>
    </row>
    <row r="48" spans="1:39" s="27" customFormat="1" ht="21.6" customHeight="1">
      <c r="A48" s="28">
        <v>51</v>
      </c>
      <c r="B48" s="28" t="s">
        <v>1728</v>
      </c>
      <c r="C48" s="28">
        <v>2025041481</v>
      </c>
      <c r="D48" s="28"/>
      <c r="E48" s="28"/>
      <c r="F48" s="28">
        <v>3676</v>
      </c>
      <c r="G48" s="28" t="s">
        <v>4099</v>
      </c>
      <c r="H48" s="28" t="s">
        <v>1751</v>
      </c>
      <c r="I48" s="28"/>
      <c r="J48" s="28"/>
      <c r="K48" s="28"/>
      <c r="L48" s="28"/>
      <c r="M48" s="29"/>
      <c r="N48" s="28"/>
      <c r="O48" s="29"/>
      <c r="P48" s="30"/>
      <c r="Q48" s="28" t="s">
        <v>5220</v>
      </c>
      <c r="R48" s="28" t="s">
        <v>53</v>
      </c>
      <c r="S48" s="28" t="s">
        <v>4115</v>
      </c>
      <c r="T48" s="28">
        <v>1</v>
      </c>
      <c r="U48" s="28" t="s">
        <v>1723</v>
      </c>
      <c r="V48" s="28" t="s">
        <v>5221</v>
      </c>
      <c r="W48" s="28" t="s">
        <v>5222</v>
      </c>
      <c r="X48" s="140">
        <v>45758.548611111109</v>
      </c>
      <c r="Y48" s="28"/>
      <c r="Z48" s="28">
        <v>1</v>
      </c>
      <c r="AA48" s="28"/>
      <c r="AB48" s="28" t="s">
        <v>1724</v>
      </c>
      <c r="AC48" s="30" t="s">
        <v>5064</v>
      </c>
      <c r="AD48" s="28" t="s">
        <v>1725</v>
      </c>
      <c r="AE48" s="28"/>
      <c r="AF48" s="28"/>
      <c r="AG48" s="28"/>
      <c r="AH48" s="28"/>
      <c r="AI48" s="28"/>
      <c r="AJ48" s="28" t="s">
        <v>1725</v>
      </c>
      <c r="AK48" s="28" t="s">
        <v>1725</v>
      </c>
      <c r="AL48" s="115" t="e">
        <f t="shared" si="14"/>
        <v>#VALUE!</v>
      </c>
      <c r="AM48" s="27" t="str">
        <f t="shared" si="15"/>
        <v>STAR</v>
      </c>
    </row>
    <row r="49" spans="1:39" s="27" customFormat="1" ht="21.6" customHeight="1">
      <c r="A49" s="31">
        <v>52</v>
      </c>
      <c r="B49" s="31" t="s">
        <v>1728</v>
      </c>
      <c r="C49" s="31">
        <v>2025041533</v>
      </c>
      <c r="D49" s="31"/>
      <c r="E49" s="31"/>
      <c r="F49" s="31">
        <v>3752</v>
      </c>
      <c r="G49" s="31" t="s">
        <v>4051</v>
      </c>
      <c r="H49" s="31" t="s">
        <v>1726</v>
      </c>
      <c r="I49" s="31"/>
      <c r="J49" s="31"/>
      <c r="K49" s="31"/>
      <c r="L49" s="31"/>
      <c r="M49" s="32"/>
      <c r="N49" s="31"/>
      <c r="O49" s="32"/>
      <c r="P49" s="33"/>
      <c r="Q49" s="31" t="s">
        <v>5223</v>
      </c>
      <c r="R49" s="31" t="s">
        <v>53</v>
      </c>
      <c r="S49" s="31" t="s">
        <v>1158</v>
      </c>
      <c r="T49" s="31">
        <v>1</v>
      </c>
      <c r="U49" s="31" t="s">
        <v>1723</v>
      </c>
      <c r="V49" s="31" t="s">
        <v>5224</v>
      </c>
      <c r="W49" s="31" t="s">
        <v>5225</v>
      </c>
      <c r="X49" s="224">
        <v>45758.645833333336</v>
      </c>
      <c r="Y49" s="31"/>
      <c r="Z49" s="31">
        <v>0.8</v>
      </c>
      <c r="AA49" s="31"/>
      <c r="AB49" s="31" t="s">
        <v>1724</v>
      </c>
      <c r="AC49" s="33" t="s">
        <v>5064</v>
      </c>
      <c r="AD49" s="31" t="s">
        <v>1725</v>
      </c>
      <c r="AE49" s="31"/>
      <c r="AF49" s="31"/>
      <c r="AG49" s="31"/>
      <c r="AH49" s="31"/>
      <c r="AI49" s="31"/>
      <c r="AJ49" s="31" t="s">
        <v>1725</v>
      </c>
      <c r="AK49" s="31" t="s">
        <v>1725</v>
      </c>
      <c r="AL49" s="115" t="e">
        <f t="shared" si="14"/>
        <v>#VALUE!</v>
      </c>
      <c r="AM49" s="27" t="str">
        <f t="shared" si="15"/>
        <v>STAR</v>
      </c>
    </row>
    <row r="50" spans="1:39" s="27" customFormat="1" ht="21.6" customHeight="1">
      <c r="A50" s="28">
        <v>53</v>
      </c>
      <c r="B50" s="28" t="s">
        <v>1728</v>
      </c>
      <c r="C50" s="28">
        <v>2025041547</v>
      </c>
      <c r="D50" s="28"/>
      <c r="E50" s="28"/>
      <c r="F50" s="28">
        <v>3977</v>
      </c>
      <c r="G50" s="28" t="s">
        <v>279</v>
      </c>
      <c r="H50" s="28" t="s">
        <v>1726</v>
      </c>
      <c r="I50" s="28"/>
      <c r="J50" s="28"/>
      <c r="K50" s="28"/>
      <c r="L50" s="28"/>
      <c r="M50" s="29"/>
      <c r="N50" s="28"/>
      <c r="O50" s="29"/>
      <c r="P50" s="29"/>
      <c r="Q50" s="28" t="s">
        <v>5226</v>
      </c>
      <c r="R50" s="28" t="s">
        <v>53</v>
      </c>
      <c r="S50" s="28" t="s">
        <v>1158</v>
      </c>
      <c r="T50" s="28">
        <v>1</v>
      </c>
      <c r="U50" s="28" t="s">
        <v>1723</v>
      </c>
      <c r="V50" s="28" t="s">
        <v>5227</v>
      </c>
      <c r="W50" s="28" t="s">
        <v>5228</v>
      </c>
      <c r="X50" s="140">
        <v>45758.659722222219</v>
      </c>
      <c r="Y50" s="28"/>
      <c r="Z50" s="28">
        <v>0.3</v>
      </c>
      <c r="AA50" s="28"/>
      <c r="AB50" s="28" t="s">
        <v>1724</v>
      </c>
      <c r="AC50" s="29" t="s">
        <v>5122</v>
      </c>
      <c r="AD50" s="28" t="s">
        <v>1725</v>
      </c>
      <c r="AE50" s="28"/>
      <c r="AF50" s="28"/>
      <c r="AG50" s="28"/>
      <c r="AH50" s="28"/>
      <c r="AI50" s="28"/>
      <c r="AJ50" s="28" t="s">
        <v>1725</v>
      </c>
      <c r="AK50" s="28" t="s">
        <v>1725</v>
      </c>
      <c r="AL50" s="115" t="e">
        <f t="shared" si="14"/>
        <v>#VALUE!</v>
      </c>
      <c r="AM50" s="27" t="str">
        <f t="shared" si="15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P15"/>
  <sheetViews>
    <sheetView workbookViewId="0">
      <pane ySplit="1" topLeftCell="A2" activePane="bottomLeft" state="frozen"/>
      <selection pane="bottomLeft" activeCell="C21" sqref="C21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42" s="27" customFormat="1" ht="49.95" customHeight="1">
      <c r="A1" s="122" t="s">
        <v>761</v>
      </c>
      <c r="B1" s="122" t="s">
        <v>1687</v>
      </c>
      <c r="C1" s="122" t="s">
        <v>1688</v>
      </c>
      <c r="D1" s="122" t="s">
        <v>1689</v>
      </c>
      <c r="E1" s="122" t="s">
        <v>1690</v>
      </c>
      <c r="F1" s="122" t="s">
        <v>1691</v>
      </c>
      <c r="G1" s="122" t="s">
        <v>1692</v>
      </c>
      <c r="H1" s="122" t="s">
        <v>1693</v>
      </c>
      <c r="I1" s="122" t="s">
        <v>1694</v>
      </c>
      <c r="J1" s="122" t="s">
        <v>1695</v>
      </c>
      <c r="K1" s="122" t="s">
        <v>1696</v>
      </c>
      <c r="L1" s="122" t="s">
        <v>1697</v>
      </c>
      <c r="M1" s="122" t="s">
        <v>1698</v>
      </c>
      <c r="N1" s="122" t="s">
        <v>1699</v>
      </c>
      <c r="O1" s="122" t="s">
        <v>1700</v>
      </c>
      <c r="P1" s="122" t="s">
        <v>1701</v>
      </c>
      <c r="Q1" s="122" t="s">
        <v>1702</v>
      </c>
      <c r="R1" s="122" t="s">
        <v>1703</v>
      </c>
      <c r="S1" s="122" t="s">
        <v>1704</v>
      </c>
      <c r="T1" s="122" t="s">
        <v>1705</v>
      </c>
      <c r="U1" s="122" t="s">
        <v>1706</v>
      </c>
      <c r="V1" s="122" t="s">
        <v>1707</v>
      </c>
      <c r="W1" s="122" t="s">
        <v>1708</v>
      </c>
      <c r="X1" s="122" t="s">
        <v>1709</v>
      </c>
      <c r="Y1" s="122" t="s">
        <v>1710</v>
      </c>
      <c r="Z1" s="122" t="s">
        <v>1711</v>
      </c>
      <c r="AA1" s="122" t="s">
        <v>1712</v>
      </c>
      <c r="AB1" s="122" t="s">
        <v>1713</v>
      </c>
      <c r="AC1" s="122" t="s">
        <v>1714</v>
      </c>
      <c r="AD1" s="123" t="s">
        <v>4042</v>
      </c>
      <c r="AE1" s="26" t="s">
        <v>1715</v>
      </c>
      <c r="AF1" s="26" t="s">
        <v>1716</v>
      </c>
      <c r="AG1" s="26" t="s">
        <v>1717</v>
      </c>
      <c r="AH1" s="26" t="s">
        <v>1718</v>
      </c>
      <c r="AI1" s="26" t="s">
        <v>1719</v>
      </c>
      <c r="AJ1" s="26" t="s">
        <v>1720</v>
      </c>
      <c r="AK1" s="26" t="s">
        <v>1721</v>
      </c>
      <c r="AL1" s="26" t="s">
        <v>1722</v>
      </c>
    </row>
    <row r="2" spans="1:42" s="27" customFormat="1" ht="21.6" customHeight="1">
      <c r="A2" s="28">
        <v>87</v>
      </c>
      <c r="B2" s="28" t="s">
        <v>1728</v>
      </c>
      <c r="C2" s="28">
        <v>2025011806</v>
      </c>
      <c r="D2" s="28"/>
      <c r="E2" s="28"/>
      <c r="F2" s="28">
        <v>4983</v>
      </c>
      <c r="G2" s="28" t="s">
        <v>576</v>
      </c>
      <c r="H2" s="28" t="s">
        <v>1726</v>
      </c>
      <c r="I2" s="28"/>
      <c r="J2" s="28"/>
      <c r="K2" s="28"/>
      <c r="L2" s="28"/>
      <c r="M2" s="29"/>
      <c r="N2" s="28"/>
      <c r="O2" s="29"/>
      <c r="P2" s="30"/>
      <c r="Q2" s="28" t="s">
        <v>4130</v>
      </c>
      <c r="R2" s="28" t="s">
        <v>53</v>
      </c>
      <c r="S2" s="28" t="s">
        <v>1158</v>
      </c>
      <c r="T2" s="28">
        <v>1</v>
      </c>
      <c r="U2" s="28" t="s">
        <v>1723</v>
      </c>
      <c r="V2" s="28" t="s">
        <v>4131</v>
      </c>
      <c r="W2" s="28" t="s">
        <v>4132</v>
      </c>
      <c r="X2" s="140">
        <v>45670.677083333336</v>
      </c>
      <c r="Y2" s="28"/>
      <c r="Z2" s="28">
        <v>0.7</v>
      </c>
      <c r="AA2" s="28"/>
      <c r="AB2" s="28" t="s">
        <v>1724</v>
      </c>
      <c r="AC2" s="112" t="s">
        <v>4134</v>
      </c>
      <c r="AD2" s="227" t="s">
        <v>4133</v>
      </c>
      <c r="AE2" s="28"/>
      <c r="AF2" s="28"/>
      <c r="AG2" s="28"/>
      <c r="AH2" s="28"/>
      <c r="AI2" s="28"/>
      <c r="AJ2" s="28"/>
      <c r="AK2" s="28" t="s">
        <v>1725</v>
      </c>
      <c r="AL2" s="115" t="e">
        <f t="shared" ref="AL2:AL4" si="0">DATEVALUE(TEXT(I2, "yyyy/mm/dd"))</f>
        <v>#VALUE!</v>
      </c>
    </row>
    <row r="3" spans="1:42" s="27" customFormat="1" ht="21.6" customHeight="1" thickBot="1">
      <c r="A3" s="31">
        <v>52</v>
      </c>
      <c r="B3" s="31" t="s">
        <v>1728</v>
      </c>
      <c r="C3" s="31">
        <v>2025031532</v>
      </c>
      <c r="D3" s="31"/>
      <c r="E3" s="31"/>
      <c r="F3" s="31">
        <v>2221</v>
      </c>
      <c r="G3" s="31" t="s">
        <v>1437</v>
      </c>
      <c r="H3" s="31" t="s">
        <v>1726</v>
      </c>
      <c r="I3" s="31"/>
      <c r="J3" s="31"/>
      <c r="K3" s="31"/>
      <c r="L3" s="31"/>
      <c r="M3" s="32"/>
      <c r="N3" s="31"/>
      <c r="O3" s="32"/>
      <c r="P3" s="33"/>
      <c r="Q3" s="31" t="s">
        <v>4142</v>
      </c>
      <c r="R3" s="31" t="s">
        <v>53</v>
      </c>
      <c r="S3" s="31" t="s">
        <v>1158</v>
      </c>
      <c r="T3" s="31">
        <v>1</v>
      </c>
      <c r="U3" s="31" t="s">
        <v>1723</v>
      </c>
      <c r="V3" s="31" t="s">
        <v>4444</v>
      </c>
      <c r="W3" s="31" t="s">
        <v>4445</v>
      </c>
      <c r="X3" s="224">
        <v>45728.498611111114</v>
      </c>
      <c r="Y3" s="31"/>
      <c r="Z3" s="31">
        <v>0.3</v>
      </c>
      <c r="AA3" s="31"/>
      <c r="AB3" s="31" t="s">
        <v>1724</v>
      </c>
      <c r="AC3" s="33" t="s">
        <v>4126</v>
      </c>
      <c r="AD3" s="323" t="s">
        <v>5175</v>
      </c>
      <c r="AE3" s="31"/>
      <c r="AF3" s="31"/>
      <c r="AG3" s="31"/>
      <c r="AH3" s="31"/>
      <c r="AI3" s="31"/>
      <c r="AJ3" s="31"/>
      <c r="AK3" s="31" t="s">
        <v>1725</v>
      </c>
      <c r="AL3" s="115" t="e">
        <f t="shared" si="0"/>
        <v>#VALUE!</v>
      </c>
    </row>
    <row r="4" spans="1:42" s="27" customFormat="1" ht="21.6" customHeight="1" thickBot="1">
      <c r="A4" s="28">
        <v>35</v>
      </c>
      <c r="B4" s="28" t="s">
        <v>1728</v>
      </c>
      <c r="C4" s="28">
        <v>2025041163</v>
      </c>
      <c r="D4" s="28"/>
      <c r="E4" s="28"/>
      <c r="F4" s="28">
        <v>3772</v>
      </c>
      <c r="G4" s="28" t="s">
        <v>4145</v>
      </c>
      <c r="H4" s="28" t="s">
        <v>1751</v>
      </c>
      <c r="I4" s="28"/>
      <c r="J4" s="28"/>
      <c r="K4" s="28"/>
      <c r="L4" s="28"/>
      <c r="M4" s="29"/>
      <c r="N4" s="28"/>
      <c r="O4" s="29"/>
      <c r="P4" s="30"/>
      <c r="Q4" s="28" t="s">
        <v>5169</v>
      </c>
      <c r="R4" s="28" t="s">
        <v>53</v>
      </c>
      <c r="S4" s="28" t="s">
        <v>4115</v>
      </c>
      <c r="T4" s="28">
        <v>1</v>
      </c>
      <c r="U4" s="28" t="s">
        <v>1723</v>
      </c>
      <c r="V4" s="28" t="s">
        <v>5170</v>
      </c>
      <c r="W4" s="28" t="s">
        <v>5171</v>
      </c>
      <c r="X4" s="140">
        <v>45756.634027777778</v>
      </c>
      <c r="Y4" s="28"/>
      <c r="Z4" s="28">
        <v>0.3</v>
      </c>
      <c r="AA4" s="28"/>
      <c r="AB4" s="28" t="s">
        <v>1724</v>
      </c>
      <c r="AC4" s="30"/>
      <c r="AD4" s="321" t="s">
        <v>5175</v>
      </c>
      <c r="AE4" s="28"/>
      <c r="AF4" s="28"/>
      <c r="AG4" s="28"/>
      <c r="AH4" s="28"/>
      <c r="AI4" s="28"/>
      <c r="AJ4" s="28"/>
      <c r="AK4" s="28" t="s">
        <v>1725</v>
      </c>
      <c r="AL4" s="115" t="e">
        <f t="shared" si="0"/>
        <v>#VALUE!</v>
      </c>
      <c r="AM4" s="322" t="s">
        <v>5174</v>
      </c>
      <c r="AN4" s="352">
        <v>2025041163</v>
      </c>
      <c r="AO4" s="353"/>
      <c r="AP4" s="354"/>
    </row>
    <row r="5" spans="1:42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0"/>
      <c r="Y5" s="28"/>
      <c r="Z5" s="28"/>
      <c r="AA5" s="28"/>
      <c r="AB5" s="28"/>
      <c r="AC5" s="112"/>
      <c r="AD5" s="112"/>
      <c r="AE5" s="28"/>
      <c r="AF5" s="28"/>
      <c r="AG5" s="28"/>
      <c r="AH5" s="28"/>
      <c r="AI5" s="28"/>
      <c r="AJ5" s="28"/>
      <c r="AK5" s="28" t="s">
        <v>1725</v>
      </c>
      <c r="AL5" s="115" t="e">
        <f t="shared" ref="AL5:AL6" si="1">DATEVALUE(TEXT(I5, "yyyy/mm/dd"))</f>
        <v>#VALUE!</v>
      </c>
    </row>
    <row r="6" spans="1:42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0"/>
      <c r="Y6" s="28"/>
      <c r="Z6" s="28"/>
      <c r="AA6" s="28"/>
      <c r="AB6" s="28"/>
      <c r="AC6" s="118"/>
      <c r="AD6" s="220"/>
      <c r="AE6" s="28"/>
      <c r="AF6" s="28"/>
      <c r="AG6" s="28"/>
      <c r="AH6" s="28"/>
      <c r="AI6" s="28"/>
      <c r="AJ6" s="28"/>
      <c r="AK6" s="28" t="s">
        <v>1725</v>
      </c>
      <c r="AL6" s="115" t="e">
        <f t="shared" si="1"/>
        <v>#VALUE!</v>
      </c>
    </row>
    <row r="7" spans="1:42" s="27" customFormat="1" ht="21.6" customHeight="1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127"/>
      <c r="O7" s="128"/>
      <c r="P7" s="129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30"/>
      <c r="AD7" s="131"/>
      <c r="AE7" s="121"/>
      <c r="AF7" s="31"/>
      <c r="AG7" s="31"/>
      <c r="AH7" s="31"/>
      <c r="AI7" s="31"/>
      <c r="AJ7" s="31"/>
      <c r="AK7" s="31" t="s">
        <v>1725</v>
      </c>
    </row>
    <row r="8" spans="1:42" s="27" customFormat="1" ht="21.6" customHeight="1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127"/>
      <c r="O8" s="128"/>
      <c r="P8" s="129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32"/>
      <c r="AD8" s="133"/>
      <c r="AE8" s="121"/>
      <c r="AF8" s="31"/>
      <c r="AG8" s="31"/>
      <c r="AH8" s="31"/>
      <c r="AI8" s="31"/>
      <c r="AJ8" s="31"/>
      <c r="AK8" s="31" t="s">
        <v>1725</v>
      </c>
    </row>
    <row r="9" spans="1:42" s="27" customFormat="1" ht="21.6" customHeight="1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  <c r="N9" s="127"/>
      <c r="O9" s="128"/>
      <c r="P9" s="128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34"/>
      <c r="AD9" s="131"/>
      <c r="AE9" s="121"/>
      <c r="AF9" s="31"/>
      <c r="AG9" s="31"/>
      <c r="AH9" s="31"/>
      <c r="AI9" s="31"/>
      <c r="AJ9" s="31"/>
      <c r="AK9" s="31" t="s">
        <v>1725</v>
      </c>
    </row>
    <row r="10" spans="1:42" s="27" customFormat="1" ht="21.6" customHeight="1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N10" s="127"/>
      <c r="O10" s="128"/>
      <c r="P10" s="128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30"/>
      <c r="AD10" s="135"/>
      <c r="AE10" s="121" t="s">
        <v>1725</v>
      </c>
      <c r="AF10" s="31"/>
      <c r="AG10" s="31"/>
      <c r="AH10" s="31"/>
      <c r="AI10" s="31"/>
      <c r="AJ10" s="31"/>
      <c r="AK10" s="31" t="s">
        <v>1725</v>
      </c>
    </row>
    <row r="11" spans="1:42" s="27" customFormat="1" ht="21.6" customHeight="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5"/>
      <c r="N11" s="124"/>
      <c r="O11" s="125"/>
      <c r="P11" s="125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5"/>
      <c r="AD11" s="126"/>
      <c r="AE11" s="113"/>
      <c r="AF11" s="113"/>
      <c r="AG11" s="113"/>
      <c r="AH11" s="113"/>
      <c r="AI11" s="113"/>
      <c r="AJ11" s="113"/>
      <c r="AK11" s="113"/>
    </row>
    <row r="12" spans="1:42" s="139" customFormat="1" ht="21.6" customHeight="1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7"/>
      <c r="N12" s="136"/>
      <c r="O12" s="137"/>
      <c r="P12" s="137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7"/>
      <c r="AD12" s="138"/>
      <c r="AE12" s="136"/>
      <c r="AF12" s="136"/>
      <c r="AG12" s="136"/>
      <c r="AH12" s="136"/>
      <c r="AI12" s="136"/>
      <c r="AJ12" s="136"/>
      <c r="AK12" s="136"/>
    </row>
    <row r="13" spans="1:42">
      <c r="F13" s="102" t="s">
        <v>4116</v>
      </c>
      <c r="G13" s="103" t="s">
        <v>4055</v>
      </c>
      <c r="H13" s="103" t="s">
        <v>4096</v>
      </c>
    </row>
    <row r="14" spans="1:42">
      <c r="C14" s="101" t="s">
        <v>4056</v>
      </c>
      <c r="F14" s="104">
        <f>COUNTIF($S:$S,F13)</f>
        <v>1</v>
      </c>
      <c r="G14" s="104">
        <f>COUNTIF($S:$S,G13)</f>
        <v>0</v>
      </c>
      <c r="H14" s="104">
        <f>COUNTIF($S:$S,H13)</f>
        <v>2</v>
      </c>
    </row>
    <row r="15" spans="1:42">
      <c r="F15" s="104"/>
      <c r="G15" s="104"/>
      <c r="H15" s="104"/>
    </row>
  </sheetData>
  <autoFilter ref="A1:AL1" xr:uid="{E7C2BAAC-47E4-4F98-B4F8-F5AFC2F64F25}"/>
  <mergeCells count="1">
    <mergeCell ref="AN4:AP4"/>
  </mergeCells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2"/>
  <sheetViews>
    <sheetView tabSelected="1" zoomScaleNormal="100" workbookViewId="0">
      <pane ySplit="6" topLeftCell="A7" activePane="bottomLeft" state="frozen"/>
      <selection activeCell="F8" sqref="F8"/>
      <selection pane="bottomLeft" activeCell="J3" sqref="J3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7" width="11.8984375" style="209" customWidth="1"/>
    <col min="8" max="8" width="11.5" style="209" bestFit="1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7.69921875" style="209" hidden="1" customWidth="1"/>
    <col min="18" max="18" width="18.3984375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4116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117</v>
      </c>
      <c r="B2" s="338">
        <v>4</v>
      </c>
      <c r="C2" s="339">
        <v>39</v>
      </c>
      <c r="D2" s="338">
        <f>COUNTIF(C$7:C$150,"v")</f>
        <v>26</v>
      </c>
      <c r="E2" s="338">
        <f>IF((C2-D2)&lt;0,"0",(C2-D2))</f>
        <v>13</v>
      </c>
      <c r="F2" s="340" t="str">
        <f>ROUND(IF((D2/C2)&gt;1,1,(D2/C2))*100,0)&amp;"%"</f>
        <v>67%</v>
      </c>
      <c r="G2" s="339">
        <f>COUNTIFS(門市主檔!E:E,J1,門市主檔!Y:Y,"STAR")</f>
        <v>93</v>
      </c>
      <c r="H2" s="339">
        <f>COUNTIF($G$7:$G$150,"已更換")</f>
        <v>22</v>
      </c>
      <c r="I2" s="339">
        <f>COUNTIF($G$7:$G$150,"未更換")</f>
        <v>71</v>
      </c>
      <c r="J2" s="339">
        <f>ROUND(COUNTA(I7:I150),0)</f>
        <v>117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39</v>
      </c>
      <c r="D3" s="338">
        <f>COUNTIF(D$7:D$150,"v")</f>
        <v>0</v>
      </c>
      <c r="E3" s="338">
        <f t="shared" ref="E3:E4" si="0">IF((C3-D3)&lt;0,"0",(C3-D3))</f>
        <v>39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39</v>
      </c>
      <c r="D4" s="338">
        <f>COUNTIF(E$7:E$150,"v")</f>
        <v>0</v>
      </c>
      <c r="E4" s="338">
        <f t="shared" si="0"/>
        <v>39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A6:J193)), ROW(A6:J193), 10000000000)), MIN(IF(ISNUMBER(SEARCH(R4, A6:J193)), COLUMN(A6:J193), 10000000000))), "搜索"), "未找到")</f>
        <v>搜索</v>
      </c>
    </row>
    <row r="5" spans="1:19" s="331" customFormat="1" ht="22.5" customHeight="1">
      <c r="A5" s="211"/>
      <c r="B5" s="335" t="s">
        <v>4084</v>
      </c>
      <c r="C5" s="336">
        <f>SUM(C2:C4)</f>
        <v>117</v>
      </c>
      <c r="D5" s="336">
        <f t="shared" ref="D5:E5" si="2">SUM(D2:D4)</f>
        <v>26</v>
      </c>
      <c r="E5" s="336">
        <f t="shared" si="2"/>
        <v>91</v>
      </c>
      <c r="F5" s="337" t="str">
        <f>ROUND(IF((D5/C5)&gt;1,1,(D5/C5))*100,0)&amp;"%"</f>
        <v>22%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3"/>
      <c r="L6" s="213"/>
      <c r="M6" s="213"/>
      <c r="N6" s="213"/>
      <c r="O6" s="213"/>
      <c r="P6" s="208"/>
      <c r="Q6" s="208"/>
    </row>
    <row r="7" spans="1:19" ht="19.5" customHeight="1">
      <c r="A7" s="214">
        <v>5080</v>
      </c>
      <c r="B7" s="214" t="str">
        <f>VLOOKUP(A7,門市主檔!A:B,2,FALSE)</f>
        <v>三芝楓愛林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38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無專案</v>
      </c>
      <c r="H7" s="298">
        <f>VLOOKUP(A7,門市主檔!A:U,21,FALSE)</f>
        <v>0</v>
      </c>
      <c r="I7" s="214" t="str">
        <f>VLOOKUP(A7,'0919門市清單主檔'!B:V,21,FALSE)</f>
        <v>三芝區</v>
      </c>
      <c r="J7" s="222">
        <v>45727.629166666666</v>
      </c>
      <c r="K7" s="215"/>
      <c r="L7" s="215"/>
      <c r="M7" s="215"/>
      <c r="N7" s="215"/>
      <c r="O7" s="215"/>
      <c r="P7" s="208" t="s">
        <v>52</v>
      </c>
      <c r="Q7" s="219" t="s">
        <v>4114</v>
      </c>
    </row>
    <row r="8" spans="1:19" ht="19.5" customHeight="1">
      <c r="A8" s="214">
        <v>2237</v>
      </c>
      <c r="B8" s="214" t="str">
        <f>VLOOKUP(A8,門市主檔!A:B,2,FALSE)</f>
        <v>北縣芝蘭店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2</v>
      </c>
      <c r="I8" s="214" t="str">
        <f>VLOOKUP(A8,'0919門市清單主檔'!B:V,21,FALSE)</f>
        <v>三芝區</v>
      </c>
      <c r="J8" s="222">
        <v>45692.638194444444</v>
      </c>
      <c r="K8" s="215"/>
      <c r="L8" s="215"/>
      <c r="M8" s="215"/>
      <c r="N8" s="215"/>
      <c r="O8" s="215"/>
      <c r="P8" s="208" t="s">
        <v>52</v>
      </c>
      <c r="Q8" s="219" t="s">
        <v>4114</v>
      </c>
    </row>
    <row r="9" spans="1:19" ht="19.5" customHeight="1">
      <c r="A9" s="214">
        <v>4844</v>
      </c>
      <c r="B9" s="214" t="str">
        <f>VLOOKUP(A9,門市主檔!A:B,2,FALSE)</f>
        <v>三芝天涯店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三芝區</v>
      </c>
      <c r="J9" s="222">
        <v>45692.668749999997</v>
      </c>
      <c r="K9" s="215"/>
      <c r="L9" s="215"/>
      <c r="M9" s="215"/>
      <c r="N9" s="215"/>
      <c r="O9" s="215"/>
      <c r="P9" s="208" t="s">
        <v>52</v>
      </c>
      <c r="Q9" s="219" t="s">
        <v>4114</v>
      </c>
    </row>
    <row r="10" spans="1:19" ht="19.5" customHeight="1">
      <c r="A10" s="214" t="s">
        <v>21</v>
      </c>
      <c r="B10" s="214" t="str">
        <f>VLOOKUP(A10,門市主檔!A:B,2,FALSE)</f>
        <v>北縣溪尾二店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2</v>
      </c>
      <c r="I10" s="214" t="str">
        <f>VLOOKUP(A10,'0919門市清單主檔'!B:V,21,FALSE)</f>
        <v>三重區</v>
      </c>
      <c r="J10" s="222">
        <v>45708.584722222222</v>
      </c>
      <c r="K10" s="215"/>
      <c r="L10" s="215"/>
      <c r="M10" s="215"/>
      <c r="N10" s="215"/>
      <c r="O10" s="215"/>
      <c r="P10" s="208" t="s">
        <v>52</v>
      </c>
      <c r="Q10" s="219" t="s">
        <v>4114</v>
      </c>
    </row>
    <row r="11" spans="1:19" ht="19.5" customHeight="1">
      <c r="A11" s="214">
        <v>3796</v>
      </c>
      <c r="B11" s="214" t="str">
        <f>VLOOKUP(A11,門市主檔!A:B,2,FALSE)</f>
        <v>三重進安店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未更換</v>
      </c>
      <c r="H11" s="298">
        <f>VLOOKUP(A11,門市主檔!A:U,21,FALSE)</f>
        <v>2</v>
      </c>
      <c r="I11" s="214" t="str">
        <f>VLOOKUP(A11,'0919門市清單主檔'!B:V,21,FALSE)</f>
        <v>三重區</v>
      </c>
      <c r="J11" s="222">
        <v>45719.634722222225</v>
      </c>
      <c r="K11" s="215"/>
      <c r="L11" s="215"/>
      <c r="M11" s="215"/>
      <c r="N11" s="215"/>
      <c r="O11" s="215"/>
      <c r="P11" s="208" t="s">
        <v>52</v>
      </c>
      <c r="Q11" s="219" t="s">
        <v>4114</v>
      </c>
    </row>
    <row r="12" spans="1:19" ht="19.5" customHeight="1">
      <c r="A12" s="214">
        <v>4352</v>
      </c>
      <c r="B12" s="214" t="str">
        <f>VLOOKUP(A12,門市主檔!A:B,2,FALSE)</f>
        <v>三重公園店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2</v>
      </c>
      <c r="I12" s="214" t="str">
        <f>VLOOKUP(A12,'0919門市清單主檔'!B:V,21,FALSE)</f>
        <v>三重區</v>
      </c>
      <c r="J12" s="222">
        <v>45719.584027777775</v>
      </c>
      <c r="K12" s="208"/>
      <c r="L12" s="208"/>
      <c r="M12" s="208"/>
      <c r="N12" s="208"/>
      <c r="O12" s="208"/>
      <c r="P12" s="208" t="s">
        <v>52</v>
      </c>
      <c r="Q12" s="219" t="s">
        <v>4114</v>
      </c>
    </row>
    <row r="13" spans="1:19" ht="19.5" customHeight="1">
      <c r="A13" s="214">
        <v>3601</v>
      </c>
      <c r="B13" s="214" t="str">
        <f>VLOOKUP(A13,門市主檔!A:B,2,FALSE)</f>
        <v>北縣重富店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三重區</v>
      </c>
      <c r="J13" s="222">
        <v>45719.445833333331</v>
      </c>
      <c r="K13" s="215"/>
      <c r="L13" s="215"/>
      <c r="M13" s="215"/>
      <c r="N13" s="215"/>
      <c r="O13" s="215"/>
      <c r="P13" s="208"/>
      <c r="Q13" s="219" t="s">
        <v>4114</v>
      </c>
    </row>
    <row r="14" spans="1:19" ht="19.5" customHeight="1">
      <c r="A14" s="214">
        <v>3811</v>
      </c>
      <c r="B14" s="214" t="str">
        <f>VLOOKUP(A14,門市主檔!A:B,2,FALSE)</f>
        <v>三重碧華公園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未更換</v>
      </c>
      <c r="H14" s="298">
        <f>VLOOKUP(A14,門市主檔!A:U,21,FALSE)</f>
        <v>2</v>
      </c>
      <c r="I14" s="214" t="str">
        <f>VLOOKUP(A14,'0919門市清單主檔'!B:V,21,FALSE)</f>
        <v>三重區</v>
      </c>
      <c r="J14" s="222">
        <v>45720.579861111109</v>
      </c>
      <c r="K14" s="215"/>
      <c r="L14" s="215"/>
      <c r="M14" s="215"/>
      <c r="N14" s="215"/>
      <c r="O14" s="215"/>
      <c r="P14" s="208"/>
      <c r="Q14" s="219" t="s">
        <v>4114</v>
      </c>
    </row>
    <row r="15" spans="1:19" ht="19.5" customHeight="1">
      <c r="A15" s="214">
        <v>3840</v>
      </c>
      <c r="B15" s="214" t="str">
        <f>VLOOKUP(A15,門市主檔!A:B,2,FALSE)</f>
        <v>北縣天龍店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2</v>
      </c>
      <c r="I15" s="214" t="str">
        <f>VLOOKUP(A15,'0919門市清單主檔'!B:V,21,FALSE)</f>
        <v>三重區</v>
      </c>
      <c r="J15" s="222">
        <v>45719.486805555556</v>
      </c>
      <c r="K15" s="215"/>
      <c r="L15" s="215"/>
      <c r="M15" s="215"/>
      <c r="N15" s="215"/>
      <c r="O15" s="215"/>
      <c r="P15" s="208"/>
      <c r="Q15" s="219" t="s">
        <v>4114</v>
      </c>
    </row>
    <row r="16" spans="1:19" ht="19.5" customHeight="1">
      <c r="A16" s="214" t="s">
        <v>26</v>
      </c>
      <c r="B16" s="214" t="str">
        <f>VLOOKUP(A16,門市主檔!A:B,2,FALSE)</f>
        <v>北縣五華三店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2</v>
      </c>
      <c r="I16" s="214" t="str">
        <f>VLOOKUP(A16,'0919門市清單主檔'!B:V,21,FALSE)</f>
        <v>三重區</v>
      </c>
      <c r="J16" s="222">
        <v>45708.65902777778</v>
      </c>
      <c r="K16" s="215"/>
      <c r="L16" s="215"/>
      <c r="M16" s="215"/>
      <c r="N16" s="215"/>
      <c r="O16" s="215"/>
      <c r="P16" s="208"/>
      <c r="Q16" s="219" t="s">
        <v>4114</v>
      </c>
    </row>
    <row r="17" spans="1:17" ht="19.5" customHeight="1">
      <c r="A17" s="214">
        <v>2222</v>
      </c>
      <c r="B17" s="214" t="str">
        <f>VLOOKUP(A17,門市主檔!A:B,2,FALSE)</f>
        <v>三重義天店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三重區</v>
      </c>
      <c r="J17" s="222">
        <v>45715.615277777775</v>
      </c>
      <c r="K17" s="215"/>
      <c r="L17" s="215"/>
      <c r="M17" s="215"/>
      <c r="N17" s="215"/>
      <c r="O17" s="215"/>
      <c r="P17" s="208" t="s">
        <v>52</v>
      </c>
      <c r="Q17" s="219" t="s">
        <v>4114</v>
      </c>
    </row>
    <row r="18" spans="1:17" ht="19.5" customHeight="1">
      <c r="A18" s="214" t="s">
        <v>37</v>
      </c>
      <c r="B18" s="214" t="str">
        <f>VLOOKUP(A18,門市主檔!A:B,2,FALSE)</f>
        <v>北縣仁和店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三重區</v>
      </c>
      <c r="J18" s="222">
        <v>45720.618055555555</v>
      </c>
      <c r="K18" s="215"/>
      <c r="L18" s="215"/>
      <c r="M18" s="215"/>
      <c r="N18" s="215"/>
      <c r="O18" s="215"/>
      <c r="P18" s="208" t="s">
        <v>52</v>
      </c>
      <c r="Q18" s="219" t="s">
        <v>4114</v>
      </c>
    </row>
    <row r="19" spans="1:17" ht="19.5" customHeight="1">
      <c r="A19" s="214">
        <v>4098</v>
      </c>
      <c r="B19" s="214" t="str">
        <f>VLOOKUP(A19,門市主檔!A:B,2,FALSE)</f>
        <v>三重仁美店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1</v>
      </c>
      <c r="I19" s="214" t="str">
        <f>VLOOKUP(A19,'0919門市清單主檔'!B:V,21,FALSE)</f>
        <v>三重區</v>
      </c>
      <c r="J19" s="222">
        <v>45720.493055555555</v>
      </c>
      <c r="K19" s="215"/>
      <c r="L19" s="215"/>
      <c r="M19" s="215"/>
      <c r="N19" s="215"/>
      <c r="O19" s="215"/>
      <c r="P19" s="208" t="s">
        <v>52</v>
      </c>
      <c r="Q19" s="219" t="s">
        <v>4114</v>
      </c>
    </row>
    <row r="20" spans="1:17" ht="19.5" customHeight="1">
      <c r="A20" s="214">
        <v>4560</v>
      </c>
      <c r="B20" s="214" t="str">
        <f>VLOOKUP(A20,門市主檔!A:B,2,FALSE)</f>
        <v>三重大院店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三重區</v>
      </c>
      <c r="J20" s="222">
        <v>45702.59375</v>
      </c>
      <c r="K20" s="215"/>
      <c r="L20" s="215"/>
      <c r="M20" s="215"/>
      <c r="N20" s="215"/>
      <c r="O20" s="215"/>
      <c r="P20" s="208" t="s">
        <v>52</v>
      </c>
      <c r="Q20" s="219" t="s">
        <v>4114</v>
      </c>
    </row>
    <row r="21" spans="1:17" ht="19.5" customHeight="1">
      <c r="A21" s="214">
        <v>2303</v>
      </c>
      <c r="B21" s="214" t="str">
        <f>VLOOKUP(A21,門市主檔!A:B,2,FALSE)</f>
        <v>三重三和夜市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三重區</v>
      </c>
      <c r="J21" s="222">
        <v>45720.458333333336</v>
      </c>
      <c r="K21" s="215"/>
      <c r="L21" s="215"/>
      <c r="M21" s="215"/>
      <c r="N21" s="215"/>
      <c r="O21" s="215"/>
      <c r="P21" s="208" t="s">
        <v>52</v>
      </c>
      <c r="Q21" s="219" t="s">
        <v>4114</v>
      </c>
    </row>
    <row r="22" spans="1:17" ht="19.5" customHeight="1">
      <c r="A22" s="214">
        <v>4029</v>
      </c>
      <c r="B22" s="214" t="str">
        <f>VLOOKUP(A22,門市主檔!A:B,2,FALSE)</f>
        <v>三重龍濱店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三重區</v>
      </c>
      <c r="J22" s="222">
        <v>45702.5</v>
      </c>
      <c r="K22" s="215"/>
      <c r="L22" s="215"/>
      <c r="M22" s="215"/>
      <c r="N22" s="215"/>
      <c r="O22" s="215"/>
      <c r="P22" s="208" t="s">
        <v>52</v>
      </c>
      <c r="Q22" s="219" t="s">
        <v>4114</v>
      </c>
    </row>
    <row r="23" spans="1:17" ht="19.5" customHeight="1">
      <c r="A23" s="214">
        <v>3623</v>
      </c>
      <c r="B23" s="214" t="str">
        <f>VLOOKUP(A23,門市主檔!A:B,2,FALSE)</f>
        <v>三重自強店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三重區</v>
      </c>
      <c r="J23" s="222">
        <v>45702.64166666667</v>
      </c>
      <c r="K23" s="215"/>
      <c r="L23" s="215"/>
      <c r="M23" s="215"/>
      <c r="N23" s="215"/>
      <c r="O23" s="215"/>
      <c r="P23" s="208" t="s">
        <v>52</v>
      </c>
      <c r="Q23" s="219" t="s">
        <v>4114</v>
      </c>
    </row>
    <row r="24" spans="1:17" ht="19.5" customHeight="1">
      <c r="A24" s="214" t="s">
        <v>20</v>
      </c>
      <c r="B24" s="214" t="str">
        <f>VLOOKUP(A24,門市主檔!A:B,2,FALSE)</f>
        <v>三重正義北店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1</v>
      </c>
      <c r="I24" s="214" t="str">
        <f>VLOOKUP(A24,'0919門市清單主檔'!B:V,21,FALSE)</f>
        <v>三重區</v>
      </c>
      <c r="J24" s="222">
        <v>45702.479861111111</v>
      </c>
      <c r="K24" s="215"/>
      <c r="L24" s="215"/>
      <c r="M24" s="215"/>
      <c r="N24" s="215"/>
      <c r="O24" s="215"/>
      <c r="P24" s="208" t="s">
        <v>52</v>
      </c>
      <c r="Q24" s="219" t="s">
        <v>4114</v>
      </c>
    </row>
    <row r="25" spans="1:17" ht="19.5" customHeight="1">
      <c r="A25" s="214">
        <v>3957</v>
      </c>
      <c r="B25" s="214" t="str">
        <f>VLOOKUP(A25,門市主檔!A:B,2,FALSE)</f>
        <v>三重福仁店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三重區</v>
      </c>
      <c r="J25" s="222">
        <v>45720.640972222223</v>
      </c>
      <c r="K25" s="215"/>
      <c r="L25" s="215"/>
      <c r="M25" s="215"/>
      <c r="N25" s="215"/>
      <c r="O25" s="215"/>
      <c r="P25" s="208" t="s">
        <v>52</v>
      </c>
      <c r="Q25" s="219" t="s">
        <v>4114</v>
      </c>
    </row>
    <row r="26" spans="1:17" ht="19.5" customHeight="1">
      <c r="A26" s="214" t="s">
        <v>27</v>
      </c>
      <c r="B26" s="214" t="str">
        <f>VLOOKUP(A26,門市主檔!A:B,2,FALSE)</f>
        <v>三重車路頭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1</v>
      </c>
      <c r="I26" s="214" t="str">
        <f>VLOOKUP(A26,'0919門市清單主檔'!B:V,21,FALSE)</f>
        <v>三重區</v>
      </c>
      <c r="J26" s="222">
        <v>45715.510416666664</v>
      </c>
      <c r="K26" s="215"/>
      <c r="L26" s="215"/>
      <c r="M26" s="215"/>
      <c r="N26" s="215"/>
      <c r="O26" s="215"/>
      <c r="P26" s="208" t="s">
        <v>52</v>
      </c>
      <c r="Q26" s="219" t="s">
        <v>4114</v>
      </c>
    </row>
    <row r="27" spans="1:17" ht="19.5" customHeight="1">
      <c r="A27" s="214">
        <v>4196</v>
      </c>
      <c r="B27" s="214" t="str">
        <f>VLOOKUP(A27,門市主檔!A:B,2,FALSE)</f>
        <v>三重蝶愛店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2</v>
      </c>
      <c r="I27" s="214" t="str">
        <f>VLOOKUP(A27,'0919門市清單主檔'!B:V,21,FALSE)</f>
        <v>三重區</v>
      </c>
      <c r="J27" s="222">
        <v>45708.611805555556</v>
      </c>
      <c r="K27" s="215"/>
      <c r="L27" s="215"/>
      <c r="M27" s="215"/>
      <c r="N27" s="215"/>
      <c r="O27" s="215"/>
      <c r="P27" s="208" t="s">
        <v>52</v>
      </c>
      <c r="Q27" s="219" t="s">
        <v>4114</v>
      </c>
    </row>
    <row r="28" spans="1:17" ht="19.5" customHeight="1">
      <c r="A28" s="214" t="s">
        <v>39</v>
      </c>
      <c r="B28" s="214" t="str">
        <f>VLOOKUP(A28,門市主檔!A:B,2,FALSE)</f>
        <v>北縣三愛三店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三重區</v>
      </c>
      <c r="J28" s="222">
        <v>45719.661805555559</v>
      </c>
      <c r="K28" s="215"/>
      <c r="L28" s="215"/>
      <c r="M28" s="215"/>
      <c r="N28" s="215"/>
      <c r="O28" s="215"/>
      <c r="P28" s="208" t="s">
        <v>52</v>
      </c>
      <c r="Q28" s="219" t="s">
        <v>4114</v>
      </c>
    </row>
    <row r="29" spans="1:17" ht="19.5" customHeight="1">
      <c r="A29" s="214">
        <v>4210</v>
      </c>
      <c r="B29" s="214" t="str">
        <f>VLOOKUP(A29,門市主檔!A:B,2,FALSE)</f>
        <v>三重福華店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三重區</v>
      </c>
      <c r="J29" s="222">
        <v>45708.633333333331</v>
      </c>
      <c r="K29" s="215"/>
      <c r="L29" s="215"/>
      <c r="M29" s="215"/>
      <c r="N29" s="215"/>
      <c r="O29" s="215"/>
      <c r="P29" s="208" t="s">
        <v>52</v>
      </c>
      <c r="Q29" s="219" t="s">
        <v>4114</v>
      </c>
    </row>
    <row r="30" spans="1:17" ht="19.5" customHeight="1">
      <c r="A30" s="214">
        <v>4388</v>
      </c>
      <c r="B30" s="214" t="str">
        <f>VLOOKUP(A30,門市主檔!A:B,2,FALSE)</f>
        <v>三重薔薇店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三重區</v>
      </c>
      <c r="J30" s="222">
        <v>45702.684027777781</v>
      </c>
      <c r="K30" s="208"/>
      <c r="L30" s="208"/>
      <c r="M30" s="208"/>
      <c r="N30" s="208"/>
      <c r="O30" s="208"/>
      <c r="P30" s="208" t="s">
        <v>52</v>
      </c>
      <c r="Q30" s="219" t="s">
        <v>4114</v>
      </c>
    </row>
    <row r="31" spans="1:17" ht="19.5" customHeight="1">
      <c r="A31" s="214">
        <v>2042</v>
      </c>
      <c r="B31" s="214" t="str">
        <f>VLOOKUP(A31,門市主檔!A:B,2,FALSE)</f>
        <v>三重中央北店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三重區</v>
      </c>
      <c r="J31" s="222">
        <v>45701.588194444441</v>
      </c>
      <c r="K31" s="215"/>
      <c r="L31" s="215"/>
      <c r="M31" s="215"/>
      <c r="N31" s="215"/>
      <c r="O31" s="215"/>
      <c r="P31" s="208" t="s">
        <v>52</v>
      </c>
      <c r="Q31" s="219" t="s">
        <v>4114</v>
      </c>
    </row>
    <row r="32" spans="1:17" ht="19.5" customHeight="1">
      <c r="A32" s="214">
        <v>2349</v>
      </c>
      <c r="B32" s="214" t="str">
        <f>VLOOKUP(A32,門市主檔!A:B,2,FALSE)</f>
        <v>三重永福店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三重區</v>
      </c>
      <c r="J32" s="222">
        <v>45708.47152777778</v>
      </c>
      <c r="K32" s="215"/>
      <c r="L32" s="215"/>
      <c r="M32" s="215"/>
      <c r="N32" s="215"/>
      <c r="O32" s="215"/>
      <c r="P32" s="208"/>
      <c r="Q32" s="219" t="s">
        <v>4114</v>
      </c>
    </row>
    <row r="33" spans="1:17" ht="19.5" customHeight="1">
      <c r="A33" s="214">
        <v>2935</v>
      </c>
      <c r="B33" s="214" t="str">
        <f>VLOOKUP(A33,門市主檔!A:B,2,FALSE)</f>
        <v>三重夜市口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三重區</v>
      </c>
      <c r="J33" s="222">
        <v>45701.501388888886</v>
      </c>
      <c r="K33" s="215"/>
      <c r="L33" s="215"/>
      <c r="M33" s="215"/>
      <c r="N33" s="215"/>
      <c r="O33" s="215"/>
      <c r="P33" s="208"/>
      <c r="Q33" s="219" t="s">
        <v>4114</v>
      </c>
    </row>
    <row r="34" spans="1:17" ht="19.5" customHeight="1">
      <c r="A34" s="214" t="s">
        <v>28</v>
      </c>
      <c r="B34" s="214" t="str">
        <f>VLOOKUP(A34,門市主檔!A:B,2,FALSE)</f>
        <v>三重維德店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1</v>
      </c>
      <c r="I34" s="214" t="str">
        <f>VLOOKUP(A34,'0919門市清單主檔'!B:V,21,FALSE)</f>
        <v>三重區</v>
      </c>
      <c r="J34" s="222">
        <v>45719.701388888891</v>
      </c>
      <c r="K34" s="215"/>
      <c r="L34" s="215"/>
      <c r="M34" s="215"/>
      <c r="N34" s="215"/>
      <c r="O34" s="215"/>
      <c r="P34" s="208"/>
      <c r="Q34" s="219" t="s">
        <v>4114</v>
      </c>
    </row>
    <row r="35" spans="1:17" ht="19.5" customHeight="1">
      <c r="A35" s="214">
        <v>3890</v>
      </c>
      <c r="B35" s="214" t="str">
        <f>VLOOKUP(A35,門市主檔!A:B,2,FALSE)</f>
        <v>三重美堤店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2</v>
      </c>
      <c r="I35" s="214" t="str">
        <f>VLOOKUP(A35,'0919門市清單主檔'!B:V,21,FALSE)</f>
        <v>三重區</v>
      </c>
      <c r="J35" s="222">
        <v>45660.463888888888</v>
      </c>
      <c r="K35" s="215"/>
      <c r="L35" s="215"/>
      <c r="M35" s="215"/>
      <c r="N35" s="215"/>
      <c r="O35" s="215"/>
      <c r="P35" s="208" t="s">
        <v>52</v>
      </c>
      <c r="Q35" s="219" t="s">
        <v>4114</v>
      </c>
    </row>
    <row r="36" spans="1:17" ht="19.5" customHeight="1">
      <c r="A36" s="214">
        <v>3362</v>
      </c>
      <c r="B36" s="214" t="str">
        <f>VLOOKUP(A36,門市主檔!A:B,2,FALSE)</f>
        <v>北縣重武店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未更換</v>
      </c>
      <c r="H36" s="298">
        <f>VLOOKUP(A36,門市主檔!A:U,21,FALSE)</f>
        <v>1</v>
      </c>
      <c r="I36" s="214" t="str">
        <f>VLOOKUP(A36,'0919門市清單主檔'!B:V,21,FALSE)</f>
        <v>三重區</v>
      </c>
      <c r="J36" s="222">
        <v>45660.43472222222</v>
      </c>
      <c r="K36" s="215"/>
      <c r="L36" s="215"/>
      <c r="M36" s="215"/>
      <c r="N36" s="215"/>
      <c r="O36" s="215"/>
      <c r="P36" s="208" t="s">
        <v>52</v>
      </c>
      <c r="Q36" s="219" t="s">
        <v>4114</v>
      </c>
    </row>
    <row r="37" spans="1:17" ht="19.5" customHeight="1">
      <c r="A37" s="214">
        <v>4191</v>
      </c>
      <c r="B37" s="214" t="str">
        <f>VLOOKUP(A37,門市主檔!A:B,2,FALSE)</f>
        <v>三重溪美店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2</v>
      </c>
      <c r="I37" s="214" t="str">
        <f>VLOOKUP(A37,'0919門市清單主檔'!B:V,21,FALSE)</f>
        <v>三重區</v>
      </c>
      <c r="J37" s="222">
        <v>45660.51666666667</v>
      </c>
      <c r="K37" s="215"/>
      <c r="L37" s="215"/>
      <c r="M37" s="215"/>
      <c r="N37" s="215"/>
      <c r="O37" s="215"/>
      <c r="P37" s="208" t="s">
        <v>52</v>
      </c>
      <c r="Q37" s="219" t="s">
        <v>4114</v>
      </c>
    </row>
    <row r="38" spans="1:17" ht="19.5" customHeight="1">
      <c r="A38" s="214">
        <v>5245</v>
      </c>
      <c r="B38" s="214" t="str">
        <f>VLOOKUP(A38,門市主檔!A:B,2,FALSE)</f>
        <v>三重護山店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無專案</v>
      </c>
      <c r="H38" s="298">
        <f>VLOOKUP(A38,門市主檔!A:U,21,FALSE)</f>
        <v>0</v>
      </c>
      <c r="I38" s="214" t="str">
        <f>VLOOKUP(A38,'0919門市清單主檔'!B:V,21,FALSE)</f>
        <v>三重區</v>
      </c>
      <c r="J38" s="223">
        <v>45660.541666666664</v>
      </c>
      <c r="K38" s="215"/>
      <c r="L38" s="215"/>
      <c r="M38" s="215"/>
      <c r="N38" s="215"/>
      <c r="O38" s="215"/>
      <c r="P38" s="208"/>
      <c r="Q38" s="219" t="s">
        <v>4114</v>
      </c>
    </row>
    <row r="39" spans="1:17" ht="19.5" customHeight="1">
      <c r="A39" s="214">
        <v>2543</v>
      </c>
      <c r="B39" s="214" t="str">
        <f>VLOOKUP(A39,門市主檔!A:B,2,FALSE)</f>
        <v>三重大仁店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ref="F39:F70" si="4"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三重區</v>
      </c>
      <c r="J39" s="222">
        <v>45666.495138888888</v>
      </c>
      <c r="K39" s="215"/>
      <c r="L39" s="215"/>
      <c r="M39" s="215"/>
      <c r="N39" s="215"/>
      <c r="O39" s="215"/>
      <c r="P39" s="208" t="s">
        <v>52</v>
      </c>
      <c r="Q39" s="219" t="s">
        <v>4114</v>
      </c>
    </row>
    <row r="40" spans="1:17" ht="19.5" customHeight="1">
      <c r="A40" s="214">
        <v>3983</v>
      </c>
      <c r="B40" s="214" t="str">
        <f>VLOOKUP(A40,門市主檔!A:B,2,FALSE)</f>
        <v>三重星光店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4"/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未更換</v>
      </c>
      <c r="H40" s="298">
        <f>VLOOKUP(A40,門市主檔!A:U,21,FALSE)</f>
        <v>1</v>
      </c>
      <c r="I40" s="214" t="str">
        <f>VLOOKUP(A40,'0919門市清單主檔'!B:V,21,FALSE)</f>
        <v>三重區</v>
      </c>
      <c r="J40" s="222">
        <v>45665.656944444447</v>
      </c>
      <c r="K40" s="215"/>
      <c r="L40" s="215"/>
      <c r="M40" s="215"/>
      <c r="N40" s="215"/>
      <c r="O40" s="215"/>
      <c r="P40" s="208" t="s">
        <v>52</v>
      </c>
      <c r="Q40" s="219" t="s">
        <v>4114</v>
      </c>
    </row>
    <row r="41" spans="1:17" ht="19.5" customHeight="1">
      <c r="A41" s="214">
        <v>2209</v>
      </c>
      <c r="B41" s="214" t="str">
        <f>VLOOKUP(A41,門市主檔!A:B,2,FALSE)</f>
        <v>北縣重強店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4"/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1</v>
      </c>
      <c r="I41" s="214" t="str">
        <f>VLOOKUP(A41,'0919門市清單主檔'!B:V,21,FALSE)</f>
        <v>三重區</v>
      </c>
      <c r="J41" s="222">
        <v>45666.625694444447</v>
      </c>
      <c r="K41" s="215"/>
      <c r="L41" s="215"/>
      <c r="M41" s="215"/>
      <c r="N41" s="215"/>
      <c r="O41" s="215"/>
      <c r="P41" s="208" t="s">
        <v>52</v>
      </c>
      <c r="Q41" s="219" t="s">
        <v>4114</v>
      </c>
    </row>
    <row r="42" spans="1:17" ht="19.5" customHeight="1">
      <c r="A42" s="214">
        <v>4397</v>
      </c>
      <c r="B42" s="214" t="str">
        <f>VLOOKUP(A42,門市主檔!A:B,2,FALSE)</f>
        <v>三重仁旺店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 t="shared" si="4"/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未更換</v>
      </c>
      <c r="H42" s="298">
        <f>VLOOKUP(A42,門市主檔!A:U,21,FALSE)</f>
        <v>2</v>
      </c>
      <c r="I42" s="214" t="str">
        <f>VLOOKUP(A42,'0919門市清單主檔'!B:V,21,FALSE)</f>
        <v>三重區</v>
      </c>
      <c r="J42" s="222">
        <v>45670.512499999997</v>
      </c>
      <c r="K42" s="215"/>
      <c r="L42" s="215"/>
      <c r="M42" s="215"/>
      <c r="N42" s="215"/>
      <c r="O42" s="215"/>
      <c r="P42" s="208" t="s">
        <v>52</v>
      </c>
      <c r="Q42" s="219" t="s">
        <v>4114</v>
      </c>
    </row>
    <row r="43" spans="1:17" ht="19.5" customHeight="1">
      <c r="A43" s="214">
        <v>4586</v>
      </c>
      <c r="B43" s="214" t="str">
        <f>VLOOKUP(A43,門市主檔!A:B,2,FALSE)</f>
        <v>三重三文店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 t="shared" si="4"/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無專案</v>
      </c>
      <c r="H43" s="298">
        <f>VLOOKUP(A43,門市主檔!A:U,21,FALSE)</f>
        <v>0</v>
      </c>
      <c r="I43" s="214" t="str">
        <f>VLOOKUP(A43,'0919門市清單主檔'!B:V,21,FALSE)</f>
        <v>三重區</v>
      </c>
      <c r="J43" s="222">
        <v>45667.591666666667</v>
      </c>
      <c r="K43" s="215"/>
      <c r="L43" s="215"/>
      <c r="M43" s="215"/>
      <c r="N43" s="215"/>
      <c r="O43" s="215"/>
      <c r="P43" s="208" t="s">
        <v>52</v>
      </c>
      <c r="Q43" s="219" t="s">
        <v>4114</v>
      </c>
    </row>
    <row r="44" spans="1:17" ht="19.5" customHeight="1">
      <c r="A44" s="214">
        <v>4312</v>
      </c>
      <c r="B44" s="214" t="str">
        <f>VLOOKUP(A44,門市主檔!A:B,2,FALSE)</f>
        <v>三重文化北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 t="shared" si="4"/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未更換</v>
      </c>
      <c r="H44" s="298">
        <f>VLOOKUP(A44,門市主檔!A:U,21,FALSE)</f>
        <v>2</v>
      </c>
      <c r="I44" s="214" t="str">
        <f>VLOOKUP(A44,'0919門市清單主檔'!B:V,21,FALSE)</f>
        <v>三重區</v>
      </c>
      <c r="J44" s="222">
        <v>45667.625694444447</v>
      </c>
      <c r="K44" s="208"/>
      <c r="L44" s="208"/>
      <c r="M44" s="208"/>
      <c r="N44" s="208"/>
      <c r="O44" s="208"/>
      <c r="P44" s="208" t="s">
        <v>52</v>
      </c>
      <c r="Q44" s="219" t="s">
        <v>4114</v>
      </c>
    </row>
    <row r="45" spans="1:17" ht="19.5" customHeight="1">
      <c r="A45" s="214">
        <v>2619</v>
      </c>
      <c r="B45" s="214" t="str">
        <f>VLOOKUP(A45,門市主檔!A:B,2,FALSE)</f>
        <v>三重大榮店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 t="shared" si="4"/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未更換</v>
      </c>
      <c r="H45" s="298">
        <f>VLOOKUP(A45,門市主檔!A:U,21,FALSE)</f>
        <v>2</v>
      </c>
      <c r="I45" s="214" t="str">
        <f>VLOOKUP(A45,'0919門市清單主檔'!B:V,21,FALSE)</f>
        <v>三重區</v>
      </c>
      <c r="J45" s="222">
        <v>45667.649305555555</v>
      </c>
      <c r="K45" s="215"/>
      <c r="L45" s="215"/>
      <c r="M45" s="215"/>
      <c r="N45" s="215"/>
      <c r="O45" s="215"/>
      <c r="P45" s="208"/>
      <c r="Q45" s="219" t="s">
        <v>4114</v>
      </c>
    </row>
    <row r="46" spans="1:17" ht="19.5" customHeight="1">
      <c r="A46" s="214" t="s">
        <v>38</v>
      </c>
      <c r="B46" s="214" t="str">
        <f>VLOOKUP(A46,門市主檔!A:B,2,FALSE)</f>
        <v>三重大有店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 t="shared" si="4"/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未更換</v>
      </c>
      <c r="H46" s="298">
        <f>VLOOKUP(A46,門市主檔!A:U,21,FALSE)</f>
        <v>2</v>
      </c>
      <c r="I46" s="214" t="str">
        <f>VLOOKUP(A46,'0919門市清單主檔'!B:V,21,FALSE)</f>
        <v>三重區</v>
      </c>
      <c r="J46" s="222">
        <v>45664.631944444445</v>
      </c>
      <c r="K46" s="215"/>
      <c r="L46" s="215"/>
      <c r="M46" s="215"/>
      <c r="N46" s="215"/>
      <c r="O46" s="215"/>
      <c r="P46" s="208" t="s">
        <v>52</v>
      </c>
      <c r="Q46" s="219" t="s">
        <v>4114</v>
      </c>
    </row>
    <row r="47" spans="1:17" ht="19.5" customHeight="1">
      <c r="A47" s="214">
        <v>4184</v>
      </c>
      <c r="B47" s="214" t="str">
        <f>VLOOKUP(A47,門市主檔!A:B,2,FALSE)</f>
        <v>三重今大店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 t="shared" si="4"/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1</v>
      </c>
      <c r="I47" s="214" t="str">
        <f>VLOOKUP(A47,'0919門市清單主檔'!B:V,21,FALSE)</f>
        <v>三重區</v>
      </c>
      <c r="J47" s="222">
        <v>45666.468055555553</v>
      </c>
      <c r="K47" s="215"/>
      <c r="L47" s="215"/>
      <c r="M47" s="215"/>
      <c r="N47" s="215"/>
      <c r="O47" s="215"/>
      <c r="P47" s="208" t="s">
        <v>52</v>
      </c>
      <c r="Q47" s="219" t="s">
        <v>4114</v>
      </c>
    </row>
    <row r="48" spans="1:17" ht="19.5" customHeight="1">
      <c r="A48" s="214">
        <v>4968</v>
      </c>
      <c r="B48" s="214" t="str">
        <f>VLOOKUP(A48,門市主檔!A:B,2,FALSE)</f>
        <v>三重太璞宮</v>
      </c>
      <c r="C48" s="314" t="str">
        <f>IF(COUNTIFS(IM!$F:$F,A48,IM!$AD:$AD,"O",IM!$X:$X,"&gt;="&amp;$R$1, IM!$X:$X,"&lt;="&amp;$S$1)&gt;0,"V","")</f>
        <v/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 t="shared" si="4"/>
        <v>未保養</v>
      </c>
      <c r="G48" s="214" t="str">
        <f>IF(AND(VLOOKUP(A48,門市主檔!A:Y,25,FALSE)="STAR", VLOOKUP(A48,門市主檔!A:N,14,FALSE)=""), "未更換", IF(VLOOKUP(A48,門市主檔!A:Y,25,FALSE)&lt;&gt;"STAR", "無專案", "已更換"))</f>
        <v>未更換</v>
      </c>
      <c r="H48" s="298">
        <f>VLOOKUP(A48,門市主檔!A:U,21,FALSE)</f>
        <v>1</v>
      </c>
      <c r="I48" s="214" t="str">
        <f>VLOOKUP(A48,'0919門市清單主檔'!B:V,21,FALSE)</f>
        <v>三重區</v>
      </c>
      <c r="J48" s="222">
        <v>45664.662499999999</v>
      </c>
      <c r="K48" s="215"/>
      <c r="L48" s="215"/>
      <c r="M48" s="215"/>
      <c r="N48" s="215"/>
      <c r="O48" s="215"/>
      <c r="P48" s="208" t="s">
        <v>52</v>
      </c>
      <c r="Q48" s="219" t="s">
        <v>4114</v>
      </c>
    </row>
    <row r="49" spans="1:17" ht="19.5" customHeight="1">
      <c r="A49" s="214">
        <v>2014</v>
      </c>
      <c r="B49" s="214" t="str">
        <f>VLOOKUP(A49,門市主檔!A:B,2,FALSE)</f>
        <v>三重中陽二店</v>
      </c>
      <c r="C49" s="314" t="str">
        <f>IF(COUNTIFS(IM!$F:$F,A49,IM!$AD:$AD,"O",IM!$X:$X,"&gt;="&amp;$R$1, IM!$X:$X,"&lt;="&amp;$S$1)&gt;0,"V","")</f>
        <v/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 t="shared" si="4"/>
        <v>未保養</v>
      </c>
      <c r="G49" s="214" t="str">
        <f>IF(AND(VLOOKUP(A49,門市主檔!A:Y,25,FALSE)="STAR", VLOOKUP(A49,門市主檔!A:N,14,FALSE)=""), "未更換", IF(VLOOKUP(A49,門市主檔!A:Y,25,FALSE)&lt;&gt;"STAR", "無專案", "已更換"))</f>
        <v>未更換</v>
      </c>
      <c r="H49" s="298">
        <f>VLOOKUP(A49,門市主檔!A:U,21,FALSE)</f>
        <v>2</v>
      </c>
      <c r="I49" s="214" t="str">
        <f>VLOOKUP(A49,'0919門市清單主檔'!B:V,21,FALSE)</f>
        <v>三重區</v>
      </c>
      <c r="J49" s="222">
        <v>45664.704861111109</v>
      </c>
      <c r="K49" s="215"/>
      <c r="L49" s="215"/>
      <c r="M49" s="215"/>
      <c r="N49" s="215"/>
      <c r="O49" s="215"/>
      <c r="P49" s="208" t="s">
        <v>52</v>
      </c>
      <c r="Q49" s="219" t="s">
        <v>4114</v>
      </c>
    </row>
    <row r="50" spans="1:17" ht="19.5" customHeight="1">
      <c r="A50" s="214">
        <v>4539</v>
      </c>
      <c r="B50" s="214" t="str">
        <f>VLOOKUP(A50,門市主檔!A:B,2,FALSE)</f>
        <v>三重自信店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 t="shared" si="4"/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未更換</v>
      </c>
      <c r="H50" s="298">
        <f>VLOOKUP(A50,門市主檔!A:U,21,FALSE)</f>
        <v>2</v>
      </c>
      <c r="I50" s="214" t="str">
        <f>VLOOKUP(A50,'0919門市清單主檔'!B:V,21,FALSE)</f>
        <v>三重區</v>
      </c>
      <c r="J50" s="222">
        <v>45666.644444444442</v>
      </c>
      <c r="K50" s="215"/>
      <c r="L50" s="215"/>
      <c r="M50" s="215"/>
      <c r="N50" s="215"/>
      <c r="O50" s="215"/>
      <c r="P50" s="208" t="s">
        <v>52</v>
      </c>
      <c r="Q50" s="219" t="s">
        <v>4114</v>
      </c>
    </row>
    <row r="51" spans="1:17" ht="19.5" customHeight="1">
      <c r="A51" s="214">
        <v>4804</v>
      </c>
      <c r="B51" s="214" t="str">
        <f>VLOOKUP(A51,門市主檔!A:B,2,FALSE)</f>
        <v>三重國隆店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 t="shared" si="4"/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未更換</v>
      </c>
      <c r="H51" s="298">
        <f>VLOOKUP(A51,門市主檔!A:U,21,FALSE)</f>
        <v>2</v>
      </c>
      <c r="I51" s="214" t="str">
        <f>VLOOKUP(A51,'0919門市清單主檔'!B:V,21,FALSE)</f>
        <v>三重區</v>
      </c>
      <c r="J51" s="222">
        <v>45666.450694444444</v>
      </c>
      <c r="K51" s="215"/>
      <c r="L51" s="215"/>
      <c r="M51" s="215"/>
      <c r="N51" s="215"/>
      <c r="O51" s="215"/>
      <c r="P51" s="208" t="s">
        <v>52</v>
      </c>
      <c r="Q51" s="219" t="s">
        <v>4114</v>
      </c>
    </row>
    <row r="52" spans="1:17" ht="19.5" customHeight="1">
      <c r="A52" s="214" t="s">
        <v>40</v>
      </c>
      <c r="B52" s="214" t="str">
        <f>VLOOKUP(A52,門市主檔!A:B,2,FALSE)</f>
        <v>北縣中陽店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 t="shared" si="4"/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未更換</v>
      </c>
      <c r="H52" s="298">
        <f>VLOOKUP(A52,門市主檔!A:U,21,FALSE)</f>
        <v>2</v>
      </c>
      <c r="I52" s="214" t="str">
        <f>VLOOKUP(A52,'0919門市清單主檔'!B:V,21,FALSE)</f>
        <v>三重區</v>
      </c>
      <c r="J52" s="222">
        <v>45665.673611111109</v>
      </c>
      <c r="K52" s="215"/>
      <c r="L52" s="215"/>
      <c r="M52" s="215"/>
      <c r="N52" s="215"/>
      <c r="O52" s="215"/>
      <c r="P52" s="208"/>
      <c r="Q52" s="219" t="s">
        <v>4114</v>
      </c>
    </row>
    <row r="53" spans="1:17" ht="19.5" customHeight="1">
      <c r="A53" s="214" t="s">
        <v>18</v>
      </c>
      <c r="B53" s="214" t="str">
        <f>VLOOKUP(A53,門市主檔!A:B,2,FALSE)</f>
        <v>三重溪尾店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 t="shared" si="4"/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無專案</v>
      </c>
      <c r="H53" s="298">
        <f>VLOOKUP(A53,門市主檔!A:U,21,FALSE)</f>
        <v>0</v>
      </c>
      <c r="I53" s="214" t="str">
        <f>VLOOKUP(A53,'0919門市清單主檔'!B:V,21,FALSE)</f>
        <v>三重區</v>
      </c>
      <c r="J53" s="222">
        <v>45691.513888888891</v>
      </c>
      <c r="K53" s="215"/>
      <c r="L53" s="215"/>
      <c r="M53" s="215"/>
      <c r="N53" s="215"/>
      <c r="O53" s="215"/>
      <c r="P53" s="208" t="s">
        <v>52</v>
      </c>
      <c r="Q53" s="219" t="s">
        <v>4114</v>
      </c>
    </row>
    <row r="54" spans="1:17" ht="19.5" customHeight="1">
      <c r="A54" s="214">
        <v>4977</v>
      </c>
      <c r="B54" s="214" t="str">
        <f>VLOOKUP(A54,門市主檔!A:B,2,FALSE)</f>
        <v>三重初戀店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 t="shared" si="4"/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已更換</v>
      </c>
      <c r="H54" s="298">
        <f>VLOOKUP(A54,門市主檔!A:U,21,FALSE)</f>
        <v>2</v>
      </c>
      <c r="I54" s="214" t="str">
        <f>VLOOKUP(A54,'0919門市清單主檔'!B:V,21,FALSE)</f>
        <v>三重區</v>
      </c>
      <c r="J54" s="222">
        <v>45691.67083333333</v>
      </c>
      <c r="K54" s="215"/>
      <c r="L54" s="215"/>
      <c r="M54" s="215"/>
      <c r="N54" s="215"/>
      <c r="O54" s="215"/>
      <c r="P54" s="208" t="s">
        <v>52</v>
      </c>
      <c r="Q54" s="219" t="s">
        <v>4114</v>
      </c>
    </row>
    <row r="55" spans="1:17" ht="19.5" customHeight="1">
      <c r="A55" s="214">
        <v>3359</v>
      </c>
      <c r="B55" s="214" t="str">
        <f>VLOOKUP(A55,門市主檔!A:B,2,FALSE)</f>
        <v>三重金陵店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 t="shared" si="4"/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未更換</v>
      </c>
      <c r="H55" s="298">
        <f>VLOOKUP(A55,門市主檔!A:U,21,FALSE)</f>
        <v>2</v>
      </c>
      <c r="I55" s="214" t="str">
        <f>VLOOKUP(A55,'0919門市清單主檔'!B:V,21,FALSE)</f>
        <v>三重區</v>
      </c>
      <c r="J55" s="222">
        <v>45691.614583333336</v>
      </c>
      <c r="K55" s="215"/>
      <c r="L55" s="215"/>
      <c r="M55" s="215"/>
      <c r="N55" s="215"/>
      <c r="O55" s="215"/>
      <c r="P55" s="208"/>
      <c r="Q55" s="219" t="s">
        <v>4114</v>
      </c>
    </row>
    <row r="56" spans="1:17" ht="19.5" customHeight="1">
      <c r="A56" s="214" t="s">
        <v>25</v>
      </c>
      <c r="B56" s="214" t="str">
        <f>VLOOKUP(A56,門市主檔!A:B,2,FALSE)</f>
        <v>三重興德店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 t="shared" si="4"/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未更換</v>
      </c>
      <c r="H56" s="298">
        <f>VLOOKUP(A56,門市主檔!A:U,21,FALSE)</f>
        <v>2</v>
      </c>
      <c r="I56" s="214" t="str">
        <f>VLOOKUP(A56,'0919門市清單主檔'!B:V,21,FALSE)</f>
        <v>三重區</v>
      </c>
      <c r="J56" s="222">
        <v>45691.65</v>
      </c>
      <c r="K56" s="215"/>
      <c r="L56" s="215"/>
      <c r="M56" s="215"/>
      <c r="N56" s="215"/>
      <c r="O56" s="215"/>
      <c r="P56" s="208"/>
      <c r="Q56" s="219" t="s">
        <v>4114</v>
      </c>
    </row>
    <row r="57" spans="1:17" ht="19.5" customHeight="1">
      <c r="A57" s="214">
        <v>4652</v>
      </c>
      <c r="B57" s="214" t="str">
        <f>VLOOKUP(A57,門市主檔!A:B,2,FALSE)</f>
        <v>三重天富店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 t="shared" si="4"/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無專案</v>
      </c>
      <c r="H57" s="298">
        <f>VLOOKUP(A57,門市主檔!A:U,21,FALSE)</f>
        <v>0</v>
      </c>
      <c r="I57" s="214" t="str">
        <f>VLOOKUP(A57,'0919門市清單主檔'!B:V,21,FALSE)</f>
        <v>三重區</v>
      </c>
      <c r="J57" s="222">
        <v>45673.659722222219</v>
      </c>
      <c r="K57" s="215"/>
      <c r="L57" s="215"/>
      <c r="M57" s="215"/>
      <c r="N57" s="215"/>
      <c r="O57" s="215"/>
      <c r="P57" s="208" t="s">
        <v>52</v>
      </c>
      <c r="Q57" s="219" t="s">
        <v>4114</v>
      </c>
    </row>
    <row r="58" spans="1:17" ht="19.5" customHeight="1">
      <c r="A58" s="214">
        <v>4101</v>
      </c>
      <c r="B58" s="214" t="str">
        <f>VLOOKUP(A58,門市主檔!A:B,2,FALSE)</f>
        <v>三重溪華店</v>
      </c>
      <c r="C58" s="314" t="str">
        <f>IF(COUNTIFS(IM!$F:$F,A58,IM!$AD:$AD,"O",IM!$X:$X,"&gt;="&amp;$R$1, IM!$X:$X,"&lt;="&amp;$S$1)&gt;0,"V","")</f>
        <v/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 t="shared" si="4"/>
        <v>未保養</v>
      </c>
      <c r="G58" s="214" t="str">
        <f>IF(AND(VLOOKUP(A58,門市主檔!A:Y,25,FALSE)="STAR", VLOOKUP(A58,門市主檔!A:N,14,FALSE)=""), "未更換", IF(VLOOKUP(A58,門市主檔!A:Y,25,FALSE)&lt;&gt;"STAR", "無專案", "已更換"))</f>
        <v>無專案</v>
      </c>
      <c r="H58" s="298">
        <f>VLOOKUP(A58,門市主檔!A:U,21,FALSE)</f>
        <v>0</v>
      </c>
      <c r="I58" s="214" t="str">
        <f>VLOOKUP(A58,'0919門市清單主檔'!B:V,21,FALSE)</f>
        <v>三重區</v>
      </c>
      <c r="J58" s="222">
        <v>45691.489583333336</v>
      </c>
      <c r="K58" s="215"/>
      <c r="L58" s="215"/>
      <c r="M58" s="215"/>
      <c r="N58" s="215"/>
      <c r="O58" s="215"/>
      <c r="P58" s="208" t="s">
        <v>52</v>
      </c>
      <c r="Q58" s="219" t="s">
        <v>4114</v>
      </c>
    </row>
    <row r="59" spans="1:17" ht="19.5" customHeight="1">
      <c r="A59" s="214">
        <v>2399</v>
      </c>
      <c r="B59" s="214" t="str">
        <f>VLOOKUP(A59,門市主檔!A:B,2,FALSE)</f>
        <v>三重三陽店</v>
      </c>
      <c r="C59" s="314" t="str">
        <f>IF(COUNTIFS(IM!$F:$F,A59,IM!$AD:$AD,"O",IM!$X:$X,"&gt;="&amp;$R$1, IM!$X:$X,"&lt;="&amp;$S$1)&gt;0,"V","")</f>
        <v/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 t="shared" si="4"/>
        <v>未保養</v>
      </c>
      <c r="G59" s="214" t="str">
        <f>IF(AND(VLOOKUP(A59,門市主檔!A:Y,25,FALSE)="STAR", VLOOKUP(A59,門市主檔!A:N,14,FALSE)=""), "未更換", IF(VLOOKUP(A59,門市主檔!A:Y,25,FALSE)&lt;&gt;"STAR", "無專案", "已更換"))</f>
        <v>無專案</v>
      </c>
      <c r="H59" s="298">
        <f>VLOOKUP(A59,門市主檔!A:U,21,FALSE)</f>
        <v>0</v>
      </c>
      <c r="I59" s="214" t="str">
        <f>VLOOKUP(A59,'0919門市清單主檔'!B:V,21,FALSE)</f>
        <v>三重區</v>
      </c>
      <c r="J59" s="222">
        <v>45673.697916666664</v>
      </c>
      <c r="K59" s="215"/>
      <c r="L59" s="215"/>
      <c r="M59" s="215"/>
      <c r="N59" s="215"/>
      <c r="O59" s="215"/>
      <c r="P59" s="208"/>
      <c r="Q59" s="219" t="s">
        <v>4114</v>
      </c>
    </row>
    <row r="60" spans="1:17" ht="19.5" customHeight="1">
      <c r="A60" s="214" t="s">
        <v>23</v>
      </c>
      <c r="B60" s="214" t="str">
        <f>VLOOKUP(A60,門市主檔!A:B,2,FALSE)</f>
        <v>三重中興北二</v>
      </c>
      <c r="C60" s="314" t="str">
        <f>IF(COUNTIFS(IM!$F:$F,A60,IM!$AD:$AD,"O",IM!$X:$X,"&gt;="&amp;$R$1, IM!$X:$X,"&lt;="&amp;$S$1)&gt;0,"V","")</f>
        <v/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 t="shared" si="4"/>
        <v>未保養</v>
      </c>
      <c r="G60" s="214" t="str">
        <f>IF(AND(VLOOKUP(A60,門市主檔!A:Y,25,FALSE)="STAR", VLOOKUP(A60,門市主檔!A:N,14,FALSE)=""), "未更換", IF(VLOOKUP(A60,門市主檔!A:Y,25,FALSE)&lt;&gt;"STAR", "無專案", "已更換"))</f>
        <v>未更換</v>
      </c>
      <c r="H60" s="298">
        <f>VLOOKUP(A60,門市主檔!A:U,21,FALSE)</f>
        <v>2</v>
      </c>
      <c r="I60" s="214" t="str">
        <f>VLOOKUP(A60,'0919門市清單主檔'!B:V,21,FALSE)</f>
        <v>三重區</v>
      </c>
      <c r="J60" s="222">
        <v>45695.630555555559</v>
      </c>
      <c r="K60" s="215"/>
      <c r="L60" s="215"/>
      <c r="M60" s="215"/>
      <c r="N60" s="215"/>
      <c r="O60" s="215"/>
      <c r="P60" s="208"/>
      <c r="Q60" s="219" t="s">
        <v>4114</v>
      </c>
    </row>
    <row r="61" spans="1:17" ht="19.5" customHeight="1">
      <c r="A61" s="214">
        <v>4083</v>
      </c>
      <c r="B61" s="214" t="str">
        <f>VLOOKUP(A61,門市主檔!A:B,2,FALSE)</f>
        <v>三重中央南</v>
      </c>
      <c r="C61" s="314" t="str">
        <f>IF(COUNTIFS(IM!$F:$F,A61,IM!$AD:$AD,"O",IM!$X:$X,"&gt;="&amp;$R$1, IM!$X:$X,"&lt;="&amp;$S$1)&gt;0,"V","")</f>
        <v/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 t="shared" si="4"/>
        <v>未保養</v>
      </c>
      <c r="G61" s="214" t="str">
        <f>IF(AND(VLOOKUP(A61,門市主檔!A:Y,25,FALSE)="STAR", VLOOKUP(A61,門市主檔!A:N,14,FALSE)=""), "未更換", IF(VLOOKUP(A61,門市主檔!A:Y,25,FALSE)&lt;&gt;"STAR", "無專案", "已更換"))</f>
        <v>未更換</v>
      </c>
      <c r="H61" s="298">
        <f>VLOOKUP(A61,門市主檔!A:U,21,FALSE)</f>
        <v>2</v>
      </c>
      <c r="I61" s="214" t="str">
        <f>VLOOKUP(A61,'0919門市清單主檔'!B:V,21,FALSE)</f>
        <v>三重區</v>
      </c>
      <c r="J61" s="222">
        <v>45694.472222222219</v>
      </c>
      <c r="K61" s="215"/>
      <c r="L61" s="215"/>
      <c r="M61" s="215"/>
      <c r="N61" s="215"/>
      <c r="O61" s="215"/>
      <c r="P61" s="208" t="s">
        <v>52</v>
      </c>
      <c r="Q61" s="219" t="s">
        <v>4114</v>
      </c>
    </row>
    <row r="62" spans="1:17" ht="19.5" customHeight="1">
      <c r="A62" s="214">
        <v>4698</v>
      </c>
      <c r="B62" s="214" t="str">
        <f>VLOOKUP(A62,門市主檔!A:B,2,FALSE)</f>
        <v>三重頂崁店</v>
      </c>
      <c r="C62" s="314" t="str">
        <f>IF(COUNTIFS(IM!$F:$F,A62,IM!$AD:$AD,"O",IM!$X:$X,"&gt;="&amp;$R$1, IM!$X:$X,"&lt;="&amp;$S$1)&gt;0,"V","")</f>
        <v/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 t="shared" si="4"/>
        <v>未保養</v>
      </c>
      <c r="G62" s="214" t="str">
        <f>IF(AND(VLOOKUP(A62,門市主檔!A:Y,25,FALSE)="STAR", VLOOKUP(A62,門市主檔!A:N,14,FALSE)=""), "未更換", IF(VLOOKUP(A62,門市主檔!A:Y,25,FALSE)&lt;&gt;"STAR", "無專案", "已更換"))</f>
        <v>未更換</v>
      </c>
      <c r="H62" s="298">
        <f>VLOOKUP(A62,門市主檔!A:U,21,FALSE)</f>
        <v>2</v>
      </c>
      <c r="I62" s="214" t="str">
        <f>VLOOKUP(A62,'0919門市清單主檔'!B:V,21,FALSE)</f>
        <v>三重區</v>
      </c>
      <c r="J62" s="222">
        <v>45695.669444444444</v>
      </c>
      <c r="K62" s="215"/>
      <c r="L62" s="215"/>
      <c r="M62" s="215"/>
      <c r="N62" s="215"/>
      <c r="O62" s="215"/>
      <c r="P62" s="208" t="s">
        <v>52</v>
      </c>
      <c r="Q62" s="219" t="s">
        <v>4114</v>
      </c>
    </row>
    <row r="63" spans="1:17" ht="19.5" customHeight="1">
      <c r="A63" s="214" t="s">
        <v>22</v>
      </c>
      <c r="B63" s="214" t="str">
        <f>VLOOKUP(A63,門市主檔!A:B,2,FALSE)</f>
        <v>三重中興北</v>
      </c>
      <c r="C63" s="314" t="str">
        <f>IF(COUNTIFS(IM!$F:$F,A63,IM!$AD:$AD,"O",IM!$X:$X,"&gt;="&amp;$R$1, IM!$X:$X,"&lt;="&amp;$S$1)&gt;0,"V","")</f>
        <v/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 t="shared" si="4"/>
        <v>未保養</v>
      </c>
      <c r="G63" s="214" t="str">
        <f>IF(AND(VLOOKUP(A63,門市主檔!A:Y,25,FALSE)="STAR", VLOOKUP(A63,門市主檔!A:N,14,FALSE)=""), "未更換", IF(VLOOKUP(A63,門市主檔!A:Y,25,FALSE)&lt;&gt;"STAR", "無專案", "已更換"))</f>
        <v>未更換</v>
      </c>
      <c r="H63" s="298">
        <f>VLOOKUP(A63,門市主檔!A:U,21,FALSE)</f>
        <v>1</v>
      </c>
      <c r="I63" s="214" t="str">
        <f>VLOOKUP(A63,'0919門市清單主檔'!B:V,21,FALSE)</f>
        <v>三重區</v>
      </c>
      <c r="J63" s="222">
        <v>45695.611805555556</v>
      </c>
      <c r="K63" s="215"/>
      <c r="L63" s="215"/>
      <c r="M63" s="215"/>
      <c r="N63" s="215"/>
      <c r="O63" s="215"/>
      <c r="P63" s="208" t="s">
        <v>52</v>
      </c>
      <c r="Q63" s="219" t="s">
        <v>4114</v>
      </c>
    </row>
    <row r="64" spans="1:17" ht="19.5" customHeight="1">
      <c r="A64" s="214">
        <v>4845</v>
      </c>
      <c r="B64" s="214" t="str">
        <f>VLOOKUP(A64,門市主檔!A:B,2,FALSE)</f>
        <v>石門海角店</v>
      </c>
      <c r="C64" s="314" t="str">
        <f>IF(COUNTIFS(IM!$F:$F,A64,IM!$AD:$AD,"O",IM!$X:$X,"&gt;="&amp;$R$1, IM!$X:$X,"&lt;="&amp;$S$1)&gt;0,"V","")</f>
        <v/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 t="shared" si="4"/>
        <v>未保養</v>
      </c>
      <c r="G64" s="214" t="str">
        <f>IF(AND(VLOOKUP(A64,門市主檔!A:Y,25,FALSE)="STAR", VLOOKUP(A64,門市主檔!A:N,14,FALSE)=""), "未更換", IF(VLOOKUP(A64,門市主檔!A:Y,25,FALSE)&lt;&gt;"STAR", "無專案", "已更換"))</f>
        <v>未更換</v>
      </c>
      <c r="H64" s="298">
        <f>VLOOKUP(A64,門市主檔!A:U,21,FALSE)</f>
        <v>2</v>
      </c>
      <c r="I64" s="214" t="str">
        <f>VLOOKUP(A64,'0919門市清單主檔'!B:V,21,FALSE)</f>
        <v>石門區</v>
      </c>
      <c r="J64" s="222">
        <v>45679.604861111111</v>
      </c>
      <c r="K64" s="215"/>
      <c r="L64" s="215"/>
      <c r="M64" s="215"/>
      <c r="N64" s="215"/>
      <c r="O64" s="215"/>
      <c r="P64" s="208" t="s">
        <v>52</v>
      </c>
      <c r="Q64" s="219" t="s">
        <v>4114</v>
      </c>
    </row>
    <row r="65" spans="1:17" ht="19.5" customHeight="1">
      <c r="A65" s="214">
        <v>2267</v>
      </c>
      <c r="B65" s="214" t="str">
        <f>VLOOKUP(A65,門市主檔!A:B,2,FALSE)</f>
        <v>北縣金陽店</v>
      </c>
      <c r="C65" s="314" t="str">
        <f>IF(COUNTIFS(IM!$F:$F,A65,IM!$AD:$AD,"O",IM!$X:$X,"&gt;="&amp;$R$1, IM!$X:$X,"&lt;="&amp;$S$1)&gt;0,"V","")</f>
        <v/>
      </c>
      <c r="D65" s="314" t="str">
        <f>IF(AND(C65&lt;&gt;"V", COUNTIFS(IM!$F:$F,A65, IM!$AD:$AD, "O", IM!$X:$X, "&gt;="&amp;$R$1, IM!$X:$X, "&lt;="&amp;$S$1)&gt;0), "V", "")</f>
        <v/>
      </c>
      <c r="E65" s="314" t="str">
        <f>IF(AND(C65&lt;&gt;"V",D65&lt;&gt;"V", COUNTIFS(IM!$F:$F, A65, IM!$AD:$AD, "O", IM!$X:$X, "&gt;="&amp;$R$1, IM!$X:$X, "&lt;="&amp;$S$1)&gt;0), "V", "")</f>
        <v/>
      </c>
      <c r="F65" s="214" t="str">
        <f t="shared" si="4"/>
        <v>未保養</v>
      </c>
      <c r="G65" s="214" t="str">
        <f>IF(AND(VLOOKUP(A65,門市主檔!A:Y,25,FALSE)="STAR", VLOOKUP(A65,門市主檔!A:N,14,FALSE)=""), "未更換", IF(VLOOKUP(A65,門市主檔!A:Y,25,FALSE)&lt;&gt;"STAR", "無專案", "已更換"))</f>
        <v>未更換</v>
      </c>
      <c r="H65" s="298">
        <f>VLOOKUP(A65,門市主檔!A:U,21,FALSE)</f>
        <v>2</v>
      </c>
      <c r="I65" s="214" t="str">
        <f>VLOOKUP(A65,'0919門市清單主檔'!B:V,21,FALSE)</f>
        <v>金山區</v>
      </c>
      <c r="J65" s="222">
        <v>45679.558333333334</v>
      </c>
      <c r="K65" s="215"/>
      <c r="L65" s="215"/>
      <c r="M65" s="215"/>
      <c r="N65" s="215"/>
      <c r="O65" s="215"/>
      <c r="P65" s="208" t="s">
        <v>52</v>
      </c>
      <c r="Q65" s="219" t="s">
        <v>4114</v>
      </c>
    </row>
    <row r="66" spans="1:17" ht="19.5" customHeight="1">
      <c r="A66" s="214">
        <v>4906</v>
      </c>
      <c r="B66" s="214" t="str">
        <f>VLOOKUP(A66,門市主檔!A:B,2,FALSE)</f>
        <v>金山銀山店</v>
      </c>
      <c r="C66" s="314" t="str">
        <f>IF(COUNTIFS(IM!$F:$F,A66,IM!$AD:$AD,"O",IM!$X:$X,"&gt;="&amp;$R$1, IM!$X:$X,"&lt;="&amp;$S$1)&gt;0,"V","")</f>
        <v/>
      </c>
      <c r="D66" s="314" t="str">
        <f>IF(AND(C66&lt;&gt;"V", COUNTIFS(IM!$F:$F,A66, IM!$AD:$AD, "O", IM!$X:$X, "&gt;="&amp;$R$1, IM!$X:$X, "&lt;="&amp;$S$1)&gt;0), "V", "")</f>
        <v/>
      </c>
      <c r="E66" s="314" t="str">
        <f>IF(AND(C66&lt;&gt;"V",D66&lt;&gt;"V", COUNTIFS(IM!$F:$F, A66, IM!$AD:$AD, "O", IM!$X:$X, "&gt;="&amp;$R$1, IM!$X:$X, "&lt;="&amp;$S$1)&gt;0), "V", "")</f>
        <v/>
      </c>
      <c r="F66" s="214" t="str">
        <f t="shared" si="4"/>
        <v>未保養</v>
      </c>
      <c r="G66" s="214" t="str">
        <f>IF(AND(VLOOKUP(A66,門市主檔!A:Y,25,FALSE)="STAR", VLOOKUP(A66,門市主檔!A:N,14,FALSE)=""), "未更換", IF(VLOOKUP(A66,門市主檔!A:Y,25,FALSE)&lt;&gt;"STAR", "無專案", "已更換"))</f>
        <v>無專案</v>
      </c>
      <c r="H66" s="298">
        <f>VLOOKUP(A66,門市主檔!A:U,21,FALSE)</f>
        <v>0</v>
      </c>
      <c r="I66" s="214" t="str">
        <f>VLOOKUP(A66,'0919門市清單主檔'!B:V,21,FALSE)</f>
        <v>金山區</v>
      </c>
      <c r="J66" s="222">
        <v>45679.57708333333</v>
      </c>
      <c r="K66" s="215"/>
      <c r="L66" s="215"/>
      <c r="M66" s="215"/>
      <c r="N66" s="215"/>
      <c r="O66" s="215"/>
      <c r="P66" s="208"/>
      <c r="Q66" s="219" t="s">
        <v>4114</v>
      </c>
    </row>
    <row r="67" spans="1:17" ht="19.5" customHeight="1">
      <c r="A67" s="214">
        <v>2897</v>
      </c>
      <c r="B67" s="214" t="str">
        <f>VLOOKUP(A67,門市主檔!A:B,2,FALSE)</f>
        <v>淡水台電宿舍</v>
      </c>
      <c r="C67" s="314" t="str">
        <f>IF(COUNTIFS(IM!$F:$F,A67,IM!$AD:$AD,"O",IM!$X:$X,"&gt;="&amp;$R$1, IM!$X:$X,"&lt;="&amp;$S$1)&gt;0,"V","")</f>
        <v/>
      </c>
      <c r="D67" s="314" t="str">
        <f>IF(AND(C67&lt;&gt;"V", COUNTIFS(IM!$F:$F,A67, IM!$AD:$AD, "O", IM!$X:$X, "&gt;="&amp;$R$1, IM!$X:$X, "&lt;="&amp;$S$1)&gt;0), "V", "")</f>
        <v/>
      </c>
      <c r="E67" s="314" t="str">
        <f>IF(AND(C67&lt;&gt;"V",D67&lt;&gt;"V", COUNTIFS(IM!$F:$F, A67, IM!$AD:$AD, "O", IM!$X:$X, "&gt;="&amp;$R$1, IM!$X:$X, "&lt;="&amp;$S$1)&gt;0), "V", "")</f>
        <v/>
      </c>
      <c r="F67" s="214" t="str">
        <f t="shared" si="4"/>
        <v>未保養</v>
      </c>
      <c r="G67" s="214" t="str">
        <f>IF(AND(VLOOKUP(A67,門市主檔!A:Y,25,FALSE)="STAR", VLOOKUP(A67,門市主檔!A:N,14,FALSE)=""), "未更換", IF(VLOOKUP(A67,門市主檔!A:Y,25,FALSE)&lt;&gt;"STAR", "無專案", "已更換"))</f>
        <v>未更換</v>
      </c>
      <c r="H67" s="298">
        <f>VLOOKUP(A67,門市主檔!A:U,21,FALSE)</f>
        <v>2</v>
      </c>
      <c r="I67" s="214" t="str">
        <f>VLOOKUP(A67,'0919門市清單主檔'!B:V,21,FALSE)</f>
        <v>淡水區</v>
      </c>
      <c r="J67" s="222">
        <v>45730.512499999997</v>
      </c>
      <c r="K67" s="215"/>
      <c r="L67" s="215"/>
      <c r="M67" s="215"/>
      <c r="N67" s="215"/>
      <c r="O67" s="215"/>
      <c r="P67" s="208"/>
      <c r="Q67" s="219" t="s">
        <v>4114</v>
      </c>
    </row>
    <row r="68" spans="1:17" ht="19.5" customHeight="1">
      <c r="A68" s="214">
        <v>4298</v>
      </c>
      <c r="B68" s="214" t="str">
        <f>VLOOKUP(A68,門市主檔!A:B,2,FALSE)</f>
        <v>淡水後洲店</v>
      </c>
      <c r="C68" s="314" t="str">
        <f>IF(COUNTIFS(IM!$F:$F,A68,IM!$AD:$AD,"O",IM!$X:$X,"&gt;="&amp;$R$1, IM!$X:$X,"&lt;="&amp;$S$1)&gt;0,"V","")</f>
        <v/>
      </c>
      <c r="D68" s="314" t="str">
        <f>IF(AND(C68&lt;&gt;"V", COUNTIFS(IM!$F:$F,A68, IM!$AD:$AD, "O", IM!$X:$X, "&gt;="&amp;$R$1, IM!$X:$X, "&lt;="&amp;$S$1)&gt;0), "V", "")</f>
        <v/>
      </c>
      <c r="E68" s="314" t="str">
        <f>IF(AND(C68&lt;&gt;"V",D68&lt;&gt;"V", COUNTIFS(IM!$F:$F, A68, IM!$AD:$AD, "O", IM!$X:$X, "&gt;="&amp;$R$1, IM!$X:$X, "&lt;="&amp;$S$1)&gt;0), "V", "")</f>
        <v/>
      </c>
      <c r="F68" s="214" t="str">
        <f t="shared" si="4"/>
        <v>未保養</v>
      </c>
      <c r="G68" s="214" t="str">
        <f>IF(AND(VLOOKUP(A68,門市主檔!A:Y,25,FALSE)="STAR", VLOOKUP(A68,門市主檔!A:N,14,FALSE)=""), "未更換", IF(VLOOKUP(A68,門市主檔!A:Y,25,FALSE)&lt;&gt;"STAR", "無專案", "已更換"))</f>
        <v>未更換</v>
      </c>
      <c r="H68" s="298">
        <f>VLOOKUP(A68,門市主檔!A:U,21,FALSE)</f>
        <v>2</v>
      </c>
      <c r="I68" s="214" t="str">
        <f>VLOOKUP(A68,'0919門市清單主檔'!B:V,21,FALSE)</f>
        <v>淡水區</v>
      </c>
      <c r="J68" s="222">
        <v>45730.588888888888</v>
      </c>
      <c r="K68" s="215"/>
      <c r="L68" s="215"/>
      <c r="M68" s="215"/>
      <c r="N68" s="215"/>
      <c r="O68" s="215"/>
      <c r="P68" s="208"/>
      <c r="Q68" s="219" t="s">
        <v>4114</v>
      </c>
    </row>
    <row r="69" spans="1:17" ht="19.5" customHeight="1">
      <c r="A69" s="214">
        <v>4788</v>
      </c>
      <c r="B69" s="214" t="str">
        <f>VLOOKUP(A69,門市主檔!A:B,2,FALSE)</f>
        <v>淡水國家店</v>
      </c>
      <c r="C69" s="314" t="str">
        <f>IF(COUNTIFS(IM!$F:$F,A69,IM!$AD:$AD,"O",IM!$X:$X,"&gt;="&amp;$R$1, IM!$X:$X,"&lt;="&amp;$S$1)&gt;0,"V","")</f>
        <v/>
      </c>
      <c r="D69" s="314" t="str">
        <f>IF(AND(C69&lt;&gt;"V", COUNTIFS(IM!$F:$F,A69, IM!$AD:$AD, "O", IM!$X:$X, "&gt;="&amp;$R$1, IM!$X:$X, "&lt;="&amp;$S$1)&gt;0), "V", "")</f>
        <v/>
      </c>
      <c r="E69" s="314" t="str">
        <f>IF(AND(C69&lt;&gt;"V",D69&lt;&gt;"V", COUNTIFS(IM!$F:$F, A69, IM!$AD:$AD, "O", IM!$X:$X, "&gt;="&amp;$R$1, IM!$X:$X, "&lt;="&amp;$S$1)&gt;0), "V", "")</f>
        <v/>
      </c>
      <c r="F69" s="214" t="str">
        <f t="shared" si="4"/>
        <v>未保養</v>
      </c>
      <c r="G69" s="214" t="str">
        <f>IF(AND(VLOOKUP(A69,門市主檔!A:Y,25,FALSE)="STAR", VLOOKUP(A69,門市主檔!A:N,14,FALSE)=""), "未更換", IF(VLOOKUP(A69,門市主檔!A:Y,25,FALSE)&lt;&gt;"STAR", "無專案", "已更換"))</f>
        <v>未更換</v>
      </c>
      <c r="H69" s="298">
        <f>VLOOKUP(A69,門市主檔!A:U,21,FALSE)</f>
        <v>2</v>
      </c>
      <c r="I69" s="214" t="str">
        <f>VLOOKUP(A69,'0919門市清單主檔'!B:V,21,FALSE)</f>
        <v>淡水區</v>
      </c>
      <c r="J69" s="222">
        <v>45730.568055555559</v>
      </c>
      <c r="K69" s="215"/>
      <c r="L69" s="215"/>
      <c r="M69" s="215"/>
      <c r="N69" s="215"/>
      <c r="O69" s="215"/>
      <c r="P69" s="208"/>
      <c r="Q69" s="219" t="s">
        <v>4114</v>
      </c>
    </row>
    <row r="70" spans="1:17" ht="19.5" customHeight="1">
      <c r="A70" s="214">
        <v>5060</v>
      </c>
      <c r="B70" s="214" t="str">
        <f>VLOOKUP(A70,門市主檔!A:B,2,FALSE)</f>
        <v>淡水魚市店</v>
      </c>
      <c r="C70" s="314" t="str">
        <f>IF(COUNTIFS(IM!$F:$F,A70,IM!$AD:$AD,"O",IM!$X:$X,"&gt;="&amp;$R$1, IM!$X:$X,"&lt;="&amp;$S$1)&gt;0,"V","")</f>
        <v/>
      </c>
      <c r="D70" s="314" t="str">
        <f>IF(AND(C70&lt;&gt;"V", COUNTIFS(IM!$F:$F,A70, IM!$AD:$AD, "O", IM!$X:$X, "&gt;="&amp;$R$1, IM!$X:$X, "&lt;="&amp;$S$1)&gt;0), "V", "")</f>
        <v/>
      </c>
      <c r="E70" s="314" t="str">
        <f>IF(AND(C70&lt;&gt;"V",D70&lt;&gt;"V", COUNTIFS(IM!$F:$F, A70, IM!$AD:$AD, "O", IM!$X:$X, "&gt;="&amp;$R$1, IM!$X:$X, "&lt;="&amp;$S$1)&gt;0), "V", "")</f>
        <v/>
      </c>
      <c r="F70" s="214" t="str">
        <f t="shared" si="4"/>
        <v>未保養</v>
      </c>
      <c r="G70" s="214" t="str">
        <f>IF(AND(VLOOKUP(A70,門市主檔!A:Y,25,FALSE)="STAR", VLOOKUP(A70,門市主檔!A:N,14,FALSE)=""), "未更換", IF(VLOOKUP(A70,門市主檔!A:Y,25,FALSE)&lt;&gt;"STAR", "無專案", "已更換"))</f>
        <v>無專案</v>
      </c>
      <c r="H70" s="298">
        <f>VLOOKUP(A70,門市主檔!A:U,21,FALSE)</f>
        <v>0</v>
      </c>
      <c r="I70" s="214" t="str">
        <f>VLOOKUP(A70,'0919門市清單主檔'!B:V,21,FALSE)</f>
        <v>淡水區</v>
      </c>
      <c r="J70" s="222">
        <v>45730.652777777781</v>
      </c>
      <c r="K70" s="215"/>
      <c r="L70" s="215"/>
      <c r="M70" s="215"/>
      <c r="N70" s="215"/>
      <c r="O70" s="215"/>
      <c r="P70" s="208"/>
      <c r="Q70" s="219" t="s">
        <v>4114</v>
      </c>
    </row>
    <row r="71" spans="1:17" ht="19.5" customHeight="1">
      <c r="A71" s="214">
        <v>3751</v>
      </c>
      <c r="B71" s="214" t="str">
        <f>VLOOKUP(A71,門市主檔!A:B,2,FALSE)</f>
        <v>淡水真理大</v>
      </c>
      <c r="C71" s="314" t="str">
        <f>IF(COUNTIFS(IM!$F:$F,A71,IM!$AD:$AD,"O",IM!$X:$X,"&gt;="&amp;$R$1, IM!$X:$X,"&lt;="&amp;$S$1)&gt;0,"V","")</f>
        <v/>
      </c>
      <c r="D71" s="314" t="str">
        <f>IF(AND(C71&lt;&gt;"V", COUNTIFS(IM!$F:$F,A71, IM!$AD:$AD, "O", IM!$X:$X, "&gt;="&amp;$R$1, IM!$X:$X, "&lt;="&amp;$S$1)&gt;0), "V", "")</f>
        <v/>
      </c>
      <c r="E71" s="314" t="str">
        <f>IF(AND(C71&lt;&gt;"V",D71&lt;&gt;"V", COUNTIFS(IM!$F:$F, A71, IM!$AD:$AD, "O", IM!$X:$X, "&gt;="&amp;$R$1, IM!$X:$X, "&lt;="&amp;$S$1)&gt;0), "V", "")</f>
        <v/>
      </c>
      <c r="F71" s="214" t="str">
        <f t="shared" ref="F71:F102" si="5">IF(COUNTBLANK(C71:E71)=3,"未保養","")</f>
        <v>未保養</v>
      </c>
      <c r="G71" s="214" t="str">
        <f>IF(AND(VLOOKUP(A71,門市主檔!A:Y,25,FALSE)="STAR", VLOOKUP(A71,門市主檔!A:N,14,FALSE)=""), "未更換", IF(VLOOKUP(A71,門市主檔!A:Y,25,FALSE)&lt;&gt;"STAR", "無專案", "已更換"))</f>
        <v>未更換</v>
      </c>
      <c r="H71" s="298">
        <f>VLOOKUP(A71,門市主檔!A:U,21,FALSE)</f>
        <v>2</v>
      </c>
      <c r="I71" s="214" t="str">
        <f>VLOOKUP(A71,'0919門市清單主檔'!B:V,21,FALSE)</f>
        <v>淡水區</v>
      </c>
      <c r="J71" s="222">
        <v>45723.651388888888</v>
      </c>
      <c r="K71" s="215"/>
      <c r="L71" s="215"/>
      <c r="M71" s="215"/>
      <c r="N71" s="215"/>
      <c r="O71" s="215"/>
      <c r="P71" s="208" t="s">
        <v>52</v>
      </c>
      <c r="Q71" s="219" t="s">
        <v>4114</v>
      </c>
    </row>
    <row r="72" spans="1:17" ht="19.5" customHeight="1">
      <c r="A72" s="214">
        <v>4093</v>
      </c>
      <c r="B72" s="214" t="str">
        <f>VLOOKUP(A72,門市主檔!A:B,2,FALSE)</f>
        <v>淡水新市一</v>
      </c>
      <c r="C72" s="314" t="str">
        <f>IF(COUNTIFS(IM!$F:$F,A72,IM!$AD:$AD,"O",IM!$X:$X,"&gt;="&amp;$R$1, IM!$X:$X,"&lt;="&amp;$S$1)&gt;0,"V","")</f>
        <v/>
      </c>
      <c r="D72" s="314" t="str">
        <f>IF(AND(C72&lt;&gt;"V", COUNTIFS(IM!$F:$F,A72, IM!$AD:$AD, "O", IM!$X:$X, "&gt;="&amp;$R$1, IM!$X:$X, "&lt;="&amp;$S$1)&gt;0), "V", "")</f>
        <v/>
      </c>
      <c r="E72" s="314" t="str">
        <f>IF(AND(C72&lt;&gt;"V",D72&lt;&gt;"V", COUNTIFS(IM!$F:$F, A72, IM!$AD:$AD, "O", IM!$X:$X, "&gt;="&amp;$R$1, IM!$X:$X, "&lt;="&amp;$S$1)&gt;0), "V", "")</f>
        <v/>
      </c>
      <c r="F72" s="214" t="str">
        <f t="shared" si="5"/>
        <v>未保養</v>
      </c>
      <c r="G72" s="214" t="str">
        <f>IF(AND(VLOOKUP(A72,門市主檔!A:Y,25,FALSE)="STAR", VLOOKUP(A72,門市主檔!A:N,14,FALSE)=""), "未更換", IF(VLOOKUP(A72,門市主檔!A:Y,25,FALSE)&lt;&gt;"STAR", "無專案", "已更換"))</f>
        <v>未更換</v>
      </c>
      <c r="H72" s="298">
        <f>VLOOKUP(A72,門市主檔!A:U,21,FALSE)</f>
        <v>1</v>
      </c>
      <c r="I72" s="214" t="str">
        <f>VLOOKUP(A72,'0919門市清單主檔'!B:V,21,FALSE)</f>
        <v>淡水區</v>
      </c>
      <c r="J72" s="222">
        <v>45730.545138888891</v>
      </c>
      <c r="K72" s="215"/>
      <c r="L72" s="215"/>
      <c r="M72" s="215"/>
      <c r="N72" s="215"/>
      <c r="O72" s="215"/>
      <c r="P72" s="208" t="s">
        <v>52</v>
      </c>
      <c r="Q72" s="219" t="s">
        <v>4114</v>
      </c>
    </row>
    <row r="73" spans="1:17" ht="19.5" customHeight="1">
      <c r="A73" s="214">
        <v>4153</v>
      </c>
      <c r="B73" s="214" t="str">
        <f>VLOOKUP(A73,門市主檔!A:B,2,FALSE)</f>
        <v>淡水莊園店</v>
      </c>
      <c r="C73" s="314" t="str">
        <f>IF(COUNTIFS(IM!$F:$F,A73,IM!$AD:$AD,"O",IM!$X:$X,"&gt;="&amp;$R$1, IM!$X:$X,"&lt;="&amp;$S$1)&gt;0,"V","")</f>
        <v/>
      </c>
      <c r="D73" s="314" t="str">
        <f>IF(AND(C73&lt;&gt;"V", COUNTIFS(IM!$F:$F,A73, IM!$AD:$AD, "O", IM!$X:$X, "&gt;="&amp;$R$1, IM!$X:$X, "&lt;="&amp;$S$1)&gt;0), "V", "")</f>
        <v/>
      </c>
      <c r="E73" s="314" t="str">
        <f>IF(AND(C73&lt;&gt;"V",D73&lt;&gt;"V", COUNTIFS(IM!$F:$F, A73, IM!$AD:$AD, "O", IM!$X:$X, "&gt;="&amp;$R$1, IM!$X:$X, "&lt;="&amp;$S$1)&gt;0), "V", "")</f>
        <v/>
      </c>
      <c r="F73" s="214" t="str">
        <f t="shared" si="5"/>
        <v>未保養</v>
      </c>
      <c r="G73" s="214" t="str">
        <f>IF(AND(VLOOKUP(A73,門市主檔!A:Y,25,FALSE)="STAR", VLOOKUP(A73,門市主檔!A:N,14,FALSE)=""), "未更換", IF(VLOOKUP(A73,門市主檔!A:Y,25,FALSE)&lt;&gt;"STAR", "無專案", "已更換"))</f>
        <v>未更換</v>
      </c>
      <c r="H73" s="298">
        <f>VLOOKUP(A73,門市主檔!A:U,21,FALSE)</f>
        <v>2</v>
      </c>
      <c r="I73" s="214" t="str">
        <f>VLOOKUP(A73,'0919門市清單主檔'!B:V,21,FALSE)</f>
        <v>淡水區</v>
      </c>
      <c r="J73" s="222">
        <v>45730.53125</v>
      </c>
      <c r="K73" s="215"/>
      <c r="L73" s="215"/>
      <c r="M73" s="215"/>
      <c r="N73" s="215"/>
      <c r="O73" s="215"/>
      <c r="P73" s="208" t="s">
        <v>52</v>
      </c>
      <c r="Q73" s="219" t="s">
        <v>4114</v>
      </c>
    </row>
    <row r="74" spans="1:17" ht="19.5" customHeight="1">
      <c r="A74" s="214">
        <v>4541</v>
      </c>
      <c r="B74" s="214" t="str">
        <f>VLOOKUP(A74,門市主檔!A:B,2,FALSE)</f>
        <v>淡水海天店</v>
      </c>
      <c r="C74" s="314" t="str">
        <f>IF(COUNTIFS(IM!$F:$F,A74,IM!$AD:$AD,"O",IM!$X:$X,"&gt;="&amp;$R$1, IM!$X:$X,"&lt;="&amp;$S$1)&gt;0,"V","")</f>
        <v/>
      </c>
      <c r="D74" s="314" t="str">
        <f>IF(AND(C74&lt;&gt;"V", COUNTIFS(IM!$F:$F,A74, IM!$AD:$AD, "O", IM!$X:$X, "&gt;="&amp;$R$1, IM!$X:$X, "&lt;="&amp;$S$1)&gt;0), "V", "")</f>
        <v/>
      </c>
      <c r="E74" s="314" t="str">
        <f>IF(AND(C74&lt;&gt;"V",D74&lt;&gt;"V", COUNTIFS(IM!$F:$F, A74, IM!$AD:$AD, "O", IM!$X:$X, "&gt;="&amp;$R$1, IM!$X:$X, "&lt;="&amp;$S$1)&gt;0), "V", "")</f>
        <v/>
      </c>
      <c r="F74" s="214" t="str">
        <f t="shared" si="5"/>
        <v>未保養</v>
      </c>
      <c r="G74" s="214" t="str">
        <f>IF(AND(VLOOKUP(A74,門市主檔!A:Y,25,FALSE)="STAR", VLOOKUP(A74,門市主檔!A:N,14,FALSE)=""), "未更換", IF(VLOOKUP(A74,門市主檔!A:Y,25,FALSE)&lt;&gt;"STAR", "無專案", "已更換"))</f>
        <v>無專案</v>
      </c>
      <c r="H74" s="298">
        <f>VLOOKUP(A74,門市主檔!A:U,21,FALSE)</f>
        <v>0</v>
      </c>
      <c r="I74" s="214" t="str">
        <f>VLOOKUP(A74,'0919門市清單主檔'!B:V,21,FALSE)</f>
        <v>淡水區</v>
      </c>
      <c r="J74" s="222">
        <v>45730.60833333333</v>
      </c>
      <c r="K74" s="215"/>
      <c r="L74" s="215"/>
      <c r="M74" s="215"/>
      <c r="N74" s="215"/>
      <c r="O74" s="215"/>
      <c r="P74" s="208" t="s">
        <v>52</v>
      </c>
      <c r="Q74" s="219" t="s">
        <v>4114</v>
      </c>
    </row>
    <row r="75" spans="1:17" ht="19.5" customHeight="1">
      <c r="A75" s="214">
        <v>4802</v>
      </c>
      <c r="B75" s="214" t="str">
        <f>VLOOKUP(A75,門市主檔!A:B,2,FALSE)</f>
        <v>淡水沙崙店</v>
      </c>
      <c r="C75" s="314" t="str">
        <f>IF(COUNTIFS(IM!$F:$F,A75,IM!$AD:$AD,"O",IM!$X:$X,"&gt;="&amp;$R$1, IM!$X:$X,"&lt;="&amp;$S$1)&gt;0,"V","")</f>
        <v/>
      </c>
      <c r="D75" s="314" t="str">
        <f>IF(AND(C75&lt;&gt;"V", COUNTIFS(IM!$F:$F,A75, IM!$AD:$AD, "O", IM!$X:$X, "&gt;="&amp;$R$1, IM!$X:$X, "&lt;="&amp;$S$1)&gt;0), "V", "")</f>
        <v/>
      </c>
      <c r="E75" s="314" t="str">
        <f>IF(AND(C75&lt;&gt;"V",D75&lt;&gt;"V", COUNTIFS(IM!$F:$F, A75, IM!$AD:$AD, "O", IM!$X:$X, "&gt;="&amp;$R$1, IM!$X:$X, "&lt;="&amp;$S$1)&gt;0), "V", "")</f>
        <v/>
      </c>
      <c r="F75" s="214" t="str">
        <f t="shared" si="5"/>
        <v>未保養</v>
      </c>
      <c r="G75" s="214" t="str">
        <f>IF(AND(VLOOKUP(A75,門市主檔!A:Y,25,FALSE)="STAR", VLOOKUP(A75,門市主檔!A:N,14,FALSE)=""), "未更換", IF(VLOOKUP(A75,門市主檔!A:Y,25,FALSE)&lt;&gt;"STAR", "無專案", "已更換"))</f>
        <v>無專案</v>
      </c>
      <c r="H75" s="298">
        <f>VLOOKUP(A75,門市主檔!A:U,21,FALSE)</f>
        <v>0</v>
      </c>
      <c r="I75" s="214" t="str">
        <f>VLOOKUP(A75,'0919門市清單主檔'!B:V,21,FALSE)</f>
        <v>淡水區</v>
      </c>
      <c r="J75" s="222">
        <v>45730.628472222219</v>
      </c>
      <c r="K75" s="215"/>
      <c r="L75" s="215"/>
      <c r="M75" s="215"/>
      <c r="N75" s="215"/>
      <c r="O75" s="215"/>
      <c r="P75" s="208" t="s">
        <v>52</v>
      </c>
      <c r="Q75" s="219" t="s">
        <v>4114</v>
      </c>
    </row>
    <row r="76" spans="1:17" ht="19.5" customHeight="1">
      <c r="A76" s="214">
        <v>4739</v>
      </c>
      <c r="B76" s="214" t="str">
        <f>VLOOKUP(A76,門市主檔!A:B,2,FALSE)</f>
        <v>淡水櫻花店</v>
      </c>
      <c r="C76" s="314" t="str">
        <f>IF(COUNTIFS(IM!$F:$F,A76,IM!$AD:$AD,"O",IM!$X:$X,"&gt;="&amp;$R$1, IM!$X:$X,"&lt;="&amp;$S$1)&gt;0,"V","")</f>
        <v/>
      </c>
      <c r="D76" s="314" t="str">
        <f>IF(AND(C76&lt;&gt;"V", COUNTIFS(IM!$F:$F,A76, IM!$AD:$AD, "O", IM!$X:$X, "&gt;="&amp;$R$1, IM!$X:$X, "&lt;="&amp;$S$1)&gt;0), "V", "")</f>
        <v/>
      </c>
      <c r="E76" s="314" t="str">
        <f>IF(AND(C76&lt;&gt;"V",D76&lt;&gt;"V", COUNTIFS(IM!$F:$F, A76, IM!$AD:$AD, "O", IM!$X:$X, "&gt;="&amp;$R$1, IM!$X:$X, "&lt;="&amp;$S$1)&gt;0), "V", "")</f>
        <v/>
      </c>
      <c r="F76" s="214" t="str">
        <f t="shared" si="5"/>
        <v>未保養</v>
      </c>
      <c r="G76" s="214" t="str">
        <f>IF(AND(VLOOKUP(A76,門市主檔!A:Y,25,FALSE)="STAR", VLOOKUP(A76,門市主檔!A:N,14,FALSE)=""), "未更換", IF(VLOOKUP(A76,門市主檔!A:Y,25,FALSE)&lt;&gt;"STAR", "無專案", "已更換"))</f>
        <v>未更換</v>
      </c>
      <c r="H76" s="298">
        <f>VLOOKUP(A76,門市主檔!A:U,21,FALSE)</f>
        <v>1</v>
      </c>
      <c r="I76" s="214" t="str">
        <f>VLOOKUP(A76,'0919門市清單主檔'!B:V,21,FALSE)</f>
        <v>淡水區</v>
      </c>
      <c r="J76" s="222">
        <v>45727.611111111109</v>
      </c>
      <c r="K76" s="215"/>
      <c r="L76" s="215"/>
      <c r="M76" s="215"/>
      <c r="N76" s="215"/>
      <c r="O76" s="215"/>
      <c r="P76" s="208" t="s">
        <v>52</v>
      </c>
      <c r="Q76" s="219" t="s">
        <v>4114</v>
      </c>
    </row>
    <row r="77" spans="1:17" ht="19.5" customHeight="1">
      <c r="A77" s="214">
        <v>5101</v>
      </c>
      <c r="B77" s="214" t="str">
        <f>VLOOKUP(A77,門市主檔!A:B,2,FALSE)</f>
        <v>淡水小坪頂</v>
      </c>
      <c r="C77" s="314" t="str">
        <f>IF(COUNTIFS(IM!$F:$F,A77,IM!$AD:$AD,"O",IM!$X:$X,"&gt;="&amp;$R$1, IM!$X:$X,"&lt;="&amp;$S$1)&gt;0,"V","")</f>
        <v/>
      </c>
      <c r="D77" s="314" t="str">
        <f>IF(AND(C77&lt;&gt;"V", COUNTIFS(IM!$F:$F,A77, IM!$AD:$AD, "O", IM!$X:$X, "&gt;="&amp;$R$1, IM!$X:$X, "&lt;="&amp;$S$1)&gt;0), "V", "")</f>
        <v/>
      </c>
      <c r="E77" s="314" t="str">
        <f>IF(AND(C77&lt;&gt;"V",D77&lt;&gt;"V", COUNTIFS(IM!$F:$F, A77, IM!$AD:$AD, "O", IM!$X:$X, "&gt;="&amp;$R$1, IM!$X:$X, "&lt;="&amp;$S$1)&gt;0), "V", "")</f>
        <v/>
      </c>
      <c r="F77" s="214" t="str">
        <f t="shared" si="5"/>
        <v>未保養</v>
      </c>
      <c r="G77" s="214" t="str">
        <f>IF(AND(VLOOKUP(A77,門市主檔!A:Y,25,FALSE)="STAR", VLOOKUP(A77,門市主檔!A:N,14,FALSE)=""), "未更換", IF(VLOOKUP(A77,門市主檔!A:Y,25,FALSE)&lt;&gt;"STAR", "無專案", "已更換"))</f>
        <v>無專案</v>
      </c>
      <c r="H77" s="298">
        <f>VLOOKUP(A77,門市主檔!A:U,21,FALSE)</f>
        <v>0</v>
      </c>
      <c r="I77" s="214" t="str">
        <f>VLOOKUP(A77,'0919門市清單主檔'!B:V,21,FALSE)</f>
        <v>淡水區</v>
      </c>
      <c r="J77" s="222">
        <v>45727.497916666667</v>
      </c>
      <c r="K77" s="215"/>
      <c r="L77" s="215"/>
      <c r="M77" s="215"/>
      <c r="N77" s="215"/>
      <c r="O77" s="215"/>
      <c r="P77" s="208"/>
      <c r="Q77" s="219" t="s">
        <v>4114</v>
      </c>
    </row>
    <row r="78" spans="1:17" ht="19.5" customHeight="1">
      <c r="A78" s="214">
        <v>2318</v>
      </c>
      <c r="B78" s="214" t="str">
        <f>VLOOKUP(A78,門市主檔!A:B,2,FALSE)</f>
        <v>北縣淡俊店</v>
      </c>
      <c r="C78" s="314" t="str">
        <f>IF(COUNTIFS(IM!$F:$F,A78,IM!$AD:$AD,"O",IM!$X:$X,"&gt;="&amp;$R$1, IM!$X:$X,"&lt;="&amp;$S$1)&gt;0,"V","")</f>
        <v/>
      </c>
      <c r="D78" s="314" t="str">
        <f>IF(AND(C78&lt;&gt;"V", COUNTIFS(IM!$F:$F,A78, IM!$AD:$AD, "O", IM!$X:$X, "&gt;="&amp;$R$1, IM!$X:$X, "&lt;="&amp;$S$1)&gt;0), "V", "")</f>
        <v/>
      </c>
      <c r="E78" s="314" t="str">
        <f>IF(AND(C78&lt;&gt;"V",D78&lt;&gt;"V", COUNTIFS(IM!$F:$F, A78, IM!$AD:$AD, "O", IM!$X:$X, "&gt;="&amp;$R$1, IM!$X:$X, "&lt;="&amp;$S$1)&gt;0), "V", "")</f>
        <v/>
      </c>
      <c r="F78" s="214" t="str">
        <f t="shared" si="5"/>
        <v>未保養</v>
      </c>
      <c r="G78" s="214" t="str">
        <f>IF(AND(VLOOKUP(A78,門市主檔!A:Y,25,FALSE)="STAR", VLOOKUP(A78,門市主檔!A:N,14,FALSE)=""), "未更換", IF(VLOOKUP(A78,門市主檔!A:Y,25,FALSE)&lt;&gt;"STAR", "無專案", "已更換"))</f>
        <v>未更換</v>
      </c>
      <c r="H78" s="298">
        <f>VLOOKUP(A78,門市主檔!A:U,21,FALSE)</f>
        <v>1</v>
      </c>
      <c r="I78" s="214" t="str">
        <f>VLOOKUP(A78,'0919門市清單主檔'!B:V,21,FALSE)</f>
        <v>淡水區</v>
      </c>
      <c r="J78" s="222">
        <v>45700.472916666666</v>
      </c>
      <c r="K78" s="215"/>
      <c r="L78" s="215"/>
      <c r="M78" s="215"/>
      <c r="N78" s="215"/>
      <c r="O78" s="215"/>
      <c r="P78" s="208" t="s">
        <v>52</v>
      </c>
      <c r="Q78" s="219" t="s">
        <v>4114</v>
      </c>
    </row>
    <row r="79" spans="1:17" ht="19.5" customHeight="1">
      <c r="A79" s="214">
        <v>4658</v>
      </c>
      <c r="B79" s="214" t="str">
        <f>VLOOKUP(A79,門市主檔!A:B,2,FALSE)</f>
        <v>淡水英才店</v>
      </c>
      <c r="C79" s="314" t="str">
        <f>IF(COUNTIFS(IM!$F:$F,A79,IM!$AD:$AD,"O",IM!$X:$X,"&gt;="&amp;$R$1, IM!$X:$X,"&lt;="&amp;$S$1)&gt;0,"V","")</f>
        <v/>
      </c>
      <c r="D79" s="314" t="str">
        <f>IF(AND(C79&lt;&gt;"V", COUNTIFS(IM!$F:$F,A79, IM!$AD:$AD, "O", IM!$X:$X, "&gt;="&amp;$R$1, IM!$X:$X, "&lt;="&amp;$S$1)&gt;0), "V", "")</f>
        <v/>
      </c>
      <c r="E79" s="314" t="str">
        <f>IF(AND(C79&lt;&gt;"V",D79&lt;&gt;"V", COUNTIFS(IM!$F:$F, A79, IM!$AD:$AD, "O", IM!$X:$X, "&gt;="&amp;$R$1, IM!$X:$X, "&lt;="&amp;$S$1)&gt;0), "V", "")</f>
        <v/>
      </c>
      <c r="F79" s="214" t="str">
        <f t="shared" si="5"/>
        <v>未保養</v>
      </c>
      <c r="G79" s="214" t="str">
        <f>IF(AND(VLOOKUP(A79,門市主檔!A:Y,25,FALSE)="STAR", VLOOKUP(A79,門市主檔!A:N,14,FALSE)=""), "未更換", IF(VLOOKUP(A79,門市主檔!A:Y,25,FALSE)&lt;&gt;"STAR", "無專案", "已更換"))</f>
        <v>無專案</v>
      </c>
      <c r="H79" s="298">
        <f>VLOOKUP(A79,門市主檔!A:U,21,FALSE)</f>
        <v>0</v>
      </c>
      <c r="I79" s="214" t="str">
        <f>VLOOKUP(A79,'0919門市清單主檔'!B:V,21,FALSE)</f>
        <v>淡水區</v>
      </c>
      <c r="J79" s="222">
        <v>45723.629861111112</v>
      </c>
      <c r="K79" s="215"/>
      <c r="L79" s="215"/>
      <c r="M79" s="215"/>
      <c r="N79" s="215"/>
      <c r="O79" s="215"/>
      <c r="P79" s="208"/>
      <c r="Q79" s="219" t="s">
        <v>4114</v>
      </c>
    </row>
    <row r="80" spans="1:17" ht="19.5" customHeight="1">
      <c r="A80" s="214">
        <v>4529</v>
      </c>
      <c r="B80" s="214" t="str">
        <f>VLOOKUP(A80,門市主檔!A:B,2,FALSE)</f>
        <v>淡水新洲店</v>
      </c>
      <c r="C80" s="314" t="str">
        <f>IF(COUNTIFS(IM!$F:$F,A80,IM!$AD:$AD,"O",IM!$X:$X,"&gt;="&amp;$R$1, IM!$X:$X,"&lt;="&amp;$S$1)&gt;0,"V","")</f>
        <v/>
      </c>
      <c r="D80" s="314" t="str">
        <f>IF(AND(C80&lt;&gt;"V", COUNTIFS(IM!$F:$F,A80, IM!$AD:$AD, "O", IM!$X:$X, "&gt;="&amp;$R$1, IM!$X:$X, "&lt;="&amp;$S$1)&gt;0), "V", "")</f>
        <v/>
      </c>
      <c r="E80" s="314" t="str">
        <f>IF(AND(C80&lt;&gt;"V",D80&lt;&gt;"V", COUNTIFS(IM!$F:$F, A80, IM!$AD:$AD, "O", IM!$X:$X, "&gt;="&amp;$R$1, IM!$X:$X, "&lt;="&amp;$S$1)&gt;0), "V", "")</f>
        <v/>
      </c>
      <c r="F80" s="214" t="str">
        <f t="shared" si="5"/>
        <v>未保養</v>
      </c>
      <c r="G80" s="214" t="str">
        <f>IF(AND(VLOOKUP(A80,門市主檔!A:Y,25,FALSE)="STAR", VLOOKUP(A80,門市主檔!A:N,14,FALSE)=""), "未更換", IF(VLOOKUP(A80,門市主檔!A:Y,25,FALSE)&lt;&gt;"STAR", "無專案", "已更換"))</f>
        <v>未更換</v>
      </c>
      <c r="H80" s="298">
        <f>VLOOKUP(A80,門市主檔!A:U,21,FALSE)</f>
        <v>2</v>
      </c>
      <c r="I80" s="214" t="str">
        <f>VLOOKUP(A80,'0919門市清單主檔'!B:V,21,FALSE)</f>
        <v>淡水區</v>
      </c>
      <c r="J80" s="222">
        <v>45692.496527777781</v>
      </c>
      <c r="K80" s="215"/>
      <c r="L80" s="215"/>
      <c r="M80" s="215"/>
      <c r="N80" s="215"/>
      <c r="O80" s="215"/>
      <c r="P80" s="208" t="s">
        <v>52</v>
      </c>
      <c r="Q80" s="219" t="s">
        <v>4114</v>
      </c>
    </row>
    <row r="81" spans="1:17" ht="19.5" customHeight="1">
      <c r="A81" s="214">
        <v>2749</v>
      </c>
      <c r="B81" s="214" t="str">
        <f>VLOOKUP(A81,門市主檔!A:B,2,FALSE)</f>
        <v>淡水灰瑤子</v>
      </c>
      <c r="C81" s="314" t="str">
        <f>IF(COUNTIFS(IM!$F:$F,A81,IM!$AD:$AD,"O",IM!$X:$X,"&gt;="&amp;$R$1, IM!$X:$X,"&lt;="&amp;$S$1)&gt;0,"V","")</f>
        <v/>
      </c>
      <c r="D81" s="314" t="str">
        <f>IF(AND(C81&lt;&gt;"V", COUNTIFS(IM!$F:$F,A81, IM!$AD:$AD, "O", IM!$X:$X, "&gt;="&amp;$R$1, IM!$X:$X, "&lt;="&amp;$S$1)&gt;0), "V", "")</f>
        <v/>
      </c>
      <c r="E81" s="314" t="str">
        <f>IF(AND(C81&lt;&gt;"V",D81&lt;&gt;"V", COUNTIFS(IM!$F:$F, A81, IM!$AD:$AD, "O", IM!$X:$X, "&gt;="&amp;$R$1, IM!$X:$X, "&lt;="&amp;$S$1)&gt;0), "V", "")</f>
        <v/>
      </c>
      <c r="F81" s="214" t="str">
        <f t="shared" si="5"/>
        <v>未保養</v>
      </c>
      <c r="G81" s="214" t="str">
        <f>IF(AND(VLOOKUP(A81,門市主檔!A:Y,25,FALSE)="STAR", VLOOKUP(A81,門市主檔!A:N,14,FALSE)=""), "未更換", IF(VLOOKUP(A81,門市主檔!A:Y,25,FALSE)&lt;&gt;"STAR", "無專案", "已更換"))</f>
        <v>未更換</v>
      </c>
      <c r="H81" s="298">
        <f>VLOOKUP(A81,門市主檔!A:U,21,FALSE)</f>
        <v>2</v>
      </c>
      <c r="I81" s="214" t="str">
        <f>VLOOKUP(A81,'0919門市清單主檔'!B:V,21,FALSE)</f>
        <v>淡水區</v>
      </c>
      <c r="J81" s="222">
        <v>45692.55</v>
      </c>
      <c r="K81" s="215"/>
      <c r="L81" s="215"/>
      <c r="M81" s="215"/>
      <c r="N81" s="215"/>
      <c r="O81" s="215"/>
      <c r="P81" s="208" t="s">
        <v>52</v>
      </c>
      <c r="Q81" s="219" t="s">
        <v>4114</v>
      </c>
    </row>
    <row r="82" spans="1:17" ht="19.5" customHeight="1">
      <c r="A82" s="214">
        <v>4511</v>
      </c>
      <c r="B82" s="214" t="str">
        <f>VLOOKUP(A82,門市主檔!A:B,2,FALSE)</f>
        <v>淡水屯山店</v>
      </c>
      <c r="C82" s="314" t="str">
        <f>IF(COUNTIFS(IM!$F:$F,A82,IM!$AD:$AD,"O",IM!$X:$X,"&gt;="&amp;$R$1, IM!$X:$X,"&lt;="&amp;$S$1)&gt;0,"V","")</f>
        <v/>
      </c>
      <c r="D82" s="314" t="str">
        <f>IF(AND(C82&lt;&gt;"V", COUNTIFS(IM!$F:$F,A82, IM!$AD:$AD, "O", IM!$X:$X, "&gt;="&amp;$R$1, IM!$X:$X, "&lt;="&amp;$S$1)&gt;0), "V", "")</f>
        <v/>
      </c>
      <c r="E82" s="314" t="str">
        <f>IF(AND(C82&lt;&gt;"V",D82&lt;&gt;"V", COUNTIFS(IM!$F:$F, A82, IM!$AD:$AD, "O", IM!$X:$X, "&gt;="&amp;$R$1, IM!$X:$X, "&lt;="&amp;$S$1)&gt;0), "V", "")</f>
        <v/>
      </c>
      <c r="F82" s="214" t="str">
        <f t="shared" si="5"/>
        <v>未保養</v>
      </c>
      <c r="G82" s="214" t="str">
        <f>IF(AND(VLOOKUP(A82,門市主檔!A:Y,25,FALSE)="STAR", VLOOKUP(A82,門市主檔!A:N,14,FALSE)=""), "未更換", IF(VLOOKUP(A82,門市主檔!A:Y,25,FALSE)&lt;&gt;"STAR", "無專案", "已更換"))</f>
        <v>無專案</v>
      </c>
      <c r="H82" s="298">
        <f>VLOOKUP(A82,門市主檔!A:U,21,FALSE)</f>
        <v>0</v>
      </c>
      <c r="I82" s="214" t="str">
        <f>VLOOKUP(A82,'0919門市清單主檔'!B:V,21,FALSE)</f>
        <v>淡水區</v>
      </c>
      <c r="J82" s="222">
        <v>45692.577777777777</v>
      </c>
      <c r="K82" s="215"/>
      <c r="L82" s="215"/>
      <c r="M82" s="215"/>
      <c r="N82" s="215"/>
      <c r="O82" s="215"/>
      <c r="P82" s="208" t="s">
        <v>52</v>
      </c>
      <c r="Q82" s="219" t="s">
        <v>4114</v>
      </c>
    </row>
    <row r="83" spans="1:17" ht="19.5" customHeight="1">
      <c r="A83" s="214" t="s">
        <v>43</v>
      </c>
      <c r="B83" s="214" t="str">
        <f>VLOOKUP(A83,門市主檔!A:B,2,FALSE)</f>
        <v>車麗屋蘆洲店</v>
      </c>
      <c r="C83" s="314" t="str">
        <f>IF(COUNTIFS(IM!$F:$F,A83,IM!$AD:$AD,"O",IM!$X:$X,"&gt;="&amp;$R$1, IM!$X:$X,"&lt;="&amp;$S$1)&gt;0,"V","")</f>
        <v/>
      </c>
      <c r="D83" s="314" t="str">
        <f>IF(AND(C83&lt;&gt;"V", COUNTIFS(IM!$F:$F,A83, IM!$AD:$AD, "O", IM!$X:$X, "&gt;="&amp;$R$1, IM!$X:$X, "&lt;="&amp;$S$1)&gt;0), "V", "")</f>
        <v/>
      </c>
      <c r="E83" s="314" t="str">
        <f>IF(AND(C83&lt;&gt;"V",D83&lt;&gt;"V", COUNTIFS(IM!$F:$F, A83, IM!$AD:$AD, "O", IM!$X:$X, "&gt;="&amp;$R$1, IM!$X:$X, "&lt;="&amp;$S$1)&gt;0), "V", "")</f>
        <v/>
      </c>
      <c r="F83" s="214" t="str">
        <f t="shared" si="5"/>
        <v>未保養</v>
      </c>
      <c r="G83" s="214" t="str">
        <f>IF(AND(VLOOKUP(A83,門市主檔!A:Y,25,FALSE)="STAR", VLOOKUP(A83,門市主檔!A:N,14,FALSE)=""), "未更換", IF(VLOOKUP(A83,門市主檔!A:Y,25,FALSE)&lt;&gt;"STAR", "無專案", "已更換"))</f>
        <v>無專案</v>
      </c>
      <c r="H83" s="298">
        <f>VLOOKUP(A83,門市主檔!A:U,21,FALSE)</f>
        <v>0</v>
      </c>
      <c r="I83" s="214" t="str">
        <f>VLOOKUP(A83,'0919門市清單主檔'!B:V,21,FALSE)</f>
        <v>蘆洲區</v>
      </c>
      <c r="J83" s="222">
        <v>45720.59375</v>
      </c>
      <c r="K83" s="215"/>
      <c r="L83" s="215"/>
      <c r="M83" s="215"/>
      <c r="N83" s="215"/>
      <c r="O83" s="215"/>
      <c r="P83" s="208" t="s">
        <v>52</v>
      </c>
      <c r="Q83" s="219" t="s">
        <v>4114</v>
      </c>
    </row>
    <row r="84" spans="1:17" ht="19.5" customHeight="1">
      <c r="A84" s="214">
        <v>3892</v>
      </c>
      <c r="B84" s="214" t="str">
        <f>VLOOKUP(A84,門市主檔!A:B,2,FALSE)</f>
        <v>蘆洲光榮店</v>
      </c>
      <c r="C84" s="314" t="str">
        <f>IF(COUNTIFS(IM!$F:$F,A84,IM!$AD:$AD,"O",IM!$X:$X,"&gt;="&amp;$R$1, IM!$X:$X,"&lt;="&amp;$S$1)&gt;0,"V","")</f>
        <v/>
      </c>
      <c r="D84" s="314" t="str">
        <f>IF(AND(C84&lt;&gt;"V", COUNTIFS(IM!$F:$F,A84, IM!$AD:$AD, "O", IM!$X:$X, "&gt;="&amp;$R$1, IM!$X:$X, "&lt;="&amp;$S$1)&gt;0), "V", "")</f>
        <v/>
      </c>
      <c r="E84" s="314" t="str">
        <f>IF(AND(C84&lt;&gt;"V",D84&lt;&gt;"V", COUNTIFS(IM!$F:$F, A84, IM!$AD:$AD, "O", IM!$X:$X, "&gt;="&amp;$R$1, IM!$X:$X, "&lt;="&amp;$S$1)&gt;0), "V", "")</f>
        <v/>
      </c>
      <c r="F84" s="214" t="str">
        <f t="shared" si="5"/>
        <v>未保養</v>
      </c>
      <c r="G84" s="214" t="str">
        <f>IF(AND(VLOOKUP(A84,門市主檔!A:Y,25,FALSE)="STAR", VLOOKUP(A84,門市主檔!A:N,14,FALSE)=""), "未更換", IF(VLOOKUP(A84,門市主檔!A:Y,25,FALSE)&lt;&gt;"STAR", "無專案", "已更換"))</f>
        <v>無專案</v>
      </c>
      <c r="H84" s="298">
        <f>VLOOKUP(A84,門市主檔!A:U,21,FALSE)</f>
        <v>0</v>
      </c>
      <c r="I84" s="214" t="str">
        <f>VLOOKUP(A84,'0919門市清單主檔'!B:V,21,FALSE)</f>
        <v>蘆洲區</v>
      </c>
      <c r="J84" s="222">
        <v>45709.490277777775</v>
      </c>
      <c r="K84" s="215"/>
      <c r="L84" s="215"/>
      <c r="M84" s="215"/>
      <c r="N84" s="215"/>
      <c r="O84" s="215"/>
      <c r="P84" s="208"/>
      <c r="Q84" s="219" t="s">
        <v>4114</v>
      </c>
    </row>
    <row r="85" spans="1:17" ht="19.5" customHeight="1">
      <c r="A85" s="214">
        <v>4218</v>
      </c>
      <c r="B85" s="214" t="str">
        <f>VLOOKUP(A85,門市主檔!A:B,2,FALSE)</f>
        <v>蘆洲湧蓮店</v>
      </c>
      <c r="C85" s="314" t="str">
        <f>IF(COUNTIFS(IM!$F:$F,A85,IM!$AD:$AD,"O",IM!$X:$X,"&gt;="&amp;$R$1, IM!$X:$X,"&lt;="&amp;$S$1)&gt;0,"V","")</f>
        <v/>
      </c>
      <c r="D85" s="314" t="str">
        <f>IF(AND(C85&lt;&gt;"V", COUNTIFS(IM!$F:$F,A85, IM!$AD:$AD, "O", IM!$X:$X, "&gt;="&amp;$R$1, IM!$X:$X, "&lt;="&amp;$S$1)&gt;0), "V", "")</f>
        <v/>
      </c>
      <c r="E85" s="314" t="str">
        <f>IF(AND(C85&lt;&gt;"V",D85&lt;&gt;"V", COUNTIFS(IM!$F:$F, A85, IM!$AD:$AD, "O", IM!$X:$X, "&gt;="&amp;$R$1, IM!$X:$X, "&lt;="&amp;$S$1)&gt;0), "V", "")</f>
        <v/>
      </c>
      <c r="F85" s="214" t="str">
        <f t="shared" si="5"/>
        <v>未保養</v>
      </c>
      <c r="G85" s="214" t="str">
        <f>IF(AND(VLOOKUP(A85,門市主檔!A:Y,25,FALSE)="STAR", VLOOKUP(A85,門市主檔!A:N,14,FALSE)=""), "未更換", IF(VLOOKUP(A85,門市主檔!A:Y,25,FALSE)&lt;&gt;"STAR", "無專案", "已更換"))</f>
        <v>未更換</v>
      </c>
      <c r="H85" s="298">
        <f>VLOOKUP(A85,門市主檔!A:U,21,FALSE)</f>
        <v>1</v>
      </c>
      <c r="I85" s="214" t="str">
        <f>VLOOKUP(A85,'0919門市清單主檔'!B:V,21,FALSE)</f>
        <v>蘆洲區</v>
      </c>
      <c r="J85" s="222">
        <v>45721.678472222222</v>
      </c>
      <c r="K85" s="215"/>
      <c r="L85" s="215"/>
      <c r="M85" s="215"/>
      <c r="N85" s="215"/>
      <c r="O85" s="215"/>
      <c r="P85" s="208" t="s">
        <v>52</v>
      </c>
      <c r="Q85" s="219" t="s">
        <v>4114</v>
      </c>
    </row>
    <row r="86" spans="1:17" ht="19.5" customHeight="1">
      <c r="A86" s="214">
        <v>4125</v>
      </c>
      <c r="B86" s="214" t="str">
        <f>VLOOKUP(A86,門市主檔!A:B,2,FALSE)</f>
        <v>蘆洲長樂店</v>
      </c>
      <c r="C86" s="314" t="str">
        <f>IF(COUNTIFS(IM!$F:$F,A86,IM!$AD:$AD,"O",IM!$X:$X,"&gt;="&amp;$R$1, IM!$X:$X,"&lt;="&amp;$S$1)&gt;0,"V","")</f>
        <v/>
      </c>
      <c r="D86" s="314" t="str">
        <f>IF(AND(C86&lt;&gt;"V", COUNTIFS(IM!$F:$F,A86, IM!$AD:$AD, "O", IM!$X:$X, "&gt;="&amp;$R$1, IM!$X:$X, "&lt;="&amp;$S$1)&gt;0), "V", "")</f>
        <v/>
      </c>
      <c r="E86" s="314" t="str">
        <f>IF(AND(C86&lt;&gt;"V",D86&lt;&gt;"V", COUNTIFS(IM!$F:$F, A86, IM!$AD:$AD, "O", IM!$X:$X, "&gt;="&amp;$R$1, IM!$X:$X, "&lt;="&amp;$S$1)&gt;0), "V", "")</f>
        <v/>
      </c>
      <c r="F86" s="214" t="str">
        <f t="shared" si="5"/>
        <v>未保養</v>
      </c>
      <c r="G86" s="214" t="str">
        <f>IF(AND(VLOOKUP(A86,門市主檔!A:Y,25,FALSE)="STAR", VLOOKUP(A86,門市主檔!A:N,14,FALSE)=""), "未更換", IF(VLOOKUP(A86,門市主檔!A:Y,25,FALSE)&lt;&gt;"STAR", "無專案", "已更換"))</f>
        <v>未更換</v>
      </c>
      <c r="H86" s="298">
        <f>VLOOKUP(A86,門市主檔!A:U,21,FALSE)</f>
        <v>2</v>
      </c>
      <c r="I86" s="214" t="str">
        <f>VLOOKUP(A86,'0919門市清單主檔'!B:V,21,FALSE)</f>
        <v>蘆洲區</v>
      </c>
      <c r="J86" s="222">
        <v>45709.506944444445</v>
      </c>
      <c r="K86" s="215"/>
      <c r="L86" s="215"/>
      <c r="M86" s="215"/>
      <c r="N86" s="215"/>
      <c r="O86" s="215"/>
      <c r="P86" s="208"/>
      <c r="Q86" s="219" t="s">
        <v>4114</v>
      </c>
    </row>
    <row r="87" spans="1:17" ht="19.5" customHeight="1">
      <c r="A87" s="214">
        <v>4609</v>
      </c>
      <c r="B87" s="214" t="str">
        <f>VLOOKUP(A87,門市主檔!A:B,2,FALSE)</f>
        <v>蘆洲洲正店</v>
      </c>
      <c r="C87" s="314" t="str">
        <f>IF(COUNTIFS(IM!$F:$F,A87,IM!$AD:$AD,"O",IM!$X:$X,"&gt;="&amp;$R$1, IM!$X:$X,"&lt;="&amp;$S$1)&gt;0,"V","")</f>
        <v/>
      </c>
      <c r="D87" s="314" t="str">
        <f>IF(AND(C87&lt;&gt;"V", COUNTIFS(IM!$F:$F,A87, IM!$AD:$AD, "O", IM!$X:$X, "&gt;="&amp;$R$1, IM!$X:$X, "&lt;="&amp;$S$1)&gt;0), "V", "")</f>
        <v/>
      </c>
      <c r="E87" s="314" t="str">
        <f>IF(AND(C87&lt;&gt;"V",D87&lt;&gt;"V", COUNTIFS(IM!$F:$F, A87, IM!$AD:$AD, "O", IM!$X:$X, "&gt;="&amp;$R$1, IM!$X:$X, "&lt;="&amp;$S$1)&gt;0), "V", "")</f>
        <v/>
      </c>
      <c r="F87" s="214" t="str">
        <f t="shared" si="5"/>
        <v>未保養</v>
      </c>
      <c r="G87" s="214" t="str">
        <f>IF(AND(VLOOKUP(A87,門市主檔!A:Y,25,FALSE)="STAR", VLOOKUP(A87,門市主檔!A:N,14,FALSE)=""), "未更換", IF(VLOOKUP(A87,門市主檔!A:Y,25,FALSE)&lt;&gt;"STAR", "無專案", "已更換"))</f>
        <v>未更換</v>
      </c>
      <c r="H87" s="298">
        <f>VLOOKUP(A87,門市主檔!A:U,21,FALSE)</f>
        <v>2</v>
      </c>
      <c r="I87" s="214" t="str">
        <f>VLOOKUP(A87,'0919門市清單主檔'!B:V,21,FALSE)</f>
        <v>蘆洲區</v>
      </c>
      <c r="J87" s="222">
        <v>45709.600694444445</v>
      </c>
      <c r="K87" s="215"/>
      <c r="L87" s="215"/>
      <c r="M87" s="215"/>
      <c r="N87" s="215"/>
      <c r="O87" s="215"/>
      <c r="P87" s="208"/>
      <c r="Q87" s="219" t="s">
        <v>4114</v>
      </c>
    </row>
    <row r="88" spans="1:17" ht="19.5" customHeight="1">
      <c r="A88" s="214">
        <v>3452</v>
      </c>
      <c r="B88" s="214" t="str">
        <f>VLOOKUP(A88,門市主檔!A:B,2,FALSE)</f>
        <v>北縣蘆信店</v>
      </c>
      <c r="C88" s="314" t="str">
        <f>IF(COUNTIFS(IM!$F:$F,A88,IM!$AD:$AD,"O",IM!$X:$X,"&gt;="&amp;$R$1, IM!$X:$X,"&lt;="&amp;$S$1)&gt;0,"V","")</f>
        <v/>
      </c>
      <c r="D88" s="314" t="str">
        <f>IF(AND(C88&lt;&gt;"V", COUNTIFS(IM!$F:$F,A88, IM!$AD:$AD, "O", IM!$X:$X, "&gt;="&amp;$R$1, IM!$X:$X, "&lt;="&amp;$S$1)&gt;0), "V", "")</f>
        <v/>
      </c>
      <c r="E88" s="314" t="str">
        <f>IF(AND(C88&lt;&gt;"V",D88&lt;&gt;"V", COUNTIFS(IM!$F:$F, A88, IM!$AD:$AD, "O", IM!$X:$X, "&gt;="&amp;$R$1, IM!$X:$X, "&lt;="&amp;$S$1)&gt;0), "V", "")</f>
        <v/>
      </c>
      <c r="F88" s="214" t="str">
        <f t="shared" si="5"/>
        <v>未保養</v>
      </c>
      <c r="G88" s="214" t="str">
        <f>IF(AND(VLOOKUP(A88,門市主檔!A:Y,25,FALSE)="STAR", VLOOKUP(A88,門市主檔!A:N,14,FALSE)=""), "未更換", IF(VLOOKUP(A88,門市主檔!A:Y,25,FALSE)&lt;&gt;"STAR", "無專案", "已更換"))</f>
        <v>未更換</v>
      </c>
      <c r="H88" s="298">
        <f>VLOOKUP(A88,門市主檔!A:U,21,FALSE)</f>
        <v>2</v>
      </c>
      <c r="I88" s="214" t="str">
        <f>VLOOKUP(A88,'0919門市清單主檔'!B:V,21,FALSE)</f>
        <v>蘆洲區</v>
      </c>
      <c r="J88" s="222">
        <v>45720.671527777777</v>
      </c>
      <c r="K88" s="215"/>
      <c r="L88" s="215"/>
      <c r="M88" s="215"/>
      <c r="N88" s="215"/>
      <c r="O88" s="215"/>
      <c r="P88" s="208" t="s">
        <v>52</v>
      </c>
      <c r="Q88" s="219" t="s">
        <v>4114</v>
      </c>
    </row>
    <row r="89" spans="1:17" ht="19.5" customHeight="1">
      <c r="A89" s="214">
        <v>2890</v>
      </c>
      <c r="B89" s="214" t="str">
        <f>VLOOKUP(A89,門市主檔!A:B,2,FALSE)</f>
        <v>蘆洲鷺江店</v>
      </c>
      <c r="C89" s="314" t="str">
        <f>IF(COUNTIFS(IM!$F:$F,A89,IM!$AD:$AD,"O",IM!$X:$X,"&gt;="&amp;$R$1, IM!$X:$X,"&lt;="&amp;$S$1)&gt;0,"V","")</f>
        <v/>
      </c>
      <c r="D89" s="314" t="str">
        <f>IF(AND(C89&lt;&gt;"V", COUNTIFS(IM!$F:$F,A89, IM!$AD:$AD, "O", IM!$X:$X, "&gt;="&amp;$R$1, IM!$X:$X, "&lt;="&amp;$S$1)&gt;0), "V", "")</f>
        <v/>
      </c>
      <c r="E89" s="314" t="str">
        <f>IF(AND(C89&lt;&gt;"V",D89&lt;&gt;"V", COUNTIFS(IM!$F:$F, A89, IM!$AD:$AD, "O", IM!$X:$X, "&gt;="&amp;$R$1, IM!$X:$X, "&lt;="&amp;$S$1)&gt;0), "V", "")</f>
        <v/>
      </c>
      <c r="F89" s="214" t="str">
        <f t="shared" si="5"/>
        <v>未保養</v>
      </c>
      <c r="G89" s="214" t="str">
        <f>IF(AND(VLOOKUP(A89,門市主檔!A:Y,25,FALSE)="STAR", VLOOKUP(A89,門市主檔!A:N,14,FALSE)=""), "未更換", IF(VLOOKUP(A89,門市主檔!A:Y,25,FALSE)&lt;&gt;"STAR", "無專案", "已更換"))</f>
        <v>未更換</v>
      </c>
      <c r="H89" s="298">
        <f>VLOOKUP(A89,門市主檔!A:U,21,FALSE)</f>
        <v>2</v>
      </c>
      <c r="I89" s="214" t="str">
        <f>VLOOKUP(A89,'0919門市清單主檔'!B:V,21,FALSE)</f>
        <v>蘆洲區</v>
      </c>
      <c r="J89" s="222">
        <v>45705.520833333336</v>
      </c>
      <c r="K89" s="215"/>
      <c r="L89" s="215"/>
      <c r="M89" s="215"/>
      <c r="N89" s="215"/>
      <c r="O89" s="215"/>
      <c r="P89" s="208" t="s">
        <v>52</v>
      </c>
      <c r="Q89" s="219" t="s">
        <v>4114</v>
      </c>
    </row>
    <row r="90" spans="1:17" ht="19.5" customHeight="1">
      <c r="A90" s="214">
        <v>2958</v>
      </c>
      <c r="B90" s="214" t="str">
        <f>VLOOKUP(A90,門市主檔!A:B,2,FALSE)</f>
        <v>北縣蘆旺店</v>
      </c>
      <c r="C90" s="314" t="str">
        <f>IF(COUNTIFS(IM!$F:$F,A90,IM!$AD:$AD,"O",IM!$X:$X,"&gt;="&amp;$R$1, IM!$X:$X,"&lt;="&amp;$S$1)&gt;0,"V","")</f>
        <v/>
      </c>
      <c r="D90" s="314" t="str">
        <f>IF(AND(C90&lt;&gt;"V", COUNTIFS(IM!$F:$F,A90, IM!$AD:$AD, "O", IM!$X:$X, "&gt;="&amp;$R$1, IM!$X:$X, "&lt;="&amp;$S$1)&gt;0), "V", "")</f>
        <v/>
      </c>
      <c r="E90" s="314" t="str">
        <f>IF(AND(C90&lt;&gt;"V",D90&lt;&gt;"V", COUNTIFS(IM!$F:$F, A90, IM!$AD:$AD, "O", IM!$X:$X, "&gt;="&amp;$R$1, IM!$X:$X, "&lt;="&amp;$S$1)&gt;0), "V", "")</f>
        <v/>
      </c>
      <c r="F90" s="214" t="str">
        <f t="shared" si="5"/>
        <v>未保養</v>
      </c>
      <c r="G90" s="214" t="str">
        <f>IF(AND(VLOOKUP(A90,門市主檔!A:Y,25,FALSE)="STAR", VLOOKUP(A90,門市主檔!A:N,14,FALSE)=""), "未更換", IF(VLOOKUP(A90,門市主檔!A:Y,25,FALSE)&lt;&gt;"STAR", "無專案", "已更換"))</f>
        <v>未更換</v>
      </c>
      <c r="H90" s="298">
        <f>VLOOKUP(A90,門市主檔!A:U,21,FALSE)</f>
        <v>2</v>
      </c>
      <c r="I90" s="214" t="str">
        <f>VLOOKUP(A90,'0919門市清單主檔'!B:V,21,FALSE)</f>
        <v>蘆洲區</v>
      </c>
      <c r="J90" s="222">
        <v>45709.619444444441</v>
      </c>
      <c r="K90" s="215"/>
      <c r="L90" s="215"/>
      <c r="M90" s="215"/>
      <c r="N90" s="215"/>
      <c r="O90" s="215"/>
      <c r="P90" s="208" t="s">
        <v>52</v>
      </c>
      <c r="Q90" s="219" t="s">
        <v>4114</v>
      </c>
    </row>
    <row r="91" spans="1:17" ht="19.5" customHeight="1">
      <c r="A91" s="214">
        <v>3929</v>
      </c>
      <c r="B91" s="214" t="str">
        <f>VLOOKUP(A91,門市主檔!A:B,2,FALSE)</f>
        <v>蘆洲中山一</v>
      </c>
      <c r="C91" s="314" t="str">
        <f>IF(COUNTIFS(IM!$F:$F,A91,IM!$AD:$AD,"O",IM!$X:$X,"&gt;="&amp;$R$1, IM!$X:$X,"&lt;="&amp;$S$1)&gt;0,"V","")</f>
        <v/>
      </c>
      <c r="D91" s="314" t="str">
        <f>IF(AND(C91&lt;&gt;"V", COUNTIFS(IM!$F:$F,A91, IM!$AD:$AD, "O", IM!$X:$X, "&gt;="&amp;$R$1, IM!$X:$X, "&lt;="&amp;$S$1)&gt;0), "V", "")</f>
        <v/>
      </c>
      <c r="E91" s="314" t="str">
        <f>IF(AND(C91&lt;&gt;"V",D91&lt;&gt;"V", COUNTIFS(IM!$F:$F, A91, IM!$AD:$AD, "O", IM!$X:$X, "&gt;="&amp;$R$1, IM!$X:$X, "&lt;="&amp;$S$1)&gt;0), "V", "")</f>
        <v/>
      </c>
      <c r="F91" s="214" t="str">
        <f t="shared" si="5"/>
        <v>未保養</v>
      </c>
      <c r="G91" s="214" t="str">
        <f>IF(AND(VLOOKUP(A91,門市主檔!A:Y,25,FALSE)="STAR", VLOOKUP(A91,門市主檔!A:N,14,FALSE)=""), "未更換", IF(VLOOKUP(A91,門市主檔!A:Y,25,FALSE)&lt;&gt;"STAR", "無專案", "已更換"))</f>
        <v>未更換</v>
      </c>
      <c r="H91" s="298">
        <f>VLOOKUP(A91,門市主檔!A:U,21,FALSE)</f>
        <v>1</v>
      </c>
      <c r="I91" s="214" t="str">
        <f>VLOOKUP(A91,'0919門市清單主檔'!B:V,21,FALSE)</f>
        <v>蘆洲區</v>
      </c>
      <c r="J91" s="222">
        <v>45721.706944444442</v>
      </c>
      <c r="K91" s="215"/>
      <c r="L91" s="215"/>
      <c r="M91" s="215"/>
      <c r="N91" s="215"/>
      <c r="O91" s="215"/>
      <c r="P91" s="208" t="s">
        <v>52</v>
      </c>
      <c r="Q91" s="219" t="s">
        <v>4114</v>
      </c>
    </row>
    <row r="92" spans="1:17" ht="19.5" customHeight="1">
      <c r="A92" s="214">
        <v>4923</v>
      </c>
      <c r="B92" s="214" t="str">
        <f>VLOOKUP(A92,門市主檔!A:B,2,FALSE)</f>
        <v>蘆洲永平店</v>
      </c>
      <c r="C92" s="314" t="str">
        <f>IF(COUNTIFS(IM!$F:$F,A92,IM!$AD:$AD,"O",IM!$X:$X,"&gt;="&amp;$R$1, IM!$X:$X,"&lt;="&amp;$S$1)&gt;0,"V","")</f>
        <v/>
      </c>
      <c r="D92" s="314" t="str">
        <f>IF(AND(C92&lt;&gt;"V", COUNTIFS(IM!$F:$F,A92, IM!$AD:$AD, "O", IM!$X:$X, "&gt;="&amp;$R$1, IM!$X:$X, "&lt;="&amp;$S$1)&gt;0), "V", "")</f>
        <v/>
      </c>
      <c r="E92" s="314" t="str">
        <f>IF(AND(C92&lt;&gt;"V",D92&lt;&gt;"V", COUNTIFS(IM!$F:$F, A92, IM!$AD:$AD, "O", IM!$X:$X, "&gt;="&amp;$R$1, IM!$X:$X, "&lt;="&amp;$S$1)&gt;0), "V", "")</f>
        <v/>
      </c>
      <c r="F92" s="214" t="str">
        <f t="shared" si="5"/>
        <v>未保養</v>
      </c>
      <c r="G92" s="214" t="str">
        <f>IF(AND(VLOOKUP(A92,門市主檔!A:Y,25,FALSE)="STAR", VLOOKUP(A92,門市主檔!A:N,14,FALSE)=""), "未更換", IF(VLOOKUP(A92,門市主檔!A:Y,25,FALSE)&lt;&gt;"STAR", "無專案", "已更換"))</f>
        <v>未更換</v>
      </c>
      <c r="H92" s="298">
        <f>VLOOKUP(A92,門市主檔!A:U,21,FALSE)</f>
        <v>1</v>
      </c>
      <c r="I92" s="214" t="str">
        <f>VLOOKUP(A92,'0919門市清單主檔'!B:V,21,FALSE)</f>
        <v>蘆洲區</v>
      </c>
      <c r="J92" s="222">
        <v>45706.719444444447</v>
      </c>
      <c r="K92" s="215"/>
      <c r="L92" s="215"/>
      <c r="M92" s="215"/>
      <c r="N92" s="215"/>
      <c r="O92" s="215"/>
      <c r="P92" s="208"/>
      <c r="Q92" s="219" t="s">
        <v>4114</v>
      </c>
    </row>
    <row r="93" spans="1:17" ht="19.5" customHeight="1">
      <c r="A93" s="214" t="s">
        <v>17</v>
      </c>
      <c r="B93" s="214" t="str">
        <f>VLOOKUP(A93,門市主檔!A:B,2,FALSE)</f>
        <v>蘆洲權義店</v>
      </c>
      <c r="C93" s="314" t="str">
        <f>IF(COUNTIFS(IM!$F:$F,A93,IM!$AD:$AD,"O",IM!$X:$X,"&gt;="&amp;$R$1, IM!$X:$X,"&lt;="&amp;$S$1)&gt;0,"V","")</f>
        <v/>
      </c>
      <c r="D93" s="314" t="str">
        <f>IF(AND(C93&lt;&gt;"V", COUNTIFS(IM!$F:$F,A93, IM!$AD:$AD, "O", IM!$X:$X, "&gt;="&amp;$R$1, IM!$X:$X, "&lt;="&amp;$S$1)&gt;0), "V", "")</f>
        <v/>
      </c>
      <c r="E93" s="314" t="str">
        <f>IF(AND(C93&lt;&gt;"V",D93&lt;&gt;"V", COUNTIFS(IM!$F:$F, A93, IM!$AD:$AD, "O", IM!$X:$X, "&gt;="&amp;$R$1, IM!$X:$X, "&lt;="&amp;$S$1)&gt;0), "V", "")</f>
        <v/>
      </c>
      <c r="F93" s="214" t="str">
        <f t="shared" si="5"/>
        <v>未保養</v>
      </c>
      <c r="G93" s="214" t="str">
        <f>IF(AND(VLOOKUP(A93,門市主檔!A:Y,25,FALSE)="STAR", VLOOKUP(A93,門市主檔!A:N,14,FALSE)=""), "未更換", IF(VLOOKUP(A93,門市主檔!A:Y,25,FALSE)&lt;&gt;"STAR", "無專案", "已更換"))</f>
        <v>未更換</v>
      </c>
      <c r="H93" s="298">
        <f>VLOOKUP(A93,門市主檔!A:U,21,FALSE)</f>
        <v>2</v>
      </c>
      <c r="I93" s="214" t="str">
        <f>VLOOKUP(A93,'0919門市清單主檔'!B:V,21,FALSE)</f>
        <v>蘆洲區</v>
      </c>
      <c r="J93" s="222">
        <v>45664.484027777777</v>
      </c>
      <c r="K93" s="215"/>
      <c r="L93" s="215"/>
      <c r="M93" s="215"/>
      <c r="N93" s="215"/>
      <c r="O93" s="215"/>
      <c r="P93" s="208"/>
      <c r="Q93" s="219" t="s">
        <v>4114</v>
      </c>
    </row>
    <row r="94" spans="1:17" ht="19.5" customHeight="1">
      <c r="A94" s="214">
        <v>4036</v>
      </c>
      <c r="B94" s="214" t="str">
        <f>VLOOKUP(A94,門市主檔!A:B,2,FALSE)</f>
        <v>蘆洲永樂店</v>
      </c>
      <c r="C94" s="314" t="str">
        <f>IF(COUNTIFS(IM!$F:$F,A94,IM!$AD:$AD,"O",IM!$X:$X,"&gt;="&amp;$R$1, IM!$X:$X,"&lt;="&amp;$S$1)&gt;0,"V","")</f>
        <v/>
      </c>
      <c r="D94" s="314" t="str">
        <f>IF(AND(C94&lt;&gt;"V", COUNTIFS(IM!$F:$F,A94, IM!$AD:$AD, "O", IM!$X:$X, "&gt;="&amp;$R$1, IM!$X:$X, "&lt;="&amp;$S$1)&gt;0), "V", "")</f>
        <v/>
      </c>
      <c r="E94" s="314" t="str">
        <f>IF(AND(C94&lt;&gt;"V",D94&lt;&gt;"V", COUNTIFS(IM!$F:$F, A94, IM!$AD:$AD, "O", IM!$X:$X, "&gt;="&amp;$R$1, IM!$X:$X, "&lt;="&amp;$S$1)&gt;0), "V", "")</f>
        <v/>
      </c>
      <c r="F94" s="214" t="str">
        <f t="shared" si="5"/>
        <v>未保養</v>
      </c>
      <c r="G94" s="214" t="str">
        <f>IF(AND(VLOOKUP(A94,門市主檔!A:Y,25,FALSE)="STAR", VLOOKUP(A94,門市主檔!A:N,14,FALSE)=""), "未更換", IF(VLOOKUP(A94,門市主檔!A:Y,25,FALSE)&lt;&gt;"STAR", "無專案", "已更換"))</f>
        <v>未更換</v>
      </c>
      <c r="H94" s="298">
        <f>VLOOKUP(A94,門市主檔!A:U,21,FALSE)</f>
        <v>1</v>
      </c>
      <c r="I94" s="214" t="str">
        <f>VLOOKUP(A94,'0919門市清單主檔'!B:V,21,FALSE)</f>
        <v>蘆洲區</v>
      </c>
      <c r="J94" s="222">
        <v>45663.603472222225</v>
      </c>
      <c r="K94" s="215"/>
      <c r="L94" s="215"/>
      <c r="M94" s="215"/>
      <c r="N94" s="215"/>
      <c r="O94" s="215"/>
      <c r="P94" s="208" t="s">
        <v>52</v>
      </c>
      <c r="Q94" s="219" t="s">
        <v>4114</v>
      </c>
    </row>
    <row r="95" spans="1:17" ht="19.5" customHeight="1">
      <c r="A95" s="214">
        <v>2301</v>
      </c>
      <c r="B95" s="214" t="str">
        <f>VLOOKUP(A95,門市主檔!A:B,2,FALSE)</f>
        <v>蘆洲樂平店</v>
      </c>
      <c r="C95" s="314" t="str">
        <f>IF(COUNTIFS(IM!$F:$F,A95,IM!$AD:$AD,"O",IM!$X:$X,"&gt;="&amp;$R$1, IM!$X:$X,"&lt;="&amp;$S$1)&gt;0,"V","")</f>
        <v/>
      </c>
      <c r="D95" s="314" t="str">
        <f>IF(AND(C95&lt;&gt;"V", COUNTIFS(IM!$F:$F,A95, IM!$AD:$AD, "O", IM!$X:$X, "&gt;="&amp;$R$1, IM!$X:$X, "&lt;="&amp;$S$1)&gt;0), "V", "")</f>
        <v/>
      </c>
      <c r="E95" s="314" t="str">
        <f>IF(AND(C95&lt;&gt;"V",D95&lt;&gt;"V", COUNTIFS(IM!$F:$F, A95, IM!$AD:$AD, "O", IM!$X:$X, "&gt;="&amp;$R$1, IM!$X:$X, "&lt;="&amp;$S$1)&gt;0), "V", "")</f>
        <v/>
      </c>
      <c r="F95" s="214" t="str">
        <f t="shared" si="5"/>
        <v>未保養</v>
      </c>
      <c r="G95" s="214" t="str">
        <f>IF(AND(VLOOKUP(A95,門市主檔!A:Y,25,FALSE)="STAR", VLOOKUP(A95,門市主檔!A:N,14,FALSE)=""), "未更換", IF(VLOOKUP(A95,門市主檔!A:Y,25,FALSE)&lt;&gt;"STAR", "無專案", "已更換"))</f>
        <v>未更換</v>
      </c>
      <c r="H95" s="298">
        <f>VLOOKUP(A95,門市主檔!A:U,21,FALSE)</f>
        <v>2</v>
      </c>
      <c r="I95" s="214" t="str">
        <f>VLOOKUP(A95,'0919門市清單主檔'!B:V,21,FALSE)</f>
        <v>蘆洲區</v>
      </c>
      <c r="J95" s="222">
        <v>45664.546527777777</v>
      </c>
      <c r="K95" s="215"/>
      <c r="L95" s="215"/>
      <c r="M95" s="215"/>
      <c r="N95" s="215"/>
      <c r="O95" s="215"/>
      <c r="P95" s="208"/>
      <c r="Q95" s="219" t="s">
        <v>4114</v>
      </c>
    </row>
    <row r="96" spans="1:17" ht="19.5" customHeight="1">
      <c r="A96" s="214">
        <v>5082</v>
      </c>
      <c r="B96" s="214" t="str">
        <f>VLOOKUP(A96,門市主檔!A:B,2,FALSE)</f>
        <v>蘆洲水湳店</v>
      </c>
      <c r="C96" s="314" t="str">
        <f>IF(COUNTIFS(IM!$F:$F,A96,IM!$AD:$AD,"O",IM!$X:$X,"&gt;="&amp;$R$1, IM!$X:$X,"&lt;="&amp;$S$1)&gt;0,"V","")</f>
        <v/>
      </c>
      <c r="D96" s="314" t="str">
        <f>IF(AND(C96&lt;&gt;"V", COUNTIFS(IM!$F:$F,A96, IM!$AD:$AD, "O", IM!$X:$X, "&gt;="&amp;$R$1, IM!$X:$X, "&lt;="&amp;$S$1)&gt;0), "V", "")</f>
        <v/>
      </c>
      <c r="E96" s="314" t="str">
        <f>IF(AND(C96&lt;&gt;"V",D96&lt;&gt;"V", COUNTIFS(IM!$F:$F, A96, IM!$AD:$AD, "O", IM!$X:$X, "&gt;="&amp;$R$1, IM!$X:$X, "&lt;="&amp;$S$1)&gt;0), "V", "")</f>
        <v/>
      </c>
      <c r="F96" s="214" t="str">
        <f t="shared" si="5"/>
        <v>未保養</v>
      </c>
      <c r="G96" s="214" t="str">
        <f>IF(AND(VLOOKUP(A96,門市主檔!A:Y,25,FALSE)="STAR", VLOOKUP(A96,門市主檔!A:N,14,FALSE)=""), "未更換", IF(VLOOKUP(A96,門市主檔!A:Y,25,FALSE)&lt;&gt;"STAR", "無專案", "已更換"))</f>
        <v>無專案</v>
      </c>
      <c r="H96" s="298">
        <f>VLOOKUP(A96,門市主檔!A:U,21,FALSE)</f>
        <v>0</v>
      </c>
      <c r="I96" s="214" t="str">
        <f>VLOOKUP(A96,'0919門市清單主檔'!B:V,21,FALSE)</f>
        <v>蘆洲區</v>
      </c>
      <c r="J96" s="222">
        <v>45664.530555555553</v>
      </c>
      <c r="K96" s="215"/>
      <c r="L96" s="215"/>
      <c r="M96" s="215"/>
      <c r="N96" s="215"/>
      <c r="O96" s="215"/>
      <c r="P96" s="208"/>
      <c r="Q96" s="219" t="s">
        <v>4114</v>
      </c>
    </row>
    <row r="97" spans="1:17" ht="19.5" customHeight="1">
      <c r="A97" s="214">
        <v>5197</v>
      </c>
      <c r="B97" s="214" t="str">
        <f>VLOOKUP(A97,門市主檔!A:B,2,FALSE)</f>
        <v>蘆洲鴻悅店</v>
      </c>
      <c r="C97" s="314" t="str">
        <f>IF(COUNTIFS(IM!$F:$F,A97,IM!$AD:$AD,"O",IM!$X:$X,"&gt;="&amp;$R$1, IM!$X:$X,"&lt;="&amp;$S$1)&gt;0,"V","")</f>
        <v/>
      </c>
      <c r="D97" s="314" t="str">
        <f>IF(AND(C97&lt;&gt;"V", COUNTIFS(IM!$F:$F,A97, IM!$AD:$AD, "O", IM!$X:$X, "&gt;="&amp;$R$1, IM!$X:$X, "&lt;="&amp;$S$1)&gt;0), "V", "")</f>
        <v/>
      </c>
      <c r="E97" s="314" t="str">
        <f>IF(AND(C97&lt;&gt;"V",D97&lt;&gt;"V", COUNTIFS(IM!$F:$F, A97, IM!$AD:$AD, "O", IM!$X:$X, "&gt;="&amp;$R$1, IM!$X:$X, "&lt;="&amp;$S$1)&gt;0), "V", "")</f>
        <v/>
      </c>
      <c r="F97" s="214" t="str">
        <f t="shared" si="5"/>
        <v>未保養</v>
      </c>
      <c r="G97" s="214" t="str">
        <f>IF(AND(VLOOKUP(A97,門市主檔!A:Y,25,FALSE)="STAR", VLOOKUP(A97,門市主檔!A:N,14,FALSE)=""), "未更換", IF(VLOOKUP(A97,門市主檔!A:Y,25,FALSE)&lt;&gt;"STAR", "無專案", "已更換"))</f>
        <v>無專案</v>
      </c>
      <c r="H97" s="298">
        <f>VLOOKUP(A97,門市主檔!A:U,21,FALSE)</f>
        <v>0</v>
      </c>
      <c r="I97" s="214" t="str">
        <f>VLOOKUP(A97,'0919門市清單主檔'!B:V,21,FALSE)</f>
        <v>蘆洲區</v>
      </c>
      <c r="J97" s="222">
        <v>45673.673611111109</v>
      </c>
      <c r="K97" s="215"/>
      <c r="L97" s="215"/>
      <c r="M97" s="215"/>
      <c r="N97" s="215"/>
      <c r="O97" s="215"/>
      <c r="P97" s="208"/>
      <c r="Q97" s="219" t="s">
        <v>4114</v>
      </c>
    </row>
    <row r="98" spans="1:17" ht="19.5" customHeight="1">
      <c r="A98" s="214">
        <v>3676</v>
      </c>
      <c r="B98" s="214" t="str">
        <f>VLOOKUP(A98,門市主檔!A:B,2,FALSE)</f>
        <v>三重田心店</v>
      </c>
      <c r="C98" s="314" t="str">
        <f>IF(COUNTIFS(IM!$F:$F,A98,IM!$AD:$AD,"O",IM!$X:$X,"&gt;="&amp;$R$1, IM!$X:$X,"&lt;="&amp;$S$1)&gt;0,"V","")</f>
        <v>V</v>
      </c>
      <c r="D98" s="314" t="str">
        <f>IF(AND(C98&lt;&gt;"V", COUNTIFS(IM!$F:$F,A98, IM!$AD:$AD, "O", IM!$X:$X, "&gt;="&amp;$R$1, IM!$X:$X, "&lt;="&amp;$S$1)&gt;0), "V", "")</f>
        <v/>
      </c>
      <c r="E98" s="314" t="str">
        <f>IF(AND(C98&lt;&gt;"V",D98&lt;&gt;"V", COUNTIFS(IM!$F:$F, A98, IM!$AD:$AD, "O", IM!$X:$X, "&gt;="&amp;$R$1, IM!$X:$X, "&lt;="&amp;$S$1)&gt;0), "V", "")</f>
        <v/>
      </c>
      <c r="F98" s="214" t="str">
        <f t="shared" si="5"/>
        <v/>
      </c>
      <c r="G98" s="214" t="str">
        <f>IF(AND(VLOOKUP(A98,門市主檔!A:Y,25,FALSE)="STAR", VLOOKUP(A98,門市主檔!A:N,14,FALSE)=""), "未更換", IF(VLOOKUP(A98,門市主檔!A:Y,25,FALSE)&lt;&gt;"STAR", "無專案", "已更換"))</f>
        <v>已更換</v>
      </c>
      <c r="H98" s="298">
        <f>VLOOKUP(A98,門市主檔!A:U,21,FALSE)</f>
        <v>2</v>
      </c>
      <c r="I98" s="214" t="str">
        <f>VLOOKUP(A98,'0919門市清單主檔'!B:V,21,FALSE)</f>
        <v>三重區</v>
      </c>
      <c r="J98" s="222">
        <v>45666.707638888889</v>
      </c>
      <c r="K98" s="215"/>
      <c r="L98" s="215"/>
      <c r="M98" s="215"/>
      <c r="N98" s="215"/>
      <c r="O98" s="215"/>
      <c r="P98" s="208" t="s">
        <v>52</v>
      </c>
      <c r="Q98" s="219" t="s">
        <v>4114</v>
      </c>
    </row>
    <row r="99" spans="1:17" ht="19.5" customHeight="1">
      <c r="A99" s="214" t="s">
        <v>19</v>
      </c>
      <c r="B99" s="214" t="str">
        <f>VLOOKUP(A99,門市主檔!A:B,2,FALSE)</f>
        <v>三重三民店</v>
      </c>
      <c r="C99" s="314" t="str">
        <f>IF(COUNTIFS(IM!$F:$F,A99,IM!$AD:$AD,"O",IM!$X:$X,"&gt;="&amp;$R$1, IM!$X:$X,"&lt;="&amp;$S$1)&gt;0,"V","")</f>
        <v>V</v>
      </c>
      <c r="D99" s="314" t="str">
        <f>IF(AND(C99&lt;&gt;"V", COUNTIFS(IM!$F:$F,A99, IM!$AD:$AD, "O", IM!$X:$X, "&gt;="&amp;$R$1, IM!$X:$X, "&lt;="&amp;$S$1)&gt;0), "V", "")</f>
        <v/>
      </c>
      <c r="E99" s="314" t="str">
        <f>IF(AND(C99&lt;&gt;"V",D99&lt;&gt;"V", COUNTIFS(IM!$F:$F, A99, IM!$AD:$AD, "O", IM!$X:$X, "&gt;="&amp;$R$1, IM!$X:$X, "&lt;="&amp;$S$1)&gt;0), "V", "")</f>
        <v/>
      </c>
      <c r="F99" s="214" t="str">
        <f t="shared" si="5"/>
        <v/>
      </c>
      <c r="G99" s="214" t="str">
        <f>IF(AND(VLOOKUP(A99,門市主檔!A:Y,25,FALSE)="STAR", VLOOKUP(A99,門市主檔!A:N,14,FALSE)=""), "未更換", IF(VLOOKUP(A99,門市主檔!A:Y,25,FALSE)&lt;&gt;"STAR", "無專案", "已更換"))</f>
        <v>已更換</v>
      </c>
      <c r="H99" s="298">
        <f>VLOOKUP(A99,門市主檔!A:U,21,FALSE)</f>
        <v>2</v>
      </c>
      <c r="I99" s="214" t="str">
        <f>VLOOKUP(A99,'0919門市清單主檔'!B:V,21,FALSE)</f>
        <v>三重區</v>
      </c>
      <c r="J99" s="222">
        <v>45666.690972222219</v>
      </c>
      <c r="K99" s="215"/>
      <c r="L99" s="215"/>
      <c r="M99" s="215"/>
      <c r="N99" s="215"/>
      <c r="O99" s="215"/>
      <c r="P99" s="208" t="s">
        <v>52</v>
      </c>
      <c r="Q99" s="219" t="s">
        <v>4114</v>
      </c>
    </row>
    <row r="100" spans="1:17" ht="19.5" customHeight="1">
      <c r="A100" s="214">
        <v>3458</v>
      </c>
      <c r="B100" s="214" t="str">
        <f>VLOOKUP(A100,門市主檔!A:B,2,FALSE)</f>
        <v>八里龍米店</v>
      </c>
      <c r="C100" s="314" t="str">
        <f>IF(COUNTIFS(IM!$F:$F,A100,IM!$AD:$AD,"O",IM!$X:$X,"&gt;="&amp;$R$1, IM!$X:$X,"&lt;="&amp;$S$1)&gt;0,"V","")</f>
        <v>V</v>
      </c>
      <c r="D100" s="314" t="str">
        <f>IF(AND(C100&lt;&gt;"V", COUNTIFS(IM!$F:$F,A100, IM!$AD:$AD, "O", IM!$X:$X, "&gt;="&amp;$R$1, IM!$X:$X, "&lt;="&amp;$S$1)&gt;0), "V", "")</f>
        <v/>
      </c>
      <c r="E100" s="314" t="str">
        <f>IF(AND(C100&lt;&gt;"V",D100&lt;&gt;"V", COUNTIFS(IM!$F:$F, A100, IM!$AD:$AD, "O", IM!$X:$X, "&gt;="&amp;$R$1, IM!$X:$X, "&lt;="&amp;$S$1)&gt;0), "V", "")</f>
        <v/>
      </c>
      <c r="F100" s="214" t="str">
        <f t="shared" si="5"/>
        <v/>
      </c>
      <c r="G100" s="214" t="str">
        <f>IF(AND(VLOOKUP(A100,門市主檔!A:Y,25,FALSE)="STAR", VLOOKUP(A100,門市主檔!A:N,14,FALSE)=""), "未更換", IF(VLOOKUP(A100,門市主檔!A:Y,25,FALSE)&lt;&gt;"STAR", "無專案", "已更換"))</f>
        <v>已更換</v>
      </c>
      <c r="H100" s="298">
        <f>VLOOKUP(A100,門市主檔!A:U,21,FALSE)</f>
        <v>1</v>
      </c>
      <c r="I100" s="214" t="str">
        <f>VLOOKUP(A100,'0919門市清單主檔'!B:V,21,FALSE)</f>
        <v>八里區</v>
      </c>
      <c r="J100" s="222">
        <v>45699.676388888889</v>
      </c>
      <c r="K100" s="208"/>
      <c r="L100" s="208"/>
      <c r="M100" s="208"/>
      <c r="N100" s="208"/>
      <c r="O100" s="208"/>
      <c r="P100" s="208" t="s">
        <v>52</v>
      </c>
      <c r="Q100" s="208"/>
    </row>
    <row r="101" spans="1:17" ht="19.5" customHeight="1">
      <c r="A101" s="214">
        <v>4243</v>
      </c>
      <c r="B101" s="214" t="str">
        <f>VLOOKUP(A101,門市主檔!A:B,2,FALSE)</f>
        <v>八里聖心店</v>
      </c>
      <c r="C101" s="314" t="str">
        <f>IF(COUNTIFS(IM!$F:$F,A101,IM!$AD:$AD,"O",IM!$X:$X,"&gt;="&amp;$R$1, IM!$X:$X,"&lt;="&amp;$S$1)&gt;0,"V","")</f>
        <v>V</v>
      </c>
      <c r="D101" s="314" t="str">
        <f>IF(AND(C101&lt;&gt;"V", COUNTIFS(IM!$F:$F,A101, IM!$AD:$AD, "O", IM!$X:$X, "&gt;="&amp;$R$1, IM!$X:$X, "&lt;="&amp;$S$1)&gt;0), "V", "")</f>
        <v/>
      </c>
      <c r="E101" s="314" t="str">
        <f>IF(AND(C101&lt;&gt;"V",D101&lt;&gt;"V", COUNTIFS(IM!$F:$F, A101, IM!$AD:$AD, "O", IM!$X:$X, "&gt;="&amp;$R$1, IM!$X:$X, "&lt;="&amp;$S$1)&gt;0), "V", "")</f>
        <v/>
      </c>
      <c r="F101" s="214" t="str">
        <f t="shared" si="5"/>
        <v/>
      </c>
      <c r="G101" s="214" t="str">
        <f>IF(AND(VLOOKUP(A101,門市主檔!A:Y,25,FALSE)="STAR", VLOOKUP(A101,門市主檔!A:N,14,FALSE)=""), "未更換", IF(VLOOKUP(A101,門市主檔!A:Y,25,FALSE)&lt;&gt;"STAR", "無專案", "已更換"))</f>
        <v>已更換</v>
      </c>
      <c r="H101" s="298">
        <f>VLOOKUP(A101,門市主檔!A:U,21,FALSE)</f>
        <v>2</v>
      </c>
      <c r="I101" s="214" t="str">
        <f>VLOOKUP(A101,'0919門市清單主檔'!B:V,21,FALSE)</f>
        <v>八里區</v>
      </c>
      <c r="J101" s="222">
        <v>45699.638194444444</v>
      </c>
      <c r="K101" s="208"/>
      <c r="L101" s="208"/>
      <c r="M101" s="208"/>
      <c r="N101" s="208"/>
      <c r="O101" s="208"/>
      <c r="P101" s="208" t="s">
        <v>52</v>
      </c>
      <c r="Q101" s="208"/>
    </row>
    <row r="102" spans="1:17" ht="19.5" customHeight="1">
      <c r="A102" s="214">
        <v>5074</v>
      </c>
      <c r="B102" s="214" t="str">
        <f>VLOOKUP(A102,門市主檔!A:B,2,FALSE)</f>
        <v>八里福德新村</v>
      </c>
      <c r="C102" s="314" t="str">
        <f>IF(COUNTIFS(IM!$F:$F,A102,IM!$AD:$AD,"O",IM!$X:$X,"&gt;="&amp;$R$1, IM!$X:$X,"&lt;="&amp;$S$1)&gt;0,"V","")</f>
        <v>V</v>
      </c>
      <c r="D102" s="314" t="str">
        <f>IF(AND(C102&lt;&gt;"V", COUNTIFS(IM!$F:$F,A102, IM!$AD:$AD, "O", IM!$X:$X, "&gt;="&amp;$R$1, IM!$X:$X, "&lt;="&amp;$S$1)&gt;0), "V", "")</f>
        <v/>
      </c>
      <c r="E102" s="314" t="str">
        <f>IF(AND(C102&lt;&gt;"V",D102&lt;&gt;"V", COUNTIFS(IM!$F:$F, A102, IM!$AD:$AD, "O", IM!$X:$X, "&gt;="&amp;$R$1, IM!$X:$X, "&lt;="&amp;$S$1)&gt;0), "V", "")</f>
        <v/>
      </c>
      <c r="F102" s="214" t="str">
        <f t="shared" si="5"/>
        <v/>
      </c>
      <c r="G102" s="214" t="str">
        <f>IF(AND(VLOOKUP(A102,門市主檔!A:Y,25,FALSE)="STAR", VLOOKUP(A102,門市主檔!A:N,14,FALSE)=""), "未更換", IF(VLOOKUP(A102,門市主檔!A:Y,25,FALSE)&lt;&gt;"STAR", "無專案", "已更換"))</f>
        <v>無專案</v>
      </c>
      <c r="H102" s="298">
        <f>VLOOKUP(A102,門市主檔!A:U,21,FALSE)</f>
        <v>0</v>
      </c>
      <c r="I102" s="214" t="str">
        <f>VLOOKUP(A102,'0919門市清單主檔'!B:V,21,FALSE)</f>
        <v>八里區</v>
      </c>
      <c r="J102" s="222">
        <v>45671.634722222225</v>
      </c>
      <c r="K102" s="208"/>
      <c r="L102" s="208"/>
      <c r="M102" s="208"/>
      <c r="N102" s="208"/>
      <c r="O102" s="208"/>
      <c r="P102" s="208" t="s">
        <v>52</v>
      </c>
      <c r="Q102" s="208"/>
    </row>
    <row r="103" spans="1:17" ht="19.5" customHeight="1">
      <c r="A103" s="214">
        <v>4259</v>
      </c>
      <c r="B103" s="214" t="str">
        <f>VLOOKUP(A103,門市主檔!A:B,2,FALSE)</f>
        <v>八里水灣店</v>
      </c>
      <c r="C103" s="314" t="str">
        <f>IF(COUNTIFS(IM!$F:$F,A103,IM!$AD:$AD,"O",IM!$X:$X,"&gt;="&amp;$R$1, IM!$X:$X,"&lt;="&amp;$S$1)&gt;0,"V","")</f>
        <v>V</v>
      </c>
      <c r="D103" s="314" t="str">
        <f>IF(AND(C103&lt;&gt;"V", COUNTIFS(IM!$F:$F,A103, IM!$AD:$AD, "O", IM!$X:$X, "&gt;="&amp;$R$1, IM!$X:$X, "&lt;="&amp;$S$1)&gt;0), "V", "")</f>
        <v/>
      </c>
      <c r="E103" s="314" t="str">
        <f>IF(AND(C103&lt;&gt;"V",D103&lt;&gt;"V", COUNTIFS(IM!$F:$F, A103, IM!$AD:$AD, "O", IM!$X:$X, "&gt;="&amp;$R$1, IM!$X:$X, "&lt;="&amp;$S$1)&gt;0), "V", "")</f>
        <v/>
      </c>
      <c r="F103" s="214" t="str">
        <f t="shared" ref="F103:F123" si="6">IF(COUNTBLANK(C103:E103)=3,"未保養","")</f>
        <v/>
      </c>
      <c r="G103" s="214" t="str">
        <f>IF(AND(VLOOKUP(A103,門市主檔!A:Y,25,FALSE)="STAR", VLOOKUP(A103,門市主檔!A:N,14,FALSE)=""), "未更換", IF(VLOOKUP(A103,門市主檔!A:Y,25,FALSE)&lt;&gt;"STAR", "無專案", "已更換"))</f>
        <v>已更換</v>
      </c>
      <c r="H103" s="298">
        <f>VLOOKUP(A103,門市主檔!A:U,21,FALSE)</f>
        <v>2</v>
      </c>
      <c r="I103" s="214" t="str">
        <f>VLOOKUP(A103,'0919門市清單主檔'!B:V,21,FALSE)</f>
        <v>八里區</v>
      </c>
      <c r="J103" s="222">
        <v>45671.511805555558</v>
      </c>
      <c r="K103" s="208"/>
      <c r="L103" s="208"/>
      <c r="M103" s="208"/>
      <c r="N103" s="208"/>
      <c r="O103" s="208"/>
      <c r="P103" s="208" t="s">
        <v>52</v>
      </c>
      <c r="Q103" s="208"/>
    </row>
    <row r="104" spans="1:17" ht="19.5" customHeight="1">
      <c r="A104" s="214">
        <v>4528</v>
      </c>
      <c r="B104" s="214" t="str">
        <f>VLOOKUP(A104,門市主檔!A:B,2,FALSE)</f>
        <v>八里鐵塔店</v>
      </c>
      <c r="C104" s="314" t="str">
        <f>IF(COUNTIFS(IM!$F:$F,A104,IM!$AD:$AD,"O",IM!$X:$X,"&gt;="&amp;$R$1, IM!$X:$X,"&lt;="&amp;$S$1)&gt;0,"V","")</f>
        <v>V</v>
      </c>
      <c r="D104" s="314" t="str">
        <f>IF(AND(C104&lt;&gt;"V", COUNTIFS(IM!$F:$F,A104, IM!$AD:$AD, "O", IM!$X:$X, "&gt;="&amp;$R$1, IM!$X:$X, "&lt;="&amp;$S$1)&gt;0), "V", "")</f>
        <v/>
      </c>
      <c r="E104" s="314" t="str">
        <f>IF(AND(C104&lt;&gt;"V",D104&lt;&gt;"V", COUNTIFS(IM!$F:$F, A104, IM!$AD:$AD, "O", IM!$X:$X, "&gt;="&amp;$R$1, IM!$X:$X, "&lt;="&amp;$S$1)&gt;0), "V", "")</f>
        <v/>
      </c>
      <c r="F104" s="214" t="str">
        <f t="shared" si="6"/>
        <v/>
      </c>
      <c r="G104" s="214" t="str">
        <f>IF(AND(VLOOKUP(A104,門市主檔!A:Y,25,FALSE)="STAR", VLOOKUP(A104,門市主檔!A:N,14,FALSE)=""), "未更換", IF(VLOOKUP(A104,門市主檔!A:Y,25,FALSE)&lt;&gt;"STAR", "無專案", "已更換"))</f>
        <v>無專案</v>
      </c>
      <c r="H104" s="298">
        <f>VLOOKUP(A104,門市主檔!A:U,21,FALSE)</f>
        <v>0</v>
      </c>
      <c r="I104" s="214" t="str">
        <f>VLOOKUP(A104,'0919門市清單主檔'!B:V,21,FALSE)</f>
        <v>八里區</v>
      </c>
      <c r="J104" s="222">
        <v>45671.463888888888</v>
      </c>
      <c r="K104" s="208"/>
      <c r="L104" s="208"/>
      <c r="M104" s="208"/>
      <c r="N104" s="208"/>
      <c r="O104" s="208"/>
      <c r="P104" s="208" t="s">
        <v>52</v>
      </c>
      <c r="Q104" s="208"/>
    </row>
    <row r="105" spans="1:17" ht="19.5" customHeight="1">
      <c r="A105" s="214">
        <v>2306</v>
      </c>
      <c r="B105" s="214" t="str">
        <f>VLOOKUP(A105,門市主檔!A:B,2,FALSE)</f>
        <v>八里凱旋門</v>
      </c>
      <c r="C105" s="314" t="str">
        <f>IF(COUNTIFS(IM!$F:$F,A105,IM!$AD:$AD,"O",IM!$X:$X,"&gt;="&amp;$R$1, IM!$X:$X,"&lt;="&amp;$S$1)&gt;0,"V","")</f>
        <v>V</v>
      </c>
      <c r="D105" s="314" t="str">
        <f>IF(AND(C105&lt;&gt;"V", COUNTIFS(IM!$F:$F,A105, IM!$AD:$AD, "O", IM!$X:$X, "&gt;="&amp;$R$1, IM!$X:$X, "&lt;="&amp;$S$1)&gt;0), "V", "")</f>
        <v/>
      </c>
      <c r="E105" s="314" t="str">
        <f>IF(AND(C105&lt;&gt;"V",D105&lt;&gt;"V", COUNTIFS(IM!$F:$F, A105, IM!$AD:$AD, "O", IM!$X:$X, "&gt;="&amp;$R$1, IM!$X:$X, "&lt;="&amp;$S$1)&gt;0), "V", "")</f>
        <v/>
      </c>
      <c r="F105" s="214" t="str">
        <f t="shared" si="6"/>
        <v/>
      </c>
      <c r="G105" s="214" t="str">
        <f>IF(AND(VLOOKUP(A105,門市主檔!A:Y,25,FALSE)="STAR", VLOOKUP(A105,門市主檔!A:N,14,FALSE)=""), "未更換", IF(VLOOKUP(A105,門市主檔!A:Y,25,FALSE)&lt;&gt;"STAR", "無專案", "已更換"))</f>
        <v>已更換</v>
      </c>
      <c r="H105" s="298">
        <f>VLOOKUP(A105,門市主檔!A:U,21,FALSE)</f>
        <v>2</v>
      </c>
      <c r="I105" s="214" t="str">
        <f>VLOOKUP(A105,'0919門市清單主檔'!B:V,21,FALSE)</f>
        <v>八里區</v>
      </c>
      <c r="J105" s="222">
        <v>45671.541666666664</v>
      </c>
      <c r="K105" s="208"/>
      <c r="L105" s="208"/>
      <c r="M105" s="208"/>
      <c r="N105" s="208"/>
      <c r="O105" s="208"/>
      <c r="P105" s="208" t="s">
        <v>52</v>
      </c>
      <c r="Q105" s="208"/>
    </row>
    <row r="106" spans="1:17" ht="19.5" customHeight="1">
      <c r="A106" s="214">
        <v>2442</v>
      </c>
      <c r="B106" s="214" t="str">
        <f>VLOOKUP(A106,門市主檔!A:B,2,FALSE)</f>
        <v>北縣商港店</v>
      </c>
      <c r="C106" s="314" t="str">
        <f>IF(COUNTIFS(IM!$F:$F,A106,IM!$AD:$AD,"O",IM!$X:$X,"&gt;="&amp;$R$1, IM!$X:$X,"&lt;="&amp;$S$1)&gt;0,"V","")</f>
        <v>V</v>
      </c>
      <c r="D106" s="314" t="str">
        <f>IF(AND(C106&lt;&gt;"V", COUNTIFS(IM!$F:$F,A106, IM!$AD:$AD, "O", IM!$X:$X, "&gt;="&amp;$R$1, IM!$X:$X, "&lt;="&amp;$S$1)&gt;0), "V", "")</f>
        <v/>
      </c>
      <c r="E106" s="314" t="str">
        <f>IF(AND(C106&lt;&gt;"V",D106&lt;&gt;"V", COUNTIFS(IM!$F:$F, A106, IM!$AD:$AD, "O", IM!$X:$X, "&gt;="&amp;$R$1, IM!$X:$X, "&lt;="&amp;$S$1)&gt;0), "V", "")</f>
        <v/>
      </c>
      <c r="F106" s="214" t="str">
        <f t="shared" si="6"/>
        <v/>
      </c>
      <c r="G106" s="214" t="str">
        <f>IF(AND(VLOOKUP(A106,門市主檔!A:Y,25,FALSE)="STAR", VLOOKUP(A106,門市主檔!A:N,14,FALSE)=""), "未更換", IF(VLOOKUP(A106,門市主檔!A:Y,25,FALSE)&lt;&gt;"STAR", "無專案", "已更換"))</f>
        <v>已更換</v>
      </c>
      <c r="H106" s="298">
        <f>VLOOKUP(A106,門市主檔!A:U,21,FALSE)</f>
        <v>2</v>
      </c>
      <c r="I106" s="214" t="str">
        <f>VLOOKUP(A106,'0919門市清單主檔'!B:V,21,FALSE)</f>
        <v>八里區</v>
      </c>
      <c r="J106" s="222">
        <v>45671.590277777781</v>
      </c>
      <c r="K106" s="208"/>
      <c r="L106" s="208"/>
      <c r="M106" s="208"/>
      <c r="N106" s="208"/>
      <c r="O106" s="208"/>
      <c r="P106" s="208" t="s">
        <v>52</v>
      </c>
      <c r="Q106" s="208"/>
    </row>
    <row r="107" spans="1:17" ht="19.5" customHeight="1">
      <c r="A107" s="214">
        <v>4764</v>
      </c>
      <c r="B107" s="214" t="str">
        <f>VLOOKUP(A107,門市主檔!A:B,2,FALSE)</f>
        <v>八里大船店</v>
      </c>
      <c r="C107" s="314" t="str">
        <f>IF(COUNTIFS(IM!$F:$F,A107,IM!$AD:$AD,"O",IM!$X:$X,"&gt;="&amp;$R$1, IM!$X:$X,"&lt;="&amp;$S$1)&gt;0,"V","")</f>
        <v>V</v>
      </c>
      <c r="D107" s="314" t="str">
        <f>IF(AND(C107&lt;&gt;"V", COUNTIFS(IM!$F:$F,A107, IM!$AD:$AD, "O", IM!$X:$X, "&gt;="&amp;$R$1, IM!$X:$X, "&lt;="&amp;$S$1)&gt;0), "V", "")</f>
        <v/>
      </c>
      <c r="E107" s="314" t="str">
        <f>IF(AND(C107&lt;&gt;"V",D107&lt;&gt;"V", COUNTIFS(IM!$F:$F, A107, IM!$AD:$AD, "O", IM!$X:$X, "&gt;="&amp;$R$1, IM!$X:$X, "&lt;="&amp;$S$1)&gt;0), "V", "")</f>
        <v/>
      </c>
      <c r="F107" s="214" t="str">
        <f t="shared" si="6"/>
        <v/>
      </c>
      <c r="G107" s="214" t="str">
        <f>IF(AND(VLOOKUP(A107,門市主檔!A:Y,25,FALSE)="STAR", VLOOKUP(A107,門市主檔!A:N,14,FALSE)=""), "未更換", IF(VLOOKUP(A107,門市主檔!A:Y,25,FALSE)&lt;&gt;"STAR", "無專案", "已更換"))</f>
        <v>無專案</v>
      </c>
      <c r="H107" s="298">
        <f>VLOOKUP(A107,門市主檔!A:U,21,FALSE)</f>
        <v>0</v>
      </c>
      <c r="I107" s="214" t="str">
        <f>VLOOKUP(A107,'0919門市清單主檔'!B:V,21,FALSE)</f>
        <v>八里區</v>
      </c>
      <c r="J107" s="222">
        <v>45671.572222222225</v>
      </c>
      <c r="K107" s="208"/>
      <c r="L107" s="208"/>
      <c r="M107" s="208"/>
      <c r="N107" s="208"/>
      <c r="O107" s="208"/>
      <c r="P107" s="208" t="s">
        <v>52</v>
      </c>
      <c r="Q107" s="208"/>
    </row>
    <row r="108" spans="1:17" ht="19.5" customHeight="1">
      <c r="A108" s="214">
        <v>5316</v>
      </c>
      <c r="B108" s="214" t="str">
        <f>VLOOKUP(A108,門市主檔!A:B,2,FALSE)</f>
        <v>三重五常店</v>
      </c>
      <c r="C108" s="314" t="str">
        <f>IF(COUNTIFS(IM!$F:$F,A108,IM!$AD:$AD,"O",IM!$X:$X,"&gt;="&amp;$R$1, IM!$X:$X,"&lt;="&amp;$S$1)&gt;0,"V","")</f>
        <v>V</v>
      </c>
      <c r="D108" s="314" t="str">
        <f>IF(AND(C108&lt;&gt;"V", COUNTIFS(IM!$F:$F,A108, IM!$AD:$AD, "O", IM!$X:$X, "&gt;="&amp;$R$1, IM!$X:$X, "&lt;="&amp;$S$1)&gt;0), "V", "")</f>
        <v/>
      </c>
      <c r="E108" s="314" t="str">
        <f>IF(AND(C108&lt;&gt;"V",D108&lt;&gt;"V", COUNTIFS(IM!$F:$F, A108, IM!$AD:$AD, "O", IM!$X:$X, "&gt;="&amp;$R$1, IM!$X:$X, "&lt;="&amp;$S$1)&gt;0), "V", "")</f>
        <v/>
      </c>
      <c r="F108" s="214" t="str">
        <f t="shared" si="6"/>
        <v/>
      </c>
      <c r="G108" s="214" t="str">
        <f>IF(AND(VLOOKUP(A108,門市主檔!A:Y,25,FALSE)="STAR", VLOOKUP(A108,門市主檔!A:N,14,FALSE)=""), "未更換", IF(VLOOKUP(A108,門市主檔!A:Y,25,FALSE)&lt;&gt;"STAR", "無專案", "已更換"))</f>
        <v>無專案</v>
      </c>
      <c r="H108" s="298">
        <f>VLOOKUP(A108,門市主檔!A:U,21,FALSE)</f>
        <v>0</v>
      </c>
      <c r="I108" s="214" t="str">
        <f>VLOOKUP(A108,'0919門市清單主檔'!B:V,21,FALSE)</f>
        <v>三重區</v>
      </c>
      <c r="J108" s="223" t="s">
        <v>5040</v>
      </c>
      <c r="K108" s="215"/>
      <c r="L108" s="215"/>
      <c r="M108" s="215"/>
      <c r="N108" s="215"/>
      <c r="O108" s="215"/>
      <c r="P108" s="208" t="s">
        <v>52</v>
      </c>
      <c r="Q108" s="219" t="s">
        <v>4114</v>
      </c>
    </row>
    <row r="109" spans="1:17" ht="19.5" customHeight="1">
      <c r="A109" s="214">
        <v>4241</v>
      </c>
      <c r="B109" s="214" t="str">
        <f>VLOOKUP(A109,門市主檔!A:B,2,FALSE)</f>
        <v>三重仁義店</v>
      </c>
      <c r="C109" s="314" t="str">
        <f>IF(COUNTIFS(IM!$F:$F,A109,IM!$AD:$AD,"O",IM!$X:$X,"&gt;="&amp;$R$1, IM!$X:$X,"&lt;="&amp;$S$1)&gt;0,"V","")</f>
        <v>V</v>
      </c>
      <c r="D109" s="314" t="str">
        <f>IF(AND(C109&lt;&gt;"V", COUNTIFS(IM!$F:$F,A109, IM!$AD:$AD, "O", IM!$X:$X, "&gt;="&amp;$R$1, IM!$X:$X, "&lt;="&amp;$S$1)&gt;0), "V", "")</f>
        <v/>
      </c>
      <c r="E109" s="314" t="str">
        <f>IF(AND(C109&lt;&gt;"V",D109&lt;&gt;"V", COUNTIFS(IM!$F:$F, A109, IM!$AD:$AD, "O", IM!$X:$X, "&gt;="&amp;$R$1, IM!$X:$X, "&lt;="&amp;$S$1)&gt;0), "V", "")</f>
        <v/>
      </c>
      <c r="F109" s="214" t="str">
        <f t="shared" si="6"/>
        <v/>
      </c>
      <c r="G109" s="214" t="str">
        <f>IF(AND(VLOOKUP(A109,門市主檔!A:Y,25,FALSE)="STAR", VLOOKUP(A109,門市主檔!A:N,14,FALSE)=""), "未更換", IF(VLOOKUP(A109,門市主檔!A:Y,25,FALSE)&lt;&gt;"STAR", "無專案", "已更換"))</f>
        <v>已更換</v>
      </c>
      <c r="H109" s="298">
        <f>VLOOKUP(A109,門市主檔!A:U,21,FALSE)</f>
        <v>2</v>
      </c>
      <c r="I109" s="214" t="str">
        <f>VLOOKUP(A109,'0919門市清單主檔'!B:V,21,FALSE)</f>
        <v>三重區</v>
      </c>
      <c r="J109" s="222">
        <v>45719.606944444444</v>
      </c>
      <c r="K109" s="208"/>
      <c r="L109" s="208"/>
      <c r="M109" s="208"/>
      <c r="N109" s="208"/>
      <c r="O109" s="208"/>
      <c r="P109" s="208" t="s">
        <v>52</v>
      </c>
      <c r="Q109" s="219" t="s">
        <v>4114</v>
      </c>
    </row>
    <row r="110" spans="1:17" ht="19.5" customHeight="1">
      <c r="A110" s="214">
        <v>3772</v>
      </c>
      <c r="B110" s="214" t="str">
        <f>VLOOKUP(A110,門市主檔!A:B,2,FALSE)</f>
        <v>三重美溪店</v>
      </c>
      <c r="C110" s="314" t="str">
        <f>IF(COUNTIFS(IM!$F:$F,A110,IM!$AD:$AD,"O",IM!$X:$X,"&gt;="&amp;$R$1, IM!$X:$X,"&lt;="&amp;$S$1)&gt;0,"V","")</f>
        <v>V</v>
      </c>
      <c r="D110" s="314" t="str">
        <f>IF(AND(C110&lt;&gt;"V", COUNTIFS(IM!$F:$F,A110, IM!$AD:$AD, "O", IM!$X:$X, "&gt;="&amp;$R$1, IM!$X:$X, "&lt;="&amp;$S$1)&gt;0), "V", "")</f>
        <v/>
      </c>
      <c r="E110" s="314" t="str">
        <f>IF(AND(C110&lt;&gt;"V",D110&lt;&gt;"V", COUNTIFS(IM!$F:$F, A110, IM!$AD:$AD, "O", IM!$X:$X, "&gt;="&amp;$R$1, IM!$X:$X, "&lt;="&amp;$S$1)&gt;0), "V", "")</f>
        <v/>
      </c>
      <c r="F110" s="214" t="str">
        <f t="shared" si="6"/>
        <v/>
      </c>
      <c r="G110" s="214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298">
        <f>VLOOKUP(A110,門市主檔!A:U,21,FALSE)</f>
        <v>0</v>
      </c>
      <c r="I110" s="214" t="str">
        <f>VLOOKUP(A110,'0919門市清單主檔'!B:V,21,FALSE)</f>
        <v>三重區</v>
      </c>
      <c r="J110" s="222">
        <v>45715.642361111109</v>
      </c>
      <c r="K110" s="215"/>
      <c r="L110" s="215"/>
      <c r="M110" s="215"/>
      <c r="N110" s="215"/>
      <c r="O110" s="215"/>
      <c r="P110" s="208" t="s">
        <v>52</v>
      </c>
      <c r="Q110" s="219" t="s">
        <v>4114</v>
      </c>
    </row>
    <row r="111" spans="1:17" ht="19.5" customHeight="1">
      <c r="A111" s="214">
        <v>3741</v>
      </c>
      <c r="B111" s="214" t="str">
        <f>VLOOKUP(A111,門市主檔!A:B,2,FALSE)</f>
        <v>三重重新三</v>
      </c>
      <c r="C111" s="314" t="str">
        <f>IF(COUNTIFS(IM!$F:$F,A111,IM!$AD:$AD,"O",IM!$X:$X,"&gt;="&amp;$R$1, IM!$X:$X,"&lt;="&amp;$S$1)&gt;0,"V","")</f>
        <v>V</v>
      </c>
      <c r="D111" s="314" t="str">
        <f>IF(AND(C111&lt;&gt;"V", COUNTIFS(IM!$F:$F,A111, IM!$AD:$AD, "O", IM!$X:$X, "&gt;="&amp;$R$1, IM!$X:$X, "&lt;="&amp;$S$1)&gt;0), "V", "")</f>
        <v/>
      </c>
      <c r="E111" s="314" t="str">
        <f>IF(AND(C111&lt;&gt;"V",D111&lt;&gt;"V", COUNTIFS(IM!$F:$F, A111, IM!$AD:$AD, "O", IM!$X:$X, "&gt;="&amp;$R$1, IM!$X:$X, "&lt;="&amp;$S$1)&gt;0), "V", "")</f>
        <v/>
      </c>
      <c r="F111" s="214" t="str">
        <f t="shared" si="6"/>
        <v/>
      </c>
      <c r="G111" s="214" t="str">
        <f>IF(AND(VLOOKUP(A111,門市主檔!A:Y,25,FALSE)="STAR", VLOOKUP(A111,門市主檔!A:N,14,FALSE)=""), "未更換", IF(VLOOKUP(A111,門市主檔!A:Y,25,FALSE)&lt;&gt;"STAR", "無專案", "已更換"))</f>
        <v>已更換</v>
      </c>
      <c r="H111" s="298">
        <f>VLOOKUP(A111,門市主檔!A:U,21,FALSE)</f>
        <v>2</v>
      </c>
      <c r="I111" s="214" t="str">
        <f>VLOOKUP(A111,'0919門市清單主檔'!B:V,21,FALSE)</f>
        <v>三重區</v>
      </c>
      <c r="J111" s="222">
        <v>45701.539583333331</v>
      </c>
      <c r="K111" s="215"/>
      <c r="L111" s="215"/>
      <c r="M111" s="215"/>
      <c r="N111" s="215"/>
      <c r="O111" s="215"/>
      <c r="P111" s="208" t="s">
        <v>52</v>
      </c>
      <c r="Q111" s="219" t="s">
        <v>4114</v>
      </c>
    </row>
    <row r="112" spans="1:17" ht="19.5" customHeight="1">
      <c r="A112" s="214">
        <v>2302</v>
      </c>
      <c r="B112" s="214" t="str">
        <f>VLOOKUP(A112,門市主檔!A:B,2,FALSE)</f>
        <v>北縣重安店</v>
      </c>
      <c r="C112" s="314" t="str">
        <f>IF(COUNTIFS(IM!$F:$F,A112,IM!$AD:$AD,"O",IM!$X:$X,"&gt;="&amp;$R$1, IM!$X:$X,"&lt;="&amp;$S$1)&gt;0,"V","")</f>
        <v>V</v>
      </c>
      <c r="D112" s="314" t="str">
        <f>IF(AND(C112&lt;&gt;"V", COUNTIFS(IM!$F:$F,A112, IM!$AD:$AD, "O", IM!$X:$X, "&gt;="&amp;$R$1, IM!$X:$X, "&lt;="&amp;$S$1)&gt;0), "V", "")</f>
        <v/>
      </c>
      <c r="E112" s="314" t="str">
        <f>IF(AND(C112&lt;&gt;"V",D112&lt;&gt;"V", COUNTIFS(IM!$F:$F, A112, IM!$AD:$AD, "O", IM!$X:$X, "&gt;="&amp;$R$1, IM!$X:$X, "&lt;="&amp;$S$1)&gt;0), "V", "")</f>
        <v/>
      </c>
      <c r="F112" s="214" t="str">
        <f t="shared" si="6"/>
        <v/>
      </c>
      <c r="G112" s="214" t="str">
        <f>IF(AND(VLOOKUP(A112,門市主檔!A:Y,25,FALSE)="STAR", VLOOKUP(A112,門市主檔!A:N,14,FALSE)=""), "未更換", IF(VLOOKUP(A112,門市主檔!A:Y,25,FALSE)&lt;&gt;"STAR", "無專案", "已更換"))</f>
        <v>已更換</v>
      </c>
      <c r="H112" s="298">
        <f>VLOOKUP(A112,門市主檔!A:U,21,FALSE)</f>
        <v>2</v>
      </c>
      <c r="I112" s="214" t="str">
        <f>VLOOKUP(A112,'0919門市清單主檔'!B:V,21,FALSE)</f>
        <v>三重區</v>
      </c>
      <c r="J112" s="222">
        <v>45721.49722222222</v>
      </c>
      <c r="K112" s="215"/>
      <c r="L112" s="215"/>
      <c r="M112" s="215"/>
      <c r="N112" s="215"/>
      <c r="O112" s="215"/>
      <c r="P112" s="208" t="s">
        <v>52</v>
      </c>
      <c r="Q112" s="219" t="s">
        <v>4114</v>
      </c>
    </row>
    <row r="113" spans="1:17" ht="19.5" customHeight="1">
      <c r="A113" s="214">
        <v>2259</v>
      </c>
      <c r="B113" s="214" t="str">
        <f>VLOOKUP(A113,門市主檔!A:B,2,FALSE)</f>
        <v>三重興華店</v>
      </c>
      <c r="C113" s="314" t="str">
        <f>IF(COUNTIFS(IM!$F:$F,A113,IM!$AD:$AD,"O",IM!$X:$X,"&gt;="&amp;$R$1, IM!$X:$X,"&lt;="&amp;$S$1)&gt;0,"V","")</f>
        <v>V</v>
      </c>
      <c r="D113" s="314" t="str">
        <f>IF(AND(C113&lt;&gt;"V", COUNTIFS(IM!$F:$F,A113, IM!$AD:$AD, "O", IM!$X:$X, "&gt;="&amp;$R$1, IM!$X:$X, "&lt;="&amp;$S$1)&gt;0), "V", "")</f>
        <v/>
      </c>
      <c r="E113" s="314" t="str">
        <f>IF(AND(C113&lt;&gt;"V",D113&lt;&gt;"V", COUNTIFS(IM!$F:$F, A113, IM!$AD:$AD, "O", IM!$X:$X, "&gt;="&amp;$R$1, IM!$X:$X, "&lt;="&amp;$S$1)&gt;0), "V", "")</f>
        <v/>
      </c>
      <c r="F113" s="214" t="str">
        <f t="shared" si="6"/>
        <v/>
      </c>
      <c r="G113" s="214" t="str">
        <f>IF(AND(VLOOKUP(A113,門市主檔!A:Y,25,FALSE)="STAR", VLOOKUP(A113,門市主檔!A:N,14,FALSE)=""), "未更換", IF(VLOOKUP(A113,門市主檔!A:Y,25,FALSE)&lt;&gt;"STAR", "無專案", "已更換"))</f>
        <v>已更換</v>
      </c>
      <c r="H113" s="298">
        <f>VLOOKUP(A113,門市主檔!A:U,21,FALSE)</f>
        <v>2</v>
      </c>
      <c r="I113" s="214" t="str">
        <f>VLOOKUP(A113,'0919門市清單主檔'!B:V,21,FALSE)</f>
        <v>三重區</v>
      </c>
      <c r="J113" s="222">
        <v>45660.622916666667</v>
      </c>
      <c r="K113" s="215"/>
      <c r="L113" s="215"/>
      <c r="M113" s="215"/>
      <c r="N113" s="215"/>
      <c r="O113" s="215"/>
      <c r="P113" s="208" t="s">
        <v>52</v>
      </c>
      <c r="Q113" s="219" t="s">
        <v>4114</v>
      </c>
    </row>
    <row r="114" spans="1:17" ht="19.5" customHeight="1">
      <c r="A114" s="214">
        <v>2837</v>
      </c>
      <c r="B114" s="214" t="str">
        <f>VLOOKUP(A114,門市主檔!A:B,2,FALSE)</f>
        <v>北縣重萬店</v>
      </c>
      <c r="C114" s="314" t="str">
        <f>IF(COUNTIFS(IM!$F:$F,A114,IM!$AD:$AD,"O",IM!$X:$X,"&gt;="&amp;$R$1, IM!$X:$X,"&lt;="&amp;$S$1)&gt;0,"V","")</f>
        <v>V</v>
      </c>
      <c r="D114" s="314" t="str">
        <f>IF(AND(C114&lt;&gt;"V", COUNTIFS(IM!$F:$F,A114, IM!$AD:$AD, "O", IM!$X:$X, "&gt;="&amp;$R$1, IM!$X:$X, "&lt;="&amp;$S$1)&gt;0), "V", "")</f>
        <v/>
      </c>
      <c r="E114" s="314" t="str">
        <f>IF(AND(C114&lt;&gt;"V",D114&lt;&gt;"V", COUNTIFS(IM!$F:$F, A114, IM!$AD:$AD, "O", IM!$X:$X, "&gt;="&amp;$R$1, IM!$X:$X, "&lt;="&amp;$S$1)&gt;0), "V", "")</f>
        <v/>
      </c>
      <c r="F114" s="214" t="str">
        <f t="shared" si="6"/>
        <v/>
      </c>
      <c r="G114" s="214" t="str">
        <f>IF(AND(VLOOKUP(A114,門市主檔!A:Y,25,FALSE)="STAR", VLOOKUP(A114,門市主檔!A:N,14,FALSE)=""), "未更換", IF(VLOOKUP(A114,門市主檔!A:Y,25,FALSE)&lt;&gt;"STAR", "無專案", "已更換"))</f>
        <v>已更換</v>
      </c>
      <c r="H114" s="298">
        <f>VLOOKUP(A114,門市主檔!A:U,21,FALSE)</f>
        <v>2</v>
      </c>
      <c r="I114" s="214" t="str">
        <f>VLOOKUP(A114,'0919門市清單主檔'!B:V,21,FALSE)</f>
        <v>三重區</v>
      </c>
      <c r="J114" s="222">
        <v>45660.659722222219</v>
      </c>
      <c r="K114" s="215"/>
      <c r="L114" s="215"/>
      <c r="M114" s="215"/>
      <c r="N114" s="215"/>
      <c r="O114" s="215"/>
      <c r="P114" s="208" t="s">
        <v>52</v>
      </c>
      <c r="Q114" s="219" t="s">
        <v>4114</v>
      </c>
    </row>
    <row r="115" spans="1:17" ht="21.6" customHeight="1">
      <c r="A115" s="214">
        <v>2321</v>
      </c>
      <c r="B115" s="214" t="str">
        <f>VLOOKUP(A115,門市主檔!A:B,2,FALSE)</f>
        <v>北縣重鑫店</v>
      </c>
      <c r="C115" s="314" t="str">
        <f>IF(COUNTIFS(IM!$F:$F,A115,IM!$AD:$AD,"O",IM!$X:$X,"&gt;="&amp;$R$1, IM!$X:$X,"&lt;="&amp;$S$1)&gt;0,"V","")</f>
        <v>V</v>
      </c>
      <c r="D115" s="314" t="str">
        <f>IF(AND(C115&lt;&gt;"V", COUNTIFS(IM!$F:$F,A115, IM!$AD:$AD, "O", IM!$X:$X, "&gt;="&amp;$R$1, IM!$X:$X, "&lt;="&amp;$S$1)&gt;0), "V", "")</f>
        <v/>
      </c>
      <c r="E115" s="314" t="str">
        <f>IF(AND(C115&lt;&gt;"V",D115&lt;&gt;"V", COUNTIFS(IM!$F:$F, A115, IM!$AD:$AD, "O", IM!$X:$X, "&gt;="&amp;$R$1, IM!$X:$X, "&lt;="&amp;$S$1)&gt;0), "V", "")</f>
        <v/>
      </c>
      <c r="F115" s="214" t="str">
        <f t="shared" si="6"/>
        <v/>
      </c>
      <c r="G115" s="214" t="str">
        <f>IF(AND(VLOOKUP(A115,門市主檔!A:Y,25,FALSE)="STAR", VLOOKUP(A115,門市主檔!A:N,14,FALSE)=""), "未更換", IF(VLOOKUP(A115,門市主檔!A:Y,25,FALSE)&lt;&gt;"STAR", "無專案", "已更換"))</f>
        <v>已更換</v>
      </c>
      <c r="H115" s="298">
        <f>VLOOKUP(A115,門市主檔!A:U,21,FALSE)</f>
        <v>2</v>
      </c>
      <c r="I115" s="214" t="str">
        <f>VLOOKUP(A115,'0919門市清單主檔'!B:V,21,FALSE)</f>
        <v>三重區</v>
      </c>
      <c r="J115" s="222">
        <v>45665.590277777781</v>
      </c>
      <c r="K115" s="215"/>
      <c r="L115" s="215"/>
      <c r="M115" s="215"/>
      <c r="N115" s="215"/>
      <c r="O115" s="215"/>
      <c r="P115" s="208" t="s">
        <v>52</v>
      </c>
      <c r="Q115" s="219" t="s">
        <v>4114</v>
      </c>
    </row>
    <row r="116" spans="1:17" ht="21.6" customHeight="1">
      <c r="A116" s="214">
        <v>2759</v>
      </c>
      <c r="B116" s="214" t="str">
        <f>VLOOKUP(A116,門市主檔!A:B,2,FALSE)</f>
        <v>三重仁化店</v>
      </c>
      <c r="C116" s="314" t="str">
        <f>IF(COUNTIFS(IM!$F:$F,A116,IM!$AD:$AD,"O",IM!$X:$X,"&gt;="&amp;$R$1, IM!$X:$X,"&lt;="&amp;$S$1)&gt;0,"V","")</f>
        <v>V</v>
      </c>
      <c r="D116" s="314" t="str">
        <f>IF(AND(C116&lt;&gt;"V", COUNTIFS(IM!$F:$F,A116, IM!$AD:$AD, "O", IM!$X:$X, "&gt;="&amp;$R$1, IM!$X:$X, "&lt;="&amp;$S$1)&gt;0), "V", "")</f>
        <v/>
      </c>
      <c r="E116" s="314" t="str">
        <f>IF(AND(C116&lt;&gt;"V",D116&lt;&gt;"V", COUNTIFS(IM!$F:$F, A116, IM!$AD:$AD, "O", IM!$X:$X, "&gt;="&amp;$R$1, IM!$X:$X, "&lt;="&amp;$S$1)&gt;0), "V", "")</f>
        <v/>
      </c>
      <c r="F116" s="214" t="str">
        <f t="shared" si="6"/>
        <v/>
      </c>
      <c r="G116" s="214" t="str">
        <f>IF(AND(VLOOKUP(A116,門市主檔!A:Y,25,FALSE)="STAR", VLOOKUP(A116,門市主檔!A:N,14,FALSE)=""), "未更換", IF(VLOOKUP(A116,門市主檔!A:Y,25,FALSE)&lt;&gt;"STAR", "無專案", "已更換"))</f>
        <v>已更換</v>
      </c>
      <c r="H116" s="298">
        <f>VLOOKUP(A116,門市主檔!A:U,21,FALSE)</f>
        <v>2</v>
      </c>
      <c r="I116" s="214" t="str">
        <f>VLOOKUP(A116,'0919門市清單主檔'!B:V,21,FALSE)</f>
        <v>三重區</v>
      </c>
      <c r="J116" s="222">
        <v>45665.635416666664</v>
      </c>
      <c r="K116" s="215"/>
      <c r="L116" s="215"/>
      <c r="M116" s="215"/>
      <c r="N116" s="215"/>
      <c r="O116" s="215"/>
      <c r="P116" s="208" t="s">
        <v>52</v>
      </c>
      <c r="Q116" s="219" t="s">
        <v>4114</v>
      </c>
    </row>
    <row r="117" spans="1:17" ht="21.6" customHeight="1">
      <c r="A117" s="214">
        <v>3627</v>
      </c>
      <c r="B117" s="214" t="str">
        <f>VLOOKUP(A117,門市主檔!A:B,2,FALSE)</f>
        <v>三重重新橋</v>
      </c>
      <c r="C117" s="314" t="str">
        <f>IF(COUNTIFS(IM!$F:$F,A117,IM!$AD:$AD,"O",IM!$X:$X,"&gt;="&amp;$R$1, IM!$X:$X,"&lt;="&amp;$S$1)&gt;0,"V","")</f>
        <v>V</v>
      </c>
      <c r="D117" s="314" t="str">
        <f>IF(AND(C117&lt;&gt;"V", COUNTIFS(IM!$F:$F,A117, IM!$AD:$AD, "O", IM!$X:$X, "&gt;="&amp;$R$1, IM!$X:$X, "&lt;="&amp;$S$1)&gt;0), "V", "")</f>
        <v/>
      </c>
      <c r="E117" s="314" t="str">
        <f>IF(AND(C117&lt;&gt;"V",D117&lt;&gt;"V", COUNTIFS(IM!$F:$F, A117, IM!$AD:$AD, "O", IM!$X:$X, "&gt;="&amp;$R$1, IM!$X:$X, "&lt;="&amp;$S$1)&gt;0), "V", "")</f>
        <v/>
      </c>
      <c r="F117" s="214" t="str">
        <f t="shared" si="6"/>
        <v/>
      </c>
      <c r="G117" s="214" t="str">
        <f>IF(AND(VLOOKUP(A117,門市主檔!A:Y,25,FALSE)="STAR", VLOOKUP(A117,門市主檔!A:N,14,FALSE)=""), "未更換", IF(VLOOKUP(A117,門市主檔!A:Y,25,FALSE)&lt;&gt;"STAR", "無專案", "已更換"))</f>
        <v>已更換</v>
      </c>
      <c r="H117" s="298">
        <f>VLOOKUP(A117,門市主檔!A:U,21,FALSE)</f>
        <v>2</v>
      </c>
      <c r="I117" s="214" t="str">
        <f>VLOOKUP(A117,'0919門市清單主檔'!B:V,21,FALSE)</f>
        <v>三重區</v>
      </c>
      <c r="J117" s="222">
        <v>45665.462500000001</v>
      </c>
      <c r="K117" s="215"/>
      <c r="L117" s="215"/>
      <c r="M117" s="215"/>
      <c r="N117" s="215"/>
      <c r="O117" s="215"/>
      <c r="P117" s="208" t="s">
        <v>52</v>
      </c>
      <c r="Q117" s="219" t="s">
        <v>4114</v>
      </c>
    </row>
    <row r="118" spans="1:17" ht="21.6" customHeight="1">
      <c r="A118" s="214">
        <v>4155</v>
      </c>
      <c r="B118" s="214" t="str">
        <f>VLOOKUP(A118,門市主檔!A:B,2,FALSE)</f>
        <v>三重穀保店</v>
      </c>
      <c r="C118" s="314" t="str">
        <f>IF(COUNTIFS(IM!$F:$F,A118,IM!$AD:$AD,"O",IM!$X:$X,"&gt;="&amp;$R$1, IM!$X:$X,"&lt;="&amp;$S$1)&gt;0,"V","")</f>
        <v>V</v>
      </c>
      <c r="D118" s="314" t="str">
        <f>IF(AND(C118&lt;&gt;"V", COUNTIFS(IM!$F:$F,A118, IM!$AD:$AD, "O", IM!$X:$X, "&gt;="&amp;$R$1, IM!$X:$X, "&lt;="&amp;$S$1)&gt;0), "V", "")</f>
        <v/>
      </c>
      <c r="E118" s="314" t="str">
        <f>IF(AND(C118&lt;&gt;"V",D118&lt;&gt;"V", COUNTIFS(IM!$F:$F, A118, IM!$AD:$AD, "O", IM!$X:$X, "&gt;="&amp;$R$1, IM!$X:$X, "&lt;="&amp;$S$1)&gt;0), "V", "")</f>
        <v/>
      </c>
      <c r="F118" s="214" t="str">
        <f t="shared" si="6"/>
        <v/>
      </c>
      <c r="G118" s="214" t="str">
        <f>IF(AND(VLOOKUP(A118,門市主檔!A:Y,25,FALSE)="STAR", VLOOKUP(A118,門市主檔!A:N,14,FALSE)=""), "未更換", IF(VLOOKUP(A118,門市主檔!A:Y,25,FALSE)&lt;&gt;"STAR", "無專案", "已更換"))</f>
        <v>已更換</v>
      </c>
      <c r="H118" s="298">
        <f>VLOOKUP(A118,門市主檔!A:U,21,FALSE)</f>
        <v>1</v>
      </c>
      <c r="I118" s="214" t="str">
        <f>VLOOKUP(A118,'0919門市清單主檔'!B:V,21,FALSE)</f>
        <v>三重區</v>
      </c>
      <c r="J118" s="222">
        <v>45664.611111111109</v>
      </c>
      <c r="K118" s="215"/>
      <c r="L118" s="215"/>
      <c r="M118" s="215"/>
      <c r="N118" s="215"/>
      <c r="O118" s="215"/>
      <c r="P118" s="208" t="s">
        <v>52</v>
      </c>
      <c r="Q118" s="219" t="s">
        <v>4114</v>
      </c>
    </row>
    <row r="119" spans="1:17" ht="21.6" customHeight="1">
      <c r="A119" s="214">
        <v>4260</v>
      </c>
      <c r="B119" s="214" t="str">
        <f>VLOOKUP(A119,門市主檔!A:B,2,FALSE)</f>
        <v>三重重高店</v>
      </c>
      <c r="C119" s="314" t="str">
        <f>IF(COUNTIFS(IM!$F:$F,A119,IM!$AD:$AD,"O",IM!$X:$X,"&gt;="&amp;$R$1, IM!$X:$X,"&lt;="&amp;$S$1)&gt;0,"V","")</f>
        <v>V</v>
      </c>
      <c r="D119" s="314" t="str">
        <f>IF(AND(C119&lt;&gt;"V", COUNTIFS(IM!$F:$F,A119, IM!$AD:$AD, "O", IM!$X:$X, "&gt;="&amp;$R$1, IM!$X:$X, "&lt;="&amp;$S$1)&gt;0), "V", "")</f>
        <v/>
      </c>
      <c r="E119" s="314" t="str">
        <f>IF(AND(C119&lt;&gt;"V",D119&lt;&gt;"V", COUNTIFS(IM!$F:$F, A119, IM!$AD:$AD, "O", IM!$X:$X, "&gt;="&amp;$R$1, IM!$X:$X, "&lt;="&amp;$S$1)&gt;0), "V", "")</f>
        <v/>
      </c>
      <c r="F119" s="214" t="str">
        <f t="shared" si="6"/>
        <v/>
      </c>
      <c r="G119" s="214" t="str">
        <f>IF(AND(VLOOKUP(A119,門市主檔!A:Y,25,FALSE)="STAR", VLOOKUP(A119,門市主檔!A:N,14,FALSE)=""), "未更換", IF(VLOOKUP(A119,門市主檔!A:Y,25,FALSE)&lt;&gt;"STAR", "無專案", "已更換"))</f>
        <v>已更換</v>
      </c>
      <c r="H119" s="298">
        <f>VLOOKUP(A119,門市主檔!A:U,21,FALSE)</f>
        <v>2</v>
      </c>
      <c r="I119" s="214" t="str">
        <f>VLOOKUP(A119,'0919門市清單主檔'!B:V,21,FALSE)</f>
        <v>三重區</v>
      </c>
      <c r="J119" s="222">
        <v>45665.534722222219</v>
      </c>
      <c r="K119" s="208"/>
      <c r="L119" s="208"/>
      <c r="M119" s="208"/>
      <c r="N119" s="208"/>
      <c r="O119" s="208"/>
      <c r="P119" s="208" t="s">
        <v>52</v>
      </c>
      <c r="Q119" s="219" t="s">
        <v>4114</v>
      </c>
    </row>
    <row r="120" spans="1:17" ht="21.6" customHeight="1">
      <c r="A120" s="214" t="s">
        <v>36</v>
      </c>
      <c r="B120" s="214" t="str">
        <f>VLOOKUP(A120,門市主檔!A:B,2,FALSE)</f>
        <v>三重重新店</v>
      </c>
      <c r="C120" s="314" t="str">
        <f>IF(COUNTIFS(IM!$F:$F,A120,IM!$AD:$AD,"O",IM!$X:$X,"&gt;="&amp;$R$1, IM!$X:$X,"&lt;="&amp;$S$1)&gt;0,"V","")</f>
        <v>V</v>
      </c>
      <c r="D120" s="314" t="str">
        <f>IF(AND(C120&lt;&gt;"V", COUNTIFS(IM!$F:$F,A120, IM!$AD:$AD, "O", IM!$X:$X, "&gt;="&amp;$R$1, IM!$X:$X, "&lt;="&amp;$S$1)&gt;0), "V", "")</f>
        <v/>
      </c>
      <c r="E120" s="314" t="str">
        <f>IF(AND(C120&lt;&gt;"V",D120&lt;&gt;"V", COUNTIFS(IM!$F:$F, A120, IM!$AD:$AD, "O", IM!$X:$X, "&gt;="&amp;$R$1, IM!$X:$X, "&lt;="&amp;$S$1)&gt;0), "V", "")</f>
        <v/>
      </c>
      <c r="F120" s="214" t="str">
        <f t="shared" si="6"/>
        <v/>
      </c>
      <c r="G120" s="214" t="str">
        <f>IF(AND(VLOOKUP(A120,門市主檔!A:Y,25,FALSE)="STAR", VLOOKUP(A120,門市主檔!A:N,14,FALSE)=""), "未更換", IF(VLOOKUP(A120,門市主檔!A:Y,25,FALSE)&lt;&gt;"STAR", "無專案", "已更換"))</f>
        <v>已更換</v>
      </c>
      <c r="H120" s="298">
        <f>VLOOKUP(A120,門市主檔!A:U,21,FALSE)</f>
        <v>2</v>
      </c>
      <c r="I120" s="214" t="str">
        <f>VLOOKUP(A120,'0919門市清單主檔'!B:V,21,FALSE)</f>
        <v>三重區</v>
      </c>
      <c r="J120" s="222">
        <v>45665.479166666664</v>
      </c>
      <c r="K120" s="215"/>
      <c r="L120" s="215"/>
      <c r="M120" s="215"/>
      <c r="N120" s="215"/>
      <c r="O120" s="215"/>
      <c r="P120" s="208" t="s">
        <v>52</v>
      </c>
      <c r="Q120" s="219" t="s">
        <v>4114</v>
      </c>
    </row>
    <row r="121" spans="1:17" ht="21.6" customHeight="1">
      <c r="A121" s="214">
        <v>4084</v>
      </c>
      <c r="B121" s="214" t="str">
        <f>VLOOKUP(A121,門市主檔!A:B,2,FALSE)</f>
        <v>三重昌隆店</v>
      </c>
      <c r="C121" s="314" t="str">
        <f>IF(COUNTIFS(IM!$F:$F,A121,IM!$AD:$AD,"O",IM!$X:$X,"&gt;="&amp;$R$1, IM!$X:$X,"&lt;="&amp;$S$1)&gt;0,"V","")</f>
        <v>V</v>
      </c>
      <c r="D121" s="314" t="str">
        <f>IF(AND(C121&lt;&gt;"V", COUNTIFS(IM!$F:$F,A121, IM!$AD:$AD, "O", IM!$X:$X, "&gt;="&amp;$R$1, IM!$X:$X, "&lt;="&amp;$S$1)&gt;0), "V", "")</f>
        <v/>
      </c>
      <c r="E121" s="314" t="str">
        <f>IF(AND(C121&lt;&gt;"V",D121&lt;&gt;"V", COUNTIFS(IM!$F:$F, A121, IM!$AD:$AD, "O", IM!$X:$X, "&gt;="&amp;$R$1, IM!$X:$X, "&lt;="&amp;$S$1)&gt;0), "V", "")</f>
        <v/>
      </c>
      <c r="F121" s="214" t="str">
        <f t="shared" si="6"/>
        <v/>
      </c>
      <c r="G121" s="214" t="str">
        <f>IF(AND(VLOOKUP(A121,門市主檔!A:Y,25,FALSE)="STAR", VLOOKUP(A121,門市主檔!A:N,14,FALSE)=""), "未更換", IF(VLOOKUP(A121,門市主檔!A:Y,25,FALSE)&lt;&gt;"STAR", "無專案", "已更換"))</f>
        <v>已更換</v>
      </c>
      <c r="H121" s="298">
        <f>VLOOKUP(A121,門市主檔!A:U,21,FALSE)</f>
        <v>2</v>
      </c>
      <c r="I121" s="214" t="str">
        <f>VLOOKUP(A121,'0919門市清單主檔'!B:V,21,FALSE)</f>
        <v>三重區</v>
      </c>
      <c r="J121" s="222">
        <v>45665.5</v>
      </c>
      <c r="K121" s="215"/>
      <c r="L121" s="215"/>
      <c r="M121" s="215"/>
      <c r="N121" s="215"/>
      <c r="O121" s="215"/>
      <c r="P121" s="208" t="s">
        <v>52</v>
      </c>
      <c r="Q121" s="219" t="s">
        <v>4114</v>
      </c>
    </row>
    <row r="122" spans="1:17" ht="21.6" customHeight="1">
      <c r="A122" s="214">
        <v>4134</v>
      </c>
      <c r="B122" s="214" t="str">
        <f>VLOOKUP(A122,門市主檔!A:B,2,FALSE)</f>
        <v>三重大同南</v>
      </c>
      <c r="C122" s="314" t="str">
        <f>IF(COUNTIFS(IM!$F:$F,A122,IM!$AD:$AD,"O",IM!$X:$X,"&gt;="&amp;$R$1, IM!$X:$X,"&lt;="&amp;$S$1)&gt;0,"V","")</f>
        <v>V</v>
      </c>
      <c r="D122" s="314" t="str">
        <f>IF(AND(C122&lt;&gt;"V", COUNTIFS(IM!$F:$F,A122, IM!$AD:$AD, "O", IM!$X:$X, "&gt;="&amp;$R$1, IM!$X:$X, "&lt;="&amp;$S$1)&gt;0), "V", "")</f>
        <v/>
      </c>
      <c r="E122" s="314" t="str">
        <f>IF(AND(C122&lt;&gt;"V",D122&lt;&gt;"V", COUNTIFS(IM!$F:$F, A122, IM!$AD:$AD, "O", IM!$X:$X, "&gt;="&amp;$R$1, IM!$X:$X, "&lt;="&amp;$S$1)&gt;0), "V", "")</f>
        <v/>
      </c>
      <c r="F122" s="214" t="str">
        <f t="shared" si="6"/>
        <v/>
      </c>
      <c r="G122" s="214" t="str">
        <f>IF(AND(VLOOKUP(A122,門市主檔!A:Y,25,FALSE)="STAR", VLOOKUP(A122,門市主檔!A:N,14,FALSE)=""), "未更換", IF(VLOOKUP(A122,門市主檔!A:Y,25,FALSE)&lt;&gt;"STAR", "無專案", "已更換"))</f>
        <v>已更換</v>
      </c>
      <c r="H122" s="298">
        <f>VLOOKUP(A122,門市主檔!A:U,21,FALSE)</f>
        <v>2</v>
      </c>
      <c r="I122" s="214" t="str">
        <f>VLOOKUP(A122,'0919門市清單主檔'!B:V,21,FALSE)</f>
        <v>三重區</v>
      </c>
      <c r="J122" s="222">
        <v>45665.615277777775</v>
      </c>
      <c r="K122" s="215"/>
      <c r="L122" s="215"/>
      <c r="M122" s="215"/>
      <c r="N122" s="215"/>
      <c r="O122" s="215"/>
      <c r="P122" s="208" t="s">
        <v>52</v>
      </c>
      <c r="Q122" s="219" t="s">
        <v>4114</v>
      </c>
    </row>
    <row r="123" spans="1:17" ht="21.6" customHeight="1">
      <c r="A123" s="214" t="s">
        <v>42</v>
      </c>
      <c r="B123" s="214" t="str">
        <f>VLOOKUP(A123,門市主檔!A:B,2,FALSE)</f>
        <v>淡水金龍店</v>
      </c>
      <c r="C123" s="314" t="str">
        <f>IF(COUNTIFS(IM!$F:$F,A123,IM!$AD:$AD,"O",IM!$X:$X,"&gt;="&amp;$R$1, IM!$X:$X,"&lt;="&amp;$S$1)&gt;0,"V","")</f>
        <v>V</v>
      </c>
      <c r="D123" s="314" t="str">
        <f>IF(AND(C123&lt;&gt;"V", COUNTIFS(IM!$F:$F,A123, IM!$AD:$AD, "O", IM!$X:$X, "&gt;="&amp;$R$1, IM!$X:$X, "&lt;="&amp;$S$1)&gt;0), "V", "")</f>
        <v/>
      </c>
      <c r="E123" s="314" t="str">
        <f>IF(AND(C123&lt;&gt;"V",D123&lt;&gt;"V", COUNTIFS(IM!$F:$F, A123, IM!$AD:$AD, "O", IM!$X:$X, "&gt;="&amp;$R$1, IM!$X:$X, "&lt;="&amp;$S$1)&gt;0), "V", "")</f>
        <v/>
      </c>
      <c r="F123" s="214" t="str">
        <f t="shared" si="6"/>
        <v/>
      </c>
      <c r="G123" s="214" t="str">
        <f>IF(AND(VLOOKUP(A123,門市主檔!A:Y,25,FALSE)="STAR", VLOOKUP(A123,門市主檔!A:N,14,FALSE)=""), "未更換", IF(VLOOKUP(A123,門市主檔!A:Y,25,FALSE)&lt;&gt;"STAR", "無專案", "已更換"))</f>
        <v>已更換</v>
      </c>
      <c r="H123" s="298">
        <f>VLOOKUP(A123,門市主檔!A:U,21,FALSE)</f>
        <v>2</v>
      </c>
      <c r="I123" s="214" t="str">
        <f>VLOOKUP(A123,'0919門市清單主檔'!B:V,21,FALSE)</f>
        <v>淡水區</v>
      </c>
      <c r="J123" s="222">
        <v>45663.465277777781</v>
      </c>
      <c r="K123" s="215"/>
      <c r="L123" s="215"/>
      <c r="M123" s="215"/>
      <c r="N123" s="215"/>
      <c r="O123" s="215"/>
      <c r="P123" s="208"/>
      <c r="Q123" s="219" t="s">
        <v>4114</v>
      </c>
    </row>
    <row r="124" spans="1:17" ht="19.5" customHeight="1">
      <c r="A124" s="215"/>
      <c r="B124" s="215"/>
      <c r="C124" s="315"/>
      <c r="D124" s="315"/>
      <c r="E124" s="3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08"/>
      <c r="Q124" s="208"/>
    </row>
    <row r="125" spans="1:17" ht="19.5" customHeight="1">
      <c r="A125" s="215"/>
      <c r="B125" s="215"/>
      <c r="C125" s="315"/>
      <c r="D125" s="315"/>
      <c r="E125" s="3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08"/>
      <c r="Q125" s="208"/>
    </row>
    <row r="126" spans="1:17" ht="19.5" customHeight="1">
      <c r="A126" s="215"/>
      <c r="B126" s="215"/>
      <c r="C126" s="315"/>
      <c r="D126" s="315"/>
      <c r="E126" s="3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08"/>
      <c r="Q126" s="208"/>
    </row>
    <row r="127" spans="1:17" ht="19.5" customHeight="1">
      <c r="A127" s="215"/>
      <c r="B127" s="215"/>
      <c r="C127" s="315"/>
      <c r="D127" s="315"/>
      <c r="E127" s="3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08"/>
      <c r="Q127" s="208"/>
    </row>
    <row r="128" spans="1:17" ht="19.5" customHeight="1">
      <c r="A128" s="215"/>
      <c r="B128" s="215"/>
      <c r="C128" s="315"/>
      <c r="D128" s="315"/>
      <c r="E128" s="3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08"/>
      <c r="Q128" s="208"/>
    </row>
    <row r="129" spans="1:17" ht="19.5" customHeight="1">
      <c r="A129" s="215"/>
      <c r="B129" s="215"/>
      <c r="C129" s="315"/>
      <c r="D129" s="315"/>
      <c r="E129" s="3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08"/>
      <c r="Q129" s="208"/>
    </row>
    <row r="130" spans="1:17" ht="19.5" customHeight="1">
      <c r="A130" s="215"/>
      <c r="B130" s="215"/>
      <c r="C130" s="315"/>
      <c r="D130" s="315"/>
      <c r="E130" s="3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08"/>
      <c r="Q130" s="208"/>
    </row>
    <row r="131" spans="1:17" ht="19.5" customHeight="1">
      <c r="A131" s="215"/>
      <c r="B131" s="215"/>
      <c r="C131" s="315"/>
      <c r="D131" s="315"/>
      <c r="E131" s="3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08"/>
      <c r="Q131" s="208"/>
    </row>
    <row r="132" spans="1:17" ht="19.5" customHeight="1">
      <c r="A132" s="215"/>
      <c r="B132" s="215"/>
      <c r="C132" s="315"/>
      <c r="D132" s="315"/>
      <c r="E132" s="3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08"/>
      <c r="Q132" s="208"/>
    </row>
    <row r="133" spans="1:17" ht="19.5" customHeight="1">
      <c r="A133" s="215"/>
      <c r="B133" s="215"/>
      <c r="C133" s="315"/>
      <c r="D133" s="315"/>
      <c r="E133" s="3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08"/>
      <c r="Q133" s="208"/>
    </row>
    <row r="134" spans="1:17" ht="19.5" customHeight="1">
      <c r="A134" s="215"/>
      <c r="B134" s="215"/>
      <c r="C134" s="315"/>
      <c r="D134" s="315"/>
      <c r="E134" s="3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08"/>
      <c r="Q134" s="208"/>
    </row>
    <row r="135" spans="1:17" ht="19.5" customHeight="1">
      <c r="A135" s="215"/>
      <c r="B135" s="215"/>
      <c r="C135" s="315"/>
      <c r="D135" s="315"/>
      <c r="E135" s="3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08"/>
      <c r="Q135" s="208"/>
    </row>
    <row r="136" spans="1:17" ht="19.5" customHeight="1">
      <c r="A136" s="215"/>
      <c r="B136" s="215"/>
      <c r="C136" s="315"/>
      <c r="D136" s="315"/>
      <c r="E136" s="3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08"/>
      <c r="Q136" s="208"/>
    </row>
    <row r="137" spans="1:17" ht="19.5" customHeight="1">
      <c r="A137" s="215"/>
      <c r="B137" s="215"/>
      <c r="C137" s="315"/>
      <c r="D137" s="315"/>
      <c r="E137" s="3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08"/>
      <c r="Q137" s="208"/>
    </row>
    <row r="138" spans="1:17" ht="19.5" customHeight="1">
      <c r="A138" s="215"/>
      <c r="B138" s="215"/>
      <c r="C138" s="315"/>
      <c r="D138" s="315"/>
      <c r="E138" s="3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08"/>
      <c r="Q138" s="208"/>
    </row>
    <row r="139" spans="1:17" ht="19.5" customHeight="1">
      <c r="A139" s="215"/>
      <c r="B139" s="215"/>
      <c r="C139" s="315"/>
      <c r="D139" s="315"/>
      <c r="E139" s="3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08"/>
      <c r="Q139" s="208"/>
    </row>
    <row r="140" spans="1:17" ht="19.5" customHeight="1">
      <c r="A140" s="215"/>
      <c r="B140" s="215"/>
      <c r="C140" s="315"/>
      <c r="D140" s="315"/>
      <c r="E140" s="3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08"/>
      <c r="Q140" s="208"/>
    </row>
    <row r="141" spans="1:17" ht="19.5" customHeight="1">
      <c r="A141" s="215"/>
      <c r="B141" s="215"/>
      <c r="C141" s="315"/>
      <c r="D141" s="315"/>
      <c r="E141" s="3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08"/>
      <c r="Q141" s="208"/>
    </row>
    <row r="142" spans="1:17" ht="19.5" customHeight="1">
      <c r="A142" s="215"/>
      <c r="B142" s="215"/>
      <c r="C142" s="315"/>
      <c r="D142" s="315"/>
      <c r="E142" s="3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08"/>
      <c r="Q142" s="208"/>
    </row>
    <row r="143" spans="1:17" ht="19.5" customHeight="1">
      <c r="A143" s="215"/>
      <c r="B143" s="215"/>
      <c r="C143" s="315"/>
      <c r="D143" s="315"/>
      <c r="E143" s="3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08"/>
      <c r="Q143" s="208"/>
    </row>
    <row r="144" spans="1:17" ht="19.5" customHeight="1">
      <c r="A144" s="215"/>
      <c r="B144" s="215"/>
      <c r="C144" s="315"/>
      <c r="D144" s="315"/>
      <c r="E144" s="3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08"/>
      <c r="Q144" s="208"/>
    </row>
    <row r="145" spans="1:17" ht="19.5" customHeight="1">
      <c r="A145" s="215"/>
      <c r="B145" s="215"/>
      <c r="C145" s="315"/>
      <c r="D145" s="315"/>
      <c r="E145" s="3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08"/>
      <c r="Q145" s="208"/>
    </row>
    <row r="146" spans="1:17" ht="19.5" customHeight="1">
      <c r="A146" s="215"/>
      <c r="B146" s="215"/>
      <c r="C146" s="315"/>
      <c r="D146" s="315"/>
      <c r="E146" s="3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08"/>
      <c r="Q146" s="208"/>
    </row>
    <row r="147" spans="1:17" ht="19.5" customHeight="1">
      <c r="A147" s="215"/>
      <c r="B147" s="215"/>
      <c r="C147" s="315"/>
      <c r="D147" s="315"/>
      <c r="E147" s="3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08"/>
      <c r="Q147" s="208"/>
    </row>
    <row r="148" spans="1:17" ht="19.5" customHeight="1">
      <c r="A148" s="215"/>
      <c r="B148" s="215"/>
      <c r="C148" s="315"/>
      <c r="D148" s="315"/>
      <c r="E148" s="3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08"/>
      <c r="Q148" s="208"/>
    </row>
    <row r="149" spans="1:17" ht="19.5" customHeight="1">
      <c r="A149" s="215"/>
      <c r="B149" s="215"/>
      <c r="C149" s="315"/>
      <c r="D149" s="315"/>
      <c r="E149" s="3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08"/>
      <c r="Q149" s="208"/>
    </row>
    <row r="150" spans="1:17" ht="19.5" customHeight="1">
      <c r="A150" s="215"/>
      <c r="B150" s="215"/>
      <c r="C150" s="315"/>
      <c r="D150" s="315"/>
      <c r="E150" s="3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08"/>
      <c r="Q150" s="208"/>
    </row>
    <row r="151" spans="1:17" ht="19.5" customHeight="1">
      <c r="A151" s="215"/>
      <c r="B151" s="215"/>
      <c r="C151" s="315"/>
      <c r="D151" s="315"/>
      <c r="E151" s="3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08"/>
      <c r="Q151" s="208"/>
    </row>
    <row r="152" spans="1:17" ht="19.5" customHeight="1">
      <c r="A152" s="215"/>
      <c r="B152" s="215"/>
      <c r="C152" s="315"/>
      <c r="D152" s="315"/>
      <c r="E152" s="3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08"/>
      <c r="Q152" s="208"/>
    </row>
    <row r="153" spans="1:17" ht="19.5" customHeight="1">
      <c r="A153" s="215"/>
      <c r="B153" s="215"/>
      <c r="C153" s="315"/>
      <c r="D153" s="315"/>
      <c r="E153" s="3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08"/>
      <c r="Q153" s="208"/>
    </row>
    <row r="154" spans="1:17" ht="19.5" customHeight="1">
      <c r="A154" s="215"/>
      <c r="B154" s="215"/>
      <c r="C154" s="315"/>
      <c r="D154" s="315"/>
      <c r="E154" s="3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08"/>
      <c r="Q154" s="208"/>
    </row>
    <row r="155" spans="1:17" ht="19.5" customHeight="1">
      <c r="A155" s="215"/>
      <c r="B155" s="215"/>
      <c r="C155" s="315"/>
      <c r="D155" s="315"/>
      <c r="E155" s="3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08"/>
      <c r="Q155" s="208"/>
    </row>
    <row r="156" spans="1:17" ht="19.5" customHeight="1">
      <c r="A156" s="215"/>
      <c r="B156" s="215"/>
      <c r="C156" s="315"/>
      <c r="D156" s="315"/>
      <c r="E156" s="3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08"/>
      <c r="Q156" s="208"/>
    </row>
    <row r="157" spans="1:17" ht="19.5" customHeight="1">
      <c r="A157" s="215"/>
      <c r="B157" s="215"/>
      <c r="C157" s="315"/>
      <c r="D157" s="315"/>
      <c r="E157" s="3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08"/>
      <c r="Q157" s="208"/>
    </row>
    <row r="158" spans="1:17" ht="19.5" customHeight="1">
      <c r="A158" s="215"/>
      <c r="B158" s="215"/>
      <c r="C158" s="315"/>
      <c r="D158" s="315"/>
      <c r="E158" s="3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08"/>
      <c r="Q158" s="208"/>
    </row>
    <row r="159" spans="1:17" ht="19.5" customHeight="1">
      <c r="A159" s="215"/>
      <c r="B159" s="215"/>
      <c r="C159" s="315"/>
      <c r="D159" s="315"/>
      <c r="E159" s="3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08"/>
      <c r="Q159" s="208"/>
    </row>
    <row r="160" spans="1:17" ht="19.5" customHeight="1">
      <c r="A160" s="215"/>
      <c r="B160" s="215"/>
      <c r="C160" s="315"/>
      <c r="D160" s="315"/>
      <c r="E160" s="3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08"/>
      <c r="Q160" s="208"/>
    </row>
    <row r="161" spans="1:17" ht="19.5" customHeight="1">
      <c r="A161" s="215"/>
      <c r="B161" s="215"/>
      <c r="C161" s="315"/>
      <c r="D161" s="315"/>
      <c r="E161" s="3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08"/>
      <c r="Q161" s="208"/>
    </row>
    <row r="162" spans="1:17" ht="19.5" customHeight="1">
      <c r="A162" s="215"/>
      <c r="B162" s="215"/>
      <c r="C162" s="315"/>
      <c r="D162" s="315"/>
      <c r="E162" s="3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08"/>
      <c r="Q162" s="208"/>
    </row>
    <row r="163" spans="1:17" ht="19.5" customHeight="1">
      <c r="A163" s="215"/>
      <c r="B163" s="215"/>
      <c r="C163" s="315"/>
      <c r="D163" s="315"/>
      <c r="E163" s="3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08"/>
      <c r="Q163" s="208"/>
    </row>
    <row r="164" spans="1:17" ht="19.5" customHeight="1">
      <c r="A164" s="215"/>
      <c r="B164" s="215"/>
      <c r="C164" s="315"/>
      <c r="D164" s="315"/>
      <c r="E164" s="3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08"/>
      <c r="Q164" s="208"/>
    </row>
    <row r="165" spans="1:17" ht="19.5" customHeight="1">
      <c r="A165" s="215"/>
      <c r="B165" s="215"/>
      <c r="C165" s="315"/>
      <c r="D165" s="315"/>
      <c r="E165" s="3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08"/>
      <c r="Q165" s="208"/>
    </row>
    <row r="166" spans="1:17" ht="19.5" customHeight="1">
      <c r="A166" s="215"/>
      <c r="B166" s="215"/>
      <c r="C166" s="315"/>
      <c r="D166" s="315"/>
      <c r="E166" s="3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08"/>
      <c r="Q166" s="208"/>
    </row>
    <row r="167" spans="1:17" ht="19.5" customHeight="1">
      <c r="A167" s="215"/>
      <c r="B167" s="215"/>
      <c r="C167" s="315"/>
      <c r="D167" s="315"/>
      <c r="E167" s="3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08"/>
      <c r="Q167" s="208"/>
    </row>
    <row r="168" spans="1:17" ht="19.5" customHeight="1">
      <c r="A168" s="215"/>
      <c r="B168" s="215"/>
      <c r="C168" s="315"/>
      <c r="D168" s="315"/>
      <c r="E168" s="3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08"/>
      <c r="Q168" s="208"/>
    </row>
    <row r="169" spans="1:17" ht="19.5" customHeight="1">
      <c r="A169" s="215"/>
      <c r="B169" s="215"/>
      <c r="C169" s="315"/>
      <c r="D169" s="315"/>
      <c r="E169" s="3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08"/>
      <c r="Q169" s="208"/>
    </row>
    <row r="170" spans="1:17" ht="19.5" customHeight="1">
      <c r="A170" s="215"/>
      <c r="B170" s="215"/>
      <c r="C170" s="315"/>
      <c r="D170" s="315"/>
      <c r="E170" s="3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08"/>
      <c r="Q170" s="208"/>
    </row>
    <row r="171" spans="1:17" ht="19.5" customHeight="1">
      <c r="A171" s="215"/>
      <c r="B171" s="215"/>
      <c r="C171" s="315"/>
      <c r="D171" s="315"/>
      <c r="E171" s="3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08"/>
      <c r="Q171" s="208"/>
    </row>
    <row r="172" spans="1:17" ht="19.5" customHeight="1">
      <c r="A172" s="215"/>
      <c r="B172" s="215"/>
      <c r="C172" s="315"/>
      <c r="D172" s="315"/>
      <c r="E172" s="3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08"/>
      <c r="Q172" s="208"/>
    </row>
    <row r="173" spans="1:17" ht="19.5" customHeight="1">
      <c r="A173" s="215"/>
      <c r="B173" s="215"/>
      <c r="C173" s="315"/>
      <c r="D173" s="315"/>
      <c r="E173" s="3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08"/>
      <c r="Q173" s="208"/>
    </row>
    <row r="174" spans="1:17" ht="19.5" customHeight="1">
      <c r="A174" s="215"/>
      <c r="B174" s="215"/>
      <c r="C174" s="315"/>
      <c r="D174" s="315"/>
      <c r="E174" s="3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08"/>
      <c r="Q174" s="208"/>
    </row>
    <row r="175" spans="1:17" ht="19.5" customHeight="1">
      <c r="A175" s="215"/>
      <c r="B175" s="215"/>
      <c r="C175" s="315"/>
      <c r="D175" s="315"/>
      <c r="E175" s="3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08"/>
      <c r="Q175" s="208"/>
    </row>
    <row r="176" spans="1:17" ht="19.5" customHeight="1">
      <c r="A176" s="215"/>
      <c r="B176" s="215"/>
      <c r="C176" s="315"/>
      <c r="D176" s="315"/>
      <c r="E176" s="3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08"/>
      <c r="Q176" s="208"/>
    </row>
    <row r="177" spans="1:17" ht="19.5" customHeight="1">
      <c r="A177" s="215"/>
      <c r="B177" s="215"/>
      <c r="C177" s="315"/>
      <c r="D177" s="315"/>
      <c r="E177" s="3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08"/>
      <c r="Q177" s="208"/>
    </row>
    <row r="178" spans="1:17" ht="19.5" customHeight="1">
      <c r="A178" s="215"/>
      <c r="B178" s="215"/>
      <c r="C178" s="315"/>
      <c r="D178" s="315"/>
      <c r="E178" s="3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08"/>
      <c r="Q178" s="208"/>
    </row>
    <row r="179" spans="1:17" ht="19.5" customHeight="1">
      <c r="A179" s="215"/>
      <c r="B179" s="215"/>
      <c r="C179" s="315"/>
      <c r="D179" s="315"/>
      <c r="E179" s="3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08"/>
      <c r="Q179" s="208"/>
    </row>
    <row r="180" spans="1:17" ht="19.5" customHeight="1">
      <c r="A180" s="215"/>
      <c r="B180" s="215"/>
      <c r="C180" s="315"/>
      <c r="D180" s="315"/>
      <c r="E180" s="3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08"/>
      <c r="Q180" s="208"/>
    </row>
    <row r="181" spans="1:17" ht="19.5" customHeight="1">
      <c r="A181" s="215"/>
      <c r="B181" s="215"/>
      <c r="C181" s="315"/>
      <c r="D181" s="315"/>
      <c r="E181" s="3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08"/>
      <c r="Q181" s="208"/>
    </row>
    <row r="182" spans="1:17" ht="19.5" customHeight="1">
      <c r="A182" s="215"/>
      <c r="B182" s="215"/>
      <c r="C182" s="315"/>
      <c r="D182" s="315"/>
      <c r="E182" s="3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08"/>
      <c r="Q182" s="208"/>
    </row>
    <row r="183" spans="1:17" ht="19.5" customHeight="1">
      <c r="A183" s="215"/>
      <c r="B183" s="215"/>
      <c r="C183" s="315"/>
      <c r="D183" s="315"/>
      <c r="E183" s="3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08"/>
      <c r="Q183" s="208"/>
    </row>
    <row r="184" spans="1:17" ht="19.5" customHeight="1">
      <c r="A184" s="215"/>
      <c r="B184" s="215"/>
      <c r="C184" s="315"/>
      <c r="D184" s="315"/>
      <c r="E184" s="3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08"/>
      <c r="Q184" s="208"/>
    </row>
    <row r="185" spans="1:17" ht="19.5" customHeight="1">
      <c r="A185" s="215"/>
      <c r="B185" s="215"/>
      <c r="C185" s="315"/>
      <c r="D185" s="315"/>
      <c r="E185" s="3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08"/>
      <c r="Q185" s="208"/>
    </row>
    <row r="186" spans="1:17" ht="19.5" customHeight="1">
      <c r="A186" s="215"/>
      <c r="B186" s="215"/>
      <c r="C186" s="315"/>
      <c r="D186" s="315"/>
      <c r="E186" s="3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08"/>
      <c r="Q186" s="208"/>
    </row>
    <row r="187" spans="1:17" ht="19.5" customHeight="1">
      <c r="A187" s="215"/>
      <c r="B187" s="215"/>
      <c r="C187" s="315"/>
      <c r="D187" s="315"/>
      <c r="E187" s="3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08"/>
      <c r="Q187" s="208"/>
    </row>
    <row r="188" spans="1:17" ht="19.5" customHeight="1">
      <c r="A188" s="215"/>
      <c r="B188" s="215"/>
      <c r="C188" s="315"/>
      <c r="D188" s="315"/>
      <c r="E188" s="3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08"/>
      <c r="Q188" s="208"/>
    </row>
    <row r="189" spans="1:17" ht="19.5" customHeight="1">
      <c r="A189" s="215"/>
      <c r="B189" s="215"/>
      <c r="C189" s="315"/>
      <c r="D189" s="315"/>
      <c r="E189" s="3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08"/>
      <c r="Q189" s="208"/>
    </row>
    <row r="190" spans="1:17" ht="19.5" customHeight="1">
      <c r="A190" s="215"/>
      <c r="B190" s="215"/>
      <c r="C190" s="315"/>
      <c r="D190" s="315"/>
      <c r="E190" s="3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08"/>
      <c r="Q190" s="208"/>
    </row>
    <row r="191" spans="1:17" ht="19.5" customHeight="1">
      <c r="A191" s="215"/>
      <c r="B191" s="215"/>
      <c r="C191" s="315"/>
      <c r="D191" s="315"/>
      <c r="E191" s="3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08"/>
      <c r="Q191" s="208"/>
    </row>
    <row r="192" spans="1:17" ht="19.5" customHeight="1">
      <c r="A192" s="215"/>
      <c r="B192" s="215"/>
      <c r="C192" s="315"/>
      <c r="D192" s="315"/>
      <c r="E192" s="3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08"/>
      <c r="Q192" s="208"/>
    </row>
    <row r="193" spans="1:17" ht="19.5" customHeight="1">
      <c r="A193" s="215"/>
      <c r="B193" s="215"/>
      <c r="C193" s="315"/>
      <c r="D193" s="315"/>
      <c r="E193" s="3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08"/>
      <c r="Q193" s="208"/>
    </row>
    <row r="194" spans="1:17" ht="19.5" customHeight="1">
      <c r="A194" s="215"/>
      <c r="B194" s="215"/>
      <c r="C194" s="315"/>
      <c r="D194" s="315"/>
      <c r="E194" s="3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08"/>
      <c r="Q194" s="208"/>
    </row>
    <row r="195" spans="1:17" ht="19.5" customHeight="1">
      <c r="A195" s="215"/>
      <c r="B195" s="215"/>
      <c r="C195" s="315"/>
      <c r="D195" s="315"/>
      <c r="E195" s="3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08"/>
      <c r="Q195" s="208"/>
    </row>
    <row r="196" spans="1:17" ht="19.5" customHeight="1">
      <c r="A196" s="215"/>
      <c r="B196" s="215"/>
      <c r="C196" s="315"/>
      <c r="D196" s="315"/>
      <c r="E196" s="3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08"/>
      <c r="Q196" s="208"/>
    </row>
    <row r="197" spans="1:17" ht="19.5" customHeight="1">
      <c r="A197" s="215"/>
      <c r="B197" s="215"/>
      <c r="C197" s="315"/>
      <c r="D197" s="315"/>
      <c r="E197" s="3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08"/>
      <c r="Q197" s="208"/>
    </row>
    <row r="198" spans="1:17" ht="19.5" customHeight="1">
      <c r="A198" s="215"/>
      <c r="B198" s="215"/>
      <c r="C198" s="315"/>
      <c r="D198" s="315"/>
      <c r="E198" s="3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08"/>
      <c r="Q198" s="208"/>
    </row>
    <row r="199" spans="1:17" ht="19.5" customHeight="1">
      <c r="A199" s="215"/>
      <c r="B199" s="215"/>
      <c r="C199" s="315"/>
      <c r="D199" s="315"/>
      <c r="E199" s="3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08"/>
      <c r="Q199" s="208"/>
    </row>
    <row r="200" spans="1:17" ht="19.5" customHeight="1">
      <c r="A200" s="215"/>
      <c r="B200" s="215"/>
      <c r="C200" s="315"/>
      <c r="D200" s="315"/>
      <c r="E200" s="3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08"/>
      <c r="Q200" s="208"/>
    </row>
    <row r="201" spans="1:17" ht="19.5" customHeight="1">
      <c r="A201" s="215"/>
      <c r="B201" s="215"/>
      <c r="C201" s="315"/>
      <c r="D201" s="315"/>
      <c r="E201" s="3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08"/>
      <c r="Q201" s="208"/>
    </row>
    <row r="202" spans="1:17" ht="19.5" customHeight="1">
      <c r="A202" s="215"/>
      <c r="B202" s="215"/>
      <c r="C202" s="315"/>
      <c r="D202" s="315"/>
      <c r="E202" s="3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08"/>
      <c r="Q202" s="208"/>
    </row>
    <row r="203" spans="1:17" ht="19.5" customHeight="1">
      <c r="A203" s="215"/>
      <c r="B203" s="215"/>
      <c r="C203" s="315"/>
      <c r="D203" s="315"/>
      <c r="E203" s="3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08"/>
      <c r="Q203" s="208"/>
    </row>
    <row r="204" spans="1:17" ht="19.5" customHeight="1">
      <c r="A204" s="215"/>
      <c r="B204" s="215"/>
      <c r="C204" s="315"/>
      <c r="D204" s="315"/>
      <c r="E204" s="3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08"/>
      <c r="Q204" s="208"/>
    </row>
    <row r="205" spans="1:17" ht="19.5" customHeight="1">
      <c r="A205" s="215"/>
      <c r="B205" s="215"/>
      <c r="C205" s="315"/>
      <c r="D205" s="315"/>
      <c r="E205" s="3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08"/>
      <c r="Q205" s="208"/>
    </row>
    <row r="206" spans="1:17" ht="19.5" customHeight="1">
      <c r="A206" s="215"/>
      <c r="B206" s="215"/>
      <c r="C206" s="315"/>
      <c r="D206" s="315"/>
      <c r="E206" s="3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08"/>
      <c r="Q206" s="208"/>
    </row>
    <row r="207" spans="1:17" ht="19.5" customHeight="1">
      <c r="A207" s="215"/>
      <c r="B207" s="215"/>
      <c r="C207" s="315"/>
      <c r="D207" s="315"/>
      <c r="E207" s="3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08"/>
      <c r="Q207" s="208"/>
    </row>
    <row r="208" spans="1:17" ht="19.5" customHeight="1">
      <c r="A208" s="215"/>
      <c r="B208" s="215"/>
      <c r="C208" s="315"/>
      <c r="D208" s="315"/>
      <c r="E208" s="3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08"/>
      <c r="Q208" s="208"/>
    </row>
    <row r="209" spans="1:17" ht="19.5" customHeight="1">
      <c r="A209" s="215"/>
      <c r="B209" s="215"/>
      <c r="C209" s="315"/>
      <c r="D209" s="315"/>
      <c r="E209" s="3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08"/>
      <c r="Q209" s="208"/>
    </row>
    <row r="210" spans="1:17" ht="19.5" customHeight="1">
      <c r="A210" s="215"/>
      <c r="B210" s="215"/>
      <c r="C210" s="315"/>
      <c r="D210" s="315"/>
      <c r="E210" s="3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08"/>
      <c r="Q210" s="208"/>
    </row>
    <row r="211" spans="1:17" ht="19.5" customHeight="1">
      <c r="A211" s="215"/>
      <c r="B211" s="215"/>
      <c r="C211" s="315"/>
      <c r="D211" s="315"/>
      <c r="E211" s="3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08"/>
      <c r="Q211" s="208"/>
    </row>
    <row r="212" spans="1:17" ht="19.5" customHeight="1">
      <c r="A212" s="215"/>
      <c r="B212" s="215"/>
      <c r="C212" s="315"/>
      <c r="D212" s="315"/>
      <c r="E212" s="3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08"/>
      <c r="Q212" s="208"/>
    </row>
    <row r="213" spans="1:17" ht="19.5" customHeight="1">
      <c r="A213" s="215"/>
      <c r="B213" s="215"/>
      <c r="C213" s="315"/>
      <c r="D213" s="315"/>
      <c r="E213" s="3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08"/>
      <c r="Q213" s="208"/>
    </row>
    <row r="214" spans="1:17" ht="19.5" customHeight="1">
      <c r="A214" s="215"/>
      <c r="B214" s="215"/>
      <c r="C214" s="315"/>
      <c r="D214" s="315"/>
      <c r="E214" s="3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08"/>
      <c r="Q214" s="208"/>
    </row>
    <row r="215" spans="1:17" ht="19.5" customHeight="1">
      <c r="A215" s="215"/>
      <c r="B215" s="215"/>
      <c r="C215" s="315"/>
      <c r="D215" s="315"/>
      <c r="E215" s="3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08"/>
      <c r="Q215" s="208"/>
    </row>
    <row r="216" spans="1:17" ht="19.5" customHeight="1">
      <c r="A216" s="215"/>
      <c r="B216" s="215"/>
      <c r="C216" s="315"/>
      <c r="D216" s="315"/>
      <c r="E216" s="3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08"/>
      <c r="Q216" s="208"/>
    </row>
    <row r="217" spans="1:17" ht="19.5" customHeight="1">
      <c r="A217" s="215"/>
      <c r="B217" s="215"/>
      <c r="C217" s="315"/>
      <c r="D217" s="315"/>
      <c r="E217" s="3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08"/>
      <c r="Q217" s="208"/>
    </row>
    <row r="218" spans="1:17" ht="19.5" customHeight="1">
      <c r="A218" s="215"/>
      <c r="B218" s="215"/>
      <c r="C218" s="315"/>
      <c r="D218" s="315"/>
      <c r="E218" s="3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08"/>
      <c r="Q218" s="208"/>
    </row>
    <row r="219" spans="1:17" ht="19.5" customHeight="1">
      <c r="A219" s="215"/>
      <c r="B219" s="215"/>
      <c r="C219" s="315"/>
      <c r="D219" s="315"/>
      <c r="E219" s="3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08"/>
      <c r="Q219" s="208"/>
    </row>
    <row r="220" spans="1:17" ht="19.5" customHeight="1">
      <c r="A220" s="215"/>
      <c r="B220" s="215"/>
      <c r="C220" s="315"/>
      <c r="D220" s="315"/>
      <c r="E220" s="3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08"/>
      <c r="Q220" s="208"/>
    </row>
    <row r="221" spans="1:17" ht="19.5" customHeight="1">
      <c r="A221" s="215"/>
      <c r="B221" s="215"/>
      <c r="C221" s="315"/>
      <c r="D221" s="315"/>
      <c r="E221" s="3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08"/>
      <c r="Q221" s="208"/>
    </row>
    <row r="222" spans="1:17" ht="19.5" customHeight="1">
      <c r="A222" s="215"/>
      <c r="B222" s="215"/>
      <c r="C222" s="315"/>
      <c r="D222" s="315"/>
      <c r="E222" s="3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08"/>
      <c r="Q222" s="208"/>
    </row>
    <row r="223" spans="1:17" ht="19.5" customHeight="1">
      <c r="A223" s="215"/>
      <c r="B223" s="215"/>
      <c r="C223" s="315"/>
      <c r="D223" s="315"/>
      <c r="E223" s="3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08"/>
      <c r="Q223" s="208"/>
    </row>
    <row r="224" spans="1:17" ht="19.5" customHeight="1">
      <c r="A224" s="215"/>
      <c r="B224" s="215"/>
      <c r="C224" s="315"/>
      <c r="D224" s="315"/>
      <c r="E224" s="3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08"/>
      <c r="Q224" s="208"/>
    </row>
    <row r="225" spans="1:17" ht="19.5" customHeight="1">
      <c r="A225" s="215"/>
      <c r="B225" s="215"/>
      <c r="C225" s="315"/>
      <c r="D225" s="315"/>
      <c r="E225" s="3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08"/>
      <c r="Q225" s="208"/>
    </row>
    <row r="226" spans="1:17" ht="19.5" customHeight="1">
      <c r="A226" s="215"/>
      <c r="B226" s="215"/>
      <c r="C226" s="315"/>
      <c r="D226" s="315"/>
      <c r="E226" s="3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08"/>
      <c r="Q226" s="208"/>
    </row>
    <row r="227" spans="1:17" ht="19.5" customHeight="1">
      <c r="A227" s="215"/>
      <c r="B227" s="215"/>
      <c r="C227" s="315"/>
      <c r="D227" s="315"/>
      <c r="E227" s="3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08"/>
      <c r="Q227" s="208"/>
    </row>
    <row r="228" spans="1:17" ht="19.5" customHeight="1">
      <c r="A228" s="215"/>
      <c r="B228" s="215"/>
      <c r="C228" s="315"/>
      <c r="D228" s="315"/>
      <c r="E228" s="3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08"/>
      <c r="Q228" s="208"/>
    </row>
    <row r="229" spans="1:17" ht="19.5" customHeight="1">
      <c r="A229" s="215"/>
      <c r="B229" s="215"/>
      <c r="C229" s="315"/>
      <c r="D229" s="315"/>
      <c r="E229" s="3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08"/>
      <c r="Q229" s="208"/>
    </row>
    <row r="230" spans="1:17" ht="19.5" customHeight="1">
      <c r="A230" s="215"/>
      <c r="B230" s="215"/>
      <c r="C230" s="315"/>
      <c r="D230" s="315"/>
      <c r="E230" s="3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08"/>
      <c r="Q230" s="208"/>
    </row>
    <row r="231" spans="1:17" ht="19.5" customHeight="1">
      <c r="A231" s="215"/>
      <c r="B231" s="215"/>
      <c r="C231" s="315"/>
      <c r="D231" s="315"/>
      <c r="E231" s="3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08"/>
      <c r="Q231" s="208"/>
    </row>
    <row r="232" spans="1:17" ht="19.5" customHeight="1">
      <c r="A232" s="215"/>
      <c r="B232" s="215"/>
      <c r="C232" s="315"/>
      <c r="D232" s="315"/>
      <c r="E232" s="3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08"/>
      <c r="Q232" s="208"/>
    </row>
    <row r="233" spans="1:17" ht="19.5" customHeight="1">
      <c r="A233" s="215"/>
      <c r="B233" s="215"/>
      <c r="C233" s="315"/>
      <c r="D233" s="315"/>
      <c r="E233" s="3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08"/>
      <c r="Q233" s="208"/>
    </row>
    <row r="234" spans="1:17" ht="19.5" customHeight="1">
      <c r="A234" s="215"/>
      <c r="B234" s="215"/>
      <c r="C234" s="315"/>
      <c r="D234" s="315"/>
      <c r="E234" s="3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08"/>
      <c r="Q234" s="208"/>
    </row>
    <row r="235" spans="1:17" ht="19.5" customHeight="1">
      <c r="A235" s="215"/>
      <c r="B235" s="215"/>
      <c r="C235" s="315"/>
      <c r="D235" s="315"/>
      <c r="E235" s="3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08"/>
      <c r="Q235" s="208"/>
    </row>
    <row r="236" spans="1:17" ht="19.5" customHeight="1">
      <c r="A236" s="215"/>
      <c r="B236" s="215"/>
      <c r="C236" s="315"/>
      <c r="D236" s="315"/>
      <c r="E236" s="3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08"/>
      <c r="Q236" s="208"/>
    </row>
    <row r="237" spans="1:17" ht="19.5" customHeight="1">
      <c r="A237" s="215"/>
      <c r="B237" s="215"/>
      <c r="C237" s="315"/>
      <c r="D237" s="315"/>
      <c r="E237" s="3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08"/>
      <c r="Q237" s="208"/>
    </row>
    <row r="238" spans="1:17" ht="19.5" customHeight="1">
      <c r="A238" s="215"/>
      <c r="B238" s="215"/>
      <c r="C238" s="315"/>
      <c r="D238" s="315"/>
      <c r="E238" s="3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08"/>
      <c r="Q238" s="208"/>
    </row>
    <row r="239" spans="1:17" ht="19.5" customHeight="1">
      <c r="A239" s="215"/>
      <c r="B239" s="215"/>
      <c r="C239" s="315"/>
      <c r="D239" s="315"/>
      <c r="E239" s="3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08"/>
      <c r="Q239" s="208"/>
    </row>
    <row r="240" spans="1:17" ht="19.5" customHeight="1">
      <c r="A240" s="215"/>
      <c r="B240" s="215"/>
      <c r="C240" s="315"/>
      <c r="D240" s="315"/>
      <c r="E240" s="3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08"/>
      <c r="Q240" s="208"/>
    </row>
    <row r="241" spans="1:17" ht="19.5" customHeight="1">
      <c r="A241" s="215"/>
      <c r="B241" s="215"/>
      <c r="C241" s="315"/>
      <c r="D241" s="315"/>
      <c r="E241" s="3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08"/>
      <c r="Q241" s="208"/>
    </row>
    <row r="242" spans="1:17" ht="19.5" customHeight="1">
      <c r="A242" s="215"/>
      <c r="B242" s="215"/>
      <c r="C242" s="315"/>
      <c r="D242" s="315"/>
      <c r="E242" s="3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08"/>
      <c r="Q242" s="208"/>
    </row>
    <row r="243" spans="1:17" ht="19.5" customHeight="1">
      <c r="A243" s="215"/>
      <c r="B243" s="215"/>
      <c r="C243" s="315"/>
      <c r="D243" s="315"/>
      <c r="E243" s="3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08"/>
      <c r="Q243" s="208"/>
    </row>
    <row r="244" spans="1:17" ht="19.5" customHeight="1">
      <c r="A244" s="215"/>
      <c r="B244" s="215"/>
      <c r="C244" s="315"/>
      <c r="D244" s="315"/>
      <c r="E244" s="3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08"/>
      <c r="Q244" s="208"/>
    </row>
    <row r="245" spans="1:17" ht="19.5" customHeight="1">
      <c r="A245" s="215"/>
      <c r="B245" s="215"/>
      <c r="C245" s="315"/>
      <c r="D245" s="315"/>
      <c r="E245" s="3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08"/>
      <c r="Q245" s="208"/>
    </row>
    <row r="246" spans="1:17" ht="19.5" customHeight="1">
      <c r="A246" s="215"/>
      <c r="B246" s="215"/>
      <c r="C246" s="315"/>
      <c r="D246" s="315"/>
      <c r="E246" s="3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08"/>
      <c r="Q246" s="208"/>
    </row>
    <row r="247" spans="1:17" ht="19.5" customHeight="1">
      <c r="A247" s="215"/>
      <c r="B247" s="215"/>
      <c r="C247" s="315"/>
      <c r="D247" s="315"/>
      <c r="E247" s="3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08"/>
      <c r="Q247" s="208"/>
    </row>
    <row r="248" spans="1:17" ht="19.5" customHeight="1">
      <c r="A248" s="215"/>
      <c r="B248" s="215"/>
      <c r="C248" s="315"/>
      <c r="D248" s="315"/>
      <c r="E248" s="3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08"/>
      <c r="Q248" s="208"/>
    </row>
    <row r="249" spans="1:17" ht="19.5" customHeight="1">
      <c r="A249" s="215"/>
      <c r="B249" s="215"/>
      <c r="C249" s="315"/>
      <c r="D249" s="315"/>
      <c r="E249" s="3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08"/>
      <c r="Q249" s="208"/>
    </row>
    <row r="250" spans="1:17" ht="19.5" customHeight="1">
      <c r="A250" s="215"/>
      <c r="B250" s="215"/>
      <c r="C250" s="315"/>
      <c r="D250" s="315"/>
      <c r="E250" s="3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08"/>
      <c r="Q250" s="208"/>
    </row>
    <row r="251" spans="1:17" ht="19.5" customHeight="1">
      <c r="A251" s="215"/>
      <c r="B251" s="215"/>
      <c r="C251" s="315"/>
      <c r="D251" s="315"/>
      <c r="E251" s="3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08"/>
      <c r="Q251" s="208"/>
    </row>
    <row r="252" spans="1:17" ht="19.5" customHeight="1">
      <c r="A252" s="215"/>
      <c r="B252" s="215"/>
      <c r="C252" s="315"/>
      <c r="D252" s="315"/>
      <c r="E252" s="3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08"/>
      <c r="Q252" s="208"/>
    </row>
    <row r="253" spans="1:17" ht="19.5" customHeight="1">
      <c r="A253" s="215"/>
      <c r="B253" s="215"/>
      <c r="C253" s="315"/>
      <c r="D253" s="315"/>
      <c r="E253" s="3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08"/>
      <c r="Q253" s="208"/>
    </row>
    <row r="254" spans="1:17" ht="19.5" customHeight="1">
      <c r="A254" s="215"/>
      <c r="B254" s="215"/>
      <c r="C254" s="315"/>
      <c r="D254" s="315"/>
      <c r="E254" s="3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08"/>
      <c r="Q254" s="208"/>
    </row>
    <row r="255" spans="1:17" ht="19.5" customHeight="1">
      <c r="A255" s="215"/>
      <c r="B255" s="215"/>
      <c r="C255" s="315"/>
      <c r="D255" s="315"/>
      <c r="E255" s="3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08"/>
      <c r="Q255" s="208"/>
    </row>
    <row r="256" spans="1:17" ht="19.5" customHeight="1">
      <c r="A256" s="215"/>
      <c r="B256" s="215"/>
      <c r="C256" s="315"/>
      <c r="D256" s="315"/>
      <c r="E256" s="3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08"/>
      <c r="Q256" s="208"/>
    </row>
    <row r="257" spans="1:17" ht="19.5" customHeight="1">
      <c r="A257" s="215"/>
      <c r="B257" s="215"/>
      <c r="C257" s="315"/>
      <c r="D257" s="315"/>
      <c r="E257" s="3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08"/>
      <c r="Q257" s="208"/>
    </row>
    <row r="258" spans="1:17" ht="19.5" customHeight="1">
      <c r="A258" s="215"/>
      <c r="B258" s="215"/>
      <c r="C258" s="315"/>
      <c r="D258" s="315"/>
      <c r="E258" s="3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08"/>
      <c r="Q258" s="208"/>
    </row>
    <row r="259" spans="1:17" ht="19.5" customHeight="1">
      <c r="A259" s="215"/>
      <c r="B259" s="215"/>
      <c r="C259" s="315"/>
      <c r="D259" s="315"/>
      <c r="E259" s="3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08"/>
      <c r="Q259" s="208"/>
    </row>
    <row r="260" spans="1:17" ht="19.5" customHeight="1">
      <c r="A260" s="215"/>
      <c r="B260" s="215"/>
      <c r="C260" s="315"/>
      <c r="D260" s="315"/>
      <c r="E260" s="3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08"/>
      <c r="Q260" s="208"/>
    </row>
    <row r="261" spans="1:17" ht="19.5" customHeight="1">
      <c r="A261" s="215"/>
      <c r="B261" s="215"/>
      <c r="C261" s="315"/>
      <c r="D261" s="315"/>
      <c r="E261" s="3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08"/>
      <c r="Q261" s="208"/>
    </row>
    <row r="262" spans="1:17" ht="19.5" customHeight="1">
      <c r="A262" s="215"/>
      <c r="B262" s="215"/>
      <c r="C262" s="315"/>
      <c r="D262" s="315"/>
      <c r="E262" s="3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08"/>
      <c r="Q262" s="208"/>
    </row>
    <row r="263" spans="1:17" ht="19.5" customHeight="1">
      <c r="A263" s="215"/>
      <c r="B263" s="215"/>
      <c r="C263" s="315"/>
      <c r="D263" s="315"/>
      <c r="E263" s="3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08"/>
      <c r="Q263" s="208"/>
    </row>
    <row r="264" spans="1:17" ht="19.5" customHeight="1">
      <c r="A264" s="215"/>
      <c r="B264" s="215"/>
      <c r="C264" s="315"/>
      <c r="D264" s="315"/>
      <c r="E264" s="3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08"/>
      <c r="Q264" s="208"/>
    </row>
    <row r="265" spans="1:17" ht="19.5" customHeight="1">
      <c r="A265" s="215"/>
      <c r="B265" s="215"/>
      <c r="C265" s="315"/>
      <c r="D265" s="315"/>
      <c r="E265" s="3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08"/>
      <c r="Q265" s="208"/>
    </row>
    <row r="266" spans="1:17" ht="19.5" customHeight="1">
      <c r="A266" s="215"/>
      <c r="B266" s="215"/>
      <c r="C266" s="315"/>
      <c r="D266" s="315"/>
      <c r="E266" s="3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08"/>
      <c r="Q266" s="208"/>
    </row>
    <row r="267" spans="1:17" ht="19.5" customHeight="1">
      <c r="A267" s="215"/>
      <c r="B267" s="215"/>
      <c r="C267" s="315"/>
      <c r="D267" s="315"/>
      <c r="E267" s="3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08"/>
      <c r="Q267" s="208"/>
    </row>
    <row r="268" spans="1:17" ht="19.5" customHeight="1">
      <c r="A268" s="215"/>
      <c r="B268" s="215"/>
      <c r="C268" s="315"/>
      <c r="D268" s="315"/>
      <c r="E268" s="3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08"/>
      <c r="Q268" s="208"/>
    </row>
    <row r="269" spans="1:17" ht="19.5" customHeight="1">
      <c r="A269" s="215"/>
      <c r="B269" s="215"/>
      <c r="C269" s="315"/>
      <c r="D269" s="315"/>
      <c r="E269" s="3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08"/>
      <c r="Q269" s="208"/>
    </row>
    <row r="270" spans="1:17" ht="19.5" customHeight="1">
      <c r="A270" s="215"/>
      <c r="B270" s="215"/>
      <c r="C270" s="315"/>
      <c r="D270" s="315"/>
      <c r="E270" s="3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08"/>
      <c r="Q270" s="208"/>
    </row>
    <row r="271" spans="1:17" ht="19.5" customHeight="1">
      <c r="A271" s="215"/>
      <c r="B271" s="215"/>
      <c r="C271" s="315"/>
      <c r="D271" s="315"/>
      <c r="E271" s="3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08"/>
      <c r="Q271" s="208"/>
    </row>
    <row r="272" spans="1:17" ht="19.5" customHeight="1">
      <c r="A272" s="215"/>
      <c r="B272" s="215"/>
      <c r="C272" s="315"/>
      <c r="D272" s="315"/>
      <c r="E272" s="3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08"/>
      <c r="Q272" s="208"/>
    </row>
    <row r="273" spans="1:17" ht="15.75" customHeight="1">
      <c r="A273" s="215"/>
      <c r="B273" s="215"/>
      <c r="C273" s="316"/>
      <c r="D273" s="316"/>
      <c r="E273" s="316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08"/>
      <c r="Q273" s="208"/>
    </row>
    <row r="274" spans="1:17" ht="15.75" customHeight="1">
      <c r="A274" s="215"/>
      <c r="B274" s="215"/>
      <c r="C274" s="316"/>
      <c r="D274" s="316"/>
      <c r="E274" s="316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08"/>
      <c r="Q274" s="208"/>
    </row>
    <row r="275" spans="1:17" ht="15.75" customHeight="1">
      <c r="A275" s="215"/>
      <c r="B275" s="215"/>
      <c r="C275" s="316"/>
      <c r="D275" s="316"/>
      <c r="E275" s="316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08"/>
      <c r="Q275" s="208"/>
    </row>
    <row r="276" spans="1:17" ht="15.75" customHeight="1">
      <c r="A276" s="215"/>
      <c r="B276" s="215"/>
      <c r="C276" s="316"/>
      <c r="D276" s="316"/>
      <c r="E276" s="316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08"/>
      <c r="Q276" s="208"/>
    </row>
    <row r="277" spans="1:17" ht="15.75" customHeight="1">
      <c r="A277" s="215"/>
      <c r="B277" s="215"/>
      <c r="C277" s="316"/>
      <c r="D277" s="316"/>
      <c r="E277" s="316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08"/>
      <c r="Q277" s="208"/>
    </row>
    <row r="278" spans="1:17" ht="15.75" customHeight="1">
      <c r="A278" s="215"/>
      <c r="B278" s="215"/>
      <c r="C278" s="316"/>
      <c r="D278" s="316"/>
      <c r="E278" s="316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</sheetData>
  <autoFilter ref="A6:R6" xr:uid="{00000000-0001-0000-0300-000000000000}">
    <sortState xmlns:xlrd2="http://schemas.microsoft.com/office/spreadsheetml/2017/richdata2" ref="A7:R123">
      <sortCondition descending="1" ref="F6"/>
    </sortState>
  </autoFilter>
  <phoneticPr fontId="29" type="noConversion"/>
  <conditionalFormatting sqref="B124:B982 B6:B122">
    <cfRule type="expression" dxfId="359" priority="462">
      <formula>COUNTIF(#REF!, "Yes") = 1</formula>
    </cfRule>
  </conditionalFormatting>
  <conditionalFormatting sqref="J8:J122">
    <cfRule type="expression" dxfId="358" priority="12">
      <formula>IF(J8="不保養","true","FALSE")</formula>
    </cfRule>
  </conditionalFormatting>
  <conditionalFormatting sqref="G7:G123">
    <cfRule type="expression" dxfId="357" priority="10">
      <formula>G7="未更換"</formula>
    </cfRule>
    <cfRule type="expression" dxfId="356" priority="11">
      <formula>G7="已更換"</formula>
    </cfRule>
  </conditionalFormatting>
  <conditionalFormatting sqref="B123">
    <cfRule type="expression" dxfId="355" priority="9">
      <formula>COUNTIF(#REF!, "Yes") = 1</formula>
    </cfRule>
  </conditionalFormatting>
  <conditionalFormatting sqref="J123">
    <cfRule type="expression" dxfId="354" priority="8">
      <formula>IF(J123="不保養","true","FALSE")</formula>
    </cfRule>
  </conditionalFormatting>
  <conditionalFormatting sqref="J7">
    <cfRule type="expression" dxfId="353" priority="5">
      <formula>IF(J7="不保養","true","FALSE")</formula>
    </cfRule>
  </conditionalFormatting>
  <conditionalFormatting sqref="D1">
    <cfRule type="expression" dxfId="352" priority="2">
      <formula>COUNTIF($A5:$A5, "Yes") = 1</formula>
    </cfRule>
  </conditionalFormatting>
  <conditionalFormatting sqref="A1 E1">
    <cfRule type="expression" dxfId="351" priority="3">
      <formula>COUNTIF(#REF!, "Yes") = 1</formula>
    </cfRule>
  </conditionalFormatting>
  <conditionalFormatting sqref="B1">
    <cfRule type="expression" dxfId="350" priority="4">
      <formula>COUNTIF($A4:$A4, "Yes") = 1</formula>
    </cfRule>
  </conditionalFormatting>
  <conditionalFormatting sqref="F1">
    <cfRule type="expression" dxfId="349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2"/>
  <sheetViews>
    <sheetView zoomScaleNormal="100" workbookViewId="0">
      <pane ySplit="6" topLeftCell="A7" activePane="bottomLeft" state="frozen"/>
      <selection activeCell="AB5" sqref="AB5"/>
      <selection pane="bottomLeft" activeCell="C4" sqref="C4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8" width="11.8984375" style="209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hidden="1" customWidth="1"/>
    <col min="18" max="18" width="10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4049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58</v>
      </c>
      <c r="B2" s="338">
        <v>4</v>
      </c>
      <c r="C2" s="339">
        <v>20</v>
      </c>
      <c r="D2" s="338">
        <f>COUNTIF(C$7:C$150,"v")</f>
        <v>7</v>
      </c>
      <c r="E2" s="338">
        <f>IF((C2-D2)&lt;0,"0",(C2-D2))</f>
        <v>13</v>
      </c>
      <c r="F2" s="340" t="str">
        <f>ROUND(IF((D2/C2)&gt;1,1,(D2/C2))*100,0)&amp;"%"</f>
        <v>35%</v>
      </c>
      <c r="G2" s="339">
        <f>COUNTIFS(門市主檔!E:E,J1,門市主檔!Y:Y,"STAR")</f>
        <v>42</v>
      </c>
      <c r="H2" s="339">
        <f>COUNTIF($G$7:$G$150,"已更換")</f>
        <v>6</v>
      </c>
      <c r="I2" s="339">
        <f>COUNTIF($G$7:$G$150,"未更換")</f>
        <v>36</v>
      </c>
      <c r="J2" s="339">
        <f>COUNTA(I7:I150)</f>
        <v>58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19</v>
      </c>
      <c r="D3" s="338">
        <f>COUNTIF(D$7:D$150,"v")</f>
        <v>0</v>
      </c>
      <c r="E3" s="338">
        <f t="shared" ref="E3:E4" si="0">IF((C3-D3)&lt;0,"0",(C3-D3))</f>
        <v>19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19</v>
      </c>
      <c r="D4" s="338">
        <f>COUNTIF(E$7:E$150,"v")</f>
        <v>0</v>
      </c>
      <c r="E4" s="338">
        <f t="shared" si="0"/>
        <v>19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A6:J187)), ROW(A6:J187), 10000000000)), MIN(IF(ISNUMBER(SEARCH(R4, A6:J187)), COLUMN(A6:J187), 10000000000))), "搜索"), "未找到")</f>
        <v>未找到</v>
      </c>
    </row>
    <row r="5" spans="1:19" s="331" customFormat="1" ht="22.5" customHeight="1">
      <c r="A5" s="211"/>
      <c r="B5" s="335" t="s">
        <v>4084</v>
      </c>
      <c r="C5" s="336">
        <f>SUM(C2:C4)</f>
        <v>58</v>
      </c>
      <c r="D5" s="336">
        <f t="shared" ref="D5:E5" si="2">SUM(D2:D4)</f>
        <v>7</v>
      </c>
      <c r="E5" s="336">
        <f t="shared" si="2"/>
        <v>51</v>
      </c>
      <c r="F5" s="337" t="str">
        <f>ROUND(IF((D5/C5)&gt;1,1,(D5/C5))*100,0)&amp;"%"</f>
        <v>12%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4434</v>
      </c>
      <c r="H6" s="212" t="s">
        <v>4427</v>
      </c>
      <c r="I6" s="212" t="s">
        <v>4094</v>
      </c>
      <c r="J6" s="212" t="s">
        <v>4125</v>
      </c>
      <c r="K6" s="208"/>
      <c r="L6" s="208"/>
      <c r="M6" s="208"/>
      <c r="N6" s="208"/>
      <c r="O6" s="208"/>
      <c r="P6" s="208"/>
      <c r="Q6" s="208"/>
    </row>
    <row r="7" spans="1:19" ht="21.6" customHeight="1">
      <c r="A7" s="214" t="s">
        <v>1749</v>
      </c>
      <c r="B7" s="214" t="str">
        <f>VLOOKUP(A7,門市主檔!A:B,2,FALSE)</f>
        <v>五股訓練教室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38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未更換</v>
      </c>
      <c r="H7" s="298">
        <f>VLOOKUP(A7,門市主檔!A:U,21,FALSE)</f>
        <v>1</v>
      </c>
      <c r="I7" s="214" t="str">
        <f>VLOOKUP(A7,'0919門市清單主檔'!B:V,21,FALSE)</f>
        <v>五股區</v>
      </c>
      <c r="J7" s="222">
        <v>45743.645833333336</v>
      </c>
      <c r="K7" s="215"/>
      <c r="L7" s="215"/>
      <c r="M7" s="215"/>
      <c r="N7" s="215"/>
      <c r="O7" s="215"/>
      <c r="P7" s="208" t="s">
        <v>52</v>
      </c>
      <c r="Q7" s="208"/>
    </row>
    <row r="8" spans="1:19" ht="21.6" customHeight="1">
      <c r="A8" s="214">
        <v>2535</v>
      </c>
      <c r="B8" s="214" t="str">
        <f>VLOOKUP(A8,門市主檔!A:B,2,FALSE)</f>
        <v>五股五工店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1</v>
      </c>
      <c r="I8" s="214" t="str">
        <f>VLOOKUP(A8,'0919門市清單主檔'!B:V,21,FALSE)</f>
        <v>五股區</v>
      </c>
      <c r="J8" s="222">
        <v>45743.597222222219</v>
      </c>
      <c r="K8" s="215"/>
      <c r="L8" s="215"/>
      <c r="M8" s="215"/>
      <c r="N8" s="215"/>
      <c r="O8" s="215"/>
      <c r="P8" s="208" t="s">
        <v>52</v>
      </c>
      <c r="Q8" s="208"/>
    </row>
    <row r="9" spans="1:19" ht="21.6" customHeight="1">
      <c r="A9" s="214">
        <v>2325</v>
      </c>
      <c r="B9" s="214" t="str">
        <f>VLOOKUP(A9,門市主檔!A:B,2,FALSE)</f>
        <v>北縣五泰店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未更換</v>
      </c>
      <c r="H9" s="298">
        <f>VLOOKUP(A9,門市主檔!A:U,21,FALSE)</f>
        <v>2</v>
      </c>
      <c r="I9" s="214" t="str">
        <f>VLOOKUP(A9,'0919門市清單主檔'!B:V,21,FALSE)</f>
        <v>五股區</v>
      </c>
      <c r="J9" s="222">
        <v>45670.576388888891</v>
      </c>
      <c r="K9" s="215"/>
      <c r="L9" s="215"/>
      <c r="M9" s="215"/>
      <c r="N9" s="215"/>
      <c r="O9" s="215"/>
      <c r="P9" s="208" t="s">
        <v>52</v>
      </c>
      <c r="Q9" s="208"/>
    </row>
    <row r="10" spans="1:19" ht="21.6" customHeight="1">
      <c r="A10" s="214">
        <v>3770</v>
      </c>
      <c r="B10" s="214" t="str">
        <f>VLOOKUP(A10,門市主檔!A:B,2,FALSE)</f>
        <v>北縣西雲店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1</v>
      </c>
      <c r="I10" s="214" t="str">
        <f>VLOOKUP(A10,'0919門市清單主檔'!B:V,21,FALSE)</f>
        <v>五股區</v>
      </c>
      <c r="J10" s="222">
        <v>45670.5625</v>
      </c>
      <c r="K10" s="215"/>
      <c r="L10" s="215"/>
      <c r="M10" s="215"/>
      <c r="N10" s="215"/>
      <c r="O10" s="215"/>
      <c r="P10" s="208" t="s">
        <v>52</v>
      </c>
      <c r="Q10" s="208"/>
    </row>
    <row r="11" spans="1:19" ht="21.6" customHeight="1">
      <c r="A11" s="214">
        <v>4801</v>
      </c>
      <c r="B11" s="214" t="str">
        <f>VLOOKUP(A11,門市主檔!A:B,2,FALSE)</f>
        <v>五股成州店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未更換</v>
      </c>
      <c r="H11" s="298">
        <f>VLOOKUP(A11,門市主檔!A:U,21,FALSE)</f>
        <v>2</v>
      </c>
      <c r="I11" s="214" t="str">
        <f>VLOOKUP(A11,'0919門市清單主檔'!B:V,21,FALSE)</f>
        <v>五股區</v>
      </c>
      <c r="J11" s="222">
        <v>45670.493055555555</v>
      </c>
      <c r="K11" s="215"/>
      <c r="L11" s="215"/>
      <c r="M11" s="215"/>
      <c r="N11" s="215"/>
      <c r="O11" s="215"/>
      <c r="P11" s="208" t="s">
        <v>52</v>
      </c>
      <c r="Q11" s="208"/>
    </row>
    <row r="12" spans="1:19" ht="21.6" customHeight="1">
      <c r="A12" s="214">
        <v>2390</v>
      </c>
      <c r="B12" s="214" t="str">
        <f>VLOOKUP(A12,門市主檔!A:B,2,FALSE)</f>
        <v>五股產業園區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1</v>
      </c>
      <c r="I12" s="214" t="str">
        <f>VLOOKUP(A12,'0919門市清單主檔'!B:V,21,FALSE)</f>
        <v>五股區</v>
      </c>
      <c r="J12" s="222">
        <v>45670.444444444445</v>
      </c>
      <c r="K12" s="215"/>
      <c r="L12" s="215"/>
      <c r="M12" s="215"/>
      <c r="N12" s="215"/>
      <c r="O12" s="215"/>
      <c r="P12" s="208" t="s">
        <v>52</v>
      </c>
      <c r="Q12" s="208"/>
    </row>
    <row r="13" spans="1:19" ht="21.6" customHeight="1">
      <c r="A13" s="214">
        <v>2691</v>
      </c>
      <c r="B13" s="214" t="str">
        <f>VLOOKUP(A13,門市主檔!A:B,2,FALSE)</f>
        <v>五股興珍店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五股區</v>
      </c>
      <c r="J13" s="222">
        <v>45670.430555555555</v>
      </c>
      <c r="K13" s="215"/>
      <c r="L13" s="215"/>
      <c r="M13" s="215"/>
      <c r="N13" s="215"/>
      <c r="O13" s="215"/>
      <c r="P13" s="208" t="s">
        <v>52</v>
      </c>
      <c r="Q13" s="208"/>
    </row>
    <row r="14" spans="1:19" ht="21.6" customHeight="1">
      <c r="A14" s="214">
        <v>4819</v>
      </c>
      <c r="B14" s="214" t="str">
        <f>VLOOKUP(A14,門市主檔!A:B,2,FALSE)</f>
        <v>五股凌雲店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未更換</v>
      </c>
      <c r="H14" s="298">
        <f>VLOOKUP(A14,門市主檔!A:U,21,FALSE)</f>
        <v>2</v>
      </c>
      <c r="I14" s="214" t="str">
        <f>VLOOKUP(A14,'0919門市清單主檔'!B:V,21,FALSE)</f>
        <v>五股區</v>
      </c>
      <c r="J14" s="222">
        <v>45670.482638888891</v>
      </c>
      <c r="K14" s="215"/>
      <c r="L14" s="215"/>
      <c r="M14" s="215"/>
      <c r="N14" s="215"/>
      <c r="O14" s="215"/>
      <c r="P14" s="208" t="s">
        <v>52</v>
      </c>
      <c r="Q14" s="208"/>
    </row>
    <row r="15" spans="1:19" ht="21.6" customHeight="1">
      <c r="A15" s="214">
        <v>3227</v>
      </c>
      <c r="B15" s="214" t="str">
        <f>VLOOKUP(A15,門市主檔!A:B,2,FALSE)</f>
        <v>五股四維店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1</v>
      </c>
      <c r="I15" s="214" t="str">
        <f>VLOOKUP(A15,'0919門市清單主檔'!B:V,21,FALSE)</f>
        <v>五股區</v>
      </c>
      <c r="J15" s="222">
        <v>45673.472222222219</v>
      </c>
      <c r="K15" s="215"/>
      <c r="L15" s="215"/>
      <c r="M15" s="215"/>
      <c r="N15" s="215"/>
      <c r="O15" s="215"/>
      <c r="P15" s="208" t="s">
        <v>52</v>
      </c>
      <c r="Q15" s="208"/>
    </row>
    <row r="16" spans="1:19" ht="21.6" customHeight="1">
      <c r="A16" s="214">
        <v>5003</v>
      </c>
      <c r="B16" s="214" t="str">
        <f>VLOOKUP(A16,門市主檔!A:B,2,FALSE)</f>
        <v>五股更寮店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無專案</v>
      </c>
      <c r="H16" s="298">
        <f>VLOOKUP(A16,門市主檔!A:U,21,FALSE)</f>
        <v>0</v>
      </c>
      <c r="I16" s="214" t="str">
        <f>VLOOKUP(A16,'0919門市清單主檔'!B:V,21,FALSE)</f>
        <v>五股區</v>
      </c>
      <c r="J16" s="222">
        <v>45673.486111111109</v>
      </c>
      <c r="K16" s="215"/>
      <c r="L16" s="215"/>
      <c r="M16" s="215"/>
      <c r="N16" s="215"/>
      <c r="O16" s="215"/>
      <c r="P16" s="208" t="s">
        <v>52</v>
      </c>
      <c r="Q16" s="208"/>
    </row>
    <row r="17" spans="1:20" ht="21.6" customHeight="1">
      <c r="A17" s="214">
        <v>3921</v>
      </c>
      <c r="B17" s="214" t="str">
        <f>VLOOKUP(A17,門市主檔!A:B,2,FALSE)</f>
        <v>五股福鑫店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五股區</v>
      </c>
      <c r="J17" s="222">
        <v>45692.645833333336</v>
      </c>
      <c r="K17" s="215"/>
      <c r="L17" s="215"/>
      <c r="M17" s="215"/>
      <c r="N17" s="215"/>
      <c r="O17" s="215"/>
      <c r="P17" s="208" t="s">
        <v>52</v>
      </c>
      <c r="Q17" s="208"/>
      <c r="R17" s="216"/>
      <c r="S17" s="216"/>
      <c r="T17" s="216"/>
    </row>
    <row r="18" spans="1:20" ht="21.6" customHeight="1">
      <c r="A18" s="214">
        <v>4316</v>
      </c>
      <c r="B18" s="214" t="str">
        <f>VLOOKUP(A18,門市主檔!A:B,2,FALSE)</f>
        <v>五股工商店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已更換</v>
      </c>
      <c r="H18" s="298">
        <f>VLOOKUP(A18,門市主檔!A:U,21,FALSE)</f>
        <v>0</v>
      </c>
      <c r="I18" s="214" t="str">
        <f>VLOOKUP(A18,'0919門市清單主檔'!B:V,21,FALSE)</f>
        <v>五股區</v>
      </c>
      <c r="J18" s="222">
        <v>45692.666666666664</v>
      </c>
      <c r="K18" s="215"/>
      <c r="L18" s="215"/>
      <c r="M18" s="215"/>
      <c r="N18" s="215"/>
      <c r="O18" s="215"/>
      <c r="P18" s="208" t="s">
        <v>52</v>
      </c>
      <c r="Q18" s="208"/>
    </row>
    <row r="19" spans="1:20" ht="21.6" customHeight="1">
      <c r="A19" s="214">
        <v>3243</v>
      </c>
      <c r="B19" s="214" t="str">
        <f>VLOOKUP(A19,門市主檔!A:B,2,FALSE)</f>
        <v>北縣醒吾店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林口區</v>
      </c>
      <c r="J19" s="222">
        <v>45728.5625</v>
      </c>
      <c r="K19" s="208"/>
      <c r="L19" s="208"/>
      <c r="M19" s="208"/>
      <c r="N19" s="208"/>
      <c r="O19" s="208"/>
      <c r="P19" s="208" t="s">
        <v>52</v>
      </c>
      <c r="Q19" s="208"/>
    </row>
    <row r="20" spans="1:20" ht="21.6" customHeight="1">
      <c r="A20" s="214">
        <v>4483</v>
      </c>
      <c r="B20" s="214" t="str">
        <f>VLOOKUP(A20,門市主檔!A:B,2,FALSE)</f>
        <v>林口築夢店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1</v>
      </c>
      <c r="I20" s="214" t="str">
        <f>VLOOKUP(A20,'0919門市清單主檔'!B:V,21,FALSE)</f>
        <v>林口區</v>
      </c>
      <c r="J20" s="222">
        <v>45728.5</v>
      </c>
      <c r="K20" s="208"/>
      <c r="L20" s="208"/>
      <c r="M20" s="208"/>
      <c r="N20" s="208"/>
      <c r="O20" s="208"/>
      <c r="P20" s="208" t="s">
        <v>52</v>
      </c>
      <c r="Q20" s="208"/>
    </row>
    <row r="21" spans="1:20" ht="21.6" customHeight="1">
      <c r="A21" s="214">
        <v>4154</v>
      </c>
      <c r="B21" s="214" t="str">
        <f>VLOOKUP(A21,門市主檔!A:B,2,FALSE)</f>
        <v>林口麗園店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林口區</v>
      </c>
      <c r="J21" s="222">
        <v>45728.458333333336</v>
      </c>
      <c r="K21" s="208"/>
      <c r="L21" s="208"/>
      <c r="M21" s="208"/>
      <c r="N21" s="208"/>
      <c r="O21" s="208"/>
      <c r="P21" s="208" t="s">
        <v>52</v>
      </c>
      <c r="Q21" s="208"/>
    </row>
    <row r="22" spans="1:20" ht="21.6" customHeight="1">
      <c r="A22" s="214" t="s">
        <v>1748</v>
      </c>
      <c r="B22" s="214" t="str">
        <f>VLOOKUP(A22,門市主檔!A:B,2,FALSE)</f>
        <v>林口顧家店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無專案</v>
      </c>
      <c r="H22" s="298">
        <f>VLOOKUP(A22,門市主檔!A:U,21,FALSE)</f>
        <v>0</v>
      </c>
      <c r="I22" s="214" t="str">
        <f>VLOOKUP(A22,'0919門市清單主檔'!B:V,21,FALSE)</f>
        <v>林口區</v>
      </c>
      <c r="J22" s="222">
        <v>45728.472222222219</v>
      </c>
      <c r="K22" s="208"/>
      <c r="L22" s="208"/>
      <c r="M22" s="208"/>
      <c r="N22" s="208"/>
      <c r="O22" s="208"/>
      <c r="P22" s="208" t="s">
        <v>52</v>
      </c>
      <c r="Q22" s="208"/>
    </row>
    <row r="23" spans="1:20" ht="21.6" customHeight="1">
      <c r="A23" s="214" t="s">
        <v>41</v>
      </c>
      <c r="B23" s="214" t="str">
        <f>VLOOKUP(A23,門市主檔!A:B,2,FALSE)</f>
        <v>車麗屋林口店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無專案</v>
      </c>
      <c r="H23" s="298">
        <f>VLOOKUP(A23,門市主檔!A:U,21,FALSE)</f>
        <v>0</v>
      </c>
      <c r="I23" s="214" t="str">
        <f>VLOOKUP(A23,'0919門市清單主檔'!B:V,21,FALSE)</f>
        <v>林口區</v>
      </c>
      <c r="J23" s="222">
        <v>45728.458333333336</v>
      </c>
      <c r="K23" s="208"/>
      <c r="L23" s="208"/>
      <c r="M23" s="208"/>
      <c r="N23" s="208"/>
      <c r="O23" s="208"/>
      <c r="P23" s="208" t="s">
        <v>52</v>
      </c>
      <c r="Q23" s="208"/>
    </row>
    <row r="24" spans="1:20" ht="21.6" customHeight="1">
      <c r="A24" s="214">
        <v>4715</v>
      </c>
      <c r="B24" s="214" t="str">
        <f>VLOOKUP(A24,門市主檔!A:B,2,FALSE)</f>
        <v>林口捷韻店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林口區</v>
      </c>
      <c r="J24" s="222">
        <v>45705.4375</v>
      </c>
      <c r="K24" s="208"/>
      <c r="L24" s="208"/>
      <c r="M24" s="208"/>
      <c r="N24" s="208"/>
      <c r="O24" s="208"/>
      <c r="P24" s="208" t="s">
        <v>52</v>
      </c>
      <c r="Q24" s="208"/>
    </row>
    <row r="25" spans="1:20" ht="21.6" customHeight="1">
      <c r="A25" s="214">
        <v>4834</v>
      </c>
      <c r="B25" s="214" t="str">
        <f>VLOOKUP(A25,門市主檔!A:B,2,FALSE)</f>
        <v>林口大千苑店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1</v>
      </c>
      <c r="I25" s="214" t="str">
        <f>VLOOKUP(A25,'0919門市清單主檔'!B:V,21,FALSE)</f>
        <v>林口區</v>
      </c>
      <c r="J25" s="222">
        <v>45705.472222222219</v>
      </c>
      <c r="K25" s="208"/>
      <c r="L25" s="208"/>
      <c r="M25" s="208"/>
      <c r="N25" s="208"/>
      <c r="O25" s="208"/>
      <c r="P25" s="208" t="s">
        <v>52</v>
      </c>
      <c r="Q25" s="208"/>
    </row>
    <row r="26" spans="1:20" ht="21.6" customHeight="1">
      <c r="A26" s="214">
        <v>4057</v>
      </c>
      <c r="B26" s="214" t="str">
        <f>VLOOKUP(A26,門市主檔!A:B,2,FALSE)</f>
        <v>林口香澄店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林口區</v>
      </c>
      <c r="J26" s="222">
        <v>45679.465277777781</v>
      </c>
      <c r="K26" s="208"/>
      <c r="L26" s="208"/>
      <c r="M26" s="208"/>
      <c r="N26" s="208"/>
      <c r="O26" s="208"/>
      <c r="P26" s="208" t="s">
        <v>52</v>
      </c>
      <c r="Q26" s="208"/>
    </row>
    <row r="27" spans="1:20" ht="21.6" customHeight="1">
      <c r="A27" s="214">
        <v>4514</v>
      </c>
      <c r="B27" s="214" t="str">
        <f>VLOOKUP(A27,門市主檔!A:B,2,FALSE)</f>
        <v>林口老師店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無專案</v>
      </c>
      <c r="H27" s="298">
        <f>VLOOKUP(A27,門市主檔!A:U,21,FALSE)</f>
        <v>0</v>
      </c>
      <c r="I27" s="214" t="str">
        <f>VLOOKUP(A27,'0919門市清單主檔'!B:V,21,FALSE)</f>
        <v>林口區</v>
      </c>
      <c r="J27" s="222">
        <v>45693.548611111109</v>
      </c>
      <c r="K27" s="208"/>
      <c r="L27" s="208"/>
      <c r="M27" s="208"/>
      <c r="N27" s="208"/>
      <c r="O27" s="208"/>
      <c r="P27" s="208" t="s">
        <v>52</v>
      </c>
      <c r="Q27" s="208"/>
    </row>
    <row r="28" spans="1:20" ht="21.6" customHeight="1">
      <c r="A28" s="214">
        <v>3878</v>
      </c>
      <c r="B28" s="214" t="str">
        <f>VLOOKUP(A28,門市主檔!A:B,2,FALSE)</f>
        <v>林口清梅店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1</v>
      </c>
      <c r="I28" s="214" t="str">
        <f>VLOOKUP(A28,'0919門市清單主檔'!B:V,21,FALSE)</f>
        <v>林口區</v>
      </c>
      <c r="J28" s="222">
        <v>45693.496527777781</v>
      </c>
      <c r="K28" s="208"/>
      <c r="L28" s="208"/>
      <c r="M28" s="208"/>
      <c r="N28" s="208"/>
      <c r="O28" s="208"/>
      <c r="P28" s="208" t="s">
        <v>52</v>
      </c>
      <c r="Q28" s="208"/>
    </row>
    <row r="29" spans="1:20" ht="21.6" customHeight="1">
      <c r="A29" s="214">
        <v>4538</v>
      </c>
      <c r="B29" s="214" t="str">
        <f>VLOOKUP(A29,門市主檔!A:B,2,FALSE)</f>
        <v>林口童樂店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無專案</v>
      </c>
      <c r="H29" s="298">
        <f>VLOOKUP(A29,門市主檔!A:U,21,FALSE)</f>
        <v>0</v>
      </c>
      <c r="I29" s="214" t="str">
        <f>VLOOKUP(A29,'0919門市清單主檔'!B:V,21,FALSE)</f>
        <v>林口區</v>
      </c>
      <c r="J29" s="222">
        <v>45693.479166666664</v>
      </c>
      <c r="K29" s="208"/>
      <c r="L29" s="208"/>
      <c r="M29" s="208"/>
      <c r="N29" s="208"/>
      <c r="O29" s="208"/>
      <c r="P29" s="208" t="s">
        <v>52</v>
      </c>
      <c r="Q29" s="208"/>
    </row>
    <row r="30" spans="1:20" ht="21.6" customHeight="1">
      <c r="A30" s="214">
        <v>3137</v>
      </c>
      <c r="B30" s="214" t="str">
        <f>VLOOKUP(A30,門市主檔!A:B,2,FALSE)</f>
        <v>北縣黎明店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無專案</v>
      </c>
      <c r="H30" s="298">
        <f>VLOOKUP(A30,門市主檔!A:U,21,FALSE)</f>
        <v>0</v>
      </c>
      <c r="I30" s="214" t="str">
        <f>VLOOKUP(A30,'0919門市清單主檔'!B:V,21,FALSE)</f>
        <v>泰山區</v>
      </c>
      <c r="J30" s="222">
        <v>45728.583333333336</v>
      </c>
      <c r="K30" s="208"/>
      <c r="L30" s="208"/>
      <c r="M30" s="208"/>
      <c r="N30" s="208"/>
      <c r="O30" s="208"/>
      <c r="P30" s="208" t="s">
        <v>52</v>
      </c>
      <c r="Q30" s="208"/>
    </row>
    <row r="31" spans="1:20" ht="21.6" customHeight="1">
      <c r="A31" s="214">
        <v>4679</v>
      </c>
      <c r="B31" s="214" t="str">
        <f>VLOOKUP(A31,門市主檔!A:B,2,FALSE)</f>
        <v>新莊幸運店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無專案</v>
      </c>
      <c r="H31" s="298">
        <f>VLOOKUP(A31,門市主檔!A:U,21,FALSE)</f>
        <v>0</v>
      </c>
      <c r="I31" s="214" t="str">
        <f>VLOOKUP(A31,'0919門市清單主檔'!B:V,21,FALSE)</f>
        <v>新莊區</v>
      </c>
      <c r="J31" s="222">
        <v>45741.631944444445</v>
      </c>
      <c r="K31" s="208"/>
      <c r="L31" s="208"/>
      <c r="M31" s="208"/>
      <c r="N31" s="208"/>
      <c r="O31" s="208"/>
      <c r="P31" s="208" t="s">
        <v>52</v>
      </c>
      <c r="Q31" s="208"/>
    </row>
    <row r="32" spans="1:20" ht="21.6" customHeight="1">
      <c r="A32" s="214">
        <v>4228</v>
      </c>
      <c r="B32" s="214" t="str">
        <f>VLOOKUP(A32,門市主檔!A:B,2,FALSE)</f>
        <v>新莊頭前公園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新莊區</v>
      </c>
      <c r="J32" s="222">
        <v>45741.645833333336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>
        <v>5291</v>
      </c>
      <c r="B33" s="214" t="str">
        <f>VLOOKUP(A33,門市主檔!A:B,2,FALSE)</f>
        <v>新莊國家置地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無專案</v>
      </c>
      <c r="H33" s="298">
        <f>VLOOKUP(A33,門市主檔!A:U,21,FALSE)</f>
        <v>0</v>
      </c>
      <c r="I33" s="214" t="str">
        <f>VLOOKUP(A33,'0919門市清單主檔'!B:V,21,FALSE)</f>
        <v>新莊區</v>
      </c>
      <c r="J33" s="223" t="s">
        <v>5040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 t="s">
        <v>46</v>
      </c>
      <c r="B34" s="214" t="str">
        <f>VLOOKUP(A34,門市主檔!A:B,2,FALSE)</f>
        <v>車麗屋新莊店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無專案</v>
      </c>
      <c r="H34" s="298">
        <f>VLOOKUP(A34,門市主檔!A:U,21,FALSE)</f>
        <v>0</v>
      </c>
      <c r="I34" s="214" t="str">
        <f>VLOOKUP(A34,'0919門市清單主檔'!B:V,21,FALSE)</f>
        <v>新莊區</v>
      </c>
      <c r="J34" s="222">
        <v>45737.618055555555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4552</v>
      </c>
      <c r="B35" s="214" t="str">
        <f>VLOOKUP(A35,門市主檔!A:B,2,FALSE)</f>
        <v>新莊福慧店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1</v>
      </c>
      <c r="I35" s="214" t="str">
        <f>VLOOKUP(A35,'0919門市清單主檔'!B:V,21,FALSE)</f>
        <v>新莊區</v>
      </c>
      <c r="J35" s="222">
        <v>45737.597222222219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>
        <v>4025</v>
      </c>
      <c r="B36" s="214" t="str">
        <f>VLOOKUP(A36,門市主檔!A:B,2,FALSE)</f>
        <v>新莊祐信店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未更換</v>
      </c>
      <c r="H36" s="298">
        <f>VLOOKUP(A36,門市主檔!A:U,21,FALSE)</f>
        <v>2</v>
      </c>
      <c r="I36" s="214" t="str">
        <f>VLOOKUP(A36,'0919門市清單主檔'!B:V,21,FALSE)</f>
        <v>新莊區</v>
      </c>
      <c r="J36" s="222">
        <v>45736.659722222219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4341</v>
      </c>
      <c r="B37" s="214" t="str">
        <f>VLOOKUP(A37,門市主檔!A:B,2,FALSE)</f>
        <v>新莊莊美店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2</v>
      </c>
      <c r="I37" s="214" t="str">
        <f>VLOOKUP(A37,'0919門市清單主檔'!B:V,21,FALSE)</f>
        <v>新莊區</v>
      </c>
      <c r="J37" s="222">
        <v>45736.673611111109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3358</v>
      </c>
      <c r="B38" s="214" t="str">
        <f>VLOOKUP(A38,門市主檔!A:B,2,FALSE)</f>
        <v>新莊棒球場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無專案</v>
      </c>
      <c r="H38" s="298">
        <f>VLOOKUP(A38,門市主檔!A:U,21,FALSE)</f>
        <v>0</v>
      </c>
      <c r="I38" s="214" t="str">
        <f>VLOOKUP(A38,'0919門市清單主檔'!B:V,21,FALSE)</f>
        <v>新莊區</v>
      </c>
      <c r="J38" s="222">
        <v>45736.6875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>
        <v>3652</v>
      </c>
      <c r="B39" s="214" t="str">
        <f>VLOOKUP(A39,門市主檔!A:B,2,FALSE)</f>
        <v>北縣莊民店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ref="F39:F64" si="4"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新莊區</v>
      </c>
      <c r="J39" s="222">
        <v>45730.645833333336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5057</v>
      </c>
      <c r="B40" s="214" t="str">
        <f>VLOOKUP(A40,門市主檔!A:B,2,FALSE)</f>
        <v>新莊中港店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4"/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未更換</v>
      </c>
      <c r="H40" s="298">
        <f>VLOOKUP(A40,門市主檔!A:U,21,FALSE)</f>
        <v>2</v>
      </c>
      <c r="I40" s="214" t="str">
        <f>VLOOKUP(A40,'0919門市清單主檔'!B:V,21,FALSE)</f>
        <v>新莊區</v>
      </c>
      <c r="J40" s="222">
        <v>45730.666666666664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4194</v>
      </c>
      <c r="B41" s="214" t="str">
        <f>VLOOKUP(A41,門市主檔!A:B,2,FALSE)</f>
        <v>新莊鼎苑店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4"/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2</v>
      </c>
      <c r="I41" s="214" t="str">
        <f>VLOOKUP(A41,'0919門市清單主檔'!B:V,21,FALSE)</f>
        <v>新莊區</v>
      </c>
      <c r="J41" s="222">
        <v>45700.604166666664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21.6" customHeight="1">
      <c r="A42" s="214">
        <v>4701</v>
      </c>
      <c r="B42" s="214" t="str">
        <f>VLOOKUP(A42,門市主檔!A:B,2,FALSE)</f>
        <v>新莊昌平店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 t="shared" si="4"/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無專案</v>
      </c>
      <c r="H42" s="298">
        <f>VLOOKUP(A42,門市主檔!A:U,21,FALSE)</f>
        <v>0</v>
      </c>
      <c r="I42" s="214" t="str">
        <f>VLOOKUP(A42,'0919門市清單主檔'!B:V,21,FALSE)</f>
        <v>新莊區</v>
      </c>
      <c r="J42" s="222">
        <v>45712.604166666664</v>
      </c>
      <c r="K42" s="208"/>
      <c r="L42" s="208"/>
      <c r="M42" s="208"/>
      <c r="N42" s="208"/>
      <c r="O42" s="208"/>
      <c r="P42" s="208" t="s">
        <v>52</v>
      </c>
      <c r="Q42" s="208"/>
    </row>
    <row r="43" spans="1:17" ht="21.6" customHeight="1">
      <c r="A43" s="214">
        <v>3999</v>
      </c>
      <c r="B43" s="214" t="str">
        <f>VLOOKUP(A43,門市主檔!A:B,2,FALSE)</f>
        <v>新莊福祐店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 t="shared" si="4"/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未更換</v>
      </c>
      <c r="H43" s="298">
        <f>VLOOKUP(A43,門市主檔!A:U,21,FALSE)</f>
        <v>1</v>
      </c>
      <c r="I43" s="214" t="str">
        <f>VLOOKUP(A43,'0919門市清單主檔'!B:V,21,FALSE)</f>
        <v>新莊區</v>
      </c>
      <c r="J43" s="222">
        <v>45712.618055555555</v>
      </c>
      <c r="K43" s="208"/>
      <c r="L43" s="208"/>
      <c r="M43" s="208"/>
      <c r="N43" s="208"/>
      <c r="O43" s="208"/>
      <c r="P43" s="208" t="s">
        <v>52</v>
      </c>
      <c r="Q43" s="208"/>
    </row>
    <row r="44" spans="1:17" ht="21.6" customHeight="1">
      <c r="A44" s="214">
        <v>4856</v>
      </c>
      <c r="B44" s="214" t="str">
        <f>VLOOKUP(A44,門市主檔!A:B,2,FALSE)</f>
        <v>新莊小胖店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 t="shared" si="4"/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未更換</v>
      </c>
      <c r="H44" s="298">
        <f>VLOOKUP(A44,門市主檔!A:U,21,FALSE)</f>
        <v>1</v>
      </c>
      <c r="I44" s="214" t="str">
        <f>VLOOKUP(A44,'0919門市清單主檔'!B:V,21,FALSE)</f>
        <v>新莊區</v>
      </c>
      <c r="J44" s="222">
        <v>45665.444444444445</v>
      </c>
      <c r="K44" s="208"/>
      <c r="L44" s="208"/>
      <c r="M44" s="208"/>
      <c r="N44" s="208"/>
      <c r="O44" s="208"/>
      <c r="P44" s="208"/>
      <c r="Q44" s="208"/>
    </row>
    <row r="45" spans="1:17" ht="21.6" customHeight="1">
      <c r="A45" s="214">
        <v>3380</v>
      </c>
      <c r="B45" s="214" t="str">
        <f>VLOOKUP(A45,門市主檔!A:B,2,FALSE)</f>
        <v>北縣莊勝店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 t="shared" si="4"/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未更換</v>
      </c>
      <c r="H45" s="298">
        <f>VLOOKUP(A45,門市主檔!A:U,21,FALSE)</f>
        <v>1</v>
      </c>
      <c r="I45" s="214" t="str">
        <f>VLOOKUP(A45,'0919門市清單主檔'!B:V,21,FALSE)</f>
        <v>新莊區</v>
      </c>
      <c r="J45" s="222">
        <v>45663.673611111109</v>
      </c>
      <c r="K45" s="208"/>
      <c r="L45" s="208"/>
      <c r="M45" s="208"/>
      <c r="N45" s="208"/>
      <c r="O45" s="208"/>
      <c r="P45" s="208"/>
      <c r="Q45" s="208"/>
    </row>
    <row r="46" spans="1:17" ht="21.6" customHeight="1">
      <c r="A46" s="214">
        <v>4163</v>
      </c>
      <c r="B46" s="214" t="str">
        <f>VLOOKUP(A46,門市主檔!A:B,2,FALSE)</f>
        <v>新莊中泉店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 t="shared" si="4"/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未更換</v>
      </c>
      <c r="H46" s="298">
        <f>VLOOKUP(A46,門市主檔!A:U,21,FALSE)</f>
        <v>2</v>
      </c>
      <c r="I46" s="214" t="str">
        <f>VLOOKUP(A46,'0919門市清單主檔'!B:V,21,FALSE)</f>
        <v>新莊區</v>
      </c>
      <c r="J46" s="222">
        <v>45666.65625</v>
      </c>
      <c r="K46" s="208"/>
      <c r="L46" s="208"/>
      <c r="M46" s="208"/>
      <c r="N46" s="208"/>
      <c r="O46" s="208"/>
      <c r="P46" s="208"/>
      <c r="Q46" s="208"/>
    </row>
    <row r="47" spans="1:17" ht="21.6" customHeight="1">
      <c r="A47" s="214">
        <v>3052</v>
      </c>
      <c r="B47" s="214" t="str">
        <f>VLOOKUP(A47,門市主檔!A:B,2,FALSE)</f>
        <v>北縣莊玲店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 t="shared" si="4"/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2</v>
      </c>
      <c r="I47" s="214" t="str">
        <f>VLOOKUP(A47,'0919門市清單主檔'!B:V,21,FALSE)</f>
        <v>新莊區</v>
      </c>
      <c r="J47" s="222">
        <v>45663.635416666664</v>
      </c>
      <c r="K47" s="208"/>
      <c r="L47" s="208"/>
      <c r="M47" s="208"/>
      <c r="N47" s="208"/>
      <c r="O47" s="208"/>
      <c r="P47" s="208"/>
      <c r="Q47" s="208"/>
    </row>
    <row r="48" spans="1:17" ht="21.6" customHeight="1">
      <c r="A48" s="214" t="s">
        <v>45</v>
      </c>
      <c r="B48" s="214" t="str">
        <f>VLOOKUP(A48,門市主檔!A:B,2,FALSE)</f>
        <v>新莊福營店</v>
      </c>
      <c r="C48" s="314" t="str">
        <f>IF(COUNTIFS(IM!$F:$F,A48,IM!$AD:$AD,"O",IM!$X:$X,"&gt;="&amp;$R$1, IM!$X:$X,"&lt;="&amp;$S$1)&gt;0,"V","")</f>
        <v/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 t="shared" si="4"/>
        <v>未保養</v>
      </c>
      <c r="G48" s="214" t="str">
        <f>IF(AND(VLOOKUP(A48,門市主檔!A:Y,25,FALSE)="STAR", VLOOKUP(A48,門市主檔!A:N,14,FALSE)=""), "未更換", IF(VLOOKUP(A48,門市主檔!A:Y,25,FALSE)&lt;&gt;"STAR", "無專案", "已更換"))</f>
        <v>未更換</v>
      </c>
      <c r="H48" s="298">
        <f>VLOOKUP(A48,門市主檔!A:U,21,FALSE)</f>
        <v>2</v>
      </c>
      <c r="I48" s="214" t="str">
        <f>VLOOKUP(A48,'0919門市清單主檔'!B:V,21,FALSE)</f>
        <v>新莊區</v>
      </c>
      <c r="J48" s="222">
        <v>45665.65625</v>
      </c>
      <c r="K48" s="208"/>
      <c r="L48" s="208"/>
      <c r="M48" s="208"/>
      <c r="N48" s="208"/>
      <c r="O48" s="208"/>
      <c r="P48" s="208"/>
      <c r="Q48" s="208"/>
    </row>
    <row r="49" spans="1:17" ht="21.6" customHeight="1">
      <c r="A49" s="214" t="s">
        <v>44</v>
      </c>
      <c r="B49" s="214" t="str">
        <f>VLOOKUP(A49,門市主檔!A:B,2,FALSE)</f>
        <v>新莊裕民店</v>
      </c>
      <c r="C49" s="314" t="str">
        <f>IF(COUNTIFS(IM!$F:$F,A49,IM!$AD:$AD,"O",IM!$X:$X,"&gt;="&amp;$R$1, IM!$X:$X,"&lt;="&amp;$S$1)&gt;0,"V","")</f>
        <v/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 t="shared" si="4"/>
        <v>未保養</v>
      </c>
      <c r="G49" s="214" t="str">
        <f>IF(AND(VLOOKUP(A49,門市主檔!A:Y,25,FALSE)="STAR", VLOOKUP(A49,門市主檔!A:N,14,FALSE)=""), "未更換", IF(VLOOKUP(A49,門市主檔!A:Y,25,FALSE)&lt;&gt;"STAR", "無專案", "已更換"))</f>
        <v>未更換</v>
      </c>
      <c r="H49" s="298">
        <f>VLOOKUP(A49,門市主檔!A:U,21,FALSE)</f>
        <v>1</v>
      </c>
      <c r="I49" s="214" t="str">
        <f>VLOOKUP(A49,'0919門市清單主檔'!B:V,21,FALSE)</f>
        <v>新莊區</v>
      </c>
      <c r="J49" s="222">
        <v>45663.548611111109</v>
      </c>
      <c r="K49" s="208"/>
      <c r="L49" s="208"/>
      <c r="M49" s="208"/>
      <c r="N49" s="208"/>
      <c r="O49" s="208"/>
      <c r="P49" s="208"/>
      <c r="Q49" s="208"/>
    </row>
    <row r="50" spans="1:17" ht="21.6" customHeight="1">
      <c r="A50" s="214" t="s">
        <v>4057</v>
      </c>
      <c r="B50" s="214" t="str">
        <f>VLOOKUP(A50,門市主檔!A:B,2,FALSE)</f>
        <v>田倉民安店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 t="shared" si="4"/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無專案</v>
      </c>
      <c r="H50" s="298">
        <f>VLOOKUP(A50,門市主檔!A:U,21,FALSE)</f>
        <v>0</v>
      </c>
      <c r="I50" s="214" t="str">
        <f>VLOOKUP(A50,'0919門市清單主檔'!B:V,21,FALSE)</f>
        <v>新莊區</v>
      </c>
      <c r="J50" s="222">
        <v>45665.645833333336</v>
      </c>
      <c r="K50" s="208"/>
      <c r="L50" s="208"/>
      <c r="M50" s="208"/>
      <c r="N50" s="208"/>
      <c r="O50" s="208"/>
      <c r="P50" s="208"/>
      <c r="Q50" s="208"/>
    </row>
    <row r="51" spans="1:17" ht="21.6" customHeight="1">
      <c r="A51" s="214">
        <v>4144</v>
      </c>
      <c r="B51" s="214" t="str">
        <f>VLOOKUP(A51,門市主檔!A:B,2,FALSE)</f>
        <v>新莊頭前店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 t="shared" si="4"/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未更換</v>
      </c>
      <c r="H51" s="298">
        <f>VLOOKUP(A51,門市主檔!A:U,21,FALSE)</f>
        <v>2</v>
      </c>
      <c r="I51" s="214" t="str">
        <f>VLOOKUP(A51,'0919門市清單主檔'!B:V,21,FALSE)</f>
        <v>新莊區</v>
      </c>
      <c r="J51" s="222">
        <v>45691.5625</v>
      </c>
      <c r="K51" s="208"/>
      <c r="L51" s="208"/>
      <c r="M51" s="208"/>
      <c r="N51" s="208"/>
      <c r="O51" s="208"/>
      <c r="P51" s="208"/>
      <c r="Q51" s="208"/>
    </row>
    <row r="52" spans="1:17" ht="19.5" customHeight="1">
      <c r="A52" s="214">
        <v>4005</v>
      </c>
      <c r="B52" s="214" t="str">
        <f>VLOOKUP(A52,門市主檔!A:B,2,FALSE)</f>
        <v>新莊雙鳳店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 t="shared" si="4"/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未更換</v>
      </c>
      <c r="H52" s="298">
        <f>VLOOKUP(A52,門市主檔!A:U,21,FALSE)</f>
        <v>2</v>
      </c>
      <c r="I52" s="214" t="str">
        <f>VLOOKUP(A52,'0919門市清單主檔'!B:V,21,FALSE)</f>
        <v>新莊區</v>
      </c>
      <c r="J52" s="222">
        <v>45678.5625</v>
      </c>
      <c r="K52" s="208"/>
      <c r="L52" s="208"/>
      <c r="M52" s="208"/>
      <c r="N52" s="208"/>
      <c r="O52" s="208"/>
      <c r="P52" s="208" t="s">
        <v>52</v>
      </c>
      <c r="Q52" s="219" t="s">
        <v>4114</v>
      </c>
    </row>
    <row r="53" spans="1:17" ht="19.5" customHeight="1">
      <c r="A53" s="214">
        <v>3785</v>
      </c>
      <c r="B53" s="214" t="str">
        <f>VLOOKUP(A53,門市主檔!A:B,2,FALSE)</f>
        <v>北縣莊榮店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 t="shared" si="4"/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無專案</v>
      </c>
      <c r="H53" s="298">
        <f>VLOOKUP(A53,門市主檔!A:U,21,FALSE)</f>
        <v>0</v>
      </c>
      <c r="I53" s="214" t="str">
        <f>VLOOKUP(A53,'0919門市清單主檔'!B:V,21,FALSE)</f>
        <v>新莊區</v>
      </c>
      <c r="J53" s="222">
        <v>45695.652777777781</v>
      </c>
      <c r="K53" s="208"/>
      <c r="L53" s="208"/>
      <c r="M53" s="208"/>
      <c r="N53" s="208"/>
      <c r="O53" s="208"/>
      <c r="P53" s="208" t="s">
        <v>52</v>
      </c>
      <c r="Q53" s="219" t="s">
        <v>4114</v>
      </c>
    </row>
    <row r="54" spans="1:17" ht="19.5" customHeight="1">
      <c r="A54" s="214" t="s">
        <v>48</v>
      </c>
      <c r="B54" s="214" t="str">
        <f>VLOOKUP(A54,門市主檔!A:B,2,FALSE)</f>
        <v>田倉新樹店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 t="shared" si="4"/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未更換</v>
      </c>
      <c r="H54" s="298">
        <f>VLOOKUP(A54,門市主檔!A:U,21,FALSE)</f>
        <v>1</v>
      </c>
      <c r="I54" s="214" t="str">
        <f>VLOOKUP(A54,'0919門市清單主檔'!B:V,21,FALSE)</f>
        <v>新莊區</v>
      </c>
      <c r="J54" s="222">
        <v>45695.583333333336</v>
      </c>
      <c r="K54" s="208"/>
      <c r="L54" s="208"/>
      <c r="M54" s="208"/>
      <c r="N54" s="208"/>
      <c r="O54" s="208"/>
      <c r="P54" s="208" t="s">
        <v>52</v>
      </c>
      <c r="Q54" s="219" t="s">
        <v>4114</v>
      </c>
    </row>
    <row r="55" spans="1:17" ht="18.75" customHeight="1">
      <c r="A55" s="214">
        <v>2743</v>
      </c>
      <c r="B55" s="214" t="str">
        <f>VLOOKUP(A55,門市主檔!A:B,2,FALSE)</f>
        <v>新莊豐年店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 t="shared" si="4"/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未更換</v>
      </c>
      <c r="H55" s="298">
        <f>VLOOKUP(A55,門市主檔!A:U,21,FALSE)</f>
        <v>1</v>
      </c>
      <c r="I55" s="214" t="str">
        <f>VLOOKUP(A55,'0919門市清單主檔'!B:V,21,FALSE)</f>
        <v>新莊區</v>
      </c>
      <c r="J55" s="222">
        <v>45695.635416666664</v>
      </c>
      <c r="K55" s="208"/>
      <c r="L55" s="208"/>
      <c r="M55" s="208"/>
      <c r="N55" s="208"/>
      <c r="O55" s="208"/>
      <c r="P55" s="208" t="s">
        <v>52</v>
      </c>
      <c r="Q55" s="219" t="s">
        <v>4114</v>
      </c>
    </row>
    <row r="56" spans="1:17" ht="18.75" customHeight="1">
      <c r="A56" s="214">
        <v>2109</v>
      </c>
      <c r="B56" s="214" t="str">
        <f>VLOOKUP(A56,門市主檔!A:B,2,FALSE)</f>
        <v>北縣瓊林南店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 t="shared" si="4"/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未更換</v>
      </c>
      <c r="H56" s="298">
        <f>VLOOKUP(A56,門市主檔!A:U,21,FALSE)</f>
        <v>2</v>
      </c>
      <c r="I56" s="214" t="str">
        <f>VLOOKUP(A56,'0919門市清單主檔'!B:V,21,FALSE)</f>
        <v>新莊區</v>
      </c>
      <c r="J56" s="222">
        <v>45695.604166666664</v>
      </c>
      <c r="K56" s="208"/>
      <c r="L56" s="208"/>
      <c r="M56" s="208"/>
      <c r="N56" s="208"/>
      <c r="O56" s="208"/>
      <c r="P56" s="208"/>
      <c r="Q56" s="219" t="s">
        <v>4114</v>
      </c>
    </row>
    <row r="57" spans="1:17" ht="18.75" customHeight="1">
      <c r="A57" s="214">
        <v>4208</v>
      </c>
      <c r="B57" s="214" t="str">
        <f>VLOOKUP(A57,門市主檔!A:B,2,FALSE)</f>
        <v>新莊瓊泰店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 t="shared" si="4"/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無專案</v>
      </c>
      <c r="H57" s="298">
        <f>VLOOKUP(A57,門市主檔!A:U,21,FALSE)</f>
        <v>0</v>
      </c>
      <c r="I57" s="214" t="str">
        <f>VLOOKUP(A57,'0919門市清單主檔'!B:V,21,FALSE)</f>
        <v>新莊區</v>
      </c>
      <c r="J57" s="222">
        <v>45695.618055555555</v>
      </c>
      <c r="K57" s="208"/>
      <c r="L57" s="208"/>
      <c r="M57" s="208"/>
      <c r="N57" s="208"/>
      <c r="O57" s="208"/>
      <c r="P57" s="208"/>
      <c r="Q57" s="219" t="s">
        <v>4114</v>
      </c>
    </row>
    <row r="58" spans="1:17" ht="18.75" customHeight="1">
      <c r="A58" s="214">
        <v>3606</v>
      </c>
      <c r="B58" s="214" t="str">
        <f>VLOOKUP(A58,門市主檔!A:B,2,FALSE)</f>
        <v>北縣泰富店</v>
      </c>
      <c r="C58" s="314" t="str">
        <f>IF(COUNTIFS(IM!$F:$F,A58,IM!$AD:$AD,"O",IM!$X:$X,"&gt;="&amp;$R$1, IM!$X:$X,"&lt;="&amp;$S$1)&gt;0,"V","")</f>
        <v>V</v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 t="shared" si="4"/>
        <v/>
      </c>
      <c r="G58" s="214" t="str">
        <f>IF(AND(VLOOKUP(A58,門市主檔!A:Y,25,FALSE)="STAR", VLOOKUP(A58,門市主檔!A:N,14,FALSE)=""), "未更換", IF(VLOOKUP(A58,門市主檔!A:Y,25,FALSE)&lt;&gt;"STAR", "無專案", "已更換"))</f>
        <v>已更換</v>
      </c>
      <c r="H58" s="298">
        <f>VLOOKUP(A58,門市主檔!A:U,21,FALSE)</f>
        <v>2</v>
      </c>
      <c r="I58" s="214" t="str">
        <f>VLOOKUP(A58,'0919門市清單主檔'!B:V,21,FALSE)</f>
        <v>泰山區</v>
      </c>
      <c r="J58" s="222">
        <v>45678.604166666664</v>
      </c>
      <c r="K58" s="208"/>
      <c r="L58" s="208"/>
      <c r="M58" s="208"/>
      <c r="N58" s="208"/>
      <c r="O58" s="208"/>
      <c r="P58" s="208"/>
      <c r="Q58" s="219" t="s">
        <v>4114</v>
      </c>
    </row>
    <row r="59" spans="1:17" ht="18.75" customHeight="1">
      <c r="A59" s="214">
        <v>4656</v>
      </c>
      <c r="B59" s="214" t="str">
        <f>VLOOKUP(A59,門市主檔!A:B,2,FALSE)</f>
        <v>泰山新民店</v>
      </c>
      <c r="C59" s="314" t="str">
        <f>IF(COUNTIFS(IM!$F:$F,A59,IM!$AD:$AD,"O",IM!$X:$X,"&gt;="&amp;$R$1, IM!$X:$X,"&lt;="&amp;$S$1)&gt;0,"V","")</f>
        <v>V</v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 t="shared" si="4"/>
        <v/>
      </c>
      <c r="G59" s="214" t="str">
        <f>IF(AND(VLOOKUP(A59,門市主檔!A:Y,25,FALSE)="STAR", VLOOKUP(A59,門市主檔!A:N,14,FALSE)=""), "未更換", IF(VLOOKUP(A59,門市主檔!A:Y,25,FALSE)&lt;&gt;"STAR", "無專案", "已更換"))</f>
        <v>已更換</v>
      </c>
      <c r="H59" s="298">
        <f>VLOOKUP(A59,門市主檔!A:U,21,FALSE)</f>
        <v>2</v>
      </c>
      <c r="I59" s="214" t="str">
        <f>VLOOKUP(A59,'0919門市清單主檔'!B:V,21,FALSE)</f>
        <v>泰山區</v>
      </c>
      <c r="J59" s="222">
        <v>45678.583333333336</v>
      </c>
      <c r="K59" s="208"/>
      <c r="L59" s="208"/>
      <c r="M59" s="208"/>
      <c r="N59" s="208"/>
      <c r="O59" s="208"/>
      <c r="P59" s="208" t="s">
        <v>52</v>
      </c>
      <c r="Q59" s="219" t="s">
        <v>4114</v>
      </c>
    </row>
    <row r="60" spans="1:17" ht="18.75" customHeight="1">
      <c r="A60" s="214">
        <v>3851</v>
      </c>
      <c r="B60" s="214" t="str">
        <f>VLOOKUP(A60,門市主檔!A:B,2,FALSE)</f>
        <v>北縣輔園店</v>
      </c>
      <c r="C60" s="314" t="str">
        <f>IF(COUNTIFS(IM!$F:$F,A60,IM!$AD:$AD,"O",IM!$X:$X,"&gt;="&amp;$R$1, IM!$X:$X,"&lt;="&amp;$S$1)&gt;0,"V","")</f>
        <v>V</v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 t="shared" si="4"/>
        <v/>
      </c>
      <c r="G60" s="214" t="str">
        <f>IF(AND(VLOOKUP(A60,門市主檔!A:Y,25,FALSE)="STAR", VLOOKUP(A60,門市主檔!A:N,14,FALSE)=""), "未更換", IF(VLOOKUP(A60,門市主檔!A:Y,25,FALSE)&lt;&gt;"STAR", "無專案", "已更換"))</f>
        <v>已更換</v>
      </c>
      <c r="H60" s="298">
        <f>VLOOKUP(A60,門市主檔!A:U,21,FALSE)</f>
        <v>2</v>
      </c>
      <c r="I60" s="214" t="str">
        <f>VLOOKUP(A60,'0919門市清單主檔'!B:V,21,FALSE)</f>
        <v>新莊區</v>
      </c>
      <c r="J60" s="222">
        <v>45733.583333333336</v>
      </c>
      <c r="K60" s="208"/>
      <c r="L60" s="208"/>
      <c r="M60" s="208"/>
      <c r="N60" s="208"/>
      <c r="O60" s="208"/>
      <c r="P60" s="208"/>
      <c r="Q60" s="219" t="s">
        <v>4114</v>
      </c>
    </row>
    <row r="61" spans="1:17" ht="18.75" customHeight="1">
      <c r="A61" s="214">
        <v>4326</v>
      </c>
      <c r="B61" s="214" t="str">
        <f>VLOOKUP(A61,門市主檔!A:B,2,FALSE)</f>
        <v>林口建安店</v>
      </c>
      <c r="C61" s="314" t="str">
        <f>IF(COUNTIFS(IM!$F:$F,A61,IM!$AD:$AD,"O",IM!$X:$X,"&gt;="&amp;$R$1, IM!$X:$X,"&lt;="&amp;$S$1)&gt;0,"V","")</f>
        <v>V</v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 t="shared" si="4"/>
        <v/>
      </c>
      <c r="G61" s="214" t="str">
        <f>IF(AND(VLOOKUP(A61,門市主檔!A:Y,25,FALSE)="STAR", VLOOKUP(A61,門市主檔!A:N,14,FALSE)=""), "未更換", IF(VLOOKUP(A61,門市主檔!A:Y,25,FALSE)&lt;&gt;"STAR", "無專案", "已更換"))</f>
        <v>已更換</v>
      </c>
      <c r="H61" s="298">
        <f>VLOOKUP(A61,門市主檔!A:U,21,FALSE)</f>
        <v>2</v>
      </c>
      <c r="I61" s="214" t="str">
        <f>VLOOKUP(A61,'0919門市清單主檔'!B:V,21,FALSE)</f>
        <v>林口區</v>
      </c>
      <c r="J61" s="222">
        <v>45705.548611111109</v>
      </c>
      <c r="K61" s="208"/>
      <c r="L61" s="208"/>
      <c r="M61" s="208"/>
      <c r="N61" s="208"/>
      <c r="O61" s="208"/>
      <c r="P61" s="208"/>
      <c r="Q61" s="219" t="s">
        <v>4114</v>
      </c>
    </row>
    <row r="62" spans="1:17" ht="18.75" customHeight="1">
      <c r="A62" s="214">
        <v>4282</v>
      </c>
      <c r="B62" s="214" t="str">
        <f>VLOOKUP(A62,門市主檔!A:B,2,FALSE)</f>
        <v>林口建林店</v>
      </c>
      <c r="C62" s="314" t="str">
        <f>IF(COUNTIFS(IM!$F:$F,A62,IM!$AD:$AD,"O",IM!$X:$X,"&gt;="&amp;$R$1, IM!$X:$X,"&lt;="&amp;$S$1)&gt;0,"V","")</f>
        <v>V</v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 t="shared" si="4"/>
        <v/>
      </c>
      <c r="G62" s="214" t="str">
        <f>IF(AND(VLOOKUP(A62,門市主檔!A:Y,25,FALSE)="STAR", VLOOKUP(A62,門市主檔!A:N,14,FALSE)=""), "未更換", IF(VLOOKUP(A62,門市主檔!A:Y,25,FALSE)&lt;&gt;"STAR", "無專案", "已更換"))</f>
        <v>無專案</v>
      </c>
      <c r="H62" s="298">
        <f>VLOOKUP(A62,門市主檔!A:U,21,FALSE)</f>
        <v>0</v>
      </c>
      <c r="I62" s="214" t="str">
        <f>VLOOKUP(A62,'0919門市清單主檔'!B:V,21,FALSE)</f>
        <v>林口區</v>
      </c>
      <c r="J62" s="222">
        <v>45705.458333333336</v>
      </c>
      <c r="K62" s="208"/>
      <c r="L62" s="208"/>
      <c r="M62" s="208"/>
      <c r="N62" s="208"/>
      <c r="O62" s="208"/>
      <c r="P62" s="208"/>
      <c r="Q62" s="219" t="s">
        <v>4114</v>
      </c>
    </row>
    <row r="63" spans="1:17" ht="19.5" customHeight="1">
      <c r="A63" s="214">
        <v>2362</v>
      </c>
      <c r="B63" s="214" t="str">
        <f>VLOOKUP(A63,門市主檔!A:B,2,FALSE)</f>
        <v>新莊化成店</v>
      </c>
      <c r="C63" s="314" t="str">
        <f>IF(COUNTIFS(IM!$F:$F,A63,IM!$AD:$AD,"O",IM!$X:$X,"&gt;="&amp;$R$1, IM!$X:$X,"&lt;="&amp;$S$1)&gt;0,"V","")</f>
        <v>V</v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 t="shared" si="4"/>
        <v/>
      </c>
      <c r="G63" s="214" t="str">
        <f>IF(AND(VLOOKUP(A63,門市主檔!A:Y,25,FALSE)="STAR", VLOOKUP(A63,門市主檔!A:N,14,FALSE)=""), "未更換", IF(VLOOKUP(A63,門市主檔!A:Y,25,FALSE)&lt;&gt;"STAR", "無專案", "已更換"))</f>
        <v>已更換</v>
      </c>
      <c r="H63" s="298">
        <f>VLOOKUP(A63,門市主檔!A:U,21,FALSE)</f>
        <v>2</v>
      </c>
      <c r="I63" s="214" t="str">
        <f>VLOOKUP(A63,'0919門市清單主檔'!B:V,21,FALSE)</f>
        <v>新莊區</v>
      </c>
      <c r="J63" s="222">
        <v>45741.618055555555</v>
      </c>
      <c r="K63" s="208"/>
      <c r="L63" s="208"/>
      <c r="M63" s="208"/>
      <c r="N63" s="208"/>
      <c r="O63" s="208"/>
      <c r="P63" s="208"/>
      <c r="Q63" s="219" t="s">
        <v>4114</v>
      </c>
    </row>
    <row r="64" spans="1:17" ht="19.5" customHeight="1">
      <c r="A64" s="214">
        <v>4762</v>
      </c>
      <c r="B64" s="214" t="str">
        <f>VLOOKUP(A64,門市主檔!A:B,2,FALSE)</f>
        <v>新莊巷口店</v>
      </c>
      <c r="C64" s="314" t="str">
        <f>IF(COUNTIFS(IM!$F:$F,A64,IM!$AD:$AD,"O",IM!$X:$X,"&gt;="&amp;$R$1, IM!$X:$X,"&lt;="&amp;$S$1)&gt;0,"V","")</f>
        <v>V</v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 t="shared" si="4"/>
        <v/>
      </c>
      <c r="G64" s="214" t="str">
        <f>IF(AND(VLOOKUP(A64,門市主檔!A:Y,25,FALSE)="STAR", VLOOKUP(A64,門市主檔!A:N,14,FALSE)=""), "未更換", IF(VLOOKUP(A64,門市主檔!A:Y,25,FALSE)&lt;&gt;"STAR", "無專案", "已更換"))</f>
        <v>無專案</v>
      </c>
      <c r="H64" s="298">
        <f>VLOOKUP(A64,門市主檔!A:U,21,FALSE)</f>
        <v>0</v>
      </c>
      <c r="I64" s="214" t="str">
        <f>VLOOKUP(A64,'0919門市清單主檔'!B:V,21,FALSE)</f>
        <v>新莊區</v>
      </c>
      <c r="J64" s="222">
        <v>45712.631944444445</v>
      </c>
      <c r="K64" s="208"/>
      <c r="L64" s="208"/>
      <c r="M64" s="208"/>
      <c r="N64" s="208"/>
      <c r="O64" s="208"/>
      <c r="P64" s="208"/>
      <c r="Q64" s="219" t="s">
        <v>4114</v>
      </c>
    </row>
    <row r="65" spans="1:17" ht="15.75" customHeight="1">
      <c r="A65" s="208"/>
      <c r="B65" s="208"/>
      <c r="C65" s="318"/>
      <c r="D65" s="318"/>
      <c r="E65" s="31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</row>
    <row r="66" spans="1:17" ht="15.75" customHeight="1">
      <c r="A66" s="208"/>
      <c r="B66" s="208"/>
      <c r="C66" s="318"/>
      <c r="D66" s="318"/>
      <c r="E66" s="31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</row>
    <row r="67" spans="1:17" ht="15.75" customHeight="1">
      <c r="A67" s="208"/>
      <c r="B67" s="208"/>
      <c r="C67" s="318"/>
      <c r="D67" s="318"/>
      <c r="E67" s="31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</row>
    <row r="68" spans="1:17" ht="15.75" customHeight="1">
      <c r="A68" s="208"/>
      <c r="B68" s="208"/>
      <c r="C68" s="318"/>
      <c r="D68" s="318"/>
      <c r="E68" s="31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</row>
    <row r="69" spans="1:17" ht="15.75" customHeight="1">
      <c r="A69" s="208"/>
      <c r="B69" s="208"/>
      <c r="C69" s="318"/>
      <c r="D69" s="318"/>
      <c r="E69" s="31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</row>
    <row r="70" spans="1:17" ht="15.75" customHeight="1">
      <c r="A70" s="208"/>
      <c r="B70" s="208"/>
      <c r="C70" s="318"/>
      <c r="D70" s="318"/>
      <c r="E70" s="31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</row>
    <row r="71" spans="1:17" ht="15.75" customHeight="1">
      <c r="A71" s="208"/>
      <c r="B71" s="208"/>
      <c r="C71" s="318"/>
      <c r="D71" s="318"/>
      <c r="E71" s="31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</row>
    <row r="72" spans="1:17" ht="15.75" customHeight="1">
      <c r="A72" s="208"/>
      <c r="B72" s="208"/>
      <c r="C72" s="318"/>
      <c r="D72" s="318"/>
      <c r="E72" s="31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</row>
    <row r="73" spans="1:17" ht="15.75" customHeight="1">
      <c r="A73" s="208"/>
      <c r="B73" s="208"/>
      <c r="C73" s="318"/>
      <c r="D73" s="318"/>
      <c r="E73" s="31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</row>
    <row r="74" spans="1:17" ht="15.75" customHeight="1">
      <c r="A74" s="208"/>
      <c r="B74" s="208"/>
      <c r="C74" s="318"/>
      <c r="D74" s="318"/>
      <c r="E74" s="31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</row>
    <row r="75" spans="1:17" ht="15.75" customHeight="1">
      <c r="A75" s="208"/>
      <c r="B75" s="208"/>
      <c r="C75" s="318"/>
      <c r="D75" s="318"/>
      <c r="E75" s="31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</row>
    <row r="76" spans="1:17" ht="15.75" customHeight="1">
      <c r="A76" s="208"/>
      <c r="B76" s="208"/>
      <c r="C76" s="318"/>
      <c r="D76" s="318"/>
      <c r="E76" s="31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</row>
    <row r="77" spans="1:17" ht="15.75" customHeight="1">
      <c r="A77" s="208"/>
      <c r="B77" s="208"/>
      <c r="C77" s="318"/>
      <c r="D77" s="318"/>
      <c r="E77" s="31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</row>
    <row r="78" spans="1:17" ht="15.75" customHeight="1">
      <c r="A78" s="208"/>
      <c r="B78" s="208"/>
      <c r="C78" s="318"/>
      <c r="D78" s="318"/>
      <c r="E78" s="31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</row>
    <row r="79" spans="1:17" ht="15.75" customHeight="1">
      <c r="A79" s="208"/>
      <c r="B79" s="208"/>
      <c r="C79" s="318"/>
      <c r="D79" s="318"/>
      <c r="E79" s="31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</row>
    <row r="80" spans="1:17" ht="15.75" customHeight="1">
      <c r="A80" s="208"/>
      <c r="B80" s="208"/>
      <c r="C80" s="318"/>
      <c r="D80" s="318"/>
      <c r="E80" s="31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</row>
    <row r="81" spans="1:17" ht="15.75" customHeight="1">
      <c r="A81" s="208"/>
      <c r="B81" s="208"/>
      <c r="C81" s="318"/>
      <c r="D81" s="318"/>
      <c r="E81" s="31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</row>
    <row r="82" spans="1:17" ht="15.75" customHeight="1">
      <c r="A82" s="208"/>
      <c r="B82" s="208"/>
      <c r="C82" s="318"/>
      <c r="D82" s="318"/>
      <c r="E82" s="31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</row>
    <row r="83" spans="1:17" ht="15.75" customHeight="1">
      <c r="A83" s="208"/>
      <c r="B83" s="208"/>
      <c r="C83" s="318"/>
      <c r="D83" s="318"/>
      <c r="E83" s="31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</row>
    <row r="84" spans="1:17" ht="15.75" customHeight="1">
      <c r="A84" s="208"/>
      <c r="B84" s="208"/>
      <c r="C84" s="318"/>
      <c r="D84" s="318"/>
      <c r="E84" s="31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</row>
    <row r="85" spans="1:17" ht="15.75" customHeight="1">
      <c r="A85" s="208"/>
      <c r="B85" s="208"/>
      <c r="C85" s="318"/>
      <c r="D85" s="318"/>
      <c r="E85" s="31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</row>
    <row r="86" spans="1:17" ht="15.75" customHeight="1">
      <c r="A86" s="208"/>
      <c r="B86" s="208"/>
      <c r="C86" s="318"/>
      <c r="D86" s="318"/>
      <c r="E86" s="31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</row>
    <row r="87" spans="1:17" ht="15.75" customHeight="1">
      <c r="A87" s="208"/>
      <c r="B87" s="208"/>
      <c r="C87" s="318"/>
      <c r="D87" s="318"/>
      <c r="E87" s="31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</row>
    <row r="88" spans="1:17" ht="15.75" customHeight="1">
      <c r="A88" s="208"/>
      <c r="B88" s="208"/>
      <c r="C88" s="318"/>
      <c r="D88" s="318"/>
      <c r="E88" s="31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</row>
    <row r="89" spans="1:17" ht="15.75" customHeight="1">
      <c r="A89" s="208"/>
      <c r="B89" s="208"/>
      <c r="C89" s="318"/>
      <c r="D89" s="318"/>
      <c r="E89" s="31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</row>
    <row r="90" spans="1:17" ht="15.75" customHeight="1">
      <c r="A90" s="208"/>
      <c r="B90" s="208"/>
      <c r="C90" s="318"/>
      <c r="D90" s="318"/>
      <c r="E90" s="31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</row>
    <row r="91" spans="1:17" ht="15.75" customHeight="1">
      <c r="A91" s="208"/>
      <c r="B91" s="208"/>
      <c r="C91" s="318"/>
      <c r="D91" s="318"/>
      <c r="E91" s="31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</row>
    <row r="92" spans="1:17" ht="15.75" customHeight="1">
      <c r="A92" s="208"/>
      <c r="B92" s="208"/>
      <c r="C92" s="318"/>
      <c r="D92" s="318"/>
      <c r="E92" s="31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</row>
    <row r="93" spans="1:17" ht="15.75" customHeight="1">
      <c r="A93" s="208"/>
      <c r="B93" s="208"/>
      <c r="C93" s="318"/>
      <c r="D93" s="318"/>
      <c r="E93" s="31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</row>
    <row r="94" spans="1:17" ht="15.75" customHeight="1">
      <c r="A94" s="208"/>
      <c r="B94" s="208"/>
      <c r="C94" s="318"/>
      <c r="D94" s="318"/>
      <c r="E94" s="31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</row>
    <row r="95" spans="1:17" ht="15.75" customHeight="1">
      <c r="A95" s="208"/>
      <c r="B95" s="208"/>
      <c r="C95" s="318"/>
      <c r="D95" s="318"/>
      <c r="E95" s="31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</row>
    <row r="96" spans="1:17" ht="15.75" customHeight="1">
      <c r="A96" s="208"/>
      <c r="B96" s="208"/>
      <c r="C96" s="318"/>
      <c r="D96" s="318"/>
      <c r="E96" s="31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</row>
    <row r="97" spans="1:17" ht="15.75" customHeight="1">
      <c r="A97" s="208"/>
      <c r="B97" s="208"/>
      <c r="C97" s="318"/>
      <c r="D97" s="318"/>
      <c r="E97" s="31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</row>
    <row r="98" spans="1:17" ht="15.75" customHeight="1">
      <c r="A98" s="208"/>
      <c r="B98" s="208"/>
      <c r="C98" s="318"/>
      <c r="D98" s="318"/>
      <c r="E98" s="31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</row>
    <row r="99" spans="1:17" ht="15.75" customHeight="1">
      <c r="A99" s="208"/>
      <c r="B99" s="208"/>
      <c r="C99" s="318"/>
      <c r="D99" s="318"/>
      <c r="E99" s="31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</row>
    <row r="100" spans="1:17" ht="15.75" customHeight="1">
      <c r="A100" s="208"/>
      <c r="B100" s="208"/>
      <c r="C100" s="318"/>
      <c r="D100" s="318"/>
      <c r="E100" s="31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</row>
    <row r="101" spans="1:17" ht="15.75" customHeight="1">
      <c r="A101" s="208"/>
      <c r="B101" s="208"/>
      <c r="C101" s="318"/>
      <c r="D101" s="318"/>
      <c r="E101" s="31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</row>
    <row r="102" spans="1:17" ht="15.75" customHeight="1">
      <c r="A102" s="208"/>
      <c r="B102" s="208"/>
      <c r="C102" s="318"/>
      <c r="D102" s="318"/>
      <c r="E102" s="31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</row>
    <row r="103" spans="1:17" ht="15.75" customHeight="1">
      <c r="A103" s="208"/>
      <c r="B103" s="208"/>
      <c r="C103" s="318"/>
      <c r="D103" s="318"/>
      <c r="E103" s="31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</row>
    <row r="104" spans="1:17" ht="15.75" customHeight="1">
      <c r="A104" s="208"/>
      <c r="B104" s="208"/>
      <c r="C104" s="318"/>
      <c r="D104" s="318"/>
      <c r="E104" s="31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</row>
    <row r="105" spans="1:17" ht="15.75" customHeight="1">
      <c r="A105" s="208"/>
      <c r="B105" s="208"/>
      <c r="C105" s="318"/>
      <c r="D105" s="318"/>
      <c r="E105" s="31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</row>
    <row r="106" spans="1:17" ht="15.75" customHeight="1">
      <c r="A106" s="208"/>
      <c r="B106" s="208"/>
      <c r="C106" s="318"/>
      <c r="D106" s="318"/>
      <c r="E106" s="31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</row>
    <row r="107" spans="1:17" ht="15.75" customHeight="1">
      <c r="A107" s="208"/>
      <c r="B107" s="208"/>
      <c r="C107" s="318"/>
      <c r="D107" s="318"/>
      <c r="E107" s="31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</row>
    <row r="108" spans="1:17" ht="15.75" customHeight="1">
      <c r="A108" s="208"/>
      <c r="B108" s="208"/>
      <c r="C108" s="318"/>
      <c r="D108" s="318"/>
      <c r="E108" s="31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</row>
    <row r="109" spans="1:17" ht="15.75" customHeight="1">
      <c r="A109" s="208"/>
      <c r="B109" s="208"/>
      <c r="C109" s="318"/>
      <c r="D109" s="318"/>
      <c r="E109" s="31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</row>
    <row r="110" spans="1:17" ht="15.75" customHeight="1">
      <c r="A110" s="208"/>
      <c r="B110" s="208"/>
      <c r="C110" s="318"/>
      <c r="D110" s="318"/>
      <c r="E110" s="31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</row>
    <row r="111" spans="1:17" ht="15.75" customHeight="1">
      <c r="A111" s="208"/>
      <c r="B111" s="208"/>
      <c r="C111" s="318"/>
      <c r="D111" s="318"/>
      <c r="E111" s="31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</row>
    <row r="112" spans="1:17" ht="15.75" customHeight="1">
      <c r="A112" s="208"/>
      <c r="B112" s="208"/>
      <c r="C112" s="318"/>
      <c r="D112" s="318"/>
      <c r="E112" s="31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</row>
    <row r="113" spans="1:17" ht="15.75" customHeight="1">
      <c r="A113" s="208"/>
      <c r="B113" s="208"/>
      <c r="C113" s="318"/>
      <c r="D113" s="318"/>
      <c r="E113" s="31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</row>
    <row r="114" spans="1:17" ht="15.75" customHeight="1">
      <c r="A114" s="208"/>
      <c r="B114" s="208"/>
      <c r="C114" s="318"/>
      <c r="D114" s="318"/>
      <c r="E114" s="31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</row>
    <row r="115" spans="1:17" ht="15.75" customHeight="1">
      <c r="A115" s="208"/>
      <c r="B115" s="208"/>
      <c r="C115" s="318"/>
      <c r="D115" s="318"/>
      <c r="E115" s="31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</row>
    <row r="116" spans="1:17" ht="15.75" customHeight="1">
      <c r="A116" s="208"/>
      <c r="B116" s="208"/>
      <c r="C116" s="318"/>
      <c r="D116" s="318"/>
      <c r="E116" s="31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</row>
    <row r="117" spans="1:17" ht="15.75" customHeight="1">
      <c r="A117" s="208"/>
      <c r="B117" s="208"/>
      <c r="C117" s="318"/>
      <c r="D117" s="318"/>
      <c r="E117" s="31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</row>
    <row r="118" spans="1:17" ht="15.75" customHeight="1">
      <c r="A118" s="208"/>
      <c r="B118" s="208"/>
      <c r="C118" s="318"/>
      <c r="D118" s="318"/>
      <c r="E118" s="31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</row>
    <row r="119" spans="1:17" ht="15.75" customHeight="1">
      <c r="A119" s="208"/>
      <c r="B119" s="208"/>
      <c r="C119" s="318"/>
      <c r="D119" s="318"/>
      <c r="E119" s="31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</row>
    <row r="120" spans="1:17" ht="15.75" customHeight="1">
      <c r="A120" s="208"/>
      <c r="B120" s="208"/>
      <c r="C120" s="318"/>
      <c r="D120" s="318"/>
      <c r="E120" s="31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</row>
    <row r="121" spans="1:17" ht="15.75" customHeight="1">
      <c r="A121" s="208"/>
      <c r="B121" s="208"/>
      <c r="C121" s="318"/>
      <c r="D121" s="318"/>
      <c r="E121" s="31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</row>
    <row r="122" spans="1:17" ht="15.75" customHeight="1">
      <c r="A122" s="208"/>
      <c r="B122" s="208"/>
      <c r="C122" s="318"/>
      <c r="D122" s="318"/>
      <c r="E122" s="31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</row>
    <row r="123" spans="1:17" ht="15.75" customHeight="1">
      <c r="A123" s="208"/>
      <c r="B123" s="208"/>
      <c r="C123" s="318"/>
      <c r="D123" s="318"/>
      <c r="E123" s="31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</row>
    <row r="124" spans="1:17" ht="15.75" customHeight="1">
      <c r="A124" s="208"/>
      <c r="B124" s="208"/>
      <c r="C124" s="318"/>
      <c r="D124" s="318"/>
      <c r="E124" s="31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</row>
    <row r="125" spans="1:17" ht="15.75" customHeight="1">
      <c r="A125" s="208"/>
      <c r="B125" s="208"/>
      <c r="C125" s="318"/>
      <c r="D125" s="318"/>
      <c r="E125" s="31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</row>
    <row r="126" spans="1:17" ht="15.75" customHeight="1">
      <c r="A126" s="208"/>
      <c r="B126" s="208"/>
      <c r="C126" s="318"/>
      <c r="D126" s="318"/>
      <c r="E126" s="31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</row>
    <row r="127" spans="1:17" ht="15.75" customHeight="1">
      <c r="A127" s="208"/>
      <c r="B127" s="208"/>
      <c r="C127" s="318"/>
      <c r="D127" s="318"/>
      <c r="E127" s="31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</row>
    <row r="128" spans="1:17" ht="15.75" customHeight="1">
      <c r="A128" s="208"/>
      <c r="B128" s="208"/>
      <c r="C128" s="318"/>
      <c r="D128" s="318"/>
      <c r="E128" s="31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</row>
    <row r="129" spans="1:17" ht="15.75" customHeight="1">
      <c r="A129" s="208"/>
      <c r="B129" s="208"/>
      <c r="C129" s="318"/>
      <c r="D129" s="318"/>
      <c r="E129" s="31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</row>
    <row r="130" spans="1:17" ht="15.75" customHeight="1">
      <c r="A130" s="208"/>
      <c r="B130" s="208"/>
      <c r="C130" s="318"/>
      <c r="D130" s="318"/>
      <c r="E130" s="31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</row>
    <row r="131" spans="1:17" ht="15.75" customHeight="1">
      <c r="A131" s="208"/>
      <c r="B131" s="208"/>
      <c r="C131" s="318"/>
      <c r="D131" s="318"/>
      <c r="E131" s="31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</row>
    <row r="132" spans="1:17" ht="15.75" customHeight="1">
      <c r="A132" s="208"/>
      <c r="B132" s="208"/>
      <c r="C132" s="318"/>
      <c r="D132" s="318"/>
      <c r="E132" s="31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</row>
    <row r="133" spans="1:17" ht="15.75" customHeight="1">
      <c r="A133" s="208"/>
      <c r="B133" s="208"/>
      <c r="C133" s="318"/>
      <c r="D133" s="318"/>
      <c r="E133" s="31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</row>
    <row r="134" spans="1:17" ht="15.75" customHeight="1">
      <c r="A134" s="208"/>
      <c r="B134" s="208"/>
      <c r="C134" s="318"/>
      <c r="D134" s="318"/>
      <c r="E134" s="31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</row>
    <row r="135" spans="1:17" ht="15.75" customHeight="1">
      <c r="A135" s="208"/>
      <c r="B135" s="208"/>
      <c r="C135" s="318"/>
      <c r="D135" s="318"/>
      <c r="E135" s="31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</row>
    <row r="136" spans="1:17" ht="15.75" customHeight="1">
      <c r="A136" s="208"/>
      <c r="B136" s="208"/>
      <c r="C136" s="318"/>
      <c r="D136" s="318"/>
      <c r="E136" s="31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</row>
    <row r="137" spans="1:17" ht="15.75" customHeight="1">
      <c r="A137" s="208"/>
      <c r="B137" s="208"/>
      <c r="C137" s="318"/>
      <c r="D137" s="318"/>
      <c r="E137" s="31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</row>
    <row r="138" spans="1:17" ht="15.75" customHeight="1">
      <c r="A138" s="208"/>
      <c r="B138" s="208"/>
      <c r="C138" s="318"/>
      <c r="D138" s="318"/>
      <c r="E138" s="31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</row>
    <row r="139" spans="1:17" ht="15.75" customHeight="1">
      <c r="A139" s="208"/>
      <c r="B139" s="208"/>
      <c r="C139" s="318"/>
      <c r="D139" s="318"/>
      <c r="E139" s="31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</row>
    <row r="140" spans="1:17" ht="15.75" customHeight="1">
      <c r="A140" s="208"/>
      <c r="B140" s="208"/>
      <c r="C140" s="318"/>
      <c r="D140" s="318"/>
      <c r="E140" s="31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</row>
    <row r="141" spans="1:17" ht="15.75" customHeight="1">
      <c r="A141" s="208"/>
      <c r="B141" s="208"/>
      <c r="C141" s="318"/>
      <c r="D141" s="318"/>
      <c r="E141" s="31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</row>
    <row r="142" spans="1:17" ht="15.75" customHeight="1">
      <c r="A142" s="208"/>
      <c r="B142" s="208"/>
      <c r="C142" s="318"/>
      <c r="D142" s="318"/>
      <c r="E142" s="31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</row>
    <row r="143" spans="1:17" ht="15.75" customHeight="1">
      <c r="A143" s="208"/>
      <c r="B143" s="208"/>
      <c r="C143" s="318"/>
      <c r="D143" s="318"/>
      <c r="E143" s="31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</row>
    <row r="144" spans="1:17" ht="15.75" customHeight="1">
      <c r="A144" s="208"/>
      <c r="B144" s="208"/>
      <c r="C144" s="318"/>
      <c r="D144" s="318"/>
      <c r="E144" s="31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</row>
    <row r="145" spans="1:17" ht="15.75" customHeight="1">
      <c r="A145" s="208"/>
      <c r="B145" s="208"/>
      <c r="C145" s="318"/>
      <c r="D145" s="318"/>
      <c r="E145" s="31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</row>
    <row r="146" spans="1:17" ht="15.75" customHeight="1">
      <c r="A146" s="208"/>
      <c r="B146" s="208"/>
      <c r="C146" s="318"/>
      <c r="D146" s="318"/>
      <c r="E146" s="31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</row>
    <row r="147" spans="1:17" ht="15.75" customHeight="1">
      <c r="A147" s="208"/>
      <c r="B147" s="208"/>
      <c r="C147" s="318"/>
      <c r="D147" s="318"/>
      <c r="E147" s="31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</row>
    <row r="148" spans="1:17" ht="15.75" customHeight="1">
      <c r="A148" s="208"/>
      <c r="B148" s="208"/>
      <c r="C148" s="318"/>
      <c r="D148" s="318"/>
      <c r="E148" s="31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</row>
    <row r="149" spans="1:17" ht="15.75" customHeight="1">
      <c r="A149" s="208"/>
      <c r="B149" s="208"/>
      <c r="C149" s="318"/>
      <c r="D149" s="318"/>
      <c r="E149" s="31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</row>
    <row r="150" spans="1:17" ht="15.75" customHeight="1">
      <c r="A150" s="208"/>
      <c r="B150" s="208"/>
      <c r="C150" s="318"/>
      <c r="D150" s="318"/>
      <c r="E150" s="31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</row>
    <row r="151" spans="1:17" ht="15.75" customHeight="1">
      <c r="A151" s="208"/>
      <c r="B151" s="208"/>
      <c r="C151" s="318"/>
      <c r="D151" s="318"/>
      <c r="E151" s="31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</row>
    <row r="152" spans="1:17" ht="15.75" customHeight="1">
      <c r="A152" s="208"/>
      <c r="B152" s="208"/>
      <c r="C152" s="318"/>
      <c r="D152" s="318"/>
      <c r="E152" s="31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</row>
    <row r="153" spans="1:17" ht="15.75" customHeight="1">
      <c r="A153" s="208"/>
      <c r="B153" s="208"/>
      <c r="C153" s="318"/>
      <c r="D153" s="318"/>
      <c r="E153" s="31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</row>
    <row r="154" spans="1:17" ht="15.75" customHeight="1">
      <c r="A154" s="208"/>
      <c r="B154" s="208"/>
      <c r="C154" s="318"/>
      <c r="D154" s="318"/>
      <c r="E154" s="31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</row>
    <row r="155" spans="1:17" ht="15.75" customHeight="1">
      <c r="A155" s="208"/>
      <c r="B155" s="208"/>
      <c r="C155" s="318"/>
      <c r="D155" s="318"/>
      <c r="E155" s="31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</row>
    <row r="156" spans="1:17" ht="15.75" customHeight="1">
      <c r="A156" s="208"/>
      <c r="B156" s="208"/>
      <c r="C156" s="318"/>
      <c r="D156" s="318"/>
      <c r="E156" s="31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</row>
    <row r="157" spans="1:17" ht="15.75" customHeight="1">
      <c r="A157" s="208"/>
      <c r="B157" s="208"/>
      <c r="C157" s="318"/>
      <c r="D157" s="318"/>
      <c r="E157" s="31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</row>
    <row r="158" spans="1:17" ht="15.75" customHeight="1">
      <c r="A158" s="208"/>
      <c r="B158" s="208"/>
      <c r="C158" s="318"/>
      <c r="D158" s="318"/>
      <c r="E158" s="31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</row>
    <row r="159" spans="1:17" ht="15.75" customHeight="1">
      <c r="A159" s="208"/>
      <c r="B159" s="208"/>
      <c r="C159" s="318"/>
      <c r="D159" s="318"/>
      <c r="E159" s="31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</row>
    <row r="160" spans="1:17" ht="15.75" customHeight="1">
      <c r="A160" s="208"/>
      <c r="B160" s="208"/>
      <c r="C160" s="318"/>
      <c r="D160" s="318"/>
      <c r="E160" s="31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</row>
    <row r="161" spans="1:17" ht="15.75" customHeight="1">
      <c r="A161" s="208"/>
      <c r="B161" s="208"/>
      <c r="C161" s="318"/>
      <c r="D161" s="318"/>
      <c r="E161" s="31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</row>
    <row r="162" spans="1:17" ht="15.75" customHeight="1">
      <c r="A162" s="208"/>
      <c r="B162" s="208"/>
      <c r="C162" s="318"/>
      <c r="D162" s="318"/>
      <c r="E162" s="31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</row>
    <row r="163" spans="1:17" ht="15.75" customHeight="1">
      <c r="A163" s="208"/>
      <c r="B163" s="208"/>
      <c r="C163" s="318"/>
      <c r="D163" s="318"/>
      <c r="E163" s="31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</row>
    <row r="164" spans="1:17" ht="15.75" customHeight="1">
      <c r="A164" s="208"/>
      <c r="B164" s="208"/>
      <c r="C164" s="318"/>
      <c r="D164" s="318"/>
      <c r="E164" s="31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</row>
    <row r="165" spans="1:17" ht="15.75" customHeight="1">
      <c r="A165" s="208"/>
      <c r="B165" s="208"/>
      <c r="C165" s="318"/>
      <c r="D165" s="318"/>
      <c r="E165" s="31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</row>
    <row r="166" spans="1:17" ht="15.75" customHeight="1">
      <c r="A166" s="208"/>
      <c r="B166" s="208"/>
      <c r="C166" s="318"/>
      <c r="D166" s="318"/>
      <c r="E166" s="31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</row>
    <row r="167" spans="1:17" ht="15.75" customHeight="1">
      <c r="A167" s="208"/>
      <c r="B167" s="208"/>
      <c r="C167" s="318"/>
      <c r="D167" s="318"/>
      <c r="E167" s="31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</row>
    <row r="168" spans="1:17" ht="15.75" customHeight="1">
      <c r="A168" s="208"/>
      <c r="B168" s="208"/>
      <c r="C168" s="318"/>
      <c r="D168" s="318"/>
      <c r="E168" s="31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</row>
    <row r="169" spans="1:17" ht="15.75" customHeight="1">
      <c r="A169" s="208"/>
      <c r="B169" s="208"/>
      <c r="C169" s="318"/>
      <c r="D169" s="318"/>
      <c r="E169" s="31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</row>
    <row r="170" spans="1:17" ht="15.75" customHeight="1">
      <c r="A170" s="208"/>
      <c r="B170" s="208"/>
      <c r="C170" s="318"/>
      <c r="D170" s="318"/>
      <c r="E170" s="31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</row>
    <row r="171" spans="1:17" ht="15.75" customHeight="1">
      <c r="A171" s="208"/>
      <c r="B171" s="208"/>
      <c r="C171" s="318"/>
      <c r="D171" s="318"/>
      <c r="E171" s="31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</row>
    <row r="172" spans="1:17" ht="15.75" customHeight="1">
      <c r="A172" s="208"/>
      <c r="B172" s="208"/>
      <c r="C172" s="318"/>
      <c r="D172" s="318"/>
      <c r="E172" s="31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</row>
    <row r="173" spans="1:17" ht="15.75" customHeight="1">
      <c r="A173" s="208"/>
      <c r="B173" s="208"/>
      <c r="C173" s="318"/>
      <c r="D173" s="318"/>
      <c r="E173" s="31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</row>
    <row r="174" spans="1:17" ht="15.75" customHeight="1">
      <c r="A174" s="208"/>
      <c r="B174" s="208"/>
      <c r="C174" s="318"/>
      <c r="D174" s="318"/>
      <c r="E174" s="31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</row>
    <row r="175" spans="1:17" ht="15.75" customHeight="1">
      <c r="A175" s="208"/>
      <c r="B175" s="208"/>
      <c r="C175" s="318"/>
      <c r="D175" s="318"/>
      <c r="E175" s="31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</row>
    <row r="176" spans="1:17" ht="15.75" customHeight="1">
      <c r="A176" s="208"/>
      <c r="B176" s="208"/>
      <c r="C176" s="318"/>
      <c r="D176" s="318"/>
      <c r="E176" s="31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</row>
    <row r="177" spans="1:17" ht="15.75" customHeight="1">
      <c r="A177" s="208"/>
      <c r="B177" s="208"/>
      <c r="C177" s="318"/>
      <c r="D177" s="318"/>
      <c r="E177" s="31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</row>
    <row r="178" spans="1:17" ht="15.75" customHeight="1">
      <c r="A178" s="208"/>
      <c r="B178" s="208"/>
      <c r="C178" s="318"/>
      <c r="D178" s="318"/>
      <c r="E178" s="31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</row>
    <row r="179" spans="1:17" ht="15.75" customHeight="1">
      <c r="A179" s="208"/>
      <c r="B179" s="208"/>
      <c r="C179" s="318"/>
      <c r="D179" s="318"/>
      <c r="E179" s="31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</row>
    <row r="180" spans="1:17" ht="15.75" customHeight="1">
      <c r="A180" s="208"/>
      <c r="B180" s="208"/>
      <c r="C180" s="318"/>
      <c r="D180" s="318"/>
      <c r="E180" s="31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</row>
    <row r="181" spans="1:17" ht="15.75" customHeight="1">
      <c r="A181" s="208"/>
      <c r="B181" s="208"/>
      <c r="C181" s="318"/>
      <c r="D181" s="318"/>
      <c r="E181" s="31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</row>
    <row r="182" spans="1:17" ht="15.75" customHeight="1">
      <c r="A182" s="208"/>
      <c r="B182" s="208"/>
      <c r="C182" s="318"/>
      <c r="D182" s="318"/>
      <c r="E182" s="31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</row>
    <row r="183" spans="1:17" ht="15.75" customHeight="1">
      <c r="A183" s="208"/>
      <c r="B183" s="208"/>
      <c r="C183" s="318"/>
      <c r="D183" s="318"/>
      <c r="E183" s="31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</row>
    <row r="184" spans="1:17" ht="15.75" customHeight="1">
      <c r="A184" s="208"/>
      <c r="B184" s="208"/>
      <c r="C184" s="318"/>
      <c r="D184" s="318"/>
      <c r="E184" s="31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</row>
    <row r="185" spans="1:17" ht="15.75" customHeight="1">
      <c r="A185" s="208"/>
      <c r="B185" s="208"/>
      <c r="C185" s="318"/>
      <c r="D185" s="318"/>
      <c r="E185" s="31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</row>
    <row r="186" spans="1:17" ht="15.75" customHeight="1">
      <c r="A186" s="208"/>
      <c r="B186" s="208"/>
      <c r="C186" s="318"/>
      <c r="D186" s="318"/>
      <c r="E186" s="31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</row>
    <row r="187" spans="1:17" ht="15.75" customHeight="1">
      <c r="A187" s="208"/>
      <c r="B187" s="208"/>
      <c r="C187" s="318"/>
      <c r="D187" s="318"/>
      <c r="E187" s="31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</row>
    <row r="188" spans="1:17" ht="15.75" customHeight="1">
      <c r="A188" s="208"/>
      <c r="B188" s="208"/>
      <c r="C188" s="318"/>
      <c r="D188" s="318"/>
      <c r="E188" s="31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</row>
    <row r="189" spans="1:17" ht="15.75" customHeight="1">
      <c r="A189" s="208"/>
      <c r="B189" s="208"/>
      <c r="C189" s="318"/>
      <c r="D189" s="318"/>
      <c r="E189" s="31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</row>
    <row r="190" spans="1:17" ht="15.75" customHeight="1">
      <c r="A190" s="208"/>
      <c r="B190" s="208"/>
      <c r="C190" s="318"/>
      <c r="D190" s="318"/>
      <c r="E190" s="31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</row>
    <row r="191" spans="1:17" ht="15.75" customHeight="1">
      <c r="A191" s="208"/>
      <c r="B191" s="208"/>
      <c r="C191" s="318"/>
      <c r="D191" s="318"/>
      <c r="E191" s="31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</row>
    <row r="192" spans="1:17" ht="15.75" customHeight="1">
      <c r="A192" s="208"/>
      <c r="B192" s="208"/>
      <c r="C192" s="318"/>
      <c r="D192" s="318"/>
      <c r="E192" s="31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</row>
    <row r="193" spans="1:17" ht="15.75" customHeight="1">
      <c r="A193" s="208"/>
      <c r="B193" s="208"/>
      <c r="C193" s="318"/>
      <c r="D193" s="318"/>
      <c r="E193" s="31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</row>
    <row r="194" spans="1:17" ht="15.75" customHeight="1">
      <c r="A194" s="208"/>
      <c r="B194" s="208"/>
      <c r="C194" s="318"/>
      <c r="D194" s="318"/>
      <c r="E194" s="31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</row>
    <row r="195" spans="1:17" ht="15.75" customHeight="1">
      <c r="A195" s="208"/>
      <c r="B195" s="208"/>
      <c r="C195" s="318"/>
      <c r="D195" s="318"/>
      <c r="E195" s="31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</row>
    <row r="196" spans="1:17" ht="15.75" customHeight="1">
      <c r="A196" s="208"/>
      <c r="B196" s="208"/>
      <c r="C196" s="318"/>
      <c r="D196" s="318"/>
      <c r="E196" s="31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</row>
    <row r="197" spans="1:17" ht="15.75" customHeight="1">
      <c r="A197" s="208"/>
      <c r="B197" s="208"/>
      <c r="C197" s="318"/>
      <c r="D197" s="318"/>
      <c r="E197" s="31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</row>
    <row r="198" spans="1:17" ht="15.75" customHeight="1">
      <c r="A198" s="208"/>
      <c r="B198" s="208"/>
      <c r="C198" s="318"/>
      <c r="D198" s="318"/>
      <c r="E198" s="31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</row>
    <row r="199" spans="1:17" ht="15.75" customHeight="1">
      <c r="A199" s="208"/>
      <c r="B199" s="208"/>
      <c r="C199" s="318"/>
      <c r="D199" s="318"/>
      <c r="E199" s="31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</row>
    <row r="200" spans="1:17" ht="15.75" customHeight="1">
      <c r="A200" s="208"/>
      <c r="B200" s="208"/>
      <c r="C200" s="318"/>
      <c r="D200" s="318"/>
      <c r="E200" s="31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</row>
    <row r="201" spans="1:17" ht="15.75" customHeight="1">
      <c r="A201" s="208"/>
      <c r="B201" s="208"/>
      <c r="C201" s="318"/>
      <c r="D201" s="318"/>
      <c r="E201" s="31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</row>
    <row r="202" spans="1:17" ht="15.75" customHeight="1">
      <c r="A202" s="208"/>
      <c r="B202" s="208"/>
      <c r="C202" s="318"/>
      <c r="D202" s="318"/>
      <c r="E202" s="31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</row>
    <row r="203" spans="1:17" ht="15.75" customHeight="1">
      <c r="A203" s="208"/>
      <c r="B203" s="208"/>
      <c r="C203" s="318"/>
      <c r="D203" s="318"/>
      <c r="E203" s="31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</row>
    <row r="204" spans="1:17" ht="15.75" customHeight="1">
      <c r="A204" s="208"/>
      <c r="B204" s="208"/>
      <c r="C204" s="318"/>
      <c r="D204" s="318"/>
      <c r="E204" s="31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</row>
    <row r="205" spans="1:17" ht="15.75" customHeight="1">
      <c r="A205" s="208"/>
      <c r="B205" s="208"/>
      <c r="C205" s="318"/>
      <c r="D205" s="318"/>
      <c r="E205" s="31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</row>
    <row r="206" spans="1:17" ht="15.75" customHeight="1">
      <c r="A206" s="208"/>
      <c r="B206" s="208"/>
      <c r="C206" s="318"/>
      <c r="D206" s="318"/>
      <c r="E206" s="31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</row>
    <row r="207" spans="1:17" ht="15.75" customHeight="1">
      <c r="A207" s="208"/>
      <c r="B207" s="208"/>
      <c r="C207" s="318"/>
      <c r="D207" s="318"/>
      <c r="E207" s="31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</row>
    <row r="208" spans="1:17" ht="15.75" customHeight="1">
      <c r="A208" s="208"/>
      <c r="B208" s="208"/>
      <c r="C208" s="318"/>
      <c r="D208" s="318"/>
      <c r="E208" s="31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</row>
    <row r="209" spans="1:17" ht="15.75" customHeight="1">
      <c r="A209" s="208"/>
      <c r="B209" s="208"/>
      <c r="C209" s="318"/>
      <c r="D209" s="318"/>
      <c r="E209" s="31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</row>
    <row r="210" spans="1:17" ht="15.75" customHeight="1">
      <c r="A210" s="208"/>
      <c r="B210" s="208"/>
      <c r="C210" s="318"/>
      <c r="D210" s="318"/>
      <c r="E210" s="31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</row>
    <row r="211" spans="1:17" ht="15.75" customHeight="1">
      <c r="A211" s="208"/>
      <c r="B211" s="208"/>
      <c r="C211" s="318"/>
      <c r="D211" s="318"/>
      <c r="E211" s="31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</row>
    <row r="212" spans="1:17" ht="15.75" customHeight="1">
      <c r="A212" s="208"/>
      <c r="B212" s="208"/>
      <c r="C212" s="318"/>
      <c r="D212" s="318"/>
      <c r="E212" s="31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</row>
    <row r="213" spans="1:17" ht="15.75" customHeight="1">
      <c r="A213" s="208"/>
      <c r="B213" s="208"/>
      <c r="C213" s="318"/>
      <c r="D213" s="318"/>
      <c r="E213" s="31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</row>
    <row r="214" spans="1:17" ht="15.75" customHeight="1">
      <c r="A214" s="208"/>
      <c r="B214" s="208"/>
      <c r="C214" s="318"/>
      <c r="D214" s="318"/>
      <c r="E214" s="31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</row>
    <row r="215" spans="1:17" ht="15.75" customHeight="1">
      <c r="A215" s="208"/>
      <c r="B215" s="208"/>
      <c r="C215" s="318"/>
      <c r="D215" s="318"/>
      <c r="E215" s="31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</row>
    <row r="216" spans="1:17" ht="15.75" customHeight="1">
      <c r="A216" s="208"/>
      <c r="B216" s="208"/>
      <c r="C216" s="318"/>
      <c r="D216" s="318"/>
      <c r="E216" s="31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</row>
    <row r="217" spans="1:17" ht="15.75" customHeight="1">
      <c r="A217" s="208"/>
      <c r="B217" s="208"/>
      <c r="C217" s="318"/>
      <c r="D217" s="318"/>
      <c r="E217" s="31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</row>
    <row r="218" spans="1:17" ht="15.75" customHeight="1">
      <c r="A218" s="208"/>
      <c r="B218" s="208"/>
      <c r="C218" s="318"/>
      <c r="D218" s="318"/>
      <c r="E218" s="31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</row>
    <row r="219" spans="1:17" ht="15.75" customHeight="1">
      <c r="A219" s="208"/>
      <c r="B219" s="208"/>
      <c r="C219" s="318"/>
      <c r="D219" s="318"/>
      <c r="E219" s="31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</row>
    <row r="220" spans="1:17" ht="15.75" customHeight="1">
      <c r="A220" s="208"/>
      <c r="B220" s="208"/>
      <c r="C220" s="318"/>
      <c r="D220" s="318"/>
      <c r="E220" s="31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</row>
    <row r="221" spans="1:17" ht="15.75" customHeight="1">
      <c r="A221" s="208"/>
      <c r="B221" s="208"/>
      <c r="C221" s="318"/>
      <c r="D221" s="318"/>
      <c r="E221" s="31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</row>
    <row r="222" spans="1:17" ht="15.75" customHeight="1">
      <c r="A222" s="208"/>
      <c r="B222" s="208"/>
      <c r="C222" s="318"/>
      <c r="D222" s="318"/>
      <c r="E222" s="31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</row>
    <row r="223" spans="1:17" ht="15.75" customHeight="1">
      <c r="A223" s="208"/>
      <c r="B223" s="208"/>
      <c r="C223" s="318"/>
      <c r="D223" s="318"/>
      <c r="E223" s="31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</row>
    <row r="224" spans="1:17" ht="15.75" customHeight="1">
      <c r="A224" s="208"/>
      <c r="B224" s="208"/>
      <c r="C224" s="318"/>
      <c r="D224" s="318"/>
      <c r="E224" s="31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</row>
    <row r="225" spans="1:17" ht="15.75" customHeight="1">
      <c r="A225" s="208"/>
      <c r="B225" s="208"/>
      <c r="C225" s="318"/>
      <c r="D225" s="318"/>
      <c r="E225" s="31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</row>
    <row r="226" spans="1:17" ht="15.75" customHeight="1">
      <c r="A226" s="208"/>
      <c r="B226" s="208"/>
      <c r="C226" s="318"/>
      <c r="D226" s="318"/>
      <c r="E226" s="31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</row>
    <row r="227" spans="1:17" ht="15.75" customHeight="1">
      <c r="A227" s="208"/>
      <c r="B227" s="208"/>
      <c r="C227" s="318"/>
      <c r="D227" s="318"/>
      <c r="E227" s="31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</row>
    <row r="228" spans="1:17" ht="15.75" customHeight="1">
      <c r="A228" s="208"/>
      <c r="B228" s="208"/>
      <c r="C228" s="318"/>
      <c r="D228" s="318"/>
      <c r="E228" s="31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</row>
    <row r="229" spans="1:17" ht="15.75" customHeight="1">
      <c r="A229" s="208"/>
      <c r="B229" s="208"/>
      <c r="C229" s="318"/>
      <c r="D229" s="318"/>
      <c r="E229" s="31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</row>
    <row r="230" spans="1:17" ht="15.75" customHeight="1">
      <c r="A230" s="208"/>
      <c r="B230" s="208"/>
      <c r="C230" s="318"/>
      <c r="D230" s="318"/>
      <c r="E230" s="31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</row>
    <row r="231" spans="1:17" ht="15.75" customHeight="1">
      <c r="A231" s="208"/>
      <c r="B231" s="208"/>
      <c r="C231" s="318"/>
      <c r="D231" s="318"/>
      <c r="E231" s="31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</row>
    <row r="232" spans="1:17" ht="15.75" customHeight="1">
      <c r="A232" s="208"/>
      <c r="B232" s="208"/>
      <c r="C232" s="318"/>
      <c r="D232" s="318"/>
      <c r="E232" s="31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</row>
    <row r="233" spans="1:17" ht="15.75" customHeight="1">
      <c r="A233" s="208"/>
      <c r="B233" s="208"/>
      <c r="C233" s="318"/>
      <c r="D233" s="318"/>
      <c r="E233" s="31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</row>
    <row r="234" spans="1:17" ht="15.75" customHeight="1">
      <c r="A234" s="208"/>
      <c r="B234" s="208"/>
      <c r="C234" s="318"/>
      <c r="D234" s="318"/>
      <c r="E234" s="31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</row>
    <row r="235" spans="1:17" ht="15.75" customHeight="1">
      <c r="A235" s="208"/>
      <c r="B235" s="208"/>
      <c r="C235" s="318"/>
      <c r="D235" s="318"/>
      <c r="E235" s="31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</row>
    <row r="236" spans="1:17" ht="15.75" customHeight="1">
      <c r="A236" s="208"/>
      <c r="B236" s="208"/>
      <c r="C236" s="318"/>
      <c r="D236" s="318"/>
      <c r="E236" s="31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</row>
    <row r="237" spans="1:17" ht="15.75" customHeight="1">
      <c r="A237" s="208"/>
      <c r="B237" s="208"/>
      <c r="C237" s="318"/>
      <c r="D237" s="318"/>
      <c r="E237" s="31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</row>
    <row r="238" spans="1:17" ht="15.75" customHeight="1">
      <c r="A238" s="208"/>
      <c r="B238" s="208"/>
      <c r="C238" s="318"/>
      <c r="D238" s="318"/>
      <c r="E238" s="31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</row>
    <row r="239" spans="1:17" ht="15.75" customHeight="1">
      <c r="A239" s="208"/>
      <c r="B239" s="208"/>
      <c r="C239" s="318"/>
      <c r="D239" s="318"/>
      <c r="E239" s="31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</row>
    <row r="240" spans="1:17" ht="15.75" customHeight="1">
      <c r="A240" s="208"/>
      <c r="B240" s="208"/>
      <c r="C240" s="318"/>
      <c r="D240" s="318"/>
      <c r="E240" s="31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</row>
    <row r="241" spans="1:17" ht="15.75" customHeight="1">
      <c r="A241" s="208"/>
      <c r="B241" s="208"/>
      <c r="C241" s="318"/>
      <c r="D241" s="318"/>
      <c r="E241" s="31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</row>
    <row r="242" spans="1:17" ht="15.75" customHeight="1">
      <c r="A242" s="208"/>
      <c r="B242" s="208"/>
      <c r="C242" s="318"/>
      <c r="D242" s="318"/>
      <c r="E242" s="31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</row>
    <row r="243" spans="1:17" ht="15.75" customHeight="1">
      <c r="A243" s="208"/>
      <c r="B243" s="208"/>
      <c r="C243" s="318"/>
      <c r="D243" s="318"/>
      <c r="E243" s="31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</row>
    <row r="244" spans="1:17" ht="15.75" customHeight="1">
      <c r="A244" s="208"/>
      <c r="B244" s="208"/>
      <c r="C244" s="217"/>
      <c r="D244" s="217"/>
      <c r="E244" s="217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</row>
    <row r="245" spans="1:17" ht="15.75" customHeight="1">
      <c r="A245" s="208"/>
      <c r="B245" s="208"/>
      <c r="C245" s="217"/>
      <c r="D245" s="217"/>
      <c r="E245" s="217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</row>
    <row r="246" spans="1:17" ht="15.75" customHeight="1">
      <c r="A246" s="208"/>
      <c r="B246" s="208"/>
      <c r="C246" s="217"/>
      <c r="D246" s="217"/>
      <c r="E246" s="217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</row>
    <row r="247" spans="1:17" ht="15.75" customHeight="1">
      <c r="A247" s="208"/>
      <c r="B247" s="208"/>
      <c r="C247" s="217"/>
      <c r="D247" s="217"/>
      <c r="E247" s="217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</row>
    <row r="248" spans="1:17" ht="15.75" customHeight="1">
      <c r="A248" s="208"/>
      <c r="B248" s="208"/>
      <c r="C248" s="217"/>
      <c r="D248" s="217"/>
      <c r="E248" s="217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</row>
    <row r="249" spans="1:17" ht="15.75" customHeight="1">
      <c r="A249" s="208"/>
      <c r="B249" s="208"/>
      <c r="C249" s="217"/>
      <c r="D249" s="217"/>
      <c r="E249" s="217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</row>
    <row r="250" spans="1:17" ht="15.75" customHeight="1">
      <c r="A250" s="208"/>
      <c r="B250" s="208"/>
      <c r="C250" s="217"/>
      <c r="D250" s="217"/>
      <c r="E250" s="217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</row>
    <row r="251" spans="1:17" ht="15.75" customHeight="1">
      <c r="A251" s="208"/>
      <c r="B251" s="208"/>
      <c r="C251" s="217"/>
      <c r="D251" s="217"/>
      <c r="E251" s="217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</row>
    <row r="252" spans="1:17" ht="15.75" customHeight="1">
      <c r="A252" s="208"/>
      <c r="B252" s="208"/>
      <c r="C252" s="217"/>
      <c r="D252" s="217"/>
      <c r="E252" s="217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</row>
    <row r="253" spans="1:17" ht="15.75" customHeight="1">
      <c r="A253" s="208"/>
      <c r="B253" s="208"/>
      <c r="C253" s="217"/>
      <c r="D253" s="217"/>
      <c r="E253" s="217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</row>
    <row r="254" spans="1:17" ht="15.75" customHeight="1">
      <c r="A254" s="208"/>
      <c r="B254" s="208"/>
      <c r="C254" s="217"/>
      <c r="D254" s="217"/>
      <c r="E254" s="217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</row>
    <row r="255" spans="1:17" ht="15.75" customHeight="1">
      <c r="A255" s="208"/>
      <c r="B255" s="208"/>
      <c r="C255" s="217"/>
      <c r="D255" s="217"/>
      <c r="E255" s="217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</row>
    <row r="256" spans="1:17" ht="15.75" customHeight="1">
      <c r="A256" s="208"/>
      <c r="B256" s="208"/>
      <c r="C256" s="217"/>
      <c r="D256" s="217"/>
      <c r="E256" s="217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</row>
    <row r="257" spans="1:17" ht="15.75" customHeight="1">
      <c r="A257" s="208"/>
      <c r="B257" s="208"/>
      <c r="C257" s="217"/>
      <c r="D257" s="217"/>
      <c r="E257" s="217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</row>
    <row r="258" spans="1:17" ht="15.75" customHeight="1">
      <c r="A258" s="208"/>
      <c r="B258" s="208"/>
      <c r="C258" s="217"/>
      <c r="D258" s="217"/>
      <c r="E258" s="217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</row>
    <row r="259" spans="1:17" ht="15.75" customHeight="1">
      <c r="A259" s="208"/>
      <c r="B259" s="208"/>
      <c r="C259" s="217"/>
      <c r="D259" s="217"/>
      <c r="E259" s="217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</row>
    <row r="260" spans="1:17" ht="15.75" customHeight="1">
      <c r="A260" s="208"/>
      <c r="B260" s="208"/>
      <c r="C260" s="217"/>
      <c r="D260" s="217"/>
      <c r="E260" s="217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</row>
    <row r="261" spans="1:17" ht="15.75" customHeight="1">
      <c r="A261" s="208"/>
      <c r="B261" s="208"/>
      <c r="C261" s="217"/>
      <c r="D261" s="217"/>
      <c r="E261" s="217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</row>
    <row r="262" spans="1:17" ht="15.75" customHeight="1">
      <c r="A262" s="208"/>
      <c r="B262" s="208"/>
      <c r="C262" s="217"/>
      <c r="D262" s="217"/>
      <c r="E262" s="217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</row>
    <row r="263" spans="1:17" ht="15.75" customHeight="1">
      <c r="A263" s="208"/>
      <c r="B263" s="208"/>
      <c r="C263" s="217"/>
      <c r="D263" s="217"/>
      <c r="E263" s="217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</row>
    <row r="264" spans="1:17" ht="15.75" customHeight="1">
      <c r="A264" s="208"/>
      <c r="B264" s="208"/>
      <c r="C264" s="217"/>
      <c r="D264" s="217"/>
      <c r="E264" s="217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</row>
    <row r="265" spans="1:17" ht="15.75" customHeight="1">
      <c r="A265" s="208"/>
      <c r="B265" s="208"/>
      <c r="C265" s="217"/>
      <c r="D265" s="217"/>
      <c r="E265" s="217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</row>
    <row r="266" spans="1:17" ht="15.75" customHeight="1">
      <c r="A266" s="208"/>
      <c r="B266" s="208"/>
      <c r="C266" s="217"/>
      <c r="D266" s="217"/>
      <c r="E266" s="217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</row>
    <row r="267" spans="1:17" ht="15.75" customHeight="1">
      <c r="A267" s="208"/>
      <c r="B267" s="208"/>
      <c r="C267" s="217"/>
      <c r="D267" s="217"/>
      <c r="E267" s="217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</row>
    <row r="268" spans="1:17" ht="15.75" customHeight="1">
      <c r="A268" s="208"/>
      <c r="B268" s="208"/>
      <c r="C268" s="217"/>
      <c r="D268" s="217"/>
      <c r="E268" s="217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</row>
    <row r="269" spans="1:17" ht="15.75" customHeight="1">
      <c r="A269" s="208"/>
      <c r="B269" s="208"/>
      <c r="C269" s="217"/>
      <c r="D269" s="217"/>
      <c r="E269" s="217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</row>
    <row r="270" spans="1:17" ht="15.75" customHeight="1">
      <c r="A270" s="208"/>
      <c r="B270" s="208"/>
      <c r="C270" s="217"/>
      <c r="D270" s="217"/>
      <c r="E270" s="217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</row>
    <row r="271" spans="1:17" ht="15.75" customHeight="1">
      <c r="A271" s="208"/>
      <c r="B271" s="208"/>
      <c r="C271" s="217"/>
      <c r="D271" s="217"/>
      <c r="E271" s="217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</row>
    <row r="272" spans="1:17" ht="15.75" customHeight="1">
      <c r="A272" s="208"/>
      <c r="B272" s="208"/>
      <c r="C272" s="217"/>
      <c r="D272" s="217"/>
      <c r="E272" s="217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</row>
    <row r="273" spans="1:17" ht="15.75" customHeight="1">
      <c r="A273" s="208"/>
      <c r="B273" s="208"/>
      <c r="C273" s="217"/>
      <c r="D273" s="217"/>
      <c r="E273" s="217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</row>
    <row r="274" spans="1:17" ht="15.75" customHeight="1">
      <c r="A274" s="208"/>
      <c r="B274" s="208"/>
      <c r="C274" s="217"/>
      <c r="D274" s="217"/>
      <c r="E274" s="217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</row>
    <row r="275" spans="1:17" ht="15.75" customHeight="1">
      <c r="A275" s="208"/>
      <c r="B275" s="208"/>
      <c r="C275" s="217"/>
      <c r="D275" s="217"/>
      <c r="E275" s="217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</row>
    <row r="276" spans="1:17" ht="15.75" customHeight="1">
      <c r="A276" s="208"/>
      <c r="B276" s="208"/>
      <c r="C276" s="217"/>
      <c r="D276" s="217"/>
      <c r="E276" s="217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</row>
    <row r="277" spans="1:17" ht="15.75" customHeight="1">
      <c r="A277" s="208"/>
      <c r="B277" s="208"/>
      <c r="C277" s="217"/>
      <c r="D277" s="217"/>
      <c r="E277" s="217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</row>
    <row r="278" spans="1:17" ht="15.75" customHeight="1">
      <c r="A278" s="208"/>
      <c r="B278" s="208"/>
      <c r="C278" s="217"/>
      <c r="D278" s="217"/>
      <c r="E278" s="217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  <row r="983" spans="1:17" ht="15.75" customHeight="1">
      <c r="A983" s="208"/>
      <c r="B983" s="208"/>
      <c r="C983" s="217"/>
      <c r="D983" s="217"/>
      <c r="E983" s="217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</row>
    <row r="984" spans="1:17" ht="15.75" customHeight="1">
      <c r="A984" s="208"/>
      <c r="B984" s="208"/>
      <c r="C984" s="217"/>
      <c r="D984" s="217"/>
      <c r="E984" s="217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</row>
    <row r="985" spans="1:17" ht="15.75" customHeight="1">
      <c r="A985" s="208"/>
      <c r="B985" s="208"/>
      <c r="C985" s="217"/>
      <c r="D985" s="217"/>
      <c r="E985" s="217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</row>
    <row r="986" spans="1:17" ht="15.75" customHeight="1">
      <c r="A986" s="208"/>
      <c r="B986" s="208"/>
      <c r="C986" s="217"/>
      <c r="D986" s="217"/>
      <c r="E986" s="217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</row>
    <row r="987" spans="1:17" ht="15.6"/>
    <row r="988" spans="1:17" ht="15.6"/>
    <row r="989" spans="1:17" ht="15.6"/>
    <row r="990" spans="1:17" ht="15.6"/>
    <row r="991" spans="1:17" ht="15.6"/>
    <row r="992" spans="1:17" ht="15.6"/>
  </sheetData>
  <autoFilter ref="A6:O43" xr:uid="{00000000-0009-0000-0000-000001000000}">
    <sortState xmlns:xlrd2="http://schemas.microsoft.com/office/spreadsheetml/2017/richdata2" ref="A7:O64">
      <sortCondition descending="1" ref="F6:F43"/>
    </sortState>
  </autoFilter>
  <phoneticPr fontId="29" type="noConversion"/>
  <conditionalFormatting sqref="J65:J82">
    <cfRule type="expression" dxfId="348" priority="37">
      <formula>OR($J65="不保養", $J65="代保養")</formula>
    </cfRule>
  </conditionalFormatting>
  <conditionalFormatting sqref="F65:H986">
    <cfRule type="expression" dxfId="347" priority="38">
      <formula>OR($F65="不保養", $F65="代保養")</formula>
    </cfRule>
  </conditionalFormatting>
  <conditionalFormatting sqref="B65:B986 B6:B63">
    <cfRule type="expression" dxfId="346" priority="464">
      <formula>COUNTIF(#REF!, "Yes") = 1</formula>
    </cfRule>
  </conditionalFormatting>
  <conditionalFormatting sqref="J7:J63">
    <cfRule type="expression" dxfId="345" priority="15">
      <formula>IF(J7="不保養","true","FALSE")</formula>
    </cfRule>
  </conditionalFormatting>
  <conditionalFormatting sqref="B64">
    <cfRule type="expression" dxfId="344" priority="12">
      <formula>COUNTIF(#REF!, "Yes") = 1</formula>
    </cfRule>
  </conditionalFormatting>
  <conditionalFormatting sqref="J64">
    <cfRule type="expression" dxfId="343" priority="11">
      <formula>IF(J64="不保養","true","FALSE")</formula>
    </cfRule>
  </conditionalFormatting>
  <conditionalFormatting sqref="G8:G64">
    <cfRule type="expression" dxfId="342" priority="7">
      <formula>G8="未更換"</formula>
    </cfRule>
    <cfRule type="expression" dxfId="341" priority="8">
      <formula>G8="已更換"</formula>
    </cfRule>
  </conditionalFormatting>
  <conditionalFormatting sqref="G7">
    <cfRule type="expression" dxfId="340" priority="5">
      <formula>G7="未更換"</formula>
    </cfRule>
    <cfRule type="expression" dxfId="339" priority="6">
      <formula>G7="已更換"</formula>
    </cfRule>
  </conditionalFormatting>
  <conditionalFormatting sqref="D1">
    <cfRule type="expression" dxfId="338" priority="2">
      <formula>COUNTIF($A5:$A5, "Yes") = 1</formula>
    </cfRule>
  </conditionalFormatting>
  <conditionalFormatting sqref="A1 E1">
    <cfRule type="expression" dxfId="337" priority="3">
      <formula>COUNTIF(#REF!, "Yes") = 1</formula>
    </cfRule>
  </conditionalFormatting>
  <conditionalFormatting sqref="B1">
    <cfRule type="expression" dxfId="336" priority="4">
      <formula>COUNTIF($A4:$A4, "Yes") = 1</formula>
    </cfRule>
  </conditionalFormatting>
  <conditionalFormatting sqref="F1">
    <cfRule type="expression" dxfId="335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S963"/>
  <sheetViews>
    <sheetView zoomScaleNormal="100" workbookViewId="0">
      <pane ySplit="6" topLeftCell="A7" activePane="bottomLeft" state="frozen"/>
      <selection activeCell="AB5" sqref="AB5"/>
      <selection pane="bottomLeft" activeCell="E7" sqref="E7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18" bestFit="1" customWidth="1"/>
    <col min="7" max="7" width="11.8984375" style="218" customWidth="1"/>
    <col min="8" max="8" width="8.5" style="218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customWidth="1"/>
    <col min="18" max="18" width="10" style="209" bestFit="1" customWidth="1"/>
    <col min="19" max="19" width="11.09765625" style="209" bestFit="1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4096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35</v>
      </c>
      <c r="B2" s="338">
        <v>4</v>
      </c>
      <c r="C2" s="339">
        <v>12</v>
      </c>
      <c r="D2" s="338">
        <f>COUNTIF(C$7:C$150,"v")</f>
        <v>7</v>
      </c>
      <c r="E2" s="338">
        <f>IF((C2-D2)&lt;0,"0",(C2-D2))</f>
        <v>5</v>
      </c>
      <c r="F2" s="340" t="str">
        <f>ROUND(IF((D2/C2)&gt;1,1,(D2/C2))*100,0)&amp;"%"</f>
        <v>58%</v>
      </c>
      <c r="G2" s="339">
        <f>COUNTIFS(門市主檔!E:E,J1,門市主檔!Y:Y,"STAR")</f>
        <v>26</v>
      </c>
      <c r="H2" s="339">
        <f>COUNTIF($G$7:$G$150,"已更換")</f>
        <v>6</v>
      </c>
      <c r="I2" s="339">
        <f>COUNTIF($G$7:$G$150,"未更換")</f>
        <v>20</v>
      </c>
      <c r="J2" s="339">
        <f>COUNTA(I7:I150)</f>
        <v>35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12</v>
      </c>
      <c r="D3" s="338">
        <f>COUNTIF(D$7:D$150,"v")</f>
        <v>0</v>
      </c>
      <c r="E3" s="338">
        <f t="shared" ref="E3:E4" si="0">IF((C3-D3)&lt;0,"0",(C3-D3))</f>
        <v>12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11</v>
      </c>
      <c r="D4" s="338">
        <f>COUNTIF(E$7:E$150,"v")</f>
        <v>0</v>
      </c>
      <c r="E4" s="338">
        <f t="shared" si="0"/>
        <v>11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A6:J181)), ROW(A6:J181), 10000000000)), MIN(IF(ISNUMBER(SEARCH(R4, A6:J181)), COLUMN(A6:J181), 10000000000))), "搜索"), "未找到")</f>
        <v>未找到</v>
      </c>
    </row>
    <row r="5" spans="1:19" s="331" customFormat="1" ht="22.5" customHeight="1">
      <c r="A5" s="211"/>
      <c r="B5" s="335" t="s">
        <v>4084</v>
      </c>
      <c r="C5" s="336">
        <f>SUM(C2:C4)</f>
        <v>35</v>
      </c>
      <c r="D5" s="336">
        <f t="shared" ref="D5:E5" si="2">SUM(D2:D4)</f>
        <v>7</v>
      </c>
      <c r="E5" s="336">
        <f t="shared" si="2"/>
        <v>28</v>
      </c>
      <c r="F5" s="337" t="str">
        <f>ROUND(IF((D5/C5)&gt;1,1,(D5/C5))*100,0)&amp;"%"</f>
        <v>20%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7"/>
      <c r="L6" s="217"/>
      <c r="M6" s="217"/>
      <c r="N6" s="217"/>
      <c r="O6" s="217"/>
      <c r="P6" s="208"/>
      <c r="Q6" s="208"/>
    </row>
    <row r="7" spans="1:19" ht="21.6" customHeight="1">
      <c r="A7" s="214">
        <v>4983</v>
      </c>
      <c r="B7" s="214" t="str">
        <f>VLOOKUP(A7,門市主檔!A:B,2,FALSE)</f>
        <v>板橋藝文店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41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無專案</v>
      </c>
      <c r="H7" s="298">
        <f>VLOOKUP(A7,門市主檔!A:U,21,FALSE)</f>
        <v>0</v>
      </c>
      <c r="I7" s="214" t="str">
        <f>VLOOKUP(A7,'0919門市清單主檔'!B:V,21,FALSE)</f>
        <v>板橋區</v>
      </c>
      <c r="J7" s="222">
        <v>45670.677083333336</v>
      </c>
      <c r="K7" s="208"/>
      <c r="L7" s="208"/>
      <c r="M7" s="208"/>
      <c r="N7" s="208"/>
      <c r="O7" s="208"/>
      <c r="P7" s="208" t="s">
        <v>52</v>
      </c>
      <c r="Q7" s="208"/>
    </row>
    <row r="8" spans="1:19" ht="21.6" customHeight="1">
      <c r="A8" s="214">
        <v>4680</v>
      </c>
      <c r="B8" s="214" t="str">
        <f>VLOOKUP(A8,門市主檔!A:B,2,FALSE)</f>
        <v>板橋江寧店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無專案</v>
      </c>
      <c r="H8" s="298">
        <f>VLOOKUP(A8,門市主檔!A:U,21,FALSE)</f>
        <v>0</v>
      </c>
      <c r="I8" s="214" t="str">
        <f>VLOOKUP(A8,'0919門市清單主檔'!B:V,21,FALSE)</f>
        <v>板橋區</v>
      </c>
      <c r="J8" s="222">
        <v>45670.697916666664</v>
      </c>
      <c r="K8" s="208"/>
      <c r="L8" s="208"/>
      <c r="M8" s="208"/>
      <c r="N8" s="208"/>
      <c r="O8" s="208"/>
      <c r="P8" s="208" t="s">
        <v>52</v>
      </c>
      <c r="Q8" s="208"/>
    </row>
    <row r="9" spans="1:19" ht="21.6" customHeight="1">
      <c r="A9" s="214">
        <v>3853</v>
      </c>
      <c r="B9" s="214" t="str">
        <f>VLOOKUP(A9,門市主檔!A:B,2,FALSE)</f>
        <v>板橋互助店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板橋區</v>
      </c>
      <c r="J9" s="222">
        <v>45677.679166666669</v>
      </c>
      <c r="K9" s="208"/>
      <c r="L9" s="208"/>
      <c r="M9" s="208"/>
      <c r="N9" s="208"/>
      <c r="O9" s="208"/>
      <c r="P9" s="208" t="s">
        <v>52</v>
      </c>
      <c r="Q9" s="208"/>
    </row>
    <row r="10" spans="1:19" ht="21.6" customHeight="1">
      <c r="A10" s="214">
        <v>4406</v>
      </c>
      <c r="B10" s="214" t="str">
        <f>VLOOKUP(A10,門市主檔!A:B,2,FALSE)</f>
        <v>板橋稚暉店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無專案</v>
      </c>
      <c r="H10" s="298">
        <f>VLOOKUP(A10,門市主檔!A:U,21,FALSE)</f>
        <v>0</v>
      </c>
      <c r="I10" s="214" t="str">
        <f>VLOOKUP(A10,'0919門市清單主檔'!B:V,21,FALSE)</f>
        <v>板橋區</v>
      </c>
      <c r="J10" s="222">
        <v>45681.663194444445</v>
      </c>
      <c r="K10" s="208"/>
      <c r="L10" s="208"/>
      <c r="M10" s="208"/>
      <c r="N10" s="208"/>
      <c r="O10" s="208"/>
      <c r="P10" s="208" t="s">
        <v>52</v>
      </c>
      <c r="Q10" s="208"/>
    </row>
    <row r="11" spans="1:19" ht="21.6" customHeight="1">
      <c r="A11" s="214">
        <v>2154</v>
      </c>
      <c r="B11" s="214" t="str">
        <f>VLOOKUP(A11,門市主檔!A:B,2,FALSE)</f>
        <v>北縣板莊店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無專案</v>
      </c>
      <c r="H11" s="298">
        <f>VLOOKUP(A11,門市主檔!A:U,21,FALSE)</f>
        <v>0</v>
      </c>
      <c r="I11" s="214" t="str">
        <f>VLOOKUP(A11,'0919門市清單主檔'!B:V,21,FALSE)</f>
        <v>板橋區</v>
      </c>
      <c r="J11" s="222">
        <v>45742.511111111111</v>
      </c>
      <c r="K11" s="208"/>
      <c r="L11" s="208"/>
      <c r="M11" s="208"/>
      <c r="N11" s="208"/>
      <c r="O11" s="208"/>
      <c r="P11" s="208" t="s">
        <v>52</v>
      </c>
      <c r="Q11" s="208"/>
    </row>
    <row r="12" spans="1:19" ht="21.6" customHeight="1">
      <c r="A12" s="214" t="s">
        <v>32</v>
      </c>
      <c r="B12" s="214" t="str">
        <f>VLOOKUP(A12,門市主檔!A:B,2,FALSE)</f>
        <v>板橋成都店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無專案</v>
      </c>
      <c r="H12" s="298">
        <f>VLOOKUP(A12,門市主檔!A:U,21,FALSE)</f>
        <v>0</v>
      </c>
      <c r="I12" s="214" t="str">
        <f>VLOOKUP(A12,'0919門市清單主檔'!B:V,21,FALSE)</f>
        <v>板橋區</v>
      </c>
      <c r="J12" s="222">
        <v>45742.568749999999</v>
      </c>
      <c r="K12" s="208"/>
      <c r="L12" s="208"/>
      <c r="M12" s="208"/>
      <c r="N12" s="208"/>
      <c r="O12" s="208"/>
      <c r="P12" s="208" t="s">
        <v>52</v>
      </c>
      <c r="Q12" s="208"/>
    </row>
    <row r="13" spans="1:19" ht="21.6" customHeight="1">
      <c r="A13" s="214" t="s">
        <v>35</v>
      </c>
      <c r="B13" s="214" t="str">
        <f>VLOOKUP(A13,門市主檔!A:B,2,FALSE)</f>
        <v>車麗屋板橋店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無專案</v>
      </c>
      <c r="H13" s="298">
        <f>VLOOKUP(A13,門市主檔!A:U,21,FALSE)</f>
        <v>0</v>
      </c>
      <c r="I13" s="214" t="str">
        <f>VLOOKUP(A13,'0919門市清單主檔'!B:V,21,FALSE)</f>
        <v>板橋區</v>
      </c>
      <c r="J13" s="222">
        <v>45743.465277777781</v>
      </c>
      <c r="K13" s="208"/>
      <c r="L13" s="208"/>
      <c r="M13" s="208"/>
      <c r="N13" s="208"/>
      <c r="O13" s="208"/>
      <c r="P13" s="208" t="s">
        <v>52</v>
      </c>
      <c r="Q13" s="208"/>
    </row>
    <row r="14" spans="1:19" ht="21.6" customHeight="1">
      <c r="A14" s="214">
        <v>4422</v>
      </c>
      <c r="B14" s="214" t="str">
        <f>VLOOKUP(A14,門市主檔!A:B,2,FALSE)</f>
        <v>板橋合安店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無專案</v>
      </c>
      <c r="H14" s="298">
        <f>VLOOKUP(A14,門市主檔!A:U,21,FALSE)</f>
        <v>0</v>
      </c>
      <c r="I14" s="214" t="str">
        <f>VLOOKUP(A14,'0919門市清單主檔'!B:V,21,FALSE)</f>
        <v>板橋區</v>
      </c>
      <c r="J14" s="222">
        <v>45743.484722222223</v>
      </c>
      <c r="K14" s="208"/>
      <c r="L14" s="208"/>
      <c r="M14" s="208"/>
      <c r="N14" s="208"/>
      <c r="O14" s="208"/>
      <c r="P14" s="208" t="s">
        <v>52</v>
      </c>
      <c r="Q14" s="208"/>
    </row>
    <row r="15" spans="1:19" ht="21.6" customHeight="1">
      <c r="A15" s="214">
        <v>4917</v>
      </c>
      <c r="B15" s="214" t="str">
        <f>VLOOKUP(A15,門市主檔!A:B,2,FALSE)</f>
        <v>板橋翠華店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1</v>
      </c>
      <c r="I15" s="214" t="str">
        <f>VLOOKUP(A15,'0919門市清單主檔'!B:V,21,FALSE)</f>
        <v>板橋區</v>
      </c>
      <c r="J15" s="222">
        <v>45743.452777777777</v>
      </c>
      <c r="K15" s="208"/>
      <c r="L15" s="208"/>
      <c r="M15" s="208"/>
      <c r="N15" s="208"/>
      <c r="O15" s="208"/>
      <c r="P15" s="208" t="s">
        <v>52</v>
      </c>
      <c r="Q15" s="208"/>
    </row>
    <row r="16" spans="1:19" ht="21.6" customHeight="1">
      <c r="A16" s="214" t="s">
        <v>34</v>
      </c>
      <c r="B16" s="214" t="str">
        <f>VLOOKUP(A16,門市主檔!A:B,2,FALSE)</f>
        <v>板橋寶翠店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2</v>
      </c>
      <c r="I16" s="214" t="str">
        <f>VLOOKUP(A16,'0919門市清單主檔'!B:V,21,FALSE)</f>
        <v>板橋區</v>
      </c>
      <c r="J16" s="222">
        <v>45663.586805555555</v>
      </c>
      <c r="K16" s="208"/>
      <c r="L16" s="208"/>
      <c r="M16" s="208"/>
      <c r="N16" s="208"/>
      <c r="O16" s="208"/>
      <c r="P16" s="208" t="s">
        <v>52</v>
      </c>
      <c r="Q16" s="208"/>
    </row>
    <row r="17" spans="1:17" ht="21.6" customHeight="1">
      <c r="A17" s="214">
        <v>3183</v>
      </c>
      <c r="B17" s="214" t="str">
        <f>VLOOKUP(A17,門市主檔!A:B,2,FALSE)</f>
        <v>北縣板好店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板橋區</v>
      </c>
      <c r="J17" s="222">
        <v>45698.604166666664</v>
      </c>
      <c r="K17" s="208"/>
      <c r="L17" s="208"/>
      <c r="M17" s="208"/>
      <c r="N17" s="208"/>
      <c r="O17" s="208"/>
      <c r="P17" s="208" t="s">
        <v>52</v>
      </c>
      <c r="Q17" s="208"/>
    </row>
    <row r="18" spans="1:17" ht="21.6" customHeight="1">
      <c r="A18" s="214">
        <v>4167</v>
      </c>
      <c r="B18" s="214" t="str">
        <f>VLOOKUP(A18,門市主檔!A:B,2,FALSE)</f>
        <v>板橋松翠店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板橋區</v>
      </c>
      <c r="J18" s="222">
        <v>45698.701388888891</v>
      </c>
      <c r="K18" s="208"/>
      <c r="L18" s="208"/>
      <c r="M18" s="208"/>
      <c r="N18" s="208"/>
      <c r="O18" s="208"/>
      <c r="P18" s="208" t="s">
        <v>52</v>
      </c>
      <c r="Q18" s="208"/>
    </row>
    <row r="19" spans="1:17" ht="21.6" customHeight="1">
      <c r="A19" s="214">
        <v>2069</v>
      </c>
      <c r="B19" s="214" t="str">
        <f>VLOOKUP(A19,門市主檔!A:B,2,FALSE)</f>
        <v>板橋江子翠站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板橋區</v>
      </c>
      <c r="J19" s="222">
        <v>45714.642361111109</v>
      </c>
      <c r="K19" s="208"/>
      <c r="L19" s="208"/>
      <c r="M19" s="208"/>
      <c r="N19" s="208"/>
      <c r="O19" s="208"/>
      <c r="P19" s="208" t="s">
        <v>52</v>
      </c>
      <c r="Q19" s="208"/>
    </row>
    <row r="20" spans="1:17" ht="21.6" customHeight="1">
      <c r="A20" s="214">
        <v>3965</v>
      </c>
      <c r="B20" s="214" t="str">
        <f>VLOOKUP(A20,門市主檔!A:B,2,FALSE)</f>
        <v>板橋民治店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板橋區</v>
      </c>
      <c r="J20" s="222">
        <v>45727.474999999999</v>
      </c>
      <c r="K20" s="208"/>
      <c r="L20" s="208"/>
      <c r="M20" s="208"/>
      <c r="N20" s="208"/>
      <c r="O20" s="208"/>
      <c r="P20" s="208" t="s">
        <v>52</v>
      </c>
      <c r="Q20" s="208"/>
    </row>
    <row r="21" spans="1:17" ht="21.6" customHeight="1">
      <c r="A21" s="214">
        <v>2746</v>
      </c>
      <c r="B21" s="214" t="str">
        <f>VLOOKUP(A21,門市主檔!A:B,2,FALSE)</f>
        <v>北縣板嘉店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板橋區</v>
      </c>
      <c r="J21" s="222">
        <v>45728.517361111109</v>
      </c>
      <c r="K21" s="208"/>
      <c r="L21" s="208"/>
      <c r="M21" s="208"/>
      <c r="N21" s="208"/>
      <c r="O21" s="208"/>
      <c r="P21" s="208" t="s">
        <v>52</v>
      </c>
      <c r="Q21" s="208"/>
    </row>
    <row r="22" spans="1:17" ht="21.6" customHeight="1">
      <c r="A22" s="214">
        <v>2995</v>
      </c>
      <c r="B22" s="214" t="str">
        <f>VLOOKUP(A22,門市主檔!A:B,2,FALSE)</f>
        <v>板橋湳雅夜市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板橋區</v>
      </c>
      <c r="J22" s="222">
        <v>45733.637499999997</v>
      </c>
      <c r="K22" s="208"/>
      <c r="L22" s="208"/>
      <c r="M22" s="208"/>
      <c r="N22" s="208"/>
      <c r="O22" s="208"/>
      <c r="P22" s="208" t="s">
        <v>52</v>
      </c>
      <c r="Q22" s="208"/>
    </row>
    <row r="23" spans="1:17" ht="21.6" customHeight="1">
      <c r="A23" s="214">
        <v>2224</v>
      </c>
      <c r="B23" s="214" t="str">
        <f>VLOOKUP(A23,門市主檔!A:B,2,FALSE)</f>
        <v>板橋莒光店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板橋區</v>
      </c>
      <c r="J23" s="222">
        <v>45733.694444444445</v>
      </c>
      <c r="K23" s="208"/>
      <c r="L23" s="208"/>
      <c r="M23" s="208"/>
      <c r="N23" s="208"/>
      <c r="O23" s="208"/>
      <c r="P23" s="208" t="s">
        <v>52</v>
      </c>
      <c r="Q23" s="208"/>
    </row>
    <row r="24" spans="1:17" ht="21.6" customHeight="1">
      <c r="A24" s="214">
        <v>4046</v>
      </c>
      <c r="B24" s="214" t="str">
        <f>VLOOKUP(A24,門市主檔!A:B,2,FALSE)</f>
        <v>板橋福康店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板橋區</v>
      </c>
      <c r="J24" s="222">
        <v>45736.618055555555</v>
      </c>
      <c r="K24" s="208"/>
      <c r="L24" s="208"/>
      <c r="M24" s="208"/>
      <c r="N24" s="208"/>
      <c r="O24" s="208"/>
      <c r="P24" s="208" t="s">
        <v>52</v>
      </c>
      <c r="Q24" s="208"/>
    </row>
    <row r="25" spans="1:17" ht="21.6" customHeight="1">
      <c r="A25" s="214" t="s">
        <v>31</v>
      </c>
      <c r="B25" s="214" t="str">
        <f>VLOOKUP(A25,門市主檔!A:B,2,FALSE)</f>
        <v>北縣僑中三店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板橋區</v>
      </c>
      <c r="J25" s="222">
        <v>45736.635416666664</v>
      </c>
      <c r="K25" s="208"/>
      <c r="L25" s="208"/>
      <c r="M25" s="208"/>
      <c r="N25" s="208"/>
      <c r="O25" s="208"/>
      <c r="P25" s="208" t="s">
        <v>52</v>
      </c>
      <c r="Q25" s="208"/>
    </row>
    <row r="26" spans="1:17" ht="21.6" customHeight="1">
      <c r="A26" s="214">
        <v>4145</v>
      </c>
      <c r="B26" s="214" t="str">
        <f>VLOOKUP(A26,門市主檔!A:B,2,FALSE)</f>
        <v>板橋僑興店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板橋區</v>
      </c>
      <c r="J26" s="222">
        <v>45736.658333333333</v>
      </c>
      <c r="K26" s="208"/>
      <c r="L26" s="208"/>
      <c r="M26" s="208"/>
      <c r="N26" s="208"/>
      <c r="O26" s="208"/>
      <c r="P26" s="208" t="s">
        <v>52</v>
      </c>
      <c r="Q26" s="208"/>
    </row>
    <row r="27" spans="1:17" ht="21.6" customHeight="1">
      <c r="A27" s="214">
        <v>2403</v>
      </c>
      <c r="B27" s="214" t="str">
        <f>VLOOKUP(A27,門市主檔!A:B,2,FALSE)</f>
        <v>北縣板龍店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2</v>
      </c>
      <c r="I27" s="214" t="str">
        <f>VLOOKUP(A27,'0919門市清單主檔'!B:V,21,FALSE)</f>
        <v>板橋區</v>
      </c>
      <c r="J27" s="222">
        <v>45736.67083333333</v>
      </c>
      <c r="K27" s="208"/>
      <c r="L27" s="208"/>
      <c r="M27" s="208"/>
      <c r="N27" s="208"/>
      <c r="O27" s="208"/>
      <c r="P27" s="208" t="s">
        <v>52</v>
      </c>
      <c r="Q27" s="208"/>
    </row>
    <row r="28" spans="1:17" ht="21.6" customHeight="1">
      <c r="A28" s="214" t="s">
        <v>33</v>
      </c>
      <c r="B28" s="214" t="str">
        <f>VLOOKUP(A28,門市主檔!A:B,2,FALSE)</f>
        <v>板橋大興店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板橋區</v>
      </c>
      <c r="J28" s="222">
        <v>45736.682638888888</v>
      </c>
      <c r="K28" s="208"/>
      <c r="L28" s="208"/>
      <c r="M28" s="208"/>
      <c r="N28" s="208"/>
      <c r="O28" s="208"/>
      <c r="P28" s="208" t="s">
        <v>52</v>
      </c>
      <c r="Q28" s="208"/>
    </row>
    <row r="29" spans="1:17" ht="21.6" customHeight="1">
      <c r="A29" s="214">
        <v>3955</v>
      </c>
      <c r="B29" s="214" t="str">
        <f>VLOOKUP(A29,門市主檔!A:B,2,FALSE)</f>
        <v>板橋海龍店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板橋區</v>
      </c>
      <c r="J29" s="222">
        <v>45737.600694444445</v>
      </c>
      <c r="K29" s="208"/>
      <c r="L29" s="208"/>
      <c r="M29" s="208"/>
      <c r="N29" s="208"/>
      <c r="O29" s="208"/>
      <c r="P29" s="208" t="s">
        <v>52</v>
      </c>
      <c r="Q29" s="208"/>
    </row>
    <row r="30" spans="1:17" ht="21.6" customHeight="1">
      <c r="A30" s="214">
        <v>3962</v>
      </c>
      <c r="B30" s="214" t="str">
        <f>VLOOKUP(A30,門市主檔!A:B,2,FALSE)</f>
        <v>板橋仁化店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板橋區</v>
      </c>
      <c r="J30" s="222">
        <v>45742.477777777778</v>
      </c>
      <c r="K30" s="208"/>
      <c r="L30" s="208"/>
      <c r="M30" s="208"/>
      <c r="N30" s="208"/>
      <c r="O30" s="208"/>
      <c r="P30" s="208" t="s">
        <v>52</v>
      </c>
      <c r="Q30" s="208"/>
    </row>
    <row r="31" spans="1:17" ht="21.6" customHeight="1">
      <c r="A31" s="214">
        <v>3399</v>
      </c>
      <c r="B31" s="214" t="str">
        <f>VLOOKUP(A31,門市主檔!A:B,2,FALSE)</f>
        <v>板橋藝文中心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板橋區</v>
      </c>
      <c r="J31" s="222">
        <v>45742.495138888888</v>
      </c>
      <c r="K31" s="208"/>
      <c r="L31" s="208"/>
      <c r="M31" s="208"/>
      <c r="N31" s="208"/>
      <c r="O31" s="208"/>
      <c r="P31" s="208" t="s">
        <v>52</v>
      </c>
      <c r="Q31" s="208"/>
    </row>
    <row r="32" spans="1:17" ht="21.6" customHeight="1">
      <c r="A32" s="214">
        <v>3551</v>
      </c>
      <c r="B32" s="214" t="str">
        <f>VLOOKUP(A32,門市主檔!A:B,2,FALSE)</f>
        <v>北縣板豐店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板橋區</v>
      </c>
      <c r="J32" s="222">
        <v>45742.524305555555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 t="s">
        <v>30</v>
      </c>
      <c r="B33" s="214" t="str">
        <f>VLOOKUP(A33,門市主檔!A:B,2,FALSE)</f>
        <v>北縣府中店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板橋區</v>
      </c>
      <c r="J33" s="222">
        <v>45742.552083333336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>
        <v>3416</v>
      </c>
      <c r="B34" s="214" t="str">
        <f>VLOOKUP(A34,門市主檔!A:B,2,FALSE)</f>
        <v>板橋國慶店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2</v>
      </c>
      <c r="I34" s="214" t="str">
        <f>VLOOKUP(A34,'0919門市清單主檔'!B:V,21,FALSE)</f>
        <v>板橋區</v>
      </c>
      <c r="J34" s="222">
        <v>45742.590277777781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3977</v>
      </c>
      <c r="B35" s="214" t="str">
        <f>VLOOKUP(A35,門市主檔!A:B,2,FALSE)</f>
        <v>板橋玉川店</v>
      </c>
      <c r="C35" s="314" t="str">
        <f>IF(COUNTIFS(IM!$F:$F,A35,IM!$AD:$AD,"O",IM!$X:$X,"&gt;="&amp;$R$1, IM!$X:$X,"&lt;="&amp;$S$1)&gt;0,"V","")</f>
        <v>V</v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/>
      </c>
      <c r="G35" s="214" t="str">
        <f>IF(AND(VLOOKUP(A35,門市主檔!A:Y,25,FALSE)="STAR", VLOOKUP(A35,門市主檔!A:N,14,FALSE)=""), "未更換", IF(VLOOKUP(A35,門市主檔!A:Y,25,FALSE)&lt;&gt;"STAR", "無專案", "已更換"))</f>
        <v>無專案</v>
      </c>
      <c r="H35" s="298">
        <f>VLOOKUP(A35,門市主檔!A:U,21,FALSE)</f>
        <v>0</v>
      </c>
      <c r="I35" s="214" t="str">
        <f>VLOOKUP(A35,'0919門市清單主檔'!B:V,21,FALSE)</f>
        <v>板橋區</v>
      </c>
      <c r="J35" s="222">
        <v>45664.631944444445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>
        <v>3752</v>
      </c>
      <c r="B36" s="214" t="str">
        <f>VLOOKUP(A36,門市主檔!A:B,2,FALSE)</f>
        <v>板橋豫章店</v>
      </c>
      <c r="C36" s="314" t="str">
        <f>IF(COUNTIFS(IM!$F:$F,A36,IM!$AD:$AD,"O",IM!$X:$X,"&gt;="&amp;$R$1, IM!$X:$X,"&lt;="&amp;$S$1)&gt;0,"V","")</f>
        <v>V</v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/>
      </c>
      <c r="G36" s="214" t="str">
        <f>IF(AND(VLOOKUP(A36,門市主檔!A:Y,25,FALSE)="STAR", VLOOKUP(A36,門市主檔!A:N,14,FALSE)=""), "未更換", IF(VLOOKUP(A36,門市主檔!A:Y,25,FALSE)&lt;&gt;"STAR", "無專案", "已更換"))</f>
        <v>已更換</v>
      </c>
      <c r="H36" s="298">
        <f>VLOOKUP(A36,門市主檔!A:U,21,FALSE)</f>
        <v>2</v>
      </c>
      <c r="I36" s="214" t="str">
        <f>VLOOKUP(A36,'0919門市清單主檔'!B:V,21,FALSE)</f>
        <v>板橋區</v>
      </c>
      <c r="J36" s="222">
        <v>45742.604166666664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3818</v>
      </c>
      <c r="B37" s="214" t="str">
        <f>VLOOKUP(A37,門市主檔!A:B,2,FALSE)</f>
        <v>板橋漢江店</v>
      </c>
      <c r="C37" s="314" t="str">
        <f>IF(COUNTIFS(IM!$F:$F,A37,IM!$AD:$AD,"O",IM!$X:$X,"&gt;="&amp;$R$1, IM!$X:$X,"&lt;="&amp;$S$1)&gt;0,"V","")</f>
        <v>V</v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/>
      </c>
      <c r="G37" s="214" t="str">
        <f>IF(AND(VLOOKUP(A37,門市主檔!A:Y,25,FALSE)="STAR", VLOOKUP(A37,門市主檔!A:N,14,FALSE)=""), "未更換", IF(VLOOKUP(A37,門市主檔!A:Y,25,FALSE)&lt;&gt;"STAR", "無專案", "已更換"))</f>
        <v>已更換</v>
      </c>
      <c r="H37" s="298">
        <f>VLOOKUP(A37,門市主檔!A:U,21,FALSE)</f>
        <v>1</v>
      </c>
      <c r="I37" s="214" t="str">
        <f>VLOOKUP(A37,'0919門市清單主檔'!B:V,21,FALSE)</f>
        <v>板橋區</v>
      </c>
      <c r="J37" s="222">
        <v>45667.75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3147</v>
      </c>
      <c r="B38" s="214" t="str">
        <f>VLOOKUP(A38,門市主檔!A:B,2,FALSE)</f>
        <v>北縣板明店</v>
      </c>
      <c r="C38" s="314" t="str">
        <f>IF(COUNTIFS(IM!$F:$F,A38,IM!$AD:$AD,"O",IM!$X:$X,"&gt;="&amp;$R$1, IM!$X:$X,"&lt;="&amp;$S$1)&gt;0,"V","")</f>
        <v>V</v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/>
      </c>
      <c r="G38" s="214" t="str">
        <f>IF(AND(VLOOKUP(A38,門市主檔!A:Y,25,FALSE)="STAR", VLOOKUP(A38,門市主檔!A:N,14,FALSE)=""), "未更換", IF(VLOOKUP(A38,門市主檔!A:Y,25,FALSE)&lt;&gt;"STAR", "無專案", "已更換"))</f>
        <v>已更換</v>
      </c>
      <c r="H38" s="298">
        <f>VLOOKUP(A38,門市主檔!A:U,21,FALSE)</f>
        <v>1</v>
      </c>
      <c r="I38" s="214" t="str">
        <f>VLOOKUP(A38,'0919門市清單主檔'!B:V,21,FALSE)</f>
        <v>板橋區</v>
      </c>
      <c r="J38" s="222">
        <v>45692.482638888891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 t="s">
        <v>29</v>
      </c>
      <c r="B39" s="214" t="str">
        <f>VLOOKUP(A39,門市主檔!A:B,2,FALSE)</f>
        <v>北縣僑福店</v>
      </c>
      <c r="C39" s="314" t="str">
        <f>IF(COUNTIFS(IM!$F:$F,A39,IM!$AD:$AD,"O",IM!$X:$X,"&gt;="&amp;$R$1, IM!$X:$X,"&lt;="&amp;$S$1)&gt;0,"V","")</f>
        <v>V</v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si="3"/>
        <v/>
      </c>
      <c r="G39" s="214" t="str">
        <f>IF(AND(VLOOKUP(A39,門市主檔!A:Y,25,FALSE)="STAR", VLOOKUP(A39,門市主檔!A:N,14,FALSE)=""), "未更換", IF(VLOOKUP(A39,門市主檔!A:Y,25,FALSE)&lt;&gt;"STAR", "無專案", "已更換"))</f>
        <v>已更換</v>
      </c>
      <c r="H39" s="298">
        <f>VLOOKUP(A39,門市主檔!A:U,21,FALSE)</f>
        <v>1</v>
      </c>
      <c r="I39" s="214" t="str">
        <f>VLOOKUP(A39,'0919門市清單主檔'!B:V,21,FALSE)</f>
        <v>板橋區</v>
      </c>
      <c r="J39" s="222">
        <v>45723.647222222222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2221</v>
      </c>
      <c r="B40" s="214" t="str">
        <f>VLOOKUP(A40,門市主檔!A:B,2,FALSE)</f>
        <v>板橋雙十店</v>
      </c>
      <c r="C40" s="314" t="str">
        <f>IF(COUNTIFS(IM!$F:$F,A40,IM!$AD:$AD,"O",IM!$X:$X,"&gt;="&amp;$R$1, IM!$X:$X,"&lt;="&amp;$S$1)&gt;0,"V","")</f>
        <v>V</v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3"/>
        <v/>
      </c>
      <c r="G40" s="214" t="str">
        <f>IF(AND(VLOOKUP(A40,門市主檔!A:Y,25,FALSE)="STAR", VLOOKUP(A40,門市主檔!A:N,14,FALSE)=""), "未更換", IF(VLOOKUP(A40,門市主檔!A:Y,25,FALSE)&lt;&gt;"STAR", "無專案", "已更換"))</f>
        <v>已更換</v>
      </c>
      <c r="H40" s="298">
        <f>VLOOKUP(A40,門市主檔!A:U,21,FALSE)</f>
        <v>1</v>
      </c>
      <c r="I40" s="214" t="str">
        <f>VLOOKUP(A40,'0919門市清單主檔'!B:V,21,FALSE)</f>
        <v>板橋區</v>
      </c>
      <c r="J40" s="222">
        <v>45728.498611111114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2422</v>
      </c>
      <c r="B41" s="214" t="str">
        <f>VLOOKUP(A41,門市主檔!A:B,2,FALSE)</f>
        <v>北縣板億店</v>
      </c>
      <c r="C41" s="314" t="str">
        <f>IF(COUNTIFS(IM!$F:$F,A41,IM!$AD:$AD,"O",IM!$X:$X,"&gt;="&amp;$R$1, IM!$X:$X,"&lt;="&amp;$S$1)&gt;0,"V","")</f>
        <v>V</v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3"/>
        <v/>
      </c>
      <c r="G41" s="214" t="str">
        <f>IF(AND(VLOOKUP(A41,門市主檔!A:Y,25,FALSE)="STAR", VLOOKUP(A41,門市主檔!A:N,14,FALSE)=""), "未更換", IF(VLOOKUP(A41,門市主檔!A:Y,25,FALSE)&lt;&gt;"STAR", "無專案", "已更換"))</f>
        <v>已更換</v>
      </c>
      <c r="H41" s="298">
        <f>VLOOKUP(A41,門市主檔!A:U,21,FALSE)</f>
        <v>2</v>
      </c>
      <c r="I41" s="214" t="str">
        <f>VLOOKUP(A41,'0919門市清單主檔'!B:V,21,FALSE)</f>
        <v>板橋區</v>
      </c>
      <c r="J41" s="222">
        <v>45743.505555555559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15" customHeight="1">
      <c r="A42" s="216"/>
      <c r="B42" s="216"/>
    </row>
    <row r="43" spans="1:17" ht="15" customHeight="1">
      <c r="A43" s="216"/>
      <c r="B43" s="216"/>
    </row>
    <row r="44" spans="1:17" ht="15" customHeight="1">
      <c r="A44" s="216"/>
      <c r="B44" s="216"/>
    </row>
    <row r="45" spans="1:17" ht="15" customHeight="1">
      <c r="A45" s="216"/>
      <c r="B45" s="216"/>
    </row>
    <row r="46" spans="1:17" ht="15" customHeight="1">
      <c r="A46" s="216"/>
      <c r="B46" s="216"/>
    </row>
    <row r="47" spans="1:17" ht="15" customHeight="1">
      <c r="A47" s="216"/>
      <c r="B47" s="216"/>
    </row>
    <row r="48" spans="1:17" ht="15" customHeight="1">
      <c r="A48" s="216"/>
      <c r="B48" s="216"/>
    </row>
    <row r="49" spans="1:2" ht="15" customHeight="1">
      <c r="A49" s="216"/>
      <c r="B49" s="216"/>
    </row>
    <row r="50" spans="1:2" ht="15" customHeight="1">
      <c r="A50" s="216"/>
      <c r="B50" s="216"/>
    </row>
    <row r="51" spans="1:2" ht="15" customHeight="1">
      <c r="A51" s="216"/>
      <c r="B51" s="216"/>
    </row>
    <row r="52" spans="1:2" ht="15" customHeight="1">
      <c r="A52" s="216"/>
      <c r="B52" s="216"/>
    </row>
    <row r="53" spans="1:2" ht="15" customHeight="1">
      <c r="A53" s="216"/>
      <c r="B53" s="216"/>
    </row>
    <row r="54" spans="1:2" ht="15" customHeight="1">
      <c r="A54" s="216"/>
      <c r="B54" s="216"/>
    </row>
    <row r="55" spans="1:2" ht="15" customHeight="1">
      <c r="A55" s="216"/>
      <c r="B55" s="216"/>
    </row>
    <row r="56" spans="1:2" ht="15" customHeight="1">
      <c r="A56" s="216"/>
      <c r="B56" s="216"/>
    </row>
    <row r="57" spans="1:2" ht="15" customHeight="1">
      <c r="A57" s="216"/>
      <c r="B57" s="216"/>
    </row>
    <row r="58" spans="1:2" ht="15" customHeight="1">
      <c r="A58" s="216"/>
      <c r="B58" s="216"/>
    </row>
    <row r="59" spans="1:2" ht="15" customHeight="1">
      <c r="A59" s="216"/>
      <c r="B59" s="216"/>
    </row>
    <row r="60" spans="1:2" ht="15" customHeight="1">
      <c r="A60" s="216"/>
      <c r="B60" s="216"/>
    </row>
    <row r="61" spans="1:2" ht="15" customHeight="1">
      <c r="A61" s="216"/>
      <c r="B61" s="216"/>
    </row>
    <row r="62" spans="1:2" ht="15" customHeight="1">
      <c r="A62" s="216"/>
      <c r="B62" s="216"/>
    </row>
    <row r="63" spans="1:2" ht="15" customHeight="1">
      <c r="A63" s="216"/>
      <c r="B63" s="216"/>
    </row>
    <row r="64" spans="1:2" ht="15" customHeight="1">
      <c r="A64" s="216"/>
      <c r="B64" s="216"/>
    </row>
    <row r="65" spans="1:2" ht="15" customHeight="1">
      <c r="A65" s="216"/>
      <c r="B65" s="216"/>
    </row>
    <row r="66" spans="1:2" ht="15" customHeight="1">
      <c r="A66" s="216"/>
      <c r="B66" s="216"/>
    </row>
    <row r="67" spans="1:2" ht="15" customHeight="1">
      <c r="A67" s="216"/>
      <c r="B67" s="216"/>
    </row>
    <row r="68" spans="1:2" ht="15" customHeight="1">
      <c r="A68" s="216"/>
      <c r="B68" s="216"/>
    </row>
    <row r="69" spans="1:2" ht="15" customHeight="1">
      <c r="A69" s="216"/>
      <c r="B69" s="216"/>
    </row>
    <row r="70" spans="1:2" ht="15" customHeight="1">
      <c r="A70" s="216"/>
      <c r="B70" s="216"/>
    </row>
    <row r="71" spans="1:2" ht="15" customHeight="1">
      <c r="A71" s="216"/>
      <c r="B71" s="216"/>
    </row>
    <row r="72" spans="1:2" ht="15" customHeight="1">
      <c r="A72" s="216"/>
      <c r="B72" s="216"/>
    </row>
    <row r="73" spans="1:2" ht="15" customHeight="1">
      <c r="A73" s="216"/>
      <c r="B73" s="216"/>
    </row>
    <row r="74" spans="1:2" ht="15" customHeight="1">
      <c r="A74" s="216"/>
      <c r="B74" s="216"/>
    </row>
    <row r="75" spans="1:2" ht="15" customHeight="1">
      <c r="A75" s="216"/>
      <c r="B75" s="216"/>
    </row>
    <row r="76" spans="1:2" ht="15" customHeight="1">
      <c r="A76" s="216"/>
      <c r="B76" s="216"/>
    </row>
    <row r="77" spans="1:2" ht="15" customHeight="1">
      <c r="A77" s="216"/>
      <c r="B77" s="216"/>
    </row>
    <row r="78" spans="1:2" ht="15" customHeight="1">
      <c r="A78" s="216"/>
      <c r="B78" s="216"/>
    </row>
    <row r="79" spans="1:2" ht="15" customHeight="1">
      <c r="A79" s="216"/>
      <c r="B79" s="216"/>
    </row>
    <row r="80" spans="1:2" ht="15" customHeight="1">
      <c r="A80" s="216"/>
      <c r="B80" s="216"/>
    </row>
    <row r="81" spans="1:2" ht="15" customHeight="1">
      <c r="A81" s="216"/>
      <c r="B81" s="216"/>
    </row>
    <row r="82" spans="1:2" ht="15" customHeight="1">
      <c r="A82" s="216"/>
      <c r="B82" s="216"/>
    </row>
    <row r="83" spans="1:2" ht="15" customHeight="1">
      <c r="A83" s="216"/>
      <c r="B83" s="216"/>
    </row>
    <row r="84" spans="1:2" ht="15" customHeight="1">
      <c r="A84" s="216"/>
      <c r="B84" s="216"/>
    </row>
    <row r="85" spans="1:2" ht="15" customHeight="1">
      <c r="A85" s="216"/>
      <c r="B85" s="216"/>
    </row>
    <row r="86" spans="1:2" ht="15" customHeight="1">
      <c r="A86" s="216"/>
      <c r="B86" s="216"/>
    </row>
    <row r="87" spans="1:2" ht="15" customHeight="1">
      <c r="A87" s="216"/>
      <c r="B87" s="216"/>
    </row>
    <row r="88" spans="1:2" ht="15" customHeight="1">
      <c r="A88" s="216"/>
      <c r="B88" s="216"/>
    </row>
    <row r="89" spans="1:2" ht="15" customHeight="1">
      <c r="A89" s="216"/>
      <c r="B89" s="216"/>
    </row>
    <row r="90" spans="1:2" ht="15" customHeight="1">
      <c r="A90" s="216"/>
      <c r="B90" s="216"/>
    </row>
    <row r="91" spans="1:2" ht="15" customHeight="1">
      <c r="A91" s="216"/>
      <c r="B91" s="216"/>
    </row>
    <row r="92" spans="1:2" ht="15" customHeight="1">
      <c r="A92" s="216"/>
      <c r="B92" s="216"/>
    </row>
    <row r="93" spans="1:2" ht="15" customHeight="1">
      <c r="A93" s="216"/>
      <c r="B93" s="216"/>
    </row>
    <row r="94" spans="1:2" ht="15" customHeight="1">
      <c r="A94" s="216"/>
      <c r="B94" s="216"/>
    </row>
    <row r="95" spans="1:2" ht="15" customHeight="1">
      <c r="A95" s="216"/>
      <c r="B95" s="216"/>
    </row>
    <row r="96" spans="1:2" ht="15" customHeight="1">
      <c r="A96" s="216"/>
      <c r="B96" s="216"/>
    </row>
    <row r="97" spans="1:2" ht="15" customHeight="1">
      <c r="A97" s="216"/>
      <c r="B97" s="216"/>
    </row>
    <row r="98" spans="1:2" ht="15" customHeight="1">
      <c r="A98" s="216"/>
      <c r="B98" s="216"/>
    </row>
    <row r="99" spans="1:2" ht="15" customHeight="1">
      <c r="A99" s="216"/>
      <c r="B99" s="216"/>
    </row>
    <row r="100" spans="1:2" ht="15" customHeight="1">
      <c r="A100" s="216"/>
      <c r="B100" s="216"/>
    </row>
    <row r="101" spans="1:2" ht="15" customHeight="1">
      <c r="A101" s="216"/>
      <c r="B101" s="216"/>
    </row>
    <row r="102" spans="1:2" ht="15" customHeight="1">
      <c r="A102" s="216"/>
      <c r="B102" s="216"/>
    </row>
    <row r="103" spans="1:2" ht="15" customHeight="1">
      <c r="A103" s="216"/>
      <c r="B103" s="216"/>
    </row>
    <row r="104" spans="1:2" ht="15" customHeight="1">
      <c r="A104" s="216"/>
      <c r="B104" s="216"/>
    </row>
    <row r="105" spans="1:2" ht="15" customHeight="1">
      <c r="A105" s="216"/>
      <c r="B105" s="216"/>
    </row>
    <row r="106" spans="1:2" ht="15" customHeight="1">
      <c r="A106" s="216"/>
      <c r="B106" s="216"/>
    </row>
    <row r="107" spans="1:2" ht="15" customHeight="1">
      <c r="A107" s="216"/>
      <c r="B107" s="216"/>
    </row>
    <row r="108" spans="1:2" ht="15" customHeight="1">
      <c r="A108" s="216"/>
      <c r="B108" s="216"/>
    </row>
    <row r="109" spans="1:2" ht="15" customHeight="1">
      <c r="A109" s="216"/>
      <c r="B109" s="216"/>
    </row>
    <row r="110" spans="1:2" ht="15" customHeight="1">
      <c r="A110" s="216"/>
      <c r="B110" s="216"/>
    </row>
    <row r="111" spans="1:2" ht="15" customHeight="1">
      <c r="A111" s="216"/>
      <c r="B111" s="216"/>
    </row>
    <row r="112" spans="1:2" ht="15" customHeight="1">
      <c r="A112" s="216"/>
      <c r="B112" s="216"/>
    </row>
    <row r="113" spans="1:2" ht="15" customHeight="1">
      <c r="A113" s="216"/>
      <c r="B113" s="216"/>
    </row>
    <row r="114" spans="1:2" ht="15" customHeight="1">
      <c r="A114" s="216"/>
      <c r="B114" s="216"/>
    </row>
    <row r="115" spans="1:2" ht="15" customHeight="1">
      <c r="A115" s="216"/>
      <c r="B115" s="216"/>
    </row>
    <row r="116" spans="1:2" ht="15" customHeight="1">
      <c r="A116" s="216"/>
      <c r="B116" s="216"/>
    </row>
    <row r="117" spans="1:2" ht="15" customHeight="1">
      <c r="A117" s="216"/>
      <c r="B117" s="216"/>
    </row>
    <row r="118" spans="1:2" ht="15" customHeight="1">
      <c r="A118" s="216"/>
      <c r="B118" s="216"/>
    </row>
    <row r="119" spans="1:2" ht="15" customHeight="1">
      <c r="A119" s="216"/>
      <c r="B119" s="216"/>
    </row>
    <row r="120" spans="1:2" ht="15" customHeight="1">
      <c r="A120" s="216"/>
      <c r="B120" s="216"/>
    </row>
    <row r="121" spans="1:2" ht="15" customHeight="1">
      <c r="A121" s="216"/>
      <c r="B121" s="216"/>
    </row>
    <row r="122" spans="1:2" ht="15" customHeight="1">
      <c r="A122" s="216"/>
      <c r="B122" s="216"/>
    </row>
    <row r="123" spans="1:2" ht="15" customHeight="1">
      <c r="A123" s="216"/>
      <c r="B123" s="216"/>
    </row>
    <row r="124" spans="1:2" ht="15" customHeight="1">
      <c r="A124" s="216"/>
      <c r="B124" s="216"/>
    </row>
    <row r="125" spans="1:2" ht="15" customHeight="1">
      <c r="A125" s="216"/>
      <c r="B125" s="216"/>
    </row>
    <row r="126" spans="1:2" ht="15" customHeight="1">
      <c r="A126" s="216"/>
      <c r="B126" s="216"/>
    </row>
    <row r="127" spans="1:2" ht="15" customHeight="1">
      <c r="A127" s="216"/>
      <c r="B127" s="216"/>
    </row>
    <row r="128" spans="1:2" ht="15" customHeight="1">
      <c r="A128" s="216"/>
      <c r="B128" s="216"/>
    </row>
    <row r="129" spans="1:2" ht="15" customHeight="1">
      <c r="A129" s="216"/>
      <c r="B129" s="216"/>
    </row>
    <row r="130" spans="1:2" ht="15" customHeight="1">
      <c r="A130" s="216"/>
      <c r="B130" s="216"/>
    </row>
    <row r="131" spans="1:2" ht="15" customHeight="1">
      <c r="A131" s="216"/>
      <c r="B131" s="216"/>
    </row>
    <row r="132" spans="1:2" ht="15" customHeight="1">
      <c r="A132" s="216"/>
      <c r="B132" s="216"/>
    </row>
    <row r="133" spans="1:2" ht="15" customHeight="1">
      <c r="A133" s="216"/>
      <c r="B133" s="216"/>
    </row>
    <row r="134" spans="1:2" ht="15" customHeight="1">
      <c r="A134" s="216"/>
      <c r="B134" s="216"/>
    </row>
    <row r="135" spans="1:2" ht="15" customHeight="1">
      <c r="A135" s="216"/>
      <c r="B135" s="216"/>
    </row>
    <row r="136" spans="1:2" ht="15" customHeight="1">
      <c r="A136" s="216"/>
      <c r="B136" s="216"/>
    </row>
    <row r="137" spans="1:2" ht="15" customHeight="1">
      <c r="A137" s="216"/>
      <c r="B137" s="216"/>
    </row>
    <row r="138" spans="1:2" ht="15" customHeight="1">
      <c r="A138" s="216"/>
      <c r="B138" s="216"/>
    </row>
    <row r="139" spans="1:2" ht="15" customHeight="1">
      <c r="A139" s="216"/>
      <c r="B139" s="216"/>
    </row>
    <row r="140" spans="1:2" ht="15" customHeight="1">
      <c r="A140" s="216"/>
      <c r="B140" s="216"/>
    </row>
    <row r="141" spans="1:2" ht="15" customHeight="1">
      <c r="A141" s="216"/>
      <c r="B141" s="216"/>
    </row>
    <row r="142" spans="1:2" ht="15" customHeight="1">
      <c r="A142" s="216"/>
      <c r="B142" s="216"/>
    </row>
    <row r="143" spans="1:2" ht="15" customHeight="1">
      <c r="A143" s="216"/>
      <c r="B143" s="216"/>
    </row>
    <row r="144" spans="1:2" ht="15" customHeight="1">
      <c r="A144" s="216"/>
      <c r="B144" s="216"/>
    </row>
    <row r="145" spans="1:2" ht="15" customHeight="1">
      <c r="A145" s="216"/>
      <c r="B145" s="216"/>
    </row>
    <row r="146" spans="1:2" ht="15" customHeight="1">
      <c r="A146" s="216"/>
      <c r="B146" s="216"/>
    </row>
    <row r="147" spans="1:2" ht="15" customHeight="1">
      <c r="A147" s="216"/>
      <c r="B147" s="216"/>
    </row>
    <row r="148" spans="1:2" ht="15" customHeight="1">
      <c r="A148" s="216"/>
      <c r="B148" s="216"/>
    </row>
    <row r="149" spans="1:2" ht="15" customHeight="1">
      <c r="A149" s="216"/>
      <c r="B149" s="216"/>
    </row>
    <row r="150" spans="1:2" ht="15" customHeight="1">
      <c r="A150" s="216"/>
      <c r="B150" s="216"/>
    </row>
    <row r="151" spans="1:2" ht="15" customHeight="1">
      <c r="A151" s="216"/>
      <c r="B151" s="216"/>
    </row>
    <row r="152" spans="1:2" ht="15" customHeight="1">
      <c r="A152" s="216"/>
      <c r="B152" s="216"/>
    </row>
    <row r="153" spans="1:2" ht="15" customHeight="1">
      <c r="A153" s="216"/>
      <c r="B153" s="216"/>
    </row>
    <row r="154" spans="1:2" ht="15" customHeight="1">
      <c r="A154" s="216"/>
      <c r="B154" s="216"/>
    </row>
    <row r="155" spans="1:2" ht="15" customHeight="1">
      <c r="A155" s="216"/>
      <c r="B155" s="216"/>
    </row>
    <row r="156" spans="1:2" ht="15" customHeight="1">
      <c r="A156" s="216"/>
      <c r="B156" s="216"/>
    </row>
    <row r="157" spans="1:2" ht="15" customHeight="1">
      <c r="A157" s="216"/>
      <c r="B157" s="216"/>
    </row>
    <row r="158" spans="1:2" ht="15" customHeight="1">
      <c r="A158" s="216"/>
      <c r="B158" s="216"/>
    </row>
    <row r="159" spans="1:2" ht="15" customHeight="1">
      <c r="A159" s="216"/>
      <c r="B159" s="216"/>
    </row>
    <row r="160" spans="1:2" ht="15" customHeight="1">
      <c r="A160" s="216"/>
      <c r="B160" s="216"/>
    </row>
    <row r="161" spans="1:2" ht="15" customHeight="1">
      <c r="A161" s="216"/>
      <c r="B161" s="216"/>
    </row>
    <row r="162" spans="1:2" ht="15" customHeight="1">
      <c r="A162" s="216"/>
      <c r="B162" s="216"/>
    </row>
    <row r="163" spans="1:2" ht="15" customHeight="1">
      <c r="A163" s="216"/>
      <c r="B163" s="216"/>
    </row>
    <row r="164" spans="1:2" ht="15" customHeight="1">
      <c r="A164" s="216"/>
      <c r="B164" s="216"/>
    </row>
    <row r="165" spans="1:2" ht="15" customHeight="1">
      <c r="A165" s="216"/>
      <c r="B165" s="216"/>
    </row>
    <row r="166" spans="1:2" ht="15" customHeight="1">
      <c r="A166" s="216"/>
      <c r="B166" s="216"/>
    </row>
    <row r="167" spans="1:2" ht="15" customHeight="1">
      <c r="A167" s="216"/>
      <c r="B167" s="216"/>
    </row>
    <row r="168" spans="1:2" ht="15" customHeight="1">
      <c r="A168" s="216"/>
      <c r="B168" s="216"/>
    </row>
    <row r="169" spans="1:2" ht="15" customHeight="1">
      <c r="A169" s="216"/>
      <c r="B169" s="216"/>
    </row>
    <row r="170" spans="1:2" ht="15" customHeight="1">
      <c r="A170" s="216"/>
      <c r="B170" s="216"/>
    </row>
    <row r="171" spans="1:2" ht="15" customHeight="1">
      <c r="A171" s="216"/>
      <c r="B171" s="216"/>
    </row>
    <row r="172" spans="1:2" ht="15" customHeight="1">
      <c r="A172" s="216"/>
      <c r="B172" s="216"/>
    </row>
    <row r="173" spans="1:2" ht="15" customHeight="1">
      <c r="A173" s="216"/>
      <c r="B173" s="216"/>
    </row>
    <row r="174" spans="1:2" ht="15" customHeight="1">
      <c r="A174" s="216"/>
      <c r="B174" s="216"/>
    </row>
    <row r="175" spans="1:2" ht="15" customHeight="1">
      <c r="A175" s="216"/>
      <c r="B175" s="216"/>
    </row>
    <row r="176" spans="1:2" ht="15" customHeight="1">
      <c r="A176" s="216"/>
      <c r="B176" s="216"/>
    </row>
    <row r="177" spans="1:2" ht="15" customHeight="1">
      <c r="A177" s="216"/>
      <c r="B177" s="216"/>
    </row>
    <row r="178" spans="1:2" ht="15" customHeight="1">
      <c r="A178" s="216"/>
      <c r="B178" s="216"/>
    </row>
    <row r="179" spans="1:2" ht="15" customHeight="1">
      <c r="A179" s="216"/>
      <c r="B179" s="216"/>
    </row>
    <row r="180" spans="1:2" ht="15" customHeight="1">
      <c r="A180" s="216"/>
      <c r="B180" s="216"/>
    </row>
    <row r="181" spans="1:2" ht="15" customHeight="1">
      <c r="A181" s="216"/>
      <c r="B181" s="216"/>
    </row>
    <row r="182" spans="1:2" ht="15" customHeight="1">
      <c r="A182" s="216"/>
      <c r="B182" s="216"/>
    </row>
    <row r="183" spans="1:2" ht="15" customHeight="1">
      <c r="A183" s="216"/>
      <c r="B183" s="216"/>
    </row>
    <row r="184" spans="1:2" ht="15" customHeight="1">
      <c r="A184" s="216"/>
      <c r="B184" s="216"/>
    </row>
    <row r="185" spans="1:2" ht="15" customHeight="1">
      <c r="A185" s="216"/>
      <c r="B185" s="216"/>
    </row>
    <row r="186" spans="1:2" ht="15" customHeight="1">
      <c r="A186" s="216"/>
      <c r="B186" s="216"/>
    </row>
    <row r="187" spans="1:2" ht="15" customHeight="1">
      <c r="A187" s="216"/>
      <c r="B187" s="216"/>
    </row>
    <row r="188" spans="1:2" ht="15" customHeight="1">
      <c r="A188" s="216"/>
      <c r="B188" s="216"/>
    </row>
    <row r="189" spans="1:2" ht="15" customHeight="1">
      <c r="A189" s="216"/>
      <c r="B189" s="216"/>
    </row>
    <row r="190" spans="1:2" ht="15" customHeight="1">
      <c r="A190" s="216"/>
      <c r="B190" s="216"/>
    </row>
    <row r="191" spans="1:2" ht="15" customHeight="1">
      <c r="A191" s="216"/>
      <c r="B191" s="216"/>
    </row>
    <row r="192" spans="1:2" ht="15" customHeight="1">
      <c r="A192" s="216"/>
      <c r="B192" s="216"/>
    </row>
    <row r="193" spans="1:2" ht="15" customHeight="1">
      <c r="A193" s="216"/>
      <c r="B193" s="216"/>
    </row>
    <row r="194" spans="1:2" ht="15" customHeight="1">
      <c r="A194" s="216"/>
      <c r="B194" s="216"/>
    </row>
    <row r="195" spans="1:2" ht="15" customHeight="1">
      <c r="A195" s="216"/>
      <c r="B195" s="216"/>
    </row>
    <row r="196" spans="1:2" ht="15" customHeight="1">
      <c r="A196" s="216"/>
      <c r="B196" s="216"/>
    </row>
    <row r="197" spans="1:2" ht="15" customHeight="1">
      <c r="A197" s="216"/>
      <c r="B197" s="216"/>
    </row>
    <row r="198" spans="1:2" ht="15" customHeight="1">
      <c r="A198" s="216"/>
      <c r="B198" s="216"/>
    </row>
    <row r="199" spans="1:2" ht="15" customHeight="1">
      <c r="A199" s="216"/>
      <c r="B199" s="216"/>
    </row>
    <row r="200" spans="1:2" ht="15" customHeight="1">
      <c r="A200" s="216"/>
      <c r="B200" s="216"/>
    </row>
    <row r="201" spans="1:2" ht="15" customHeight="1">
      <c r="A201" s="216"/>
      <c r="B201" s="216"/>
    </row>
    <row r="202" spans="1:2" ht="15" customHeight="1">
      <c r="A202" s="216"/>
      <c r="B202" s="216"/>
    </row>
    <row r="203" spans="1:2" ht="15" customHeight="1">
      <c r="A203" s="216"/>
      <c r="B203" s="216"/>
    </row>
    <row r="204" spans="1:2" ht="15" customHeight="1">
      <c r="A204" s="216"/>
      <c r="B204" s="216"/>
    </row>
    <row r="205" spans="1:2" ht="15" customHeight="1">
      <c r="A205" s="216"/>
      <c r="B205" s="216"/>
    </row>
    <row r="206" spans="1:2" ht="15" customHeight="1">
      <c r="A206" s="216"/>
      <c r="B206" s="216"/>
    </row>
    <row r="207" spans="1:2" ht="15" customHeight="1">
      <c r="A207" s="216"/>
      <c r="B207" s="216"/>
    </row>
    <row r="208" spans="1:2" ht="15" customHeight="1">
      <c r="A208" s="216"/>
      <c r="B208" s="216"/>
    </row>
    <row r="209" spans="1:2" ht="15" customHeight="1">
      <c r="A209" s="216"/>
      <c r="B209" s="216"/>
    </row>
    <row r="210" spans="1:2" ht="15" customHeight="1">
      <c r="A210" s="216"/>
      <c r="B210" s="216"/>
    </row>
    <row r="211" spans="1:2" ht="15" customHeight="1">
      <c r="A211" s="216"/>
      <c r="B211" s="216"/>
    </row>
    <row r="212" spans="1:2" ht="15" customHeight="1">
      <c r="A212" s="216"/>
      <c r="B212" s="216"/>
    </row>
    <row r="213" spans="1:2" ht="15" customHeight="1">
      <c r="A213" s="216"/>
      <c r="B213" s="216"/>
    </row>
    <row r="214" spans="1:2" ht="15" customHeight="1">
      <c r="A214" s="216"/>
      <c r="B214" s="216"/>
    </row>
    <row r="215" spans="1:2" ht="15" customHeight="1">
      <c r="A215" s="216"/>
      <c r="B215" s="216"/>
    </row>
    <row r="216" spans="1:2" ht="15" customHeight="1">
      <c r="A216" s="216"/>
      <c r="B216" s="216"/>
    </row>
    <row r="217" spans="1:2" ht="15" customHeight="1">
      <c r="A217" s="216"/>
      <c r="B217" s="216"/>
    </row>
    <row r="218" spans="1:2" ht="15" customHeight="1">
      <c r="A218" s="216"/>
      <c r="B218" s="216"/>
    </row>
    <row r="219" spans="1:2" ht="15" customHeight="1">
      <c r="A219" s="216"/>
      <c r="B219" s="216"/>
    </row>
    <row r="220" spans="1:2" ht="15" customHeight="1">
      <c r="A220" s="216"/>
      <c r="B220" s="216"/>
    </row>
    <row r="221" spans="1:2" ht="15" customHeight="1">
      <c r="A221" s="216"/>
      <c r="B221" s="216"/>
    </row>
    <row r="222" spans="1:2" ht="15" customHeight="1">
      <c r="A222" s="216"/>
      <c r="B222" s="216"/>
    </row>
    <row r="223" spans="1:2" ht="15" customHeight="1">
      <c r="A223" s="216"/>
      <c r="B223" s="216"/>
    </row>
    <row r="224" spans="1:2" ht="15" customHeight="1">
      <c r="A224" s="216"/>
      <c r="B224" s="216"/>
    </row>
    <row r="225" spans="1:2" ht="15" customHeight="1">
      <c r="A225" s="216"/>
      <c r="B225" s="216"/>
    </row>
    <row r="226" spans="1:2" ht="15" customHeight="1">
      <c r="A226" s="216"/>
      <c r="B226" s="216"/>
    </row>
    <row r="227" spans="1:2" ht="15" customHeight="1">
      <c r="A227" s="216"/>
      <c r="B227" s="216"/>
    </row>
    <row r="228" spans="1:2" ht="15" customHeight="1">
      <c r="A228" s="216"/>
      <c r="B228" s="216"/>
    </row>
    <row r="229" spans="1:2" ht="15" customHeight="1">
      <c r="A229" s="216"/>
      <c r="B229" s="216"/>
    </row>
    <row r="230" spans="1:2" ht="15" customHeight="1">
      <c r="A230" s="216"/>
      <c r="B230" s="216"/>
    </row>
    <row r="231" spans="1:2" ht="15" customHeight="1">
      <c r="A231" s="216"/>
      <c r="B231" s="216"/>
    </row>
    <row r="232" spans="1:2" ht="15" customHeight="1">
      <c r="A232" s="216"/>
      <c r="B232" s="216"/>
    </row>
    <row r="233" spans="1:2" ht="15" customHeight="1">
      <c r="A233" s="216"/>
      <c r="B233" s="216"/>
    </row>
    <row r="234" spans="1:2" ht="15" customHeight="1">
      <c r="A234" s="216"/>
      <c r="B234" s="216"/>
    </row>
    <row r="235" spans="1:2" ht="15" customHeight="1">
      <c r="A235" s="216"/>
      <c r="B235" s="216"/>
    </row>
    <row r="236" spans="1:2" ht="15" customHeight="1">
      <c r="A236" s="216"/>
      <c r="B236" s="216"/>
    </row>
    <row r="237" spans="1:2" ht="15" customHeight="1">
      <c r="A237" s="216"/>
      <c r="B237" s="216"/>
    </row>
    <row r="238" spans="1:2" ht="15" customHeight="1">
      <c r="A238" s="216"/>
      <c r="B238" s="216"/>
    </row>
    <row r="239" spans="1:2" ht="15" customHeight="1">
      <c r="A239" s="216"/>
      <c r="B239" s="216"/>
    </row>
    <row r="240" spans="1:2" ht="15" customHeight="1">
      <c r="A240" s="216"/>
      <c r="B240" s="216"/>
    </row>
    <row r="241" spans="1:2" ht="15" customHeight="1">
      <c r="A241" s="216"/>
      <c r="B241" s="216"/>
    </row>
    <row r="242" spans="1:2" ht="15" customHeight="1">
      <c r="A242" s="216"/>
      <c r="B242" s="216"/>
    </row>
    <row r="243" spans="1:2" ht="15" customHeight="1">
      <c r="A243" s="216"/>
      <c r="B243" s="216"/>
    </row>
    <row r="244" spans="1:2" ht="15" customHeight="1">
      <c r="A244" s="216"/>
      <c r="B244" s="216"/>
    </row>
    <row r="245" spans="1:2" ht="15" customHeight="1">
      <c r="A245" s="216"/>
      <c r="B245" s="216"/>
    </row>
    <row r="246" spans="1:2" ht="15" customHeight="1">
      <c r="A246" s="216"/>
      <c r="B246" s="216"/>
    </row>
    <row r="247" spans="1:2" ht="15" customHeight="1">
      <c r="A247" s="216"/>
      <c r="B247" s="216"/>
    </row>
    <row r="248" spans="1:2" ht="15" customHeight="1">
      <c r="A248" s="216"/>
      <c r="B248" s="216"/>
    </row>
    <row r="249" spans="1:2" ht="15" customHeight="1">
      <c r="A249" s="216"/>
      <c r="B249" s="216"/>
    </row>
    <row r="250" spans="1:2" ht="15" customHeight="1">
      <c r="A250" s="216"/>
      <c r="B250" s="216"/>
    </row>
    <row r="251" spans="1:2" ht="15" customHeight="1">
      <c r="A251" s="216"/>
      <c r="B251" s="216"/>
    </row>
    <row r="252" spans="1:2" ht="15" customHeight="1">
      <c r="A252" s="216"/>
      <c r="B252" s="216"/>
    </row>
    <row r="253" spans="1:2" ht="15" customHeight="1">
      <c r="A253" s="216"/>
      <c r="B253" s="216"/>
    </row>
    <row r="254" spans="1:2" ht="15" customHeight="1">
      <c r="A254" s="216"/>
      <c r="B254" s="216"/>
    </row>
    <row r="255" spans="1:2" ht="15" customHeight="1">
      <c r="A255" s="216"/>
      <c r="B255" s="216"/>
    </row>
    <row r="256" spans="1:2" ht="15" customHeight="1">
      <c r="A256" s="216"/>
      <c r="B256" s="216"/>
    </row>
    <row r="257" spans="1:2" ht="15" customHeight="1">
      <c r="A257" s="216"/>
      <c r="B257" s="216"/>
    </row>
    <row r="258" spans="1:2" ht="15" customHeight="1">
      <c r="A258" s="216"/>
      <c r="B258" s="216"/>
    </row>
    <row r="259" spans="1:2" ht="15" customHeight="1">
      <c r="A259" s="216"/>
      <c r="B259" s="216"/>
    </row>
    <row r="260" spans="1:2" ht="15" customHeight="1">
      <c r="A260" s="216"/>
      <c r="B260" s="216"/>
    </row>
    <row r="261" spans="1:2" ht="15" customHeight="1">
      <c r="A261" s="216"/>
      <c r="B261" s="216"/>
    </row>
    <row r="262" spans="1:2" ht="15" customHeight="1">
      <c r="A262" s="216"/>
      <c r="B262" s="216"/>
    </row>
    <row r="263" spans="1:2" ht="15" customHeight="1">
      <c r="A263" s="216"/>
      <c r="B263" s="216"/>
    </row>
    <row r="264" spans="1:2" ht="15" customHeight="1">
      <c r="A264" s="216"/>
      <c r="B264" s="216"/>
    </row>
    <row r="265" spans="1:2" ht="15" customHeight="1">
      <c r="A265" s="216"/>
      <c r="B265" s="216"/>
    </row>
    <row r="266" spans="1:2" ht="15" customHeight="1">
      <c r="A266" s="216"/>
      <c r="B266" s="216"/>
    </row>
    <row r="267" spans="1:2" ht="15" customHeight="1">
      <c r="A267" s="216"/>
      <c r="B267" s="216"/>
    </row>
    <row r="268" spans="1:2" ht="15" customHeight="1">
      <c r="A268" s="216"/>
      <c r="B268" s="216"/>
    </row>
    <row r="269" spans="1:2" ht="15" customHeight="1">
      <c r="A269" s="216"/>
      <c r="B269" s="216"/>
    </row>
    <row r="270" spans="1:2" ht="15" customHeight="1">
      <c r="A270" s="216"/>
      <c r="B270" s="216"/>
    </row>
    <row r="271" spans="1:2" ht="15" customHeight="1">
      <c r="A271" s="216"/>
      <c r="B271" s="216"/>
    </row>
    <row r="272" spans="1:2" ht="15" customHeight="1">
      <c r="A272" s="216"/>
      <c r="B272" s="216"/>
    </row>
    <row r="273" spans="1:2" ht="15" customHeight="1">
      <c r="A273" s="216"/>
      <c r="B273" s="216"/>
    </row>
    <row r="274" spans="1:2" ht="15" customHeight="1">
      <c r="A274" s="216"/>
      <c r="B274" s="216"/>
    </row>
    <row r="275" spans="1:2" ht="15" customHeight="1">
      <c r="A275" s="216"/>
      <c r="B275" s="216"/>
    </row>
    <row r="276" spans="1:2" ht="15" customHeight="1">
      <c r="A276" s="216"/>
      <c r="B276" s="216"/>
    </row>
    <row r="277" spans="1:2" ht="15" customHeight="1">
      <c r="A277" s="216"/>
      <c r="B277" s="216"/>
    </row>
    <row r="278" spans="1:2" ht="15" customHeight="1">
      <c r="A278" s="216"/>
      <c r="B278" s="216"/>
    </row>
    <row r="279" spans="1:2" ht="15" customHeight="1">
      <c r="A279" s="216"/>
      <c r="B279" s="216"/>
    </row>
    <row r="280" spans="1:2" ht="15" customHeight="1">
      <c r="A280" s="216"/>
      <c r="B280" s="216"/>
    </row>
    <row r="281" spans="1:2" ht="15" customHeight="1">
      <c r="A281" s="216"/>
      <c r="B281" s="216"/>
    </row>
    <row r="282" spans="1:2" ht="15" customHeight="1">
      <c r="A282" s="216"/>
      <c r="B282" s="216"/>
    </row>
    <row r="283" spans="1:2" ht="15" customHeight="1">
      <c r="A283" s="216"/>
      <c r="B283" s="216"/>
    </row>
    <row r="284" spans="1:2" ht="15" customHeight="1">
      <c r="A284" s="216"/>
      <c r="B284" s="216"/>
    </row>
    <row r="285" spans="1:2" ht="15" customHeight="1">
      <c r="A285" s="216"/>
      <c r="B285" s="216"/>
    </row>
    <row r="286" spans="1:2" ht="15" customHeight="1">
      <c r="A286" s="216"/>
      <c r="B286" s="216"/>
    </row>
    <row r="287" spans="1:2" ht="15" customHeight="1">
      <c r="A287" s="216"/>
      <c r="B287" s="216"/>
    </row>
    <row r="288" spans="1:2" ht="15" customHeight="1">
      <c r="A288" s="216"/>
      <c r="B288" s="216"/>
    </row>
    <row r="289" spans="1:2" ht="15" customHeight="1">
      <c r="A289" s="216"/>
      <c r="B289" s="216"/>
    </row>
    <row r="290" spans="1:2" ht="15" customHeight="1">
      <c r="A290" s="216"/>
      <c r="B290" s="216"/>
    </row>
    <row r="291" spans="1:2" ht="15" customHeight="1">
      <c r="A291" s="216"/>
      <c r="B291" s="216"/>
    </row>
    <row r="292" spans="1:2" ht="15" customHeight="1">
      <c r="A292" s="216"/>
      <c r="B292" s="216"/>
    </row>
    <row r="293" spans="1:2" ht="15" customHeight="1">
      <c r="A293" s="216"/>
      <c r="B293" s="216"/>
    </row>
    <row r="294" spans="1:2" ht="15" customHeight="1">
      <c r="A294" s="216"/>
      <c r="B294" s="216"/>
    </row>
    <row r="295" spans="1:2" ht="15" customHeight="1">
      <c r="A295" s="216"/>
      <c r="B295" s="216"/>
    </row>
    <row r="296" spans="1:2" ht="15" customHeight="1">
      <c r="A296" s="216"/>
      <c r="B296" s="216"/>
    </row>
    <row r="297" spans="1:2" ht="15" customHeight="1">
      <c r="A297" s="216"/>
      <c r="B297" s="216"/>
    </row>
    <row r="298" spans="1:2" ht="15" customHeight="1">
      <c r="A298" s="216"/>
      <c r="B298" s="216"/>
    </row>
    <row r="299" spans="1:2" ht="15" customHeight="1">
      <c r="A299" s="216"/>
      <c r="B299" s="216"/>
    </row>
    <row r="300" spans="1:2" ht="15" customHeight="1">
      <c r="A300" s="216"/>
      <c r="B300" s="216"/>
    </row>
    <row r="301" spans="1:2" ht="15" customHeight="1">
      <c r="A301" s="216"/>
      <c r="B301" s="216"/>
    </row>
    <row r="302" spans="1:2" ht="15" customHeight="1">
      <c r="A302" s="216"/>
      <c r="B302" s="216"/>
    </row>
    <row r="303" spans="1:2" ht="15" customHeight="1">
      <c r="A303" s="216"/>
      <c r="B303" s="216"/>
    </row>
    <row r="304" spans="1:2" ht="15" customHeight="1">
      <c r="A304" s="216"/>
      <c r="B304" s="216"/>
    </row>
    <row r="305" spans="1:2" ht="15" customHeight="1">
      <c r="A305" s="216"/>
      <c r="B305" s="216"/>
    </row>
    <row r="306" spans="1:2" ht="15" customHeight="1">
      <c r="A306" s="216"/>
      <c r="B306" s="216"/>
    </row>
    <row r="307" spans="1:2" ht="15" customHeight="1">
      <c r="A307" s="216"/>
      <c r="B307" s="216"/>
    </row>
    <row r="308" spans="1:2" ht="15" customHeight="1">
      <c r="A308" s="216"/>
      <c r="B308" s="216"/>
    </row>
    <row r="309" spans="1:2" ht="15" customHeight="1">
      <c r="A309" s="216"/>
      <c r="B309" s="216"/>
    </row>
    <row r="310" spans="1:2" ht="15" customHeight="1">
      <c r="A310" s="216"/>
      <c r="B310" s="216"/>
    </row>
    <row r="311" spans="1:2" ht="15" customHeight="1">
      <c r="A311" s="216"/>
      <c r="B311" s="216"/>
    </row>
    <row r="312" spans="1:2" ht="15" customHeight="1">
      <c r="A312" s="216"/>
      <c r="B312" s="216"/>
    </row>
    <row r="313" spans="1:2" ht="15" customHeight="1">
      <c r="A313" s="216"/>
      <c r="B313" s="216"/>
    </row>
    <row r="314" spans="1:2" ht="15" customHeight="1">
      <c r="A314" s="216"/>
      <c r="B314" s="216"/>
    </row>
    <row r="315" spans="1:2" ht="15" customHeight="1">
      <c r="A315" s="216"/>
      <c r="B315" s="216"/>
    </row>
    <row r="316" spans="1:2" ht="15" customHeight="1">
      <c r="A316" s="216"/>
      <c r="B316" s="216"/>
    </row>
    <row r="317" spans="1:2" ht="15" customHeight="1">
      <c r="A317" s="216"/>
      <c r="B317" s="216"/>
    </row>
    <row r="318" spans="1:2" ht="15" customHeight="1">
      <c r="A318" s="216"/>
      <c r="B318" s="216"/>
    </row>
    <row r="319" spans="1:2" ht="15" customHeight="1">
      <c r="A319" s="216"/>
      <c r="B319" s="216"/>
    </row>
    <row r="320" spans="1:2" ht="15" customHeight="1">
      <c r="A320" s="216"/>
      <c r="B320" s="216"/>
    </row>
    <row r="321" spans="1:2" ht="15" customHeight="1">
      <c r="A321" s="216"/>
      <c r="B321" s="216"/>
    </row>
    <row r="322" spans="1:2" ht="15" customHeight="1">
      <c r="A322" s="216"/>
      <c r="B322" s="216"/>
    </row>
    <row r="323" spans="1:2" ht="15" customHeight="1">
      <c r="A323" s="216"/>
      <c r="B323" s="216"/>
    </row>
    <row r="324" spans="1:2" ht="15" customHeight="1">
      <c r="A324" s="216"/>
      <c r="B324" s="216"/>
    </row>
    <row r="325" spans="1:2" ht="15" customHeight="1">
      <c r="A325" s="216"/>
      <c r="B325" s="216"/>
    </row>
    <row r="326" spans="1:2" ht="15" customHeight="1">
      <c r="A326" s="216"/>
      <c r="B326" s="216"/>
    </row>
    <row r="327" spans="1:2" ht="15" customHeight="1">
      <c r="A327" s="216"/>
      <c r="B327" s="216"/>
    </row>
    <row r="328" spans="1:2" ht="15" customHeight="1">
      <c r="A328" s="216"/>
      <c r="B328" s="216"/>
    </row>
    <row r="329" spans="1:2" ht="15" customHeight="1">
      <c r="A329" s="216"/>
      <c r="B329" s="216"/>
    </row>
    <row r="330" spans="1:2" ht="15" customHeight="1">
      <c r="A330" s="216"/>
      <c r="B330" s="216"/>
    </row>
    <row r="331" spans="1:2" ht="15" customHeight="1">
      <c r="A331" s="216"/>
      <c r="B331" s="216"/>
    </row>
    <row r="332" spans="1:2" ht="15" customHeight="1">
      <c r="A332" s="216"/>
      <c r="B332" s="216"/>
    </row>
    <row r="333" spans="1:2" ht="15" customHeight="1">
      <c r="A333" s="216"/>
      <c r="B333" s="216"/>
    </row>
    <row r="334" spans="1:2" ht="15" customHeight="1">
      <c r="A334" s="216"/>
      <c r="B334" s="216"/>
    </row>
    <row r="335" spans="1:2" ht="15" customHeight="1">
      <c r="A335" s="216"/>
      <c r="B335" s="216"/>
    </row>
    <row r="336" spans="1:2" ht="15" customHeight="1">
      <c r="A336" s="216"/>
      <c r="B336" s="216"/>
    </row>
    <row r="337" spans="1:2" ht="15" customHeight="1">
      <c r="A337" s="216"/>
      <c r="B337" s="216"/>
    </row>
    <row r="338" spans="1:2" ht="15" customHeight="1">
      <c r="A338" s="216"/>
      <c r="B338" s="216"/>
    </row>
    <row r="339" spans="1:2" ht="15" customHeight="1">
      <c r="A339" s="216"/>
      <c r="B339" s="216"/>
    </row>
    <row r="340" spans="1:2" ht="15" customHeight="1">
      <c r="A340" s="216"/>
      <c r="B340" s="216"/>
    </row>
    <row r="341" spans="1:2" ht="15" customHeight="1">
      <c r="A341" s="216"/>
      <c r="B341" s="216"/>
    </row>
    <row r="342" spans="1:2" ht="15" customHeight="1">
      <c r="A342" s="216"/>
      <c r="B342" s="216"/>
    </row>
    <row r="343" spans="1:2" ht="15" customHeight="1">
      <c r="A343" s="216"/>
      <c r="B343" s="216"/>
    </row>
    <row r="344" spans="1:2" ht="15" customHeight="1">
      <c r="A344" s="216"/>
      <c r="B344" s="216"/>
    </row>
    <row r="345" spans="1:2" ht="15" customHeight="1">
      <c r="A345" s="216"/>
      <c r="B345" s="216"/>
    </row>
    <row r="346" spans="1:2" ht="15" customHeight="1">
      <c r="A346" s="216"/>
      <c r="B346" s="216"/>
    </row>
    <row r="347" spans="1:2" ht="15" customHeight="1">
      <c r="A347" s="216"/>
      <c r="B347" s="216"/>
    </row>
    <row r="348" spans="1:2" ht="15" customHeight="1">
      <c r="A348" s="216"/>
      <c r="B348" s="216"/>
    </row>
    <row r="349" spans="1:2" ht="15" customHeight="1">
      <c r="A349" s="216"/>
      <c r="B349" s="216"/>
    </row>
    <row r="350" spans="1:2" ht="15" customHeight="1">
      <c r="A350" s="216"/>
      <c r="B350" s="216"/>
    </row>
    <row r="351" spans="1:2" ht="15" customHeight="1">
      <c r="A351" s="216"/>
      <c r="B351" s="216"/>
    </row>
    <row r="352" spans="1:2" ht="15" customHeight="1">
      <c r="A352" s="216"/>
      <c r="B352" s="216"/>
    </row>
    <row r="353" spans="1:2" ht="15" customHeight="1">
      <c r="A353" s="216"/>
      <c r="B353" s="216"/>
    </row>
    <row r="354" spans="1:2" ht="15" customHeight="1">
      <c r="A354" s="216"/>
      <c r="B354" s="216"/>
    </row>
    <row r="355" spans="1:2" ht="15" customHeight="1">
      <c r="A355" s="216"/>
      <c r="B355" s="216"/>
    </row>
    <row r="356" spans="1:2" ht="15" customHeight="1">
      <c r="A356" s="216"/>
      <c r="B356" s="216"/>
    </row>
    <row r="357" spans="1:2" ht="15" customHeight="1">
      <c r="A357" s="216"/>
      <c r="B357" s="216"/>
    </row>
    <row r="358" spans="1:2" ht="15" customHeight="1">
      <c r="A358" s="216"/>
      <c r="B358" s="216"/>
    </row>
    <row r="359" spans="1:2" ht="15" customHeight="1">
      <c r="A359" s="216"/>
      <c r="B359" s="216"/>
    </row>
    <row r="360" spans="1:2" ht="15" customHeight="1">
      <c r="A360" s="216"/>
      <c r="B360" s="216"/>
    </row>
    <row r="361" spans="1:2" ht="15" customHeight="1">
      <c r="A361" s="216"/>
      <c r="B361" s="216"/>
    </row>
    <row r="362" spans="1:2" ht="15" customHeight="1">
      <c r="A362" s="216"/>
      <c r="B362" s="216"/>
    </row>
    <row r="363" spans="1:2" ht="15" customHeight="1">
      <c r="A363" s="216"/>
      <c r="B363" s="216"/>
    </row>
    <row r="364" spans="1:2" ht="15" customHeight="1">
      <c r="A364" s="216"/>
      <c r="B364" s="216"/>
    </row>
    <row r="365" spans="1:2" ht="15" customHeight="1">
      <c r="A365" s="216"/>
      <c r="B365" s="216"/>
    </row>
    <row r="366" spans="1:2" ht="15" customHeight="1">
      <c r="A366" s="216"/>
      <c r="B366" s="216"/>
    </row>
    <row r="367" spans="1:2" ht="15" customHeight="1">
      <c r="A367" s="216"/>
      <c r="B367" s="216"/>
    </row>
    <row r="368" spans="1:2" ht="15" customHeight="1">
      <c r="A368" s="216"/>
      <c r="B368" s="216"/>
    </row>
    <row r="369" spans="1:2" ht="15" customHeight="1">
      <c r="A369" s="216"/>
      <c r="B369" s="216"/>
    </row>
    <row r="370" spans="1:2" ht="15" customHeight="1">
      <c r="A370" s="216"/>
      <c r="B370" s="216"/>
    </row>
    <row r="371" spans="1:2" ht="15" customHeight="1">
      <c r="A371" s="216"/>
      <c r="B371" s="216"/>
    </row>
    <row r="372" spans="1:2" ht="15" customHeight="1">
      <c r="A372" s="216"/>
      <c r="B372" s="216"/>
    </row>
    <row r="373" spans="1:2" ht="15" customHeight="1">
      <c r="A373" s="216"/>
      <c r="B373" s="216"/>
    </row>
    <row r="374" spans="1:2" ht="15" customHeight="1">
      <c r="A374" s="216"/>
      <c r="B374" s="216"/>
    </row>
    <row r="375" spans="1:2" ht="15" customHeight="1">
      <c r="A375" s="216"/>
      <c r="B375" s="216"/>
    </row>
    <row r="376" spans="1:2" ht="15" customHeight="1">
      <c r="A376" s="216"/>
      <c r="B376" s="216"/>
    </row>
    <row r="377" spans="1:2" ht="15" customHeight="1">
      <c r="A377" s="216"/>
      <c r="B377" s="216"/>
    </row>
    <row r="378" spans="1:2" ht="15" customHeight="1">
      <c r="A378" s="216"/>
      <c r="B378" s="216"/>
    </row>
    <row r="379" spans="1:2" ht="15" customHeight="1">
      <c r="A379" s="216"/>
      <c r="B379" s="216"/>
    </row>
    <row r="380" spans="1:2" ht="15" customHeight="1">
      <c r="A380" s="216"/>
      <c r="B380" s="216"/>
    </row>
    <row r="381" spans="1:2" ht="15" customHeight="1">
      <c r="A381" s="216"/>
      <c r="B381" s="216"/>
    </row>
    <row r="382" spans="1:2" ht="15" customHeight="1">
      <c r="A382" s="216"/>
      <c r="B382" s="216"/>
    </row>
    <row r="383" spans="1:2" ht="15" customHeight="1">
      <c r="A383" s="216"/>
      <c r="B383" s="216"/>
    </row>
    <row r="384" spans="1:2" ht="15" customHeight="1">
      <c r="A384" s="216"/>
      <c r="B384" s="216"/>
    </row>
    <row r="385" spans="1:2" ht="15" customHeight="1">
      <c r="A385" s="216"/>
      <c r="B385" s="216"/>
    </row>
    <row r="386" spans="1:2" ht="15" customHeight="1">
      <c r="A386" s="216"/>
      <c r="B386" s="216"/>
    </row>
    <row r="387" spans="1:2" ht="15" customHeight="1">
      <c r="A387" s="216"/>
      <c r="B387" s="216"/>
    </row>
    <row r="388" spans="1:2" ht="15" customHeight="1">
      <c r="A388" s="216"/>
      <c r="B388" s="216"/>
    </row>
    <row r="389" spans="1:2" ht="15" customHeight="1">
      <c r="A389" s="216"/>
      <c r="B389" s="216"/>
    </row>
    <row r="390" spans="1:2" ht="15" customHeight="1">
      <c r="A390" s="216"/>
      <c r="B390" s="216"/>
    </row>
    <row r="391" spans="1:2" ht="15" customHeight="1">
      <c r="A391" s="216"/>
      <c r="B391" s="216"/>
    </row>
    <row r="392" spans="1:2" ht="15" customHeight="1">
      <c r="A392" s="216"/>
      <c r="B392" s="216"/>
    </row>
    <row r="393" spans="1:2" ht="15" customHeight="1">
      <c r="A393" s="216"/>
      <c r="B393" s="216"/>
    </row>
    <row r="394" spans="1:2" ht="15" customHeight="1">
      <c r="A394" s="216"/>
      <c r="B394" s="216"/>
    </row>
    <row r="395" spans="1:2" ht="15" customHeight="1">
      <c r="A395" s="216"/>
      <c r="B395" s="216"/>
    </row>
    <row r="396" spans="1:2" ht="15" customHeight="1">
      <c r="A396" s="216"/>
      <c r="B396" s="216"/>
    </row>
    <row r="397" spans="1:2" ht="15" customHeight="1">
      <c r="A397" s="216"/>
      <c r="B397" s="216"/>
    </row>
    <row r="398" spans="1:2" ht="15" customHeight="1">
      <c r="A398" s="216"/>
      <c r="B398" s="216"/>
    </row>
    <row r="399" spans="1:2" ht="15" customHeight="1">
      <c r="A399" s="216"/>
      <c r="B399" s="216"/>
    </row>
    <row r="400" spans="1:2" ht="15" customHeight="1">
      <c r="A400" s="216"/>
      <c r="B400" s="216"/>
    </row>
    <row r="401" spans="1:2" ht="15" customHeight="1">
      <c r="A401" s="216"/>
      <c r="B401" s="216"/>
    </row>
    <row r="402" spans="1:2" ht="15" customHeight="1">
      <c r="A402" s="216"/>
      <c r="B402" s="216"/>
    </row>
    <row r="403" spans="1:2" ht="15" customHeight="1">
      <c r="A403" s="216"/>
      <c r="B403" s="216"/>
    </row>
    <row r="404" spans="1:2" ht="15" customHeight="1">
      <c r="A404" s="216"/>
      <c r="B404" s="216"/>
    </row>
    <row r="405" spans="1:2" ht="15" customHeight="1">
      <c r="A405" s="216"/>
      <c r="B405" s="216"/>
    </row>
    <row r="406" spans="1:2" ht="15" customHeight="1">
      <c r="A406" s="216"/>
      <c r="B406" s="216"/>
    </row>
    <row r="407" spans="1:2" ht="15" customHeight="1">
      <c r="A407" s="216"/>
      <c r="B407" s="216"/>
    </row>
    <row r="408" spans="1:2" ht="15" customHeight="1">
      <c r="A408" s="216"/>
      <c r="B408" s="216"/>
    </row>
    <row r="409" spans="1:2" ht="15" customHeight="1">
      <c r="A409" s="216"/>
      <c r="B409" s="216"/>
    </row>
    <row r="410" spans="1:2" ht="15" customHeight="1">
      <c r="A410" s="216"/>
      <c r="B410" s="216"/>
    </row>
    <row r="411" spans="1:2" ht="15" customHeight="1">
      <c r="A411" s="216"/>
      <c r="B411" s="216"/>
    </row>
    <row r="412" spans="1:2" ht="15" customHeight="1">
      <c r="A412" s="216"/>
      <c r="B412" s="216"/>
    </row>
    <row r="413" spans="1:2" ht="15" customHeight="1">
      <c r="A413" s="216"/>
      <c r="B413" s="216"/>
    </row>
    <row r="414" spans="1:2" ht="15" customHeight="1">
      <c r="A414" s="216"/>
      <c r="B414" s="216"/>
    </row>
    <row r="415" spans="1:2" ht="15" customHeight="1">
      <c r="A415" s="216"/>
      <c r="B415" s="216"/>
    </row>
    <row r="416" spans="1:2" ht="15" customHeight="1">
      <c r="A416" s="216"/>
      <c r="B416" s="216"/>
    </row>
    <row r="417" spans="1:2" ht="15" customHeight="1">
      <c r="A417" s="216"/>
      <c r="B417" s="216"/>
    </row>
    <row r="418" spans="1:2" ht="15" customHeight="1">
      <c r="A418" s="216"/>
      <c r="B418" s="216"/>
    </row>
    <row r="419" spans="1:2" ht="15" customHeight="1">
      <c r="A419" s="216"/>
      <c r="B419" s="216"/>
    </row>
    <row r="420" spans="1:2" ht="15" customHeight="1">
      <c r="A420" s="216"/>
      <c r="B420" s="216"/>
    </row>
    <row r="421" spans="1:2" ht="15" customHeight="1">
      <c r="A421" s="216"/>
      <c r="B421" s="216"/>
    </row>
    <row r="422" spans="1:2" ht="15" customHeight="1">
      <c r="A422" s="216"/>
      <c r="B422" s="216"/>
    </row>
    <row r="423" spans="1:2" ht="15" customHeight="1">
      <c r="A423" s="216"/>
      <c r="B423" s="216"/>
    </row>
    <row r="424" spans="1:2" ht="15" customHeight="1">
      <c r="A424" s="216"/>
      <c r="B424" s="216"/>
    </row>
    <row r="425" spans="1:2" ht="15" customHeight="1">
      <c r="A425" s="216"/>
      <c r="B425" s="216"/>
    </row>
    <row r="426" spans="1:2" ht="15" customHeight="1">
      <c r="A426" s="216"/>
      <c r="B426" s="216"/>
    </row>
    <row r="427" spans="1:2" ht="15" customHeight="1">
      <c r="A427" s="216"/>
      <c r="B427" s="216"/>
    </row>
    <row r="428" spans="1:2" ht="15" customHeight="1">
      <c r="A428" s="216"/>
      <c r="B428" s="216"/>
    </row>
    <row r="429" spans="1:2" ht="15" customHeight="1">
      <c r="A429" s="216"/>
      <c r="B429" s="216"/>
    </row>
    <row r="430" spans="1:2" ht="15" customHeight="1">
      <c r="A430" s="216"/>
      <c r="B430" s="216"/>
    </row>
    <row r="431" spans="1:2" ht="15" customHeight="1">
      <c r="A431" s="216"/>
      <c r="B431" s="216"/>
    </row>
    <row r="432" spans="1:2" ht="15" customHeight="1">
      <c r="A432" s="216"/>
      <c r="B432" s="216"/>
    </row>
    <row r="433" spans="1:2" ht="15" customHeight="1">
      <c r="A433" s="216"/>
      <c r="B433" s="216"/>
    </row>
    <row r="434" spans="1:2" ht="15" customHeight="1">
      <c r="A434" s="216"/>
      <c r="B434" s="216"/>
    </row>
    <row r="435" spans="1:2" ht="15" customHeight="1">
      <c r="A435" s="216"/>
      <c r="B435" s="216"/>
    </row>
    <row r="436" spans="1:2" ht="15" customHeight="1">
      <c r="A436" s="216"/>
      <c r="B436" s="216"/>
    </row>
    <row r="437" spans="1:2" ht="15" customHeight="1">
      <c r="A437" s="216"/>
      <c r="B437" s="216"/>
    </row>
    <row r="438" spans="1:2" ht="15" customHeight="1">
      <c r="A438" s="216"/>
      <c r="B438" s="216"/>
    </row>
    <row r="439" spans="1:2" ht="15" customHeight="1">
      <c r="A439" s="216"/>
      <c r="B439" s="216"/>
    </row>
    <row r="440" spans="1:2" ht="15" customHeight="1">
      <c r="A440" s="216"/>
      <c r="B440" s="216"/>
    </row>
    <row r="441" spans="1:2" ht="15" customHeight="1">
      <c r="A441" s="216"/>
      <c r="B441" s="216"/>
    </row>
    <row r="442" spans="1:2" ht="15" customHeight="1">
      <c r="A442" s="216"/>
      <c r="B442" s="216"/>
    </row>
    <row r="443" spans="1:2" ht="15" customHeight="1">
      <c r="A443" s="216"/>
      <c r="B443" s="216"/>
    </row>
    <row r="444" spans="1:2" ht="15" customHeight="1">
      <c r="A444" s="216"/>
      <c r="B444" s="216"/>
    </row>
    <row r="445" spans="1:2" ht="15" customHeight="1">
      <c r="A445" s="216"/>
      <c r="B445" s="216"/>
    </row>
    <row r="446" spans="1:2" ht="15" customHeight="1">
      <c r="A446" s="216"/>
      <c r="B446" s="216"/>
    </row>
    <row r="447" spans="1:2" ht="15" customHeight="1">
      <c r="A447" s="216"/>
      <c r="B447" s="216"/>
    </row>
    <row r="448" spans="1:2" ht="15" customHeight="1">
      <c r="A448" s="216"/>
      <c r="B448" s="216"/>
    </row>
    <row r="449" spans="1:2" ht="15" customHeight="1">
      <c r="A449" s="216"/>
      <c r="B449" s="216"/>
    </row>
    <row r="450" spans="1:2" ht="15" customHeight="1">
      <c r="A450" s="216"/>
      <c r="B450" s="216"/>
    </row>
    <row r="451" spans="1:2" ht="15" customHeight="1">
      <c r="A451" s="216"/>
      <c r="B451" s="216"/>
    </row>
    <row r="452" spans="1:2" ht="15" customHeight="1">
      <c r="A452" s="216"/>
      <c r="B452" s="216"/>
    </row>
    <row r="453" spans="1:2" ht="15" customHeight="1">
      <c r="A453" s="216"/>
      <c r="B453" s="216"/>
    </row>
    <row r="454" spans="1:2" ht="15" customHeight="1">
      <c r="A454" s="216"/>
      <c r="B454" s="216"/>
    </row>
    <row r="455" spans="1:2" ht="15" customHeight="1">
      <c r="A455" s="216"/>
      <c r="B455" s="216"/>
    </row>
    <row r="456" spans="1:2" ht="15" customHeight="1">
      <c r="A456" s="216"/>
      <c r="B456" s="216"/>
    </row>
    <row r="457" spans="1:2" ht="15" customHeight="1">
      <c r="A457" s="216"/>
      <c r="B457" s="216"/>
    </row>
    <row r="458" spans="1:2" ht="15" customHeight="1">
      <c r="A458" s="216"/>
      <c r="B458" s="216"/>
    </row>
    <row r="459" spans="1:2" ht="15" customHeight="1">
      <c r="A459" s="216"/>
      <c r="B459" s="216"/>
    </row>
    <row r="460" spans="1:2" ht="15" customHeight="1">
      <c r="A460" s="216"/>
      <c r="B460" s="216"/>
    </row>
    <row r="461" spans="1:2" ht="15" customHeight="1">
      <c r="A461" s="216"/>
      <c r="B461" s="216"/>
    </row>
    <row r="462" spans="1:2" ht="15" customHeight="1">
      <c r="A462" s="216"/>
      <c r="B462" s="216"/>
    </row>
    <row r="463" spans="1:2" ht="15" customHeight="1">
      <c r="A463" s="216"/>
      <c r="B463" s="216"/>
    </row>
    <row r="464" spans="1:2" ht="15" customHeight="1">
      <c r="A464" s="216"/>
      <c r="B464" s="216"/>
    </row>
    <row r="465" spans="1:2" ht="15" customHeight="1">
      <c r="A465" s="216"/>
      <c r="B465" s="216"/>
    </row>
    <row r="466" spans="1:2" ht="15" customHeight="1">
      <c r="A466" s="216"/>
      <c r="B466" s="216"/>
    </row>
    <row r="467" spans="1:2" ht="15" customHeight="1">
      <c r="A467" s="216"/>
      <c r="B467" s="216"/>
    </row>
    <row r="468" spans="1:2" ht="15" customHeight="1">
      <c r="A468" s="216"/>
      <c r="B468" s="216"/>
    </row>
    <row r="469" spans="1:2" ht="15" customHeight="1">
      <c r="A469" s="216"/>
      <c r="B469" s="216"/>
    </row>
    <row r="470" spans="1:2" ht="15" customHeight="1">
      <c r="A470" s="216"/>
      <c r="B470" s="216"/>
    </row>
    <row r="471" spans="1:2" ht="15" customHeight="1">
      <c r="A471" s="216"/>
      <c r="B471" s="216"/>
    </row>
    <row r="472" spans="1:2" ht="15" customHeight="1">
      <c r="A472" s="216"/>
      <c r="B472" s="216"/>
    </row>
    <row r="473" spans="1:2" ht="15" customHeight="1">
      <c r="A473" s="216"/>
      <c r="B473" s="216"/>
    </row>
    <row r="474" spans="1:2" ht="15" customHeight="1">
      <c r="A474" s="216"/>
      <c r="B474" s="216"/>
    </row>
    <row r="475" spans="1:2" ht="15" customHeight="1">
      <c r="A475" s="216"/>
      <c r="B475" s="216"/>
    </row>
    <row r="476" spans="1:2" ht="15" customHeight="1">
      <c r="A476" s="216"/>
      <c r="B476" s="216"/>
    </row>
    <row r="477" spans="1:2" ht="15" customHeight="1">
      <c r="A477" s="216"/>
      <c r="B477" s="216"/>
    </row>
    <row r="478" spans="1:2" ht="15" customHeight="1">
      <c r="A478" s="216"/>
      <c r="B478" s="216"/>
    </row>
    <row r="479" spans="1:2" ht="15" customHeight="1">
      <c r="A479" s="216"/>
      <c r="B479" s="216"/>
    </row>
    <row r="480" spans="1:2" ht="15" customHeight="1">
      <c r="A480" s="216"/>
      <c r="B480" s="216"/>
    </row>
    <row r="481" spans="1:2" ht="15" customHeight="1">
      <c r="A481" s="216"/>
      <c r="B481" s="216"/>
    </row>
    <row r="482" spans="1:2" ht="15" customHeight="1">
      <c r="A482" s="216"/>
      <c r="B482" s="216"/>
    </row>
    <row r="483" spans="1:2" ht="15" customHeight="1">
      <c r="A483" s="216"/>
      <c r="B483" s="216"/>
    </row>
    <row r="484" spans="1:2" ht="15" customHeight="1">
      <c r="A484" s="216"/>
      <c r="B484" s="216"/>
    </row>
    <row r="485" spans="1:2" ht="15" customHeight="1">
      <c r="A485" s="216"/>
      <c r="B485" s="216"/>
    </row>
    <row r="486" spans="1:2" ht="15" customHeight="1">
      <c r="A486" s="216"/>
      <c r="B486" s="216"/>
    </row>
    <row r="487" spans="1:2" ht="15" customHeight="1">
      <c r="A487" s="216"/>
      <c r="B487" s="216"/>
    </row>
    <row r="488" spans="1:2" ht="15" customHeight="1">
      <c r="A488" s="216"/>
      <c r="B488" s="216"/>
    </row>
    <row r="489" spans="1:2" ht="15" customHeight="1">
      <c r="A489" s="216"/>
      <c r="B489" s="216"/>
    </row>
    <row r="490" spans="1:2" ht="15" customHeight="1">
      <c r="A490" s="216"/>
      <c r="B490" s="216"/>
    </row>
    <row r="491" spans="1:2" ht="15" customHeight="1">
      <c r="A491" s="216"/>
      <c r="B491" s="216"/>
    </row>
    <row r="492" spans="1:2" ht="15" customHeight="1">
      <c r="A492" s="216"/>
      <c r="B492" s="216"/>
    </row>
    <row r="493" spans="1:2" ht="15" customHeight="1">
      <c r="A493" s="216"/>
      <c r="B493" s="216"/>
    </row>
    <row r="494" spans="1:2" ht="15" customHeight="1">
      <c r="A494" s="216"/>
      <c r="B494" s="216"/>
    </row>
    <row r="495" spans="1:2" ht="15" customHeight="1">
      <c r="A495" s="216"/>
      <c r="B495" s="216"/>
    </row>
    <row r="496" spans="1:2" ht="15" customHeight="1">
      <c r="A496" s="216"/>
      <c r="B496" s="216"/>
    </row>
    <row r="497" spans="1:2" ht="15" customHeight="1">
      <c r="A497" s="216"/>
      <c r="B497" s="216"/>
    </row>
    <row r="498" spans="1:2" ht="15" customHeight="1">
      <c r="A498" s="216"/>
      <c r="B498" s="216"/>
    </row>
    <row r="499" spans="1:2" ht="15" customHeight="1">
      <c r="A499" s="216"/>
      <c r="B499" s="216"/>
    </row>
    <row r="500" spans="1:2" ht="15" customHeight="1">
      <c r="A500" s="216"/>
      <c r="B500" s="216"/>
    </row>
    <row r="501" spans="1:2" ht="15" customHeight="1">
      <c r="A501" s="216"/>
      <c r="B501" s="216"/>
    </row>
    <row r="502" spans="1:2" ht="15" customHeight="1">
      <c r="A502" s="216"/>
      <c r="B502" s="216"/>
    </row>
    <row r="503" spans="1:2" ht="15" customHeight="1">
      <c r="A503" s="216"/>
      <c r="B503" s="216"/>
    </row>
    <row r="504" spans="1:2" ht="15" customHeight="1">
      <c r="A504" s="216"/>
      <c r="B504" s="216"/>
    </row>
    <row r="505" spans="1:2" ht="15" customHeight="1">
      <c r="A505" s="216"/>
      <c r="B505" s="216"/>
    </row>
    <row r="506" spans="1:2" ht="15" customHeight="1">
      <c r="A506" s="216"/>
      <c r="B506" s="216"/>
    </row>
    <row r="507" spans="1:2" ht="15" customHeight="1">
      <c r="A507" s="216"/>
      <c r="B507" s="216"/>
    </row>
    <row r="508" spans="1:2" ht="15" customHeight="1">
      <c r="A508" s="216"/>
      <c r="B508" s="216"/>
    </row>
    <row r="509" spans="1:2" ht="15" customHeight="1">
      <c r="A509" s="216"/>
      <c r="B509" s="216"/>
    </row>
    <row r="510" spans="1:2" ht="15" customHeight="1">
      <c r="A510" s="216"/>
      <c r="B510" s="216"/>
    </row>
    <row r="511" spans="1:2" ht="15" customHeight="1">
      <c r="A511" s="216"/>
      <c r="B511" s="216"/>
    </row>
    <row r="512" spans="1:2" ht="15" customHeight="1">
      <c r="A512" s="216"/>
      <c r="B512" s="216"/>
    </row>
    <row r="513" spans="1:2" ht="15" customHeight="1">
      <c r="A513" s="216"/>
      <c r="B513" s="216"/>
    </row>
    <row r="514" spans="1:2" ht="15" customHeight="1">
      <c r="A514" s="216"/>
      <c r="B514" s="216"/>
    </row>
    <row r="515" spans="1:2" ht="15" customHeight="1">
      <c r="A515" s="216"/>
      <c r="B515" s="216"/>
    </row>
    <row r="516" spans="1:2" ht="15" customHeight="1">
      <c r="A516" s="216"/>
      <c r="B516" s="216"/>
    </row>
    <row r="517" spans="1:2" ht="15" customHeight="1">
      <c r="A517" s="216"/>
      <c r="B517" s="216"/>
    </row>
    <row r="518" spans="1:2" ht="15" customHeight="1">
      <c r="A518" s="216"/>
      <c r="B518" s="216"/>
    </row>
    <row r="519" spans="1:2" ht="15" customHeight="1">
      <c r="A519" s="216"/>
      <c r="B519" s="216"/>
    </row>
    <row r="520" spans="1:2" ht="15" customHeight="1">
      <c r="A520" s="216"/>
      <c r="B520" s="216"/>
    </row>
    <row r="521" spans="1:2" ht="15" customHeight="1">
      <c r="A521" s="216"/>
      <c r="B521" s="216"/>
    </row>
    <row r="522" spans="1:2" ht="15" customHeight="1">
      <c r="A522" s="216"/>
      <c r="B522" s="216"/>
    </row>
    <row r="523" spans="1:2" ht="15" customHeight="1">
      <c r="A523" s="216"/>
      <c r="B523" s="216"/>
    </row>
    <row r="524" spans="1:2" ht="15" customHeight="1">
      <c r="A524" s="216"/>
      <c r="B524" s="216"/>
    </row>
    <row r="525" spans="1:2" ht="15" customHeight="1">
      <c r="A525" s="216"/>
      <c r="B525" s="216"/>
    </row>
    <row r="526" spans="1:2" ht="15" customHeight="1">
      <c r="A526" s="216"/>
      <c r="B526" s="216"/>
    </row>
    <row r="527" spans="1:2" ht="15" customHeight="1">
      <c r="A527" s="216"/>
      <c r="B527" s="216"/>
    </row>
    <row r="528" spans="1:2" ht="15" customHeight="1">
      <c r="A528" s="216"/>
      <c r="B528" s="216"/>
    </row>
    <row r="529" spans="1:2" ht="15" customHeight="1">
      <c r="A529" s="216"/>
      <c r="B529" s="216"/>
    </row>
    <row r="530" spans="1:2" ht="15" customHeight="1">
      <c r="A530" s="216"/>
      <c r="B530" s="216"/>
    </row>
    <row r="531" spans="1:2" ht="15" customHeight="1">
      <c r="A531" s="216"/>
      <c r="B531" s="216"/>
    </row>
    <row r="532" spans="1:2" ht="15" customHeight="1">
      <c r="A532" s="216"/>
      <c r="B532" s="216"/>
    </row>
    <row r="533" spans="1:2" ht="15" customHeight="1">
      <c r="A533" s="216"/>
      <c r="B533" s="216"/>
    </row>
    <row r="534" spans="1:2" ht="15" customHeight="1">
      <c r="A534" s="216"/>
      <c r="B534" s="216"/>
    </row>
    <row r="535" spans="1:2" ht="15" customHeight="1">
      <c r="A535" s="216"/>
      <c r="B535" s="216"/>
    </row>
    <row r="536" spans="1:2" ht="15" customHeight="1">
      <c r="A536" s="216"/>
      <c r="B536" s="216"/>
    </row>
    <row r="537" spans="1:2" ht="15" customHeight="1">
      <c r="A537" s="216"/>
      <c r="B537" s="216"/>
    </row>
    <row r="538" spans="1:2" ht="15" customHeight="1">
      <c r="A538" s="216"/>
      <c r="B538" s="216"/>
    </row>
    <row r="539" spans="1:2" ht="15" customHeight="1">
      <c r="A539" s="216"/>
      <c r="B539" s="216"/>
    </row>
    <row r="540" spans="1:2" ht="15" customHeight="1">
      <c r="A540" s="216"/>
      <c r="B540" s="216"/>
    </row>
    <row r="541" spans="1:2" ht="15" customHeight="1">
      <c r="A541" s="216"/>
      <c r="B541" s="216"/>
    </row>
    <row r="542" spans="1:2" ht="15" customHeight="1">
      <c r="A542" s="216"/>
      <c r="B542" s="216"/>
    </row>
    <row r="543" spans="1:2" ht="15" customHeight="1">
      <c r="A543" s="216"/>
      <c r="B543" s="216"/>
    </row>
    <row r="544" spans="1:2" ht="15" customHeight="1">
      <c r="A544" s="216"/>
      <c r="B544" s="216"/>
    </row>
    <row r="545" spans="1:2" ht="15" customHeight="1">
      <c r="A545" s="216"/>
      <c r="B545" s="216"/>
    </row>
    <row r="546" spans="1:2" ht="15" customHeight="1">
      <c r="A546" s="216"/>
      <c r="B546" s="216"/>
    </row>
    <row r="547" spans="1:2" ht="15" customHeight="1">
      <c r="A547" s="216"/>
      <c r="B547" s="216"/>
    </row>
    <row r="548" spans="1:2" ht="15" customHeight="1">
      <c r="A548" s="216"/>
      <c r="B548" s="216"/>
    </row>
    <row r="549" spans="1:2" ht="15" customHeight="1">
      <c r="A549" s="216"/>
      <c r="B549" s="216"/>
    </row>
    <row r="550" spans="1:2" ht="15" customHeight="1">
      <c r="A550" s="216"/>
      <c r="B550" s="216"/>
    </row>
    <row r="551" spans="1:2" ht="15" customHeight="1">
      <c r="A551" s="216"/>
      <c r="B551" s="216"/>
    </row>
    <row r="552" spans="1:2" ht="15" customHeight="1">
      <c r="A552" s="216"/>
      <c r="B552" s="216"/>
    </row>
    <row r="553" spans="1:2" ht="15" customHeight="1">
      <c r="A553" s="216"/>
      <c r="B553" s="216"/>
    </row>
    <row r="554" spans="1:2" ht="15" customHeight="1">
      <c r="A554" s="216"/>
      <c r="B554" s="216"/>
    </row>
    <row r="555" spans="1:2" ht="15" customHeight="1">
      <c r="A555" s="216"/>
      <c r="B555" s="216"/>
    </row>
    <row r="556" spans="1:2" ht="15" customHeight="1">
      <c r="A556" s="216"/>
      <c r="B556" s="216"/>
    </row>
    <row r="557" spans="1:2" ht="15" customHeight="1">
      <c r="A557" s="216"/>
      <c r="B557" s="216"/>
    </row>
    <row r="558" spans="1:2" ht="15" customHeight="1">
      <c r="A558" s="216"/>
      <c r="B558" s="216"/>
    </row>
    <row r="559" spans="1:2" ht="15" customHeight="1">
      <c r="A559" s="216"/>
      <c r="B559" s="216"/>
    </row>
    <row r="560" spans="1:2" ht="15" customHeight="1">
      <c r="A560" s="216"/>
      <c r="B560" s="216"/>
    </row>
    <row r="561" spans="1:2" ht="15" customHeight="1">
      <c r="A561" s="216"/>
      <c r="B561" s="216"/>
    </row>
    <row r="562" spans="1:2" ht="15" customHeight="1">
      <c r="A562" s="216"/>
      <c r="B562" s="216"/>
    </row>
    <row r="563" spans="1:2" ht="15" customHeight="1">
      <c r="A563" s="216"/>
      <c r="B563" s="216"/>
    </row>
    <row r="564" spans="1:2" ht="15" customHeight="1">
      <c r="A564" s="216"/>
      <c r="B564" s="216"/>
    </row>
    <row r="565" spans="1:2" ht="15" customHeight="1">
      <c r="A565" s="216"/>
      <c r="B565" s="216"/>
    </row>
    <row r="566" spans="1:2" ht="15" customHeight="1">
      <c r="A566" s="216"/>
      <c r="B566" s="216"/>
    </row>
    <row r="567" spans="1:2" ht="15" customHeight="1">
      <c r="A567" s="216"/>
      <c r="B567" s="216"/>
    </row>
    <row r="568" spans="1:2" ht="15" customHeight="1">
      <c r="A568" s="216"/>
      <c r="B568" s="216"/>
    </row>
    <row r="569" spans="1:2" ht="15" customHeight="1">
      <c r="A569" s="216"/>
      <c r="B569" s="216"/>
    </row>
    <row r="570" spans="1:2" ht="15" customHeight="1">
      <c r="A570" s="216"/>
      <c r="B570" s="216"/>
    </row>
    <row r="571" spans="1:2" ht="15" customHeight="1">
      <c r="A571" s="216"/>
      <c r="B571" s="216"/>
    </row>
    <row r="572" spans="1:2" ht="15" customHeight="1">
      <c r="A572" s="216"/>
      <c r="B572" s="216"/>
    </row>
    <row r="573" spans="1:2" ht="15" customHeight="1">
      <c r="A573" s="216"/>
      <c r="B573" s="216"/>
    </row>
    <row r="574" spans="1:2" ht="15" customHeight="1">
      <c r="A574" s="216"/>
      <c r="B574" s="216"/>
    </row>
    <row r="575" spans="1:2" ht="15" customHeight="1">
      <c r="A575" s="216"/>
      <c r="B575" s="216"/>
    </row>
    <row r="576" spans="1:2" ht="15" customHeight="1">
      <c r="A576" s="216"/>
      <c r="B576" s="216"/>
    </row>
    <row r="577" spans="1:2" ht="15" customHeight="1">
      <c r="A577" s="216"/>
      <c r="B577" s="216"/>
    </row>
    <row r="578" spans="1:2" ht="15" customHeight="1">
      <c r="A578" s="216"/>
      <c r="B578" s="216"/>
    </row>
    <row r="579" spans="1:2" ht="15" customHeight="1">
      <c r="A579" s="216"/>
      <c r="B579" s="216"/>
    </row>
    <row r="580" spans="1:2" ht="15" customHeight="1">
      <c r="A580" s="216"/>
      <c r="B580" s="216"/>
    </row>
    <row r="581" spans="1:2" ht="15" customHeight="1">
      <c r="A581" s="216"/>
      <c r="B581" s="216"/>
    </row>
    <row r="582" spans="1:2" ht="15" customHeight="1">
      <c r="A582" s="216"/>
      <c r="B582" s="216"/>
    </row>
    <row r="583" spans="1:2" ht="15" customHeight="1">
      <c r="A583" s="216"/>
      <c r="B583" s="216"/>
    </row>
    <row r="584" spans="1:2" ht="15" customHeight="1">
      <c r="A584" s="216"/>
      <c r="B584" s="216"/>
    </row>
    <row r="585" spans="1:2" ht="15" customHeight="1">
      <c r="A585" s="216"/>
      <c r="B585" s="216"/>
    </row>
    <row r="586" spans="1:2" ht="15" customHeight="1">
      <c r="A586" s="216"/>
      <c r="B586" s="216"/>
    </row>
    <row r="587" spans="1:2" ht="15" customHeight="1">
      <c r="A587" s="216"/>
      <c r="B587" s="216"/>
    </row>
    <row r="588" spans="1:2" ht="15" customHeight="1">
      <c r="A588" s="216"/>
      <c r="B588" s="216"/>
    </row>
    <row r="589" spans="1:2" ht="15" customHeight="1">
      <c r="A589" s="216"/>
      <c r="B589" s="216"/>
    </row>
    <row r="590" spans="1:2" ht="15" customHeight="1">
      <c r="A590" s="216"/>
      <c r="B590" s="216"/>
    </row>
    <row r="591" spans="1:2" ht="15" customHeight="1">
      <c r="A591" s="216"/>
      <c r="B591" s="216"/>
    </row>
    <row r="592" spans="1:2" ht="15" customHeight="1">
      <c r="A592" s="216"/>
      <c r="B592" s="216"/>
    </row>
    <row r="593" spans="1:2" ht="15" customHeight="1">
      <c r="A593" s="216"/>
      <c r="B593" s="216"/>
    </row>
    <row r="594" spans="1:2" ht="15" customHeight="1">
      <c r="A594" s="216"/>
      <c r="B594" s="216"/>
    </row>
    <row r="595" spans="1:2" ht="15" customHeight="1">
      <c r="A595" s="216"/>
      <c r="B595" s="216"/>
    </row>
    <row r="596" spans="1:2" ht="15" customHeight="1">
      <c r="A596" s="216"/>
      <c r="B596" s="216"/>
    </row>
    <row r="597" spans="1:2" ht="15" customHeight="1">
      <c r="A597" s="216"/>
      <c r="B597" s="216"/>
    </row>
    <row r="598" spans="1:2" ht="15" customHeight="1">
      <c r="A598" s="216"/>
      <c r="B598" s="216"/>
    </row>
    <row r="599" spans="1:2" ht="15" customHeight="1">
      <c r="A599" s="216"/>
      <c r="B599" s="216"/>
    </row>
    <row r="600" spans="1:2" ht="15" customHeight="1">
      <c r="A600" s="216"/>
      <c r="B600" s="216"/>
    </row>
    <row r="601" spans="1:2" ht="15" customHeight="1">
      <c r="A601" s="216"/>
      <c r="B601" s="216"/>
    </row>
    <row r="602" spans="1:2" ht="15" customHeight="1">
      <c r="A602" s="216"/>
      <c r="B602" s="216"/>
    </row>
    <row r="603" spans="1:2" ht="15" customHeight="1">
      <c r="A603" s="216"/>
      <c r="B603" s="216"/>
    </row>
    <row r="604" spans="1:2" ht="15" customHeight="1">
      <c r="A604" s="216"/>
      <c r="B604" s="216"/>
    </row>
    <row r="605" spans="1:2" ht="15" customHeight="1">
      <c r="A605" s="216"/>
      <c r="B605" s="216"/>
    </row>
    <row r="606" spans="1:2" ht="15" customHeight="1">
      <c r="A606" s="216"/>
      <c r="B606" s="216"/>
    </row>
    <row r="607" spans="1:2" ht="15" customHeight="1">
      <c r="A607" s="216"/>
      <c r="B607" s="216"/>
    </row>
    <row r="608" spans="1:2" ht="15" customHeight="1">
      <c r="A608" s="216"/>
      <c r="B608" s="216"/>
    </row>
    <row r="609" spans="1:2" ht="15" customHeight="1">
      <c r="A609" s="216"/>
      <c r="B609" s="216"/>
    </row>
    <row r="610" spans="1:2" ht="15" customHeight="1">
      <c r="A610" s="216"/>
      <c r="B610" s="216"/>
    </row>
    <row r="611" spans="1:2" ht="15" customHeight="1">
      <c r="A611" s="216"/>
      <c r="B611" s="216"/>
    </row>
    <row r="612" spans="1:2" ht="15" customHeight="1">
      <c r="A612" s="216"/>
      <c r="B612" s="216"/>
    </row>
    <row r="613" spans="1:2" ht="15" customHeight="1">
      <c r="A613" s="216"/>
      <c r="B613" s="216"/>
    </row>
    <row r="614" spans="1:2" ht="15" customHeight="1">
      <c r="A614" s="216"/>
      <c r="B614" s="216"/>
    </row>
    <row r="615" spans="1:2" ht="15" customHeight="1">
      <c r="A615" s="216"/>
      <c r="B615" s="216"/>
    </row>
    <row r="616" spans="1:2" ht="15" customHeight="1">
      <c r="A616" s="216"/>
      <c r="B616" s="216"/>
    </row>
    <row r="617" spans="1:2" ht="15" customHeight="1">
      <c r="A617" s="216"/>
      <c r="B617" s="216"/>
    </row>
    <row r="618" spans="1:2" ht="15" customHeight="1">
      <c r="A618" s="216"/>
      <c r="B618" s="216"/>
    </row>
    <row r="619" spans="1:2" ht="15" customHeight="1">
      <c r="A619" s="216"/>
      <c r="B619" s="216"/>
    </row>
    <row r="620" spans="1:2" ht="15" customHeight="1">
      <c r="A620" s="216"/>
      <c r="B620" s="216"/>
    </row>
    <row r="621" spans="1:2" ht="15" customHeight="1">
      <c r="A621" s="216"/>
      <c r="B621" s="216"/>
    </row>
    <row r="622" spans="1:2" ht="15" customHeight="1">
      <c r="A622" s="216"/>
      <c r="B622" s="216"/>
    </row>
    <row r="623" spans="1:2" ht="15" customHeight="1">
      <c r="A623" s="216"/>
      <c r="B623" s="216"/>
    </row>
    <row r="624" spans="1:2" ht="15" customHeight="1">
      <c r="A624" s="216"/>
      <c r="B624" s="216"/>
    </row>
    <row r="625" spans="1:2" ht="15" customHeight="1">
      <c r="A625" s="216"/>
      <c r="B625" s="216"/>
    </row>
    <row r="626" spans="1:2" ht="15" customHeight="1">
      <c r="A626" s="216"/>
      <c r="B626" s="216"/>
    </row>
    <row r="627" spans="1:2" ht="15" customHeight="1">
      <c r="A627" s="216"/>
      <c r="B627" s="216"/>
    </row>
    <row r="628" spans="1:2" ht="15" customHeight="1">
      <c r="A628" s="216"/>
      <c r="B628" s="216"/>
    </row>
    <row r="629" spans="1:2" ht="15" customHeight="1">
      <c r="A629" s="216"/>
      <c r="B629" s="216"/>
    </row>
    <row r="630" spans="1:2" ht="15" customHeight="1">
      <c r="A630" s="216"/>
      <c r="B630" s="216"/>
    </row>
    <row r="631" spans="1:2" ht="15" customHeight="1">
      <c r="A631" s="216"/>
      <c r="B631" s="216"/>
    </row>
    <row r="632" spans="1:2" ht="15" customHeight="1">
      <c r="A632" s="216"/>
      <c r="B632" s="216"/>
    </row>
    <row r="633" spans="1:2" ht="15" customHeight="1">
      <c r="A633" s="216"/>
      <c r="B633" s="216"/>
    </row>
    <row r="634" spans="1:2" ht="15" customHeight="1">
      <c r="A634" s="216"/>
      <c r="B634" s="216"/>
    </row>
    <row r="635" spans="1:2" ht="15" customHeight="1">
      <c r="A635" s="216"/>
      <c r="B635" s="216"/>
    </row>
    <row r="636" spans="1:2" ht="15" customHeight="1">
      <c r="A636" s="216"/>
      <c r="B636" s="216"/>
    </row>
    <row r="637" spans="1:2" ht="15" customHeight="1">
      <c r="A637" s="216"/>
      <c r="B637" s="216"/>
    </row>
    <row r="638" spans="1:2" ht="15" customHeight="1">
      <c r="A638" s="216"/>
      <c r="B638" s="216"/>
    </row>
    <row r="639" spans="1:2" ht="15" customHeight="1">
      <c r="A639" s="216"/>
      <c r="B639" s="216"/>
    </row>
    <row r="640" spans="1:2" ht="15" customHeight="1">
      <c r="A640" s="216"/>
      <c r="B640" s="216"/>
    </row>
    <row r="641" spans="1:2" ht="15" customHeight="1">
      <c r="A641" s="216"/>
      <c r="B641" s="216"/>
    </row>
    <row r="642" spans="1:2" ht="15" customHeight="1">
      <c r="A642" s="216"/>
      <c r="B642" s="216"/>
    </row>
    <row r="643" spans="1:2" ht="15" customHeight="1">
      <c r="A643" s="216"/>
      <c r="B643" s="216"/>
    </row>
    <row r="644" spans="1:2" ht="15" customHeight="1">
      <c r="A644" s="216"/>
      <c r="B644" s="216"/>
    </row>
    <row r="645" spans="1:2" ht="15" customHeight="1">
      <c r="A645" s="216"/>
      <c r="B645" s="216"/>
    </row>
    <row r="646" spans="1:2" ht="15" customHeight="1">
      <c r="A646" s="216"/>
      <c r="B646" s="216"/>
    </row>
    <row r="647" spans="1:2" ht="15" customHeight="1">
      <c r="A647" s="216"/>
      <c r="B647" s="216"/>
    </row>
    <row r="648" spans="1:2" ht="15" customHeight="1">
      <c r="A648" s="216"/>
      <c r="B648" s="216"/>
    </row>
    <row r="649" spans="1:2" ht="15" customHeight="1">
      <c r="A649" s="216"/>
      <c r="B649" s="216"/>
    </row>
    <row r="650" spans="1:2" ht="15" customHeight="1">
      <c r="A650" s="216"/>
      <c r="B650" s="216"/>
    </row>
    <row r="651" spans="1:2" ht="15" customHeight="1">
      <c r="A651" s="216"/>
      <c r="B651" s="216"/>
    </row>
    <row r="652" spans="1:2" ht="15" customHeight="1">
      <c r="A652" s="216"/>
      <c r="B652" s="216"/>
    </row>
    <row r="653" spans="1:2" ht="15" customHeight="1">
      <c r="A653" s="216"/>
      <c r="B653" s="216"/>
    </row>
    <row r="654" spans="1:2" ht="15" customHeight="1">
      <c r="A654" s="216"/>
      <c r="B654" s="216"/>
    </row>
    <row r="655" spans="1:2" ht="15" customHeight="1">
      <c r="A655" s="216"/>
      <c r="B655" s="216"/>
    </row>
    <row r="656" spans="1:2" ht="15" customHeight="1">
      <c r="A656" s="216"/>
      <c r="B656" s="216"/>
    </row>
    <row r="657" spans="1:2" ht="15" customHeight="1">
      <c r="A657" s="216"/>
      <c r="B657" s="216"/>
    </row>
    <row r="658" spans="1:2" ht="15" customHeight="1">
      <c r="A658" s="216"/>
      <c r="B658" s="216"/>
    </row>
    <row r="659" spans="1:2" ht="15" customHeight="1">
      <c r="A659" s="216"/>
      <c r="B659" s="216"/>
    </row>
    <row r="660" spans="1:2" ht="15" customHeight="1">
      <c r="A660" s="216"/>
      <c r="B660" s="216"/>
    </row>
    <row r="661" spans="1:2" ht="15" customHeight="1">
      <c r="A661" s="216"/>
      <c r="B661" s="216"/>
    </row>
    <row r="662" spans="1:2" ht="15" customHeight="1">
      <c r="A662" s="216"/>
      <c r="B662" s="216"/>
    </row>
    <row r="663" spans="1:2" ht="15" customHeight="1">
      <c r="A663" s="216"/>
      <c r="B663" s="216"/>
    </row>
    <row r="664" spans="1:2" ht="15" customHeight="1">
      <c r="A664" s="216"/>
      <c r="B664" s="216"/>
    </row>
    <row r="665" spans="1:2" ht="15" customHeight="1">
      <c r="A665" s="216"/>
      <c r="B665" s="216"/>
    </row>
    <row r="666" spans="1:2" ht="15" customHeight="1">
      <c r="A666" s="216"/>
      <c r="B666" s="216"/>
    </row>
    <row r="667" spans="1:2" ht="15" customHeight="1">
      <c r="A667" s="216"/>
      <c r="B667" s="216"/>
    </row>
    <row r="668" spans="1:2" ht="15" customHeight="1">
      <c r="A668" s="216"/>
      <c r="B668" s="216"/>
    </row>
    <row r="669" spans="1:2" ht="15" customHeight="1">
      <c r="A669" s="216"/>
      <c r="B669" s="216"/>
    </row>
    <row r="670" spans="1:2" ht="15" customHeight="1">
      <c r="A670" s="216"/>
      <c r="B670" s="216"/>
    </row>
    <row r="671" spans="1:2" ht="15" customHeight="1">
      <c r="A671" s="216"/>
      <c r="B671" s="216"/>
    </row>
    <row r="672" spans="1:2" ht="15" customHeight="1">
      <c r="A672" s="216"/>
      <c r="B672" s="216"/>
    </row>
    <row r="673" spans="1:2" ht="15" customHeight="1">
      <c r="A673" s="216"/>
      <c r="B673" s="216"/>
    </row>
    <row r="674" spans="1:2" ht="15" customHeight="1">
      <c r="A674" s="216"/>
      <c r="B674" s="216"/>
    </row>
    <row r="675" spans="1:2" ht="15" customHeight="1">
      <c r="A675" s="216"/>
      <c r="B675" s="216"/>
    </row>
    <row r="676" spans="1:2" ht="15" customHeight="1">
      <c r="A676" s="216"/>
      <c r="B676" s="216"/>
    </row>
    <row r="677" spans="1:2" ht="15" customHeight="1">
      <c r="A677" s="216"/>
      <c r="B677" s="216"/>
    </row>
    <row r="678" spans="1:2" ht="15" customHeight="1">
      <c r="A678" s="216"/>
      <c r="B678" s="216"/>
    </row>
    <row r="679" spans="1:2" ht="15" customHeight="1">
      <c r="A679" s="216"/>
      <c r="B679" s="216"/>
    </row>
    <row r="680" spans="1:2" ht="15" customHeight="1">
      <c r="A680" s="216"/>
      <c r="B680" s="216"/>
    </row>
    <row r="681" spans="1:2" ht="15" customHeight="1">
      <c r="A681" s="216"/>
      <c r="B681" s="216"/>
    </row>
    <row r="682" spans="1:2" ht="15" customHeight="1">
      <c r="A682" s="216"/>
      <c r="B682" s="216"/>
    </row>
    <row r="683" spans="1:2" ht="15" customHeight="1">
      <c r="A683" s="216"/>
      <c r="B683" s="216"/>
    </row>
    <row r="684" spans="1:2" ht="15" customHeight="1">
      <c r="A684" s="216"/>
      <c r="B684" s="216"/>
    </row>
    <row r="685" spans="1:2" ht="15" customHeight="1">
      <c r="A685" s="216"/>
      <c r="B685" s="216"/>
    </row>
    <row r="686" spans="1:2" ht="15" customHeight="1">
      <c r="A686" s="216"/>
      <c r="B686" s="216"/>
    </row>
    <row r="687" spans="1:2" ht="15" customHeight="1">
      <c r="A687" s="216"/>
      <c r="B687" s="216"/>
    </row>
    <row r="688" spans="1:2" ht="15" customHeight="1">
      <c r="A688" s="216"/>
      <c r="B688" s="216"/>
    </row>
    <row r="689" spans="1:2" ht="15" customHeight="1">
      <c r="A689" s="216"/>
      <c r="B689" s="216"/>
    </row>
    <row r="690" spans="1:2" ht="15" customHeight="1">
      <c r="A690" s="216"/>
      <c r="B690" s="216"/>
    </row>
    <row r="691" spans="1:2" ht="15" customHeight="1">
      <c r="A691" s="216"/>
      <c r="B691" s="216"/>
    </row>
    <row r="692" spans="1:2" ht="15" customHeight="1">
      <c r="A692" s="216"/>
      <c r="B692" s="216"/>
    </row>
    <row r="693" spans="1:2" ht="15" customHeight="1">
      <c r="A693" s="216"/>
      <c r="B693" s="216"/>
    </row>
    <row r="694" spans="1:2" ht="15" customHeight="1">
      <c r="A694" s="216"/>
      <c r="B694" s="216"/>
    </row>
    <row r="695" spans="1:2" ht="15" customHeight="1">
      <c r="A695" s="216"/>
      <c r="B695" s="216"/>
    </row>
    <row r="696" spans="1:2" ht="15" customHeight="1">
      <c r="A696" s="216"/>
      <c r="B696" s="216"/>
    </row>
    <row r="697" spans="1:2" ht="15" customHeight="1">
      <c r="A697" s="216"/>
      <c r="B697" s="216"/>
    </row>
    <row r="698" spans="1:2" ht="15" customHeight="1">
      <c r="A698" s="216"/>
      <c r="B698" s="216"/>
    </row>
    <row r="699" spans="1:2" ht="15" customHeight="1">
      <c r="A699" s="216"/>
      <c r="B699" s="216"/>
    </row>
    <row r="700" spans="1:2" ht="15" customHeight="1">
      <c r="A700" s="216"/>
      <c r="B700" s="216"/>
    </row>
    <row r="701" spans="1:2" ht="15" customHeight="1">
      <c r="A701" s="216"/>
      <c r="B701" s="216"/>
    </row>
    <row r="702" spans="1:2" ht="15" customHeight="1">
      <c r="A702" s="216"/>
      <c r="B702" s="216"/>
    </row>
    <row r="703" spans="1:2" ht="15" customHeight="1">
      <c r="A703" s="216"/>
      <c r="B703" s="216"/>
    </row>
    <row r="704" spans="1:2" ht="15" customHeight="1">
      <c r="A704" s="216"/>
      <c r="B704" s="216"/>
    </row>
    <row r="705" spans="1:2" ht="15" customHeight="1">
      <c r="A705" s="216"/>
      <c r="B705" s="216"/>
    </row>
    <row r="706" spans="1:2" ht="15" customHeight="1">
      <c r="A706" s="216"/>
      <c r="B706" s="216"/>
    </row>
    <row r="707" spans="1:2" ht="15" customHeight="1">
      <c r="A707" s="216"/>
      <c r="B707" s="216"/>
    </row>
    <row r="708" spans="1:2" ht="15" customHeight="1">
      <c r="A708" s="216"/>
      <c r="B708" s="216"/>
    </row>
    <row r="709" spans="1:2" ht="15" customHeight="1">
      <c r="A709" s="216"/>
      <c r="B709" s="216"/>
    </row>
    <row r="710" spans="1:2" ht="15" customHeight="1">
      <c r="A710" s="216"/>
      <c r="B710" s="216"/>
    </row>
    <row r="711" spans="1:2" ht="15" customHeight="1">
      <c r="A711" s="216"/>
      <c r="B711" s="216"/>
    </row>
    <row r="712" spans="1:2" ht="15" customHeight="1">
      <c r="A712" s="216"/>
      <c r="B712" s="216"/>
    </row>
    <row r="713" spans="1:2" ht="15" customHeight="1">
      <c r="A713" s="216"/>
      <c r="B713" s="216"/>
    </row>
    <row r="714" spans="1:2" ht="15" customHeight="1">
      <c r="A714" s="216"/>
      <c r="B714" s="216"/>
    </row>
    <row r="715" spans="1:2" ht="15" customHeight="1">
      <c r="A715" s="216"/>
      <c r="B715" s="216"/>
    </row>
    <row r="716" spans="1:2" ht="15" customHeight="1">
      <c r="A716" s="216"/>
      <c r="B716" s="216"/>
    </row>
    <row r="717" spans="1:2" ht="15" customHeight="1">
      <c r="A717" s="216"/>
      <c r="B717" s="216"/>
    </row>
    <row r="718" spans="1:2" ht="15" customHeight="1">
      <c r="A718" s="216"/>
      <c r="B718" s="216"/>
    </row>
    <row r="719" spans="1:2" ht="15" customHeight="1">
      <c r="A719" s="216"/>
      <c r="B719" s="216"/>
    </row>
    <row r="720" spans="1:2" ht="15" customHeight="1">
      <c r="A720" s="216"/>
      <c r="B720" s="216"/>
    </row>
    <row r="721" spans="1:2" ht="15" customHeight="1">
      <c r="A721" s="216"/>
      <c r="B721" s="216"/>
    </row>
    <row r="722" spans="1:2" ht="15" customHeight="1">
      <c r="A722" s="216"/>
      <c r="B722" s="216"/>
    </row>
    <row r="723" spans="1:2" ht="15" customHeight="1">
      <c r="A723" s="216"/>
      <c r="B723" s="216"/>
    </row>
    <row r="724" spans="1:2" ht="15" customHeight="1">
      <c r="A724" s="216"/>
      <c r="B724" s="216"/>
    </row>
    <row r="725" spans="1:2" ht="15" customHeight="1">
      <c r="A725" s="216"/>
      <c r="B725" s="216"/>
    </row>
    <row r="726" spans="1:2" ht="15" customHeight="1">
      <c r="A726" s="216"/>
      <c r="B726" s="216"/>
    </row>
    <row r="727" spans="1:2" ht="15" customHeight="1">
      <c r="A727" s="216"/>
      <c r="B727" s="216"/>
    </row>
    <row r="728" spans="1:2" ht="15" customHeight="1">
      <c r="A728" s="216"/>
      <c r="B728" s="216"/>
    </row>
    <row r="729" spans="1:2" ht="15" customHeight="1">
      <c r="A729" s="216"/>
      <c r="B729" s="216"/>
    </row>
    <row r="730" spans="1:2" ht="15" customHeight="1">
      <c r="A730" s="216"/>
      <c r="B730" s="216"/>
    </row>
    <row r="731" spans="1:2" ht="15" customHeight="1">
      <c r="A731" s="216"/>
      <c r="B731" s="216"/>
    </row>
    <row r="732" spans="1:2" ht="15" customHeight="1">
      <c r="A732" s="216"/>
      <c r="B732" s="216"/>
    </row>
    <row r="733" spans="1:2" ht="15" customHeight="1">
      <c r="A733" s="216"/>
      <c r="B733" s="216"/>
    </row>
    <row r="734" spans="1:2" ht="15" customHeight="1">
      <c r="A734" s="216"/>
      <c r="B734" s="216"/>
    </row>
    <row r="735" spans="1:2" ht="15" customHeight="1">
      <c r="A735" s="216"/>
      <c r="B735" s="216"/>
    </row>
    <row r="736" spans="1:2" ht="15" customHeight="1">
      <c r="A736" s="216"/>
      <c r="B736" s="216"/>
    </row>
    <row r="737" spans="1:2" ht="15" customHeight="1">
      <c r="A737" s="216"/>
      <c r="B737" s="216"/>
    </row>
    <row r="738" spans="1:2" ht="15" customHeight="1">
      <c r="A738" s="216"/>
      <c r="B738" s="216"/>
    </row>
    <row r="739" spans="1:2" ht="15" customHeight="1">
      <c r="A739" s="216"/>
      <c r="B739" s="216"/>
    </row>
    <row r="740" spans="1:2" ht="15" customHeight="1">
      <c r="A740" s="216"/>
      <c r="B740" s="216"/>
    </row>
    <row r="741" spans="1:2" ht="15" customHeight="1">
      <c r="A741" s="216"/>
      <c r="B741" s="216"/>
    </row>
    <row r="742" spans="1:2" ht="15" customHeight="1">
      <c r="A742" s="216"/>
      <c r="B742" s="216"/>
    </row>
    <row r="743" spans="1:2" ht="15" customHeight="1">
      <c r="A743" s="216"/>
      <c r="B743" s="216"/>
    </row>
    <row r="744" spans="1:2" ht="15" customHeight="1">
      <c r="A744" s="216"/>
      <c r="B744" s="216"/>
    </row>
    <row r="745" spans="1:2" ht="15" customHeight="1">
      <c r="A745" s="216"/>
      <c r="B745" s="216"/>
    </row>
    <row r="746" spans="1:2" ht="15" customHeight="1">
      <c r="A746" s="216"/>
      <c r="B746" s="216"/>
    </row>
    <row r="747" spans="1:2" ht="15" customHeight="1">
      <c r="A747" s="216"/>
      <c r="B747" s="216"/>
    </row>
    <row r="748" spans="1:2" ht="15" customHeight="1">
      <c r="A748" s="216"/>
      <c r="B748" s="216"/>
    </row>
    <row r="749" spans="1:2" ht="15" customHeight="1">
      <c r="A749" s="216"/>
      <c r="B749" s="216"/>
    </row>
    <row r="750" spans="1:2" ht="15" customHeight="1">
      <c r="A750" s="216"/>
      <c r="B750" s="216"/>
    </row>
    <row r="751" spans="1:2" ht="15" customHeight="1">
      <c r="A751" s="216"/>
      <c r="B751" s="216"/>
    </row>
    <row r="752" spans="1:2" ht="15" customHeight="1">
      <c r="A752" s="216"/>
      <c r="B752" s="216"/>
    </row>
    <row r="753" spans="1:2" ht="15" customHeight="1">
      <c r="A753" s="216"/>
      <c r="B753" s="216"/>
    </row>
    <row r="754" spans="1:2" ht="15" customHeight="1">
      <c r="A754" s="216"/>
      <c r="B754" s="216"/>
    </row>
    <row r="755" spans="1:2" ht="15" customHeight="1">
      <c r="A755" s="216"/>
      <c r="B755" s="216"/>
    </row>
    <row r="756" spans="1:2" ht="15" customHeight="1">
      <c r="A756" s="216"/>
      <c r="B756" s="216"/>
    </row>
    <row r="757" spans="1:2" ht="15" customHeight="1">
      <c r="A757" s="216"/>
      <c r="B757" s="216"/>
    </row>
    <row r="758" spans="1:2" ht="15" customHeight="1">
      <c r="A758" s="216"/>
      <c r="B758" s="216"/>
    </row>
    <row r="759" spans="1:2" ht="15" customHeight="1">
      <c r="A759" s="216"/>
      <c r="B759" s="216"/>
    </row>
    <row r="760" spans="1:2" ht="15" customHeight="1">
      <c r="A760" s="216"/>
      <c r="B760" s="216"/>
    </row>
    <row r="761" spans="1:2" ht="15" customHeight="1">
      <c r="A761" s="216"/>
      <c r="B761" s="216"/>
    </row>
    <row r="762" spans="1:2" ht="15" customHeight="1">
      <c r="A762" s="216"/>
      <c r="B762" s="216"/>
    </row>
    <row r="763" spans="1:2" ht="15" customHeight="1">
      <c r="A763" s="216"/>
      <c r="B763" s="216"/>
    </row>
    <row r="764" spans="1:2" ht="15" customHeight="1">
      <c r="A764" s="216"/>
      <c r="B764" s="216"/>
    </row>
    <row r="765" spans="1:2" ht="15" customHeight="1">
      <c r="A765" s="216"/>
      <c r="B765" s="216"/>
    </row>
    <row r="766" spans="1:2" ht="15" customHeight="1">
      <c r="A766" s="216"/>
      <c r="B766" s="216"/>
    </row>
    <row r="767" spans="1:2" ht="15" customHeight="1">
      <c r="A767" s="216"/>
      <c r="B767" s="216"/>
    </row>
    <row r="768" spans="1:2" ht="15" customHeight="1">
      <c r="A768" s="216"/>
      <c r="B768" s="216"/>
    </row>
    <row r="769" spans="1:2" ht="15" customHeight="1">
      <c r="A769" s="216"/>
      <c r="B769" s="216"/>
    </row>
    <row r="770" spans="1:2" ht="15" customHeight="1">
      <c r="A770" s="216"/>
      <c r="B770" s="216"/>
    </row>
    <row r="771" spans="1:2" ht="15" customHeight="1">
      <c r="A771" s="216"/>
      <c r="B771" s="216"/>
    </row>
    <row r="772" spans="1:2" ht="15" customHeight="1">
      <c r="A772" s="216"/>
      <c r="B772" s="216"/>
    </row>
    <row r="773" spans="1:2" ht="15" customHeight="1">
      <c r="A773" s="216"/>
      <c r="B773" s="216"/>
    </row>
    <row r="774" spans="1:2" ht="15" customHeight="1">
      <c r="A774" s="216"/>
      <c r="B774" s="216"/>
    </row>
    <row r="775" spans="1:2" ht="15" customHeight="1">
      <c r="A775" s="216"/>
      <c r="B775" s="216"/>
    </row>
    <row r="776" spans="1:2" ht="15" customHeight="1">
      <c r="A776" s="216"/>
      <c r="B776" s="216"/>
    </row>
    <row r="777" spans="1:2" ht="15" customHeight="1">
      <c r="A777" s="216"/>
      <c r="B777" s="216"/>
    </row>
    <row r="778" spans="1:2" ht="15" customHeight="1">
      <c r="A778" s="216"/>
      <c r="B778" s="216"/>
    </row>
    <row r="779" spans="1:2" ht="15" customHeight="1">
      <c r="A779" s="216"/>
      <c r="B779" s="216"/>
    </row>
    <row r="780" spans="1:2" ht="15" customHeight="1">
      <c r="A780" s="216"/>
      <c r="B780" s="216"/>
    </row>
    <row r="781" spans="1:2" ht="15" customHeight="1">
      <c r="A781" s="216"/>
      <c r="B781" s="216"/>
    </row>
    <row r="782" spans="1:2" ht="15" customHeight="1">
      <c r="A782" s="216"/>
      <c r="B782" s="216"/>
    </row>
    <row r="783" spans="1:2" ht="15" customHeight="1">
      <c r="A783" s="216"/>
      <c r="B783" s="216"/>
    </row>
    <row r="784" spans="1:2" ht="15" customHeight="1">
      <c r="A784" s="216"/>
      <c r="B784" s="216"/>
    </row>
    <row r="785" spans="1:2" ht="15" customHeight="1">
      <c r="A785" s="216"/>
      <c r="B785" s="216"/>
    </row>
    <row r="786" spans="1:2" ht="15" customHeight="1">
      <c r="A786" s="216"/>
      <c r="B786" s="216"/>
    </row>
    <row r="787" spans="1:2" ht="15" customHeight="1">
      <c r="A787" s="216"/>
      <c r="B787" s="216"/>
    </row>
    <row r="788" spans="1:2" ht="15" customHeight="1">
      <c r="A788" s="216"/>
      <c r="B788" s="216"/>
    </row>
    <row r="789" spans="1:2" ht="15" customHeight="1">
      <c r="A789" s="216"/>
      <c r="B789" s="216"/>
    </row>
    <row r="790" spans="1:2" ht="15" customHeight="1">
      <c r="A790" s="216"/>
      <c r="B790" s="216"/>
    </row>
    <row r="791" spans="1:2" ht="15" customHeight="1">
      <c r="A791" s="216"/>
      <c r="B791" s="216"/>
    </row>
    <row r="792" spans="1:2" ht="15" customHeight="1">
      <c r="A792" s="216"/>
      <c r="B792" s="216"/>
    </row>
    <row r="793" spans="1:2" ht="15" customHeight="1">
      <c r="A793" s="216"/>
      <c r="B793" s="216"/>
    </row>
    <row r="794" spans="1:2" ht="15" customHeight="1">
      <c r="A794" s="216"/>
      <c r="B794" s="216"/>
    </row>
    <row r="795" spans="1:2" ht="15" customHeight="1">
      <c r="A795" s="216"/>
      <c r="B795" s="216"/>
    </row>
    <row r="796" spans="1:2" ht="15" customHeight="1">
      <c r="A796" s="216"/>
      <c r="B796" s="216"/>
    </row>
    <row r="797" spans="1:2" ht="15" customHeight="1">
      <c r="A797" s="216"/>
      <c r="B797" s="216"/>
    </row>
    <row r="798" spans="1:2" ht="15" customHeight="1">
      <c r="A798" s="216"/>
      <c r="B798" s="216"/>
    </row>
    <row r="799" spans="1:2" ht="15" customHeight="1">
      <c r="A799" s="216"/>
      <c r="B799" s="216"/>
    </row>
    <row r="800" spans="1:2" ht="15" customHeight="1">
      <c r="A800" s="216"/>
      <c r="B800" s="216"/>
    </row>
    <row r="801" spans="1:2" ht="15" customHeight="1">
      <c r="A801" s="216"/>
      <c r="B801" s="216"/>
    </row>
    <row r="802" spans="1:2" ht="15" customHeight="1">
      <c r="A802" s="216"/>
      <c r="B802" s="216"/>
    </row>
    <row r="803" spans="1:2" ht="15" customHeight="1">
      <c r="A803" s="216"/>
      <c r="B803" s="216"/>
    </row>
    <row r="804" spans="1:2" ht="15" customHeight="1">
      <c r="A804" s="216"/>
      <c r="B804" s="216"/>
    </row>
    <row r="805" spans="1:2" ht="15" customHeight="1">
      <c r="A805" s="216"/>
      <c r="B805" s="216"/>
    </row>
    <row r="806" spans="1:2" ht="15" customHeight="1">
      <c r="A806" s="216"/>
      <c r="B806" s="216"/>
    </row>
    <row r="807" spans="1:2" ht="15" customHeight="1">
      <c r="A807" s="216"/>
      <c r="B807" s="216"/>
    </row>
    <row r="808" spans="1:2" ht="15" customHeight="1">
      <c r="A808" s="216"/>
      <c r="B808" s="216"/>
    </row>
    <row r="809" spans="1:2" ht="15" customHeight="1">
      <c r="A809" s="216"/>
      <c r="B809" s="216"/>
    </row>
    <row r="810" spans="1:2" ht="15" customHeight="1">
      <c r="A810" s="216"/>
      <c r="B810" s="216"/>
    </row>
    <row r="811" spans="1:2" ht="15" customHeight="1">
      <c r="A811" s="216"/>
      <c r="B811" s="216"/>
    </row>
    <row r="812" spans="1:2" ht="15" customHeight="1">
      <c r="A812" s="216"/>
      <c r="B812" s="216"/>
    </row>
    <row r="813" spans="1:2" ht="15" customHeight="1">
      <c r="A813" s="216"/>
      <c r="B813" s="216"/>
    </row>
    <row r="814" spans="1:2" ht="15" customHeight="1">
      <c r="A814" s="216"/>
      <c r="B814" s="216"/>
    </row>
    <row r="815" spans="1:2" ht="15" customHeight="1">
      <c r="A815" s="216"/>
      <c r="B815" s="216"/>
    </row>
    <row r="816" spans="1:2" ht="15" customHeight="1">
      <c r="A816" s="216"/>
      <c r="B816" s="216"/>
    </row>
    <row r="817" spans="1:2" ht="15" customHeight="1">
      <c r="A817" s="216"/>
      <c r="B817" s="216"/>
    </row>
    <row r="818" spans="1:2" ht="15" customHeight="1">
      <c r="A818" s="216"/>
      <c r="B818" s="216"/>
    </row>
    <row r="819" spans="1:2" ht="15" customHeight="1">
      <c r="A819" s="216"/>
      <c r="B819" s="216"/>
    </row>
    <row r="820" spans="1:2" ht="15" customHeight="1">
      <c r="A820" s="216"/>
      <c r="B820" s="216"/>
    </row>
    <row r="821" spans="1:2" ht="15" customHeight="1">
      <c r="A821" s="216"/>
      <c r="B821" s="216"/>
    </row>
    <row r="822" spans="1:2" ht="15" customHeight="1">
      <c r="A822" s="216"/>
      <c r="B822" s="216"/>
    </row>
    <row r="823" spans="1:2" ht="15" customHeight="1">
      <c r="A823" s="216"/>
      <c r="B823" s="216"/>
    </row>
    <row r="824" spans="1:2" ht="15" customHeight="1">
      <c r="A824" s="216"/>
      <c r="B824" s="216"/>
    </row>
    <row r="825" spans="1:2" ht="15" customHeight="1">
      <c r="A825" s="216"/>
      <c r="B825" s="216"/>
    </row>
    <row r="826" spans="1:2" ht="15" customHeight="1">
      <c r="A826" s="216"/>
      <c r="B826" s="216"/>
    </row>
    <row r="827" spans="1:2" ht="15" customHeight="1">
      <c r="A827" s="216"/>
      <c r="B827" s="216"/>
    </row>
    <row r="828" spans="1:2" ht="15" customHeight="1">
      <c r="A828" s="216"/>
      <c r="B828" s="216"/>
    </row>
    <row r="829" spans="1:2" ht="15" customHeight="1">
      <c r="A829" s="216"/>
      <c r="B829" s="216"/>
    </row>
    <row r="830" spans="1:2" ht="15" customHeight="1">
      <c r="A830" s="216"/>
      <c r="B830" s="216"/>
    </row>
    <row r="831" spans="1:2" ht="15" customHeight="1">
      <c r="A831" s="216"/>
      <c r="B831" s="216"/>
    </row>
    <row r="832" spans="1:2" ht="15" customHeight="1">
      <c r="A832" s="216"/>
      <c r="B832" s="216"/>
    </row>
    <row r="833" spans="1:2" ht="15" customHeight="1">
      <c r="A833" s="216"/>
      <c r="B833" s="216"/>
    </row>
    <row r="834" spans="1:2" ht="15" customHeight="1">
      <c r="A834" s="216"/>
      <c r="B834" s="216"/>
    </row>
    <row r="835" spans="1:2" ht="15" customHeight="1">
      <c r="A835" s="216"/>
      <c r="B835" s="216"/>
    </row>
    <row r="836" spans="1:2" ht="15" customHeight="1">
      <c r="A836" s="216"/>
      <c r="B836" s="216"/>
    </row>
    <row r="837" spans="1:2" ht="15" customHeight="1">
      <c r="A837" s="216"/>
      <c r="B837" s="216"/>
    </row>
    <row r="838" spans="1:2" ht="15" customHeight="1">
      <c r="A838" s="216"/>
      <c r="B838" s="216"/>
    </row>
    <row r="839" spans="1:2" ht="15" customHeight="1">
      <c r="A839" s="216"/>
      <c r="B839" s="216"/>
    </row>
    <row r="840" spans="1:2" ht="15" customHeight="1">
      <c r="A840" s="216"/>
      <c r="B840" s="216"/>
    </row>
    <row r="841" spans="1:2" ht="15" customHeight="1">
      <c r="A841" s="216"/>
      <c r="B841" s="216"/>
    </row>
    <row r="842" spans="1:2" ht="15" customHeight="1">
      <c r="A842" s="216"/>
      <c r="B842" s="216"/>
    </row>
    <row r="843" spans="1:2" ht="15" customHeight="1">
      <c r="A843" s="216"/>
      <c r="B843" s="216"/>
    </row>
    <row r="844" spans="1:2" ht="15" customHeight="1">
      <c r="A844" s="216"/>
      <c r="B844" s="216"/>
    </row>
    <row r="845" spans="1:2" ht="15" customHeight="1">
      <c r="A845" s="216"/>
      <c r="B845" s="216"/>
    </row>
    <row r="846" spans="1:2" ht="15" customHeight="1">
      <c r="A846" s="216"/>
      <c r="B846" s="216"/>
    </row>
    <row r="847" spans="1:2" ht="15" customHeight="1">
      <c r="A847" s="216"/>
      <c r="B847" s="216"/>
    </row>
    <row r="848" spans="1:2" ht="15" customHeight="1">
      <c r="A848" s="216"/>
      <c r="B848" s="216"/>
    </row>
    <row r="849" spans="1:2" ht="15" customHeight="1">
      <c r="A849" s="216"/>
      <c r="B849" s="216"/>
    </row>
    <row r="850" spans="1:2" ht="15" customHeight="1">
      <c r="A850" s="216"/>
      <c r="B850" s="216"/>
    </row>
    <row r="851" spans="1:2" ht="15" customHeight="1">
      <c r="A851" s="216"/>
      <c r="B851" s="216"/>
    </row>
    <row r="852" spans="1:2" ht="15" customHeight="1">
      <c r="A852" s="216"/>
      <c r="B852" s="216"/>
    </row>
    <row r="853" spans="1:2" ht="15" customHeight="1">
      <c r="A853" s="216"/>
      <c r="B853" s="216"/>
    </row>
    <row r="854" spans="1:2" ht="15" customHeight="1">
      <c r="A854" s="216"/>
      <c r="B854" s="216"/>
    </row>
    <row r="855" spans="1:2" ht="15" customHeight="1">
      <c r="A855" s="216"/>
      <c r="B855" s="216"/>
    </row>
    <row r="856" spans="1:2" ht="15" customHeight="1">
      <c r="A856" s="216"/>
      <c r="B856" s="216"/>
    </row>
    <row r="857" spans="1:2" ht="15" customHeight="1">
      <c r="A857" s="216"/>
      <c r="B857" s="216"/>
    </row>
    <row r="858" spans="1:2" ht="15" customHeight="1">
      <c r="A858" s="216"/>
      <c r="B858" s="216"/>
    </row>
    <row r="859" spans="1:2" ht="15" customHeight="1">
      <c r="A859" s="216"/>
      <c r="B859" s="216"/>
    </row>
    <row r="860" spans="1:2" ht="15" customHeight="1">
      <c r="A860" s="216"/>
      <c r="B860" s="216"/>
    </row>
    <row r="861" spans="1:2" ht="15" customHeight="1">
      <c r="A861" s="216"/>
      <c r="B861" s="216"/>
    </row>
    <row r="862" spans="1:2" ht="15" customHeight="1">
      <c r="A862" s="216"/>
      <c r="B862" s="216"/>
    </row>
    <row r="863" spans="1:2" ht="15" customHeight="1">
      <c r="A863" s="216"/>
      <c r="B863" s="216"/>
    </row>
    <row r="864" spans="1:2" ht="15" customHeight="1">
      <c r="A864" s="216"/>
      <c r="B864" s="216"/>
    </row>
    <row r="865" spans="1:2" ht="15" customHeight="1">
      <c r="A865" s="216"/>
      <c r="B865" s="216"/>
    </row>
    <row r="866" spans="1:2" ht="15" customHeight="1">
      <c r="A866" s="216"/>
      <c r="B866" s="216"/>
    </row>
    <row r="867" spans="1:2" ht="15" customHeight="1">
      <c r="A867" s="216"/>
      <c r="B867" s="216"/>
    </row>
    <row r="868" spans="1:2" ht="15" customHeight="1">
      <c r="A868" s="216"/>
      <c r="B868" s="216"/>
    </row>
    <row r="869" spans="1:2" ht="15" customHeight="1">
      <c r="A869" s="216"/>
      <c r="B869" s="216"/>
    </row>
    <row r="870" spans="1:2" ht="15" customHeight="1">
      <c r="A870" s="216"/>
      <c r="B870" s="216"/>
    </row>
    <row r="871" spans="1:2" ht="15" customHeight="1">
      <c r="A871" s="216"/>
      <c r="B871" s="216"/>
    </row>
    <row r="872" spans="1:2" ht="15" customHeight="1">
      <c r="A872" s="216"/>
      <c r="B872" s="216"/>
    </row>
    <row r="873" spans="1:2" ht="15" customHeight="1">
      <c r="A873" s="216"/>
      <c r="B873" s="216"/>
    </row>
    <row r="874" spans="1:2" ht="15" customHeight="1">
      <c r="A874" s="216"/>
      <c r="B874" s="216"/>
    </row>
    <row r="875" spans="1:2" ht="15" customHeight="1">
      <c r="A875" s="216"/>
      <c r="B875" s="216"/>
    </row>
    <row r="876" spans="1:2" ht="15" customHeight="1">
      <c r="A876" s="216"/>
      <c r="B876" s="216"/>
    </row>
    <row r="877" spans="1:2" ht="15" customHeight="1">
      <c r="A877" s="216"/>
      <c r="B877" s="216"/>
    </row>
    <row r="878" spans="1:2" ht="15" customHeight="1">
      <c r="A878" s="216"/>
      <c r="B878" s="216"/>
    </row>
    <row r="879" spans="1:2" ht="15" customHeight="1">
      <c r="A879" s="216"/>
      <c r="B879" s="216"/>
    </row>
    <row r="880" spans="1:2" ht="15" customHeight="1">
      <c r="A880" s="216"/>
      <c r="B880" s="216"/>
    </row>
    <row r="881" spans="1:2" ht="15" customHeight="1">
      <c r="A881" s="216"/>
      <c r="B881" s="216"/>
    </row>
    <row r="882" spans="1:2" ht="15" customHeight="1">
      <c r="A882" s="216"/>
      <c r="B882" s="216"/>
    </row>
    <row r="883" spans="1:2" ht="15" customHeight="1">
      <c r="A883" s="216"/>
      <c r="B883" s="216"/>
    </row>
    <row r="884" spans="1:2" ht="15" customHeight="1">
      <c r="A884" s="216"/>
      <c r="B884" s="216"/>
    </row>
    <row r="885" spans="1:2" ht="15" customHeight="1">
      <c r="A885" s="216"/>
      <c r="B885" s="216"/>
    </row>
    <row r="886" spans="1:2" ht="15" customHeight="1">
      <c r="A886" s="216"/>
      <c r="B886" s="216"/>
    </row>
    <row r="887" spans="1:2" ht="15" customHeight="1">
      <c r="A887" s="216"/>
      <c r="B887" s="216"/>
    </row>
    <row r="888" spans="1:2" ht="15" customHeight="1">
      <c r="A888" s="216"/>
      <c r="B888" s="216"/>
    </row>
    <row r="889" spans="1:2" ht="15" customHeight="1">
      <c r="A889" s="216"/>
      <c r="B889" s="216"/>
    </row>
    <row r="890" spans="1:2" ht="15" customHeight="1">
      <c r="A890" s="216"/>
      <c r="B890" s="216"/>
    </row>
    <row r="891" spans="1:2" ht="15" customHeight="1">
      <c r="A891" s="216"/>
      <c r="B891" s="216"/>
    </row>
    <row r="892" spans="1:2" ht="15" customHeight="1">
      <c r="A892" s="216"/>
      <c r="B892" s="216"/>
    </row>
    <row r="893" spans="1:2" ht="15" customHeight="1">
      <c r="A893" s="216"/>
      <c r="B893" s="216"/>
    </row>
    <row r="894" spans="1:2" ht="15" customHeight="1">
      <c r="A894" s="216"/>
      <c r="B894" s="216"/>
    </row>
    <row r="895" spans="1:2" ht="15" customHeight="1">
      <c r="A895" s="216"/>
      <c r="B895" s="216"/>
    </row>
    <row r="896" spans="1:2" ht="15" customHeight="1">
      <c r="A896" s="216"/>
      <c r="B896" s="216"/>
    </row>
    <row r="897" spans="1:2" ht="15" customHeight="1">
      <c r="A897" s="216"/>
      <c r="B897" s="216"/>
    </row>
    <row r="898" spans="1:2" ht="15" customHeight="1">
      <c r="A898" s="216"/>
      <c r="B898" s="216"/>
    </row>
    <row r="899" spans="1:2" ht="15" customHeight="1">
      <c r="A899" s="216"/>
      <c r="B899" s="216"/>
    </row>
    <row r="900" spans="1:2" ht="15" customHeight="1">
      <c r="A900" s="216"/>
      <c r="B900" s="216"/>
    </row>
    <row r="901" spans="1:2" ht="15" customHeight="1">
      <c r="A901" s="216"/>
      <c r="B901" s="216"/>
    </row>
    <row r="902" spans="1:2" ht="15" customHeight="1">
      <c r="A902" s="216"/>
      <c r="B902" s="216"/>
    </row>
    <row r="903" spans="1:2" ht="15" customHeight="1">
      <c r="A903" s="216"/>
      <c r="B903" s="216"/>
    </row>
    <row r="904" spans="1:2" ht="15" customHeight="1">
      <c r="A904" s="216"/>
      <c r="B904" s="216"/>
    </row>
    <row r="905" spans="1:2" ht="15" customHeight="1">
      <c r="A905" s="216"/>
      <c r="B905" s="216"/>
    </row>
    <row r="906" spans="1:2" ht="15" customHeight="1">
      <c r="A906" s="216"/>
      <c r="B906" s="216"/>
    </row>
    <row r="907" spans="1:2" ht="15" customHeight="1">
      <c r="A907" s="216"/>
      <c r="B907" s="216"/>
    </row>
    <row r="908" spans="1:2" ht="15" customHeight="1">
      <c r="A908" s="216"/>
      <c r="B908" s="216"/>
    </row>
    <row r="909" spans="1:2" ht="15" customHeight="1">
      <c r="A909" s="216"/>
      <c r="B909" s="216"/>
    </row>
    <row r="910" spans="1:2" ht="15" customHeight="1">
      <c r="A910" s="216"/>
      <c r="B910" s="216"/>
    </row>
    <row r="911" spans="1:2" ht="15" customHeight="1">
      <c r="A911" s="216"/>
      <c r="B911" s="216"/>
    </row>
    <row r="912" spans="1:2" ht="15" customHeight="1">
      <c r="A912" s="216"/>
      <c r="B912" s="216"/>
    </row>
    <row r="913" spans="1:2" ht="15" customHeight="1">
      <c r="A913" s="216"/>
      <c r="B913" s="216"/>
    </row>
    <row r="914" spans="1:2" ht="15" customHeight="1">
      <c r="A914" s="216"/>
      <c r="B914" s="216"/>
    </row>
    <row r="915" spans="1:2" ht="15" customHeight="1">
      <c r="A915" s="216"/>
      <c r="B915" s="216"/>
    </row>
    <row r="916" spans="1:2" ht="15" customHeight="1">
      <c r="A916" s="216"/>
      <c r="B916" s="216"/>
    </row>
    <row r="917" spans="1:2" ht="15" customHeight="1">
      <c r="A917" s="216"/>
      <c r="B917" s="216"/>
    </row>
    <row r="918" spans="1:2" ht="15" customHeight="1">
      <c r="A918" s="216"/>
      <c r="B918" s="216"/>
    </row>
    <row r="919" spans="1:2" ht="15" customHeight="1">
      <c r="A919" s="216"/>
      <c r="B919" s="216"/>
    </row>
    <row r="920" spans="1:2" ht="15" customHeight="1">
      <c r="A920" s="216"/>
      <c r="B920" s="216"/>
    </row>
    <row r="921" spans="1:2" ht="15" customHeight="1">
      <c r="A921" s="216"/>
      <c r="B921" s="216"/>
    </row>
    <row r="922" spans="1:2" ht="15" customHeight="1">
      <c r="A922" s="216"/>
      <c r="B922" s="216"/>
    </row>
    <row r="923" spans="1:2" ht="15" customHeight="1">
      <c r="A923" s="216"/>
      <c r="B923" s="216"/>
    </row>
    <row r="924" spans="1:2" ht="15" customHeight="1">
      <c r="A924" s="216"/>
      <c r="B924" s="216"/>
    </row>
    <row r="925" spans="1:2" ht="15" customHeight="1">
      <c r="A925" s="216"/>
      <c r="B925" s="216"/>
    </row>
    <row r="926" spans="1:2" ht="15" customHeight="1">
      <c r="A926" s="216"/>
      <c r="B926" s="216"/>
    </row>
    <row r="927" spans="1:2" ht="15" customHeight="1">
      <c r="A927" s="216"/>
      <c r="B927" s="216"/>
    </row>
    <row r="928" spans="1:2" ht="15" customHeight="1">
      <c r="A928" s="216"/>
      <c r="B928" s="216"/>
    </row>
    <row r="929" spans="1:2" ht="15" customHeight="1">
      <c r="A929" s="216"/>
      <c r="B929" s="216"/>
    </row>
    <row r="930" spans="1:2" ht="15" customHeight="1">
      <c r="A930" s="216"/>
      <c r="B930" s="216"/>
    </row>
    <row r="931" spans="1:2" ht="15" customHeight="1">
      <c r="A931" s="216"/>
      <c r="B931" s="216"/>
    </row>
    <row r="932" spans="1:2" ht="15" customHeight="1">
      <c r="A932" s="216"/>
      <c r="B932" s="216"/>
    </row>
    <row r="933" spans="1:2" ht="15" customHeight="1">
      <c r="A933" s="216"/>
      <c r="B933" s="216"/>
    </row>
    <row r="934" spans="1:2" ht="15" customHeight="1">
      <c r="A934" s="216"/>
      <c r="B934" s="216"/>
    </row>
    <row r="935" spans="1:2" ht="15" customHeight="1">
      <c r="A935" s="216"/>
      <c r="B935" s="216"/>
    </row>
    <row r="936" spans="1:2" ht="15" customHeight="1">
      <c r="A936" s="216"/>
      <c r="B936" s="216"/>
    </row>
    <row r="937" spans="1:2" ht="15" customHeight="1">
      <c r="A937" s="216"/>
      <c r="B937" s="216"/>
    </row>
    <row r="938" spans="1:2" ht="15" customHeight="1">
      <c r="A938" s="216"/>
      <c r="B938" s="216"/>
    </row>
    <row r="939" spans="1:2" ht="15" customHeight="1">
      <c r="A939" s="216"/>
      <c r="B939" s="216"/>
    </row>
    <row r="940" spans="1:2" ht="15" customHeight="1">
      <c r="A940" s="216"/>
      <c r="B940" s="216"/>
    </row>
    <row r="941" spans="1:2" ht="15" customHeight="1">
      <c r="A941" s="216"/>
      <c r="B941" s="216"/>
    </row>
    <row r="942" spans="1:2" ht="15" customHeight="1">
      <c r="A942" s="216"/>
      <c r="B942" s="216"/>
    </row>
    <row r="943" spans="1:2" ht="15" customHeight="1">
      <c r="A943" s="216"/>
      <c r="B943" s="216"/>
    </row>
    <row r="944" spans="1:2" ht="15" customHeight="1">
      <c r="A944" s="216"/>
      <c r="B944" s="216"/>
    </row>
    <row r="945" spans="1:2" ht="15" customHeight="1">
      <c r="A945" s="216"/>
      <c r="B945" s="216"/>
    </row>
    <row r="946" spans="1:2" ht="15" customHeight="1">
      <c r="A946" s="216"/>
      <c r="B946" s="216"/>
    </row>
    <row r="947" spans="1:2" ht="15" customHeight="1">
      <c r="A947" s="216"/>
      <c r="B947" s="216"/>
    </row>
    <row r="948" spans="1:2" ht="15" customHeight="1">
      <c r="A948" s="216"/>
      <c r="B948" s="216"/>
    </row>
    <row r="949" spans="1:2" ht="15" customHeight="1">
      <c r="A949" s="216"/>
      <c r="B949" s="216"/>
    </row>
    <row r="950" spans="1:2" ht="15" customHeight="1">
      <c r="A950" s="216"/>
      <c r="B950" s="216"/>
    </row>
    <row r="951" spans="1:2" ht="15" customHeight="1">
      <c r="A951" s="216"/>
      <c r="B951" s="216"/>
    </row>
    <row r="952" spans="1:2" ht="15" customHeight="1">
      <c r="A952" s="216"/>
      <c r="B952" s="216"/>
    </row>
    <row r="953" spans="1:2" ht="15" customHeight="1">
      <c r="A953" s="216"/>
      <c r="B953" s="216"/>
    </row>
    <row r="954" spans="1:2" ht="15" customHeight="1">
      <c r="A954" s="216"/>
      <c r="B954" s="216"/>
    </row>
    <row r="955" spans="1:2" ht="15" customHeight="1">
      <c r="A955" s="216"/>
      <c r="B955" s="216"/>
    </row>
    <row r="956" spans="1:2" ht="15" customHeight="1">
      <c r="A956" s="216"/>
      <c r="B956" s="216"/>
    </row>
    <row r="957" spans="1:2" ht="15" customHeight="1">
      <c r="A957" s="216"/>
      <c r="B957" s="216"/>
    </row>
    <row r="958" spans="1:2" ht="15" customHeight="1">
      <c r="A958" s="216"/>
      <c r="B958" s="216"/>
    </row>
    <row r="959" spans="1:2" ht="15" customHeight="1">
      <c r="A959" s="216"/>
      <c r="B959" s="216"/>
    </row>
    <row r="960" spans="1:2" ht="15" customHeight="1">
      <c r="A960" s="216"/>
      <c r="B960" s="216"/>
    </row>
    <row r="961" spans="1:2" ht="15" customHeight="1">
      <c r="A961" s="216"/>
      <c r="B961" s="216"/>
    </row>
    <row r="962" spans="1:2" ht="15" customHeight="1">
      <c r="A962" s="216"/>
      <c r="B962" s="216"/>
    </row>
    <row r="963" spans="1:2" ht="15" customHeight="1">
      <c r="A963" s="216"/>
      <c r="B963" s="216"/>
    </row>
  </sheetData>
  <autoFilter ref="A6:O41" xr:uid="{00000000-0009-0000-0000-000002000000}">
    <sortState xmlns:xlrd2="http://schemas.microsoft.com/office/spreadsheetml/2017/richdata2" ref="A7:O41">
      <sortCondition descending="1" ref="F6:F41"/>
    </sortState>
  </autoFilter>
  <sortState xmlns:xlrd2="http://schemas.microsoft.com/office/spreadsheetml/2017/richdata2" ref="A7:J41">
    <sortCondition ref="G7:G41"/>
    <sortCondition ref="H7:H41"/>
  </sortState>
  <phoneticPr fontId="29" type="noConversion"/>
  <conditionalFormatting sqref="J7:J41">
    <cfRule type="expression" dxfId="334" priority="12">
      <formula>IF(J7="不保養","true","FALSE")</formula>
    </cfRule>
  </conditionalFormatting>
  <conditionalFormatting sqref="B6:B41">
    <cfRule type="expression" dxfId="333" priority="327">
      <formula>COUNTIF(#REF!, "Yes") = 1</formula>
    </cfRule>
  </conditionalFormatting>
  <conditionalFormatting sqref="G7:G41">
    <cfRule type="expression" dxfId="332" priority="5">
      <formula>G7="未更換"</formula>
    </cfRule>
    <cfRule type="expression" dxfId="331" priority="6">
      <formula>G7="已更換"</formula>
    </cfRule>
  </conditionalFormatting>
  <conditionalFormatting sqref="D1">
    <cfRule type="expression" dxfId="330" priority="2">
      <formula>COUNTIF($A5:$A5, "Yes") = 1</formula>
    </cfRule>
  </conditionalFormatting>
  <conditionalFormatting sqref="A1 E1">
    <cfRule type="expression" dxfId="329" priority="3">
      <formula>COUNTIF(#REF!, "Yes") = 1</formula>
    </cfRule>
  </conditionalFormatting>
  <conditionalFormatting sqref="B1">
    <cfRule type="expression" dxfId="328" priority="4">
      <formula>COUNTIF($A4:$A4, "Yes") = 1</formula>
    </cfRule>
  </conditionalFormatting>
  <conditionalFormatting sqref="F1">
    <cfRule type="expression" dxfId="327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1733</v>
      </c>
      <c r="B1" s="35"/>
      <c r="C1" s="36"/>
      <c r="D1" s="37"/>
      <c r="G1" s="226">
        <v>25</v>
      </c>
      <c r="H1" s="226">
        <v>26</v>
      </c>
      <c r="I1" s="226">
        <v>27</v>
      </c>
      <c r="J1" s="226">
        <v>28</v>
      </c>
      <c r="K1" s="226">
        <v>29</v>
      </c>
      <c r="L1" s="226">
        <v>30</v>
      </c>
      <c r="M1" s="226">
        <v>31</v>
      </c>
      <c r="N1" s="226">
        <v>1</v>
      </c>
      <c r="O1" s="226">
        <v>2</v>
      </c>
    </row>
    <row r="2" spans="1:15" ht="15.6">
      <c r="A2" s="39" t="s">
        <v>762</v>
      </c>
      <c r="B2" s="40" t="s">
        <v>763</v>
      </c>
      <c r="C2" s="41" t="s">
        <v>1734</v>
      </c>
      <c r="D2" s="42" t="s">
        <v>1735</v>
      </c>
      <c r="G2" s="226"/>
      <c r="H2" s="226"/>
      <c r="I2" s="226"/>
      <c r="J2" s="226"/>
      <c r="K2" s="226"/>
      <c r="L2" s="226"/>
      <c r="M2" s="226" t="s">
        <v>4127</v>
      </c>
      <c r="N2" s="226" t="s">
        <v>4127</v>
      </c>
      <c r="O2" s="226" t="s">
        <v>4127</v>
      </c>
    </row>
    <row r="3" spans="1:15">
      <c r="B3" s="44" t="e">
        <f>VLOOKUP($A3,門市主檔!$A:$C,2,FALSE)</f>
        <v>#N/A</v>
      </c>
      <c r="C3" s="45"/>
      <c r="D3" s="45" t="s">
        <v>1733</v>
      </c>
    </row>
    <row r="4" spans="1:15">
      <c r="B4" s="44" t="e">
        <f>VLOOKUP($A4,門市主檔!$A:$C,2,FALSE)</f>
        <v>#N/A</v>
      </c>
      <c r="C4" s="45"/>
      <c r="D4" s="45" t="s">
        <v>1733</v>
      </c>
    </row>
    <row r="5" spans="1:15">
      <c r="B5" s="44" t="e">
        <f>VLOOKUP($A5,門市主檔!$A:$C,2,FALSE)</f>
        <v>#N/A</v>
      </c>
      <c r="C5" s="45"/>
      <c r="D5" s="45" t="s">
        <v>1733</v>
      </c>
    </row>
    <row r="6" spans="1:15">
      <c r="B6" s="44" t="e">
        <f>VLOOKUP($A6,門市主檔!$A:$C,2,FALSE)</f>
        <v>#N/A</v>
      </c>
      <c r="C6" s="45"/>
      <c r="D6" s="45" t="s">
        <v>1733</v>
      </c>
    </row>
    <row r="7" spans="1:15">
      <c r="B7" s="44" t="e">
        <f>VLOOKUP($A7,門市主檔!$A:$C,2,FALSE)</f>
        <v>#N/A</v>
      </c>
      <c r="C7" s="45"/>
      <c r="D7" s="45" t="s">
        <v>1733</v>
      </c>
    </row>
    <row r="8" spans="1:15">
      <c r="B8" s="44" t="e">
        <f>VLOOKUP($A8,門市主檔!$A:$C,2,FALSE)</f>
        <v>#N/A</v>
      </c>
      <c r="C8" s="45"/>
      <c r="D8" s="45" t="s">
        <v>1733</v>
      </c>
    </row>
    <row r="9" spans="1:15">
      <c r="B9" s="44" t="e">
        <f>VLOOKUP($A9,門市主檔!$A:$C,2,FALSE)</f>
        <v>#N/A</v>
      </c>
      <c r="C9" s="45"/>
      <c r="D9" s="45" t="s">
        <v>1733</v>
      </c>
    </row>
    <row r="10" spans="1:15">
      <c r="B10" s="44" t="e">
        <f>VLOOKUP($A10,門市主檔!$A:$C,2,FALSE)</f>
        <v>#N/A</v>
      </c>
      <c r="C10" s="45"/>
      <c r="D10" s="45" t="s">
        <v>1733</v>
      </c>
    </row>
    <row r="11" spans="1:15">
      <c r="B11" s="44" t="e">
        <f>VLOOKUP($A11,門市主檔!$A:$C,2,FALSE)</f>
        <v>#N/A</v>
      </c>
      <c r="C11" s="45"/>
      <c r="D11" s="45" t="s">
        <v>1733</v>
      </c>
    </row>
    <row r="12" spans="1:15">
      <c r="B12" s="44" t="e">
        <f>VLOOKUP($A12,門市主檔!$A:$C,2,FALSE)</f>
        <v>#N/A</v>
      </c>
      <c r="C12" s="45"/>
      <c r="D12" s="45" t="s">
        <v>1733</v>
      </c>
    </row>
    <row r="13" spans="1:15">
      <c r="B13" s="44" t="e">
        <f>VLOOKUP($A13,門市主檔!$A:$C,2,FALSE)</f>
        <v>#N/A</v>
      </c>
      <c r="C13" s="45"/>
      <c r="D13" s="45" t="s">
        <v>1733</v>
      </c>
    </row>
    <row r="14" spans="1:15">
      <c r="B14" s="44" t="e">
        <f>VLOOKUP($A14,門市主檔!$A:$C,2,FALSE)</f>
        <v>#N/A</v>
      </c>
      <c r="C14" s="45"/>
      <c r="D14" s="45" t="s">
        <v>1733</v>
      </c>
    </row>
    <row r="15" spans="1:15">
      <c r="B15" s="44" t="e">
        <f>VLOOKUP($A15,門市主檔!$A:$C,2,FALSE)</f>
        <v>#N/A</v>
      </c>
      <c r="C15" s="45"/>
      <c r="D15" s="45" t="s">
        <v>1736</v>
      </c>
    </row>
    <row r="17" spans="1:4">
      <c r="A17" s="34" t="s">
        <v>1737</v>
      </c>
      <c r="B17" s="35"/>
      <c r="C17" s="36"/>
      <c r="D17" s="37"/>
    </row>
    <row r="18" spans="1:4">
      <c r="A18" s="46" t="s">
        <v>762</v>
      </c>
      <c r="B18" s="47" t="s">
        <v>763</v>
      </c>
      <c r="C18" s="48" t="s">
        <v>1734</v>
      </c>
      <c r="D18" s="49" t="s">
        <v>1735</v>
      </c>
    </row>
    <row r="19" spans="1:4">
      <c r="C19" s="45"/>
      <c r="D19" s="43" t="s">
        <v>1737</v>
      </c>
    </row>
    <row r="20" spans="1:4">
      <c r="A20" s="38"/>
      <c r="B20" s="50"/>
      <c r="C20" s="254"/>
      <c r="D20" s="43" t="s">
        <v>1737</v>
      </c>
    </row>
    <row r="21" spans="1:4">
      <c r="A21" s="38"/>
      <c r="B21" s="50"/>
      <c r="C21" s="38"/>
      <c r="D21" s="43" t="s">
        <v>1737</v>
      </c>
    </row>
    <row r="22" spans="1:4">
      <c r="C22" s="45"/>
      <c r="D22" s="43" t="s">
        <v>1737</v>
      </c>
    </row>
    <row r="23" spans="1:4">
      <c r="C23" s="45"/>
      <c r="D23" s="43" t="s">
        <v>1737</v>
      </c>
    </row>
    <row r="24" spans="1:4">
      <c r="C24" s="45"/>
      <c r="D24" s="43"/>
    </row>
    <row r="25" spans="1:4">
      <c r="A25" s="34" t="s">
        <v>1738</v>
      </c>
      <c r="B25" s="35"/>
      <c r="C25" s="36"/>
      <c r="D25" s="37"/>
    </row>
    <row r="26" spans="1:4">
      <c r="A26" s="39" t="s">
        <v>762</v>
      </c>
      <c r="B26" s="40" t="s">
        <v>763</v>
      </c>
      <c r="C26" s="41" t="s">
        <v>1734</v>
      </c>
      <c r="D26" s="42" t="s">
        <v>1735</v>
      </c>
    </row>
    <row r="27" spans="1:4">
      <c r="B27" s="44" t="e">
        <f>VLOOKUP($A27,門市主檔!$A:$C,2,FALSE)</f>
        <v>#N/A</v>
      </c>
      <c r="C27" s="45"/>
      <c r="D27" s="45" t="s">
        <v>1738</v>
      </c>
    </row>
    <row r="30" spans="1:4">
      <c r="A30" s="34" t="s">
        <v>1739</v>
      </c>
      <c r="B30" s="35"/>
      <c r="C30" s="36"/>
      <c r="D30" s="37"/>
    </row>
    <row r="31" spans="1:4">
      <c r="A31" s="39" t="s">
        <v>762</v>
      </c>
      <c r="B31" s="40" t="s">
        <v>763</v>
      </c>
      <c r="C31" s="41" t="s">
        <v>1734</v>
      </c>
      <c r="D31" s="42" t="s">
        <v>1735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1739</v>
      </c>
    </row>
    <row r="33" spans="2:4" ht="15.6">
      <c r="B33" s="44" t="e">
        <f>VLOOKUP($A33,門市主檔!$A:$C,2,FALSE)</f>
        <v>#N/A</v>
      </c>
      <c r="C33" s="51"/>
      <c r="D33" s="45" t="s">
        <v>1740</v>
      </c>
    </row>
    <row r="34" spans="2:4" ht="15.6">
      <c r="B34" s="44" t="e">
        <f>VLOOKUP($A34,門市主檔!$A:$C,2,FALSE)</f>
        <v>#N/A</v>
      </c>
      <c r="C34" s="51"/>
      <c r="D34" s="45" t="s">
        <v>1740</v>
      </c>
    </row>
    <row r="35" spans="2:4" ht="15.6">
      <c r="B35" s="44" t="e">
        <f>VLOOKUP($A35,門市主檔!$A:$C,2,FALSE)</f>
        <v>#N/A</v>
      </c>
      <c r="C35" s="51"/>
      <c r="D35" s="45" t="s">
        <v>1740</v>
      </c>
    </row>
    <row r="36" spans="2:4" ht="15.6">
      <c r="B36" s="44" t="e">
        <f>VLOOKUP($A36,門市主檔!$A:$C,2,FALSE)</f>
        <v>#N/A</v>
      </c>
      <c r="C36" s="51"/>
      <c r="D36" s="45" t="s">
        <v>1740</v>
      </c>
    </row>
    <row r="37" spans="2:4" ht="15.6">
      <c r="B37" s="44" t="e">
        <f>VLOOKUP($A37,門市主檔!$A:$C,2,FALSE)</f>
        <v>#N/A</v>
      </c>
      <c r="C37" s="51"/>
      <c r="D37" s="45" t="s">
        <v>1740</v>
      </c>
    </row>
    <row r="38" spans="2:4" ht="15.6">
      <c r="B38" s="44" t="e">
        <f>VLOOKUP($A38,門市主檔!$A:$C,2,FALSE)</f>
        <v>#N/A</v>
      </c>
      <c r="C38" s="51"/>
      <c r="D38" s="45" t="s">
        <v>1740</v>
      </c>
    </row>
    <row r="39" spans="2:4" ht="15.6">
      <c r="B39" s="44" t="e">
        <f>VLOOKUP($A39,門市主檔!$A:$C,2,FALSE)</f>
        <v>#N/A</v>
      </c>
      <c r="C39" s="51"/>
      <c r="D39" s="45" t="s">
        <v>1740</v>
      </c>
    </row>
    <row r="40" spans="2:4" ht="15.6">
      <c r="B40" s="44" t="e">
        <f>VLOOKUP($A40,門市主檔!$A:$C,2,FALSE)</f>
        <v>#N/A</v>
      </c>
      <c r="C40" s="51"/>
      <c r="D40" s="45" t="s">
        <v>1740</v>
      </c>
    </row>
    <row r="41" spans="2:4" ht="15.6">
      <c r="B41" s="44" t="e">
        <f>VLOOKUP($A41,門市主檔!$A:$C,2,FALSE)</f>
        <v>#N/A</v>
      </c>
      <c r="C41" s="51"/>
      <c r="D41" s="45" t="s">
        <v>1740</v>
      </c>
    </row>
    <row r="42" spans="2:4" ht="15.6">
      <c r="B42" s="44" t="e">
        <f>VLOOKUP($A42,門市主檔!$A:$C,2,FALSE)</f>
        <v>#N/A</v>
      </c>
      <c r="C42" s="51"/>
      <c r="D42" s="45" t="s">
        <v>1740</v>
      </c>
    </row>
    <row r="43" spans="2:4" ht="15.6">
      <c r="B43" s="44" t="e">
        <f>VLOOKUP($A43,門市主檔!$A:$C,2,FALSE)</f>
        <v>#N/A</v>
      </c>
      <c r="C43" s="51"/>
      <c r="D43" s="45" t="s">
        <v>1740</v>
      </c>
    </row>
    <row r="44" spans="2:4" ht="15.6">
      <c r="B44" s="44" t="e">
        <f>VLOOKUP($A44,門市主檔!$A:$C,2,FALSE)</f>
        <v>#N/A</v>
      </c>
      <c r="C44" s="51"/>
      <c r="D44" s="45" t="s">
        <v>1740</v>
      </c>
    </row>
    <row r="45" spans="2:4" ht="15.6">
      <c r="B45" s="44" t="e">
        <f>VLOOKUP($A45,門市主檔!$A:$C,2,FALSE)</f>
        <v>#N/A</v>
      </c>
      <c r="C45" s="51"/>
      <c r="D45" s="45" t="s">
        <v>1740</v>
      </c>
    </row>
    <row r="46" spans="2:4" ht="15.6">
      <c r="B46" s="44" t="e">
        <f>VLOOKUP($A46,門市主檔!$A:$C,2,FALSE)</f>
        <v>#N/A</v>
      </c>
      <c r="C46" s="51"/>
      <c r="D46" s="45" t="s">
        <v>1740</v>
      </c>
    </row>
    <row r="47" spans="2:4" ht="15.6">
      <c r="B47" s="44" t="e">
        <f>VLOOKUP($A47,門市主檔!$A:$C,2,FALSE)</f>
        <v>#N/A</v>
      </c>
      <c r="C47" s="51"/>
      <c r="D47" s="45" t="s">
        <v>1740</v>
      </c>
    </row>
    <row r="48" spans="2:4" ht="15.6">
      <c r="B48" s="44" t="e">
        <f>VLOOKUP($A48,門市主檔!$A:$C,2,FALSE)</f>
        <v>#N/A</v>
      </c>
      <c r="C48" s="51"/>
      <c r="D48" s="45" t="s">
        <v>1740</v>
      </c>
    </row>
    <row r="49" spans="2:4" ht="15.6">
      <c r="B49" s="44" t="e">
        <f>VLOOKUP($A49,門市主檔!$A:$C,2,FALSE)</f>
        <v>#N/A</v>
      </c>
      <c r="C49" s="51"/>
      <c r="D49" s="45" t="s">
        <v>1740</v>
      </c>
    </row>
    <row r="50" spans="2:4" ht="15.6">
      <c r="B50" s="44" t="e">
        <f>VLOOKUP($A50,門市主檔!$A:$C,2,FALSE)</f>
        <v>#N/A</v>
      </c>
      <c r="C50" s="51"/>
      <c r="D50" s="45" t="s">
        <v>1740</v>
      </c>
    </row>
    <row r="51" spans="2:4" ht="15.6">
      <c r="B51" s="44" t="e">
        <f>VLOOKUP($A51,門市主檔!$A:$C,2,FALSE)</f>
        <v>#N/A</v>
      </c>
      <c r="C51" s="51"/>
      <c r="D51" s="45" t="s">
        <v>1740</v>
      </c>
    </row>
    <row r="52" spans="2:4" ht="15.6">
      <c r="B52" s="44" t="e">
        <f>VLOOKUP($A52,門市主檔!$A:$C,2,FALSE)</f>
        <v>#N/A</v>
      </c>
      <c r="C52" s="51"/>
      <c r="D52" s="45" t="s">
        <v>1740</v>
      </c>
    </row>
    <row r="53" spans="2:4" ht="15.6">
      <c r="B53" s="44" t="e">
        <f>VLOOKUP($A53,門市主檔!$A:$C,2,FALSE)</f>
        <v>#N/A</v>
      </c>
      <c r="C53" s="51"/>
      <c r="D53" s="45" t="s">
        <v>1740</v>
      </c>
    </row>
    <row r="54" spans="2:4" ht="15.6">
      <c r="B54" s="44" t="e">
        <f>VLOOKUP($A54,門市主檔!$A:$C,2,FALSE)</f>
        <v>#N/A</v>
      </c>
      <c r="C54" s="51"/>
      <c r="D54" s="45" t="s">
        <v>1740</v>
      </c>
    </row>
    <row r="55" spans="2:4" ht="15.6">
      <c r="B55" s="44" t="e">
        <f>VLOOKUP($A55,門市主檔!$A:$C,2,FALSE)</f>
        <v>#N/A</v>
      </c>
      <c r="C55" s="51"/>
      <c r="D55" s="45" t="s">
        <v>1740</v>
      </c>
    </row>
    <row r="56" spans="2:4" ht="15.6">
      <c r="B56" s="44" t="e">
        <f>VLOOKUP($A56,門市主檔!$A:$C,2,FALSE)</f>
        <v>#N/A</v>
      </c>
      <c r="C56" s="51"/>
      <c r="D56" s="45" t="s">
        <v>1740</v>
      </c>
    </row>
    <row r="57" spans="2:4" ht="15.6">
      <c r="B57" s="44" t="e">
        <f>VLOOKUP($A57,門市主檔!$A:$C,2,FALSE)</f>
        <v>#N/A</v>
      </c>
      <c r="C57" s="51"/>
      <c r="D57" s="45" t="s">
        <v>1740</v>
      </c>
    </row>
    <row r="58" spans="2:4" ht="15.6">
      <c r="B58" s="44" t="e">
        <f>VLOOKUP($A58,門市主檔!$A:$C,2,FALSE)</f>
        <v>#N/A</v>
      </c>
      <c r="C58" s="51"/>
      <c r="D58" s="45" t="s">
        <v>1740</v>
      </c>
    </row>
    <row r="59" spans="2:4" ht="15.6">
      <c r="B59" s="44" t="e">
        <f>VLOOKUP($A59,門市主檔!$A:$C,2,FALSE)</f>
        <v>#N/A</v>
      </c>
      <c r="C59" s="51"/>
      <c r="D59" s="45" t="s">
        <v>1740</v>
      </c>
    </row>
    <row r="60" spans="2:4" ht="15.6">
      <c r="B60" s="44" t="e">
        <f>VLOOKUP($A60,門市主檔!$A:$C,2,FALSE)</f>
        <v>#N/A</v>
      </c>
      <c r="C60" s="51"/>
      <c r="D60" s="45" t="s">
        <v>1740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4062</v>
      </c>
      <c r="B1" s="6" t="s">
        <v>762</v>
      </c>
      <c r="C1" s="7" t="s">
        <v>763</v>
      </c>
      <c r="D1" s="6" t="s">
        <v>1379</v>
      </c>
      <c r="E1" s="6" t="s">
        <v>1380</v>
      </c>
      <c r="F1" s="6" t="s">
        <v>1381</v>
      </c>
      <c r="G1" s="6" t="s">
        <v>1382</v>
      </c>
      <c r="H1" s="6" t="s">
        <v>1383</v>
      </c>
      <c r="I1" s="6" t="s">
        <v>1384</v>
      </c>
      <c r="J1" s="6" t="s">
        <v>1385</v>
      </c>
      <c r="K1" s="8" t="s">
        <v>1386</v>
      </c>
      <c r="L1" s="9" t="s">
        <v>1387</v>
      </c>
      <c r="M1" s="8" t="s">
        <v>1388</v>
      </c>
      <c r="N1" s="10" t="s">
        <v>1389</v>
      </c>
      <c r="O1" s="11" t="s">
        <v>1390</v>
      </c>
      <c r="P1" s="11" t="s">
        <v>1391</v>
      </c>
      <c r="Q1" s="11" t="s">
        <v>1392</v>
      </c>
      <c r="R1" s="12" t="s">
        <v>1393</v>
      </c>
      <c r="S1" s="12" t="s">
        <v>1394</v>
      </c>
      <c r="T1" s="12" t="s">
        <v>1393</v>
      </c>
      <c r="U1" s="13" t="s">
        <v>1395</v>
      </c>
      <c r="V1" s="14" t="s">
        <v>1396</v>
      </c>
      <c r="W1" s="14" t="s">
        <v>1397</v>
      </c>
      <c r="X1" s="14" t="s">
        <v>1398</v>
      </c>
      <c r="Y1" s="14" t="s">
        <v>4106</v>
      </c>
      <c r="Z1" s="10" t="s">
        <v>1399</v>
      </c>
      <c r="AA1" s="15" t="s">
        <v>1400</v>
      </c>
      <c r="AB1" s="15" t="s">
        <v>4085</v>
      </c>
      <c r="AC1" s="15" t="s">
        <v>4092</v>
      </c>
      <c r="AD1" s="15" t="s">
        <v>4082</v>
      </c>
      <c r="AE1" s="15" t="s">
        <v>4083</v>
      </c>
    </row>
    <row r="2" spans="1:31" ht="15">
      <c r="A2" s="6">
        <v>1</v>
      </c>
      <c r="B2" s="6">
        <v>3752</v>
      </c>
      <c r="C2" s="17" t="s">
        <v>4051</v>
      </c>
      <c r="D2" s="6" t="s">
        <v>1160</v>
      </c>
      <c r="E2" s="6" t="s">
        <v>1401</v>
      </c>
      <c r="F2" s="6" t="s">
        <v>1402</v>
      </c>
      <c r="G2" s="6" t="s">
        <v>4067</v>
      </c>
      <c r="H2" s="105" t="s">
        <v>1426</v>
      </c>
      <c r="I2" s="17" t="s">
        <v>1218</v>
      </c>
      <c r="J2" s="18" t="s">
        <v>1442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4043</v>
      </c>
      <c r="AB2" s="109" t="str">
        <f>VLOOKUP(B2,門市主檔!A:B,2,FALSE)</f>
        <v>板橋豫章店</v>
      </c>
      <c r="AC2" s="109" t="s">
        <v>4043</v>
      </c>
    </row>
    <row r="3" spans="1:31" ht="15">
      <c r="A3" s="6">
        <v>2</v>
      </c>
      <c r="B3" s="6">
        <v>4406</v>
      </c>
      <c r="C3" s="17" t="s">
        <v>389</v>
      </c>
      <c r="D3" s="6" t="s">
        <v>1174</v>
      </c>
      <c r="E3" s="6" t="s">
        <v>1401</v>
      </c>
      <c r="F3" s="6" t="s">
        <v>1402</v>
      </c>
      <c r="G3" s="6" t="s">
        <v>4063</v>
      </c>
      <c r="H3" s="105" t="s">
        <v>1407</v>
      </c>
      <c r="I3" s="17" t="s">
        <v>1228</v>
      </c>
      <c r="J3" s="18" t="s">
        <v>1414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4117</v>
      </c>
      <c r="D4" s="6" t="s">
        <v>1170</v>
      </c>
      <c r="E4" s="6" t="s">
        <v>1401</v>
      </c>
      <c r="F4" s="6" t="s">
        <v>1402</v>
      </c>
      <c r="G4" s="6" t="s">
        <v>4064</v>
      </c>
      <c r="H4" s="105" t="s">
        <v>4065</v>
      </c>
      <c r="I4" s="17" t="s">
        <v>1205</v>
      </c>
      <c r="J4" s="18" t="s">
        <v>1409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68</v>
      </c>
      <c r="D5" s="6" t="s">
        <v>1160</v>
      </c>
      <c r="E5" s="6" t="s">
        <v>1401</v>
      </c>
      <c r="F5" s="6" t="s">
        <v>1402</v>
      </c>
      <c r="G5" s="6" t="s">
        <v>4064</v>
      </c>
      <c r="H5" s="105" t="s">
        <v>4065</v>
      </c>
      <c r="I5" s="17" t="s">
        <v>1206</v>
      </c>
      <c r="J5" s="18" t="s">
        <v>1436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1437</v>
      </c>
      <c r="D6" s="6" t="s">
        <v>1160</v>
      </c>
      <c r="E6" s="6" t="s">
        <v>1401</v>
      </c>
      <c r="F6" s="6" t="s">
        <v>1402</v>
      </c>
      <c r="G6" s="6" t="s">
        <v>4064</v>
      </c>
      <c r="H6" s="105" t="s">
        <v>4065</v>
      </c>
      <c r="I6" s="17" t="s">
        <v>1207</v>
      </c>
      <c r="J6" s="18" t="s">
        <v>1438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74</v>
      </c>
      <c r="D7" s="6" t="s">
        <v>1174</v>
      </c>
      <c r="E7" s="6" t="s">
        <v>1401</v>
      </c>
      <c r="F7" s="6" t="s">
        <v>1402</v>
      </c>
      <c r="G7" s="6" t="s">
        <v>4064</v>
      </c>
      <c r="H7" s="105" t="s">
        <v>4065</v>
      </c>
      <c r="I7" s="17" t="s">
        <v>1208</v>
      </c>
      <c r="J7" s="18" t="s">
        <v>1410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128</v>
      </c>
      <c r="D8" s="6" t="s">
        <v>1160</v>
      </c>
      <c r="E8" s="6" t="s">
        <v>1401</v>
      </c>
      <c r="F8" s="6" t="s">
        <v>1402</v>
      </c>
      <c r="G8" s="6" t="s">
        <v>4064</v>
      </c>
      <c r="H8" s="105" t="s">
        <v>4065</v>
      </c>
      <c r="I8" s="17" t="s">
        <v>1211</v>
      </c>
      <c r="J8" s="18" t="s">
        <v>1439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4050</v>
      </c>
      <c r="D9" s="6" t="s">
        <v>1174</v>
      </c>
      <c r="E9" s="6" t="s">
        <v>1401</v>
      </c>
      <c r="F9" s="6" t="s">
        <v>1402</v>
      </c>
      <c r="G9" s="6" t="s">
        <v>4064</v>
      </c>
      <c r="H9" s="105" t="s">
        <v>4065</v>
      </c>
      <c r="I9" s="17" t="s">
        <v>1215</v>
      </c>
      <c r="J9" s="18" t="s">
        <v>1411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269</v>
      </c>
      <c r="D10" s="6" t="s">
        <v>1174</v>
      </c>
      <c r="E10" s="6" t="s">
        <v>1401</v>
      </c>
      <c r="F10" s="6" t="s">
        <v>1402</v>
      </c>
      <c r="G10" s="6" t="s">
        <v>4064</v>
      </c>
      <c r="H10" s="105" t="s">
        <v>4065</v>
      </c>
      <c r="I10" s="17" t="s">
        <v>1221</v>
      </c>
      <c r="J10" s="18" t="s">
        <v>1412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273</v>
      </c>
      <c r="D11" s="6" t="s">
        <v>1160</v>
      </c>
      <c r="E11" s="6" t="s">
        <v>1401</v>
      </c>
      <c r="F11" s="6" t="s">
        <v>1402</v>
      </c>
      <c r="G11" s="6" t="s">
        <v>4064</v>
      </c>
      <c r="H11" s="105" t="s">
        <v>4065</v>
      </c>
      <c r="I11" s="17" t="s">
        <v>1222</v>
      </c>
      <c r="J11" s="18" t="s">
        <v>1420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276</v>
      </c>
      <c r="D12" s="6" t="s">
        <v>1160</v>
      </c>
      <c r="E12" s="6" t="s">
        <v>1401</v>
      </c>
      <c r="F12" s="6" t="s">
        <v>1402</v>
      </c>
      <c r="G12" s="6" t="s">
        <v>4064</v>
      </c>
      <c r="H12" s="6" t="s">
        <v>4065</v>
      </c>
      <c r="I12" s="17" t="s">
        <v>1223</v>
      </c>
      <c r="J12" s="18" t="s">
        <v>1421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481</v>
      </c>
      <c r="D13" s="6" t="s">
        <v>1160</v>
      </c>
      <c r="E13" s="6" t="s">
        <v>1401</v>
      </c>
      <c r="F13" s="6" t="s">
        <v>1402</v>
      </c>
      <c r="G13" s="6" t="s">
        <v>4064</v>
      </c>
      <c r="H13" s="105" t="s">
        <v>4065</v>
      </c>
      <c r="I13" s="17" t="s">
        <v>1230</v>
      </c>
      <c r="J13" s="18" t="s">
        <v>1422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6"/>
      <c r="AE13" s="116"/>
    </row>
    <row r="14" spans="1:31" ht="15">
      <c r="A14" s="6">
        <v>13</v>
      </c>
      <c r="B14" s="6">
        <v>4917</v>
      </c>
      <c r="C14" s="17" t="s">
        <v>559</v>
      </c>
      <c r="D14" s="6" t="s">
        <v>1170</v>
      </c>
      <c r="E14" s="6" t="s">
        <v>1401</v>
      </c>
      <c r="F14" s="6" t="s">
        <v>1402</v>
      </c>
      <c r="G14" s="6" t="s">
        <v>4064</v>
      </c>
      <c r="H14" s="105" t="s">
        <v>4065</v>
      </c>
      <c r="I14" s="17" t="s">
        <v>1231</v>
      </c>
      <c r="J14" s="18" t="s">
        <v>827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654</v>
      </c>
      <c r="D15" s="6" t="s">
        <v>1170</v>
      </c>
      <c r="E15" s="6" t="s">
        <v>1401</v>
      </c>
      <c r="F15" s="6" t="s">
        <v>1402</v>
      </c>
      <c r="G15" s="6" t="s">
        <v>4064</v>
      </c>
      <c r="H15" s="105" t="s">
        <v>4065</v>
      </c>
      <c r="I15" s="17" t="s">
        <v>1238</v>
      </c>
      <c r="J15" s="18" t="s">
        <v>1425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163</v>
      </c>
      <c r="D16" s="6" t="s">
        <v>1160</v>
      </c>
      <c r="E16" s="6" t="s">
        <v>1401</v>
      </c>
      <c r="F16" s="6" t="s">
        <v>1402</v>
      </c>
      <c r="G16" s="6" t="s">
        <v>4066</v>
      </c>
      <c r="H16" s="105" t="s">
        <v>1435</v>
      </c>
      <c r="I16" s="17" t="s">
        <v>1213</v>
      </c>
      <c r="J16" s="18" t="s">
        <v>1415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165</v>
      </c>
      <c r="D17" s="6" t="s">
        <v>1174</v>
      </c>
      <c r="E17" s="6" t="s">
        <v>1401</v>
      </c>
      <c r="F17" s="6" t="s">
        <v>1402</v>
      </c>
      <c r="G17" s="6" t="s">
        <v>4066</v>
      </c>
      <c r="H17" s="105" t="s">
        <v>1435</v>
      </c>
      <c r="I17" s="17" t="s">
        <v>1214</v>
      </c>
      <c r="J17" s="18" t="s">
        <v>1440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198</v>
      </c>
      <c r="D18" s="6" t="s">
        <v>1170</v>
      </c>
      <c r="E18" s="6" t="s">
        <v>1401</v>
      </c>
      <c r="F18" s="6" t="s">
        <v>1402</v>
      </c>
      <c r="G18" s="6" t="s">
        <v>4066</v>
      </c>
      <c r="H18" s="105" t="s">
        <v>1435</v>
      </c>
      <c r="I18" s="17" t="s">
        <v>1217</v>
      </c>
      <c r="J18" s="18" t="s">
        <v>1416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1417</v>
      </c>
      <c r="D19" s="6" t="s">
        <v>1160</v>
      </c>
      <c r="E19" s="6" t="s">
        <v>1401</v>
      </c>
      <c r="F19" s="6" t="s">
        <v>1402</v>
      </c>
      <c r="G19" s="6" t="s">
        <v>4066</v>
      </c>
      <c r="H19" s="105" t="s">
        <v>1435</v>
      </c>
      <c r="I19" s="17" t="s">
        <v>1219</v>
      </c>
      <c r="J19" s="18" t="s">
        <v>1418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246</v>
      </c>
      <c r="D20" s="6" t="s">
        <v>1160</v>
      </c>
      <c r="E20" s="6" t="s">
        <v>1401</v>
      </c>
      <c r="F20" s="6" t="s">
        <v>1402</v>
      </c>
      <c r="G20" s="6" t="s">
        <v>4066</v>
      </c>
      <c r="H20" s="105" t="s">
        <v>1435</v>
      </c>
      <c r="I20" s="17" t="s">
        <v>1220</v>
      </c>
      <c r="J20" s="18" t="s">
        <v>1419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320</v>
      </c>
      <c r="D21" s="6" t="s">
        <v>1174</v>
      </c>
      <c r="E21" s="6" t="s">
        <v>1401</v>
      </c>
      <c r="F21" s="6" t="s">
        <v>1402</v>
      </c>
      <c r="G21" s="6" t="s">
        <v>4066</v>
      </c>
      <c r="H21" s="105" t="s">
        <v>1435</v>
      </c>
      <c r="I21" s="17" t="s">
        <v>1227</v>
      </c>
      <c r="J21" s="18" t="s">
        <v>1413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576</v>
      </c>
      <c r="D22" s="6" t="s">
        <v>1160</v>
      </c>
      <c r="E22" s="6" t="s">
        <v>1401</v>
      </c>
      <c r="F22" s="6" t="s">
        <v>1402</v>
      </c>
      <c r="G22" s="6" t="s">
        <v>4066</v>
      </c>
      <c r="H22" s="105" t="s">
        <v>1435</v>
      </c>
      <c r="I22" s="17" t="s">
        <v>1232</v>
      </c>
      <c r="J22" s="18" t="s">
        <v>1443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637</v>
      </c>
      <c r="D23" s="6" t="s">
        <v>1160</v>
      </c>
      <c r="E23" s="6" t="s">
        <v>1401</v>
      </c>
      <c r="F23" s="6" t="s">
        <v>1402</v>
      </c>
      <c r="G23" s="6" t="s">
        <v>4066</v>
      </c>
      <c r="H23" s="105" t="s">
        <v>1435</v>
      </c>
      <c r="I23" s="17" t="s">
        <v>1233</v>
      </c>
      <c r="J23" s="18" t="s">
        <v>1423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638</v>
      </c>
      <c r="D24" s="6" t="s">
        <v>1170</v>
      </c>
      <c r="E24" s="6" t="s">
        <v>1401</v>
      </c>
      <c r="F24" s="6" t="s">
        <v>1402</v>
      </c>
      <c r="G24" s="6" t="s">
        <v>4066</v>
      </c>
      <c r="H24" s="105" t="s">
        <v>1435</v>
      </c>
      <c r="I24" s="17" t="s">
        <v>1234</v>
      </c>
      <c r="J24" s="18" t="s">
        <v>1424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645</v>
      </c>
      <c r="D25" s="6" t="s">
        <v>1170</v>
      </c>
      <c r="E25" s="6" t="s">
        <v>1401</v>
      </c>
      <c r="F25" s="6" t="s">
        <v>1402</v>
      </c>
      <c r="G25" s="6" t="s">
        <v>4066</v>
      </c>
      <c r="H25" s="105" t="s">
        <v>1435</v>
      </c>
      <c r="I25" s="17" t="s">
        <v>1236</v>
      </c>
      <c r="J25" s="18" t="s">
        <v>1444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719</v>
      </c>
      <c r="D26" s="6" t="s">
        <v>1159</v>
      </c>
      <c r="E26" s="6" t="s">
        <v>1401</v>
      </c>
      <c r="F26" s="6" t="s">
        <v>1402</v>
      </c>
      <c r="G26" s="6" t="s">
        <v>4066</v>
      </c>
      <c r="H26" s="105" t="s">
        <v>1435</v>
      </c>
      <c r="I26" s="17" t="s">
        <v>1239</v>
      </c>
      <c r="J26" s="18" t="s">
        <v>1403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98</v>
      </c>
      <c r="D27" s="6" t="s">
        <v>1160</v>
      </c>
      <c r="E27" s="6" t="s">
        <v>1401</v>
      </c>
      <c r="F27" s="6" t="s">
        <v>1402</v>
      </c>
      <c r="G27" s="6" t="s">
        <v>4067</v>
      </c>
      <c r="H27" s="105" t="s">
        <v>1426</v>
      </c>
      <c r="I27" s="17" t="s">
        <v>1209</v>
      </c>
      <c r="J27" s="18" t="s">
        <v>1433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100</v>
      </c>
      <c r="D28" s="6" t="s">
        <v>1160</v>
      </c>
      <c r="E28" s="6" t="s">
        <v>1401</v>
      </c>
      <c r="F28" s="6" t="s">
        <v>1402</v>
      </c>
      <c r="G28" s="6" t="s">
        <v>4067</v>
      </c>
      <c r="H28" s="105" t="s">
        <v>1426</v>
      </c>
      <c r="I28" s="17" t="s">
        <v>1210</v>
      </c>
      <c r="J28" s="18" t="s">
        <v>1427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153</v>
      </c>
      <c r="D29" s="6" t="s">
        <v>1160</v>
      </c>
      <c r="E29" s="6" t="s">
        <v>1401</v>
      </c>
      <c r="F29" s="6" t="s">
        <v>1402</v>
      </c>
      <c r="G29" s="6" t="s">
        <v>4067</v>
      </c>
      <c r="H29" s="105" t="s">
        <v>1426</v>
      </c>
      <c r="I29" s="17" t="s">
        <v>1212</v>
      </c>
      <c r="J29" s="18" t="s">
        <v>1434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4047</v>
      </c>
      <c r="D30" s="6" t="s">
        <v>1170</v>
      </c>
      <c r="E30" s="6" t="s">
        <v>1401</v>
      </c>
      <c r="F30" s="6" t="s">
        <v>1402</v>
      </c>
      <c r="G30" s="6" t="s">
        <v>4067</v>
      </c>
      <c r="H30" s="105" t="s">
        <v>1426</v>
      </c>
      <c r="I30" s="17" t="s">
        <v>1216</v>
      </c>
      <c r="J30" s="18" t="s">
        <v>1441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279</v>
      </c>
      <c r="D31" s="6" t="s">
        <v>1170</v>
      </c>
      <c r="E31" s="6" t="s">
        <v>1401</v>
      </c>
      <c r="F31" s="6" t="s">
        <v>1402</v>
      </c>
      <c r="G31" s="6" t="s">
        <v>4067</v>
      </c>
      <c r="H31" s="105" t="s">
        <v>1426</v>
      </c>
      <c r="I31" s="17" t="s">
        <v>1224</v>
      </c>
      <c r="J31" s="18" t="s">
        <v>1428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296</v>
      </c>
      <c r="D32" s="6" t="s">
        <v>1174</v>
      </c>
      <c r="E32" s="6" t="s">
        <v>1401</v>
      </c>
      <c r="F32" s="6" t="s">
        <v>1402</v>
      </c>
      <c r="G32" s="6" t="s">
        <v>4067</v>
      </c>
      <c r="H32" s="105" t="s">
        <v>1426</v>
      </c>
      <c r="I32" s="17" t="s">
        <v>1225</v>
      </c>
      <c r="J32" s="18" t="s">
        <v>1408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314</v>
      </c>
      <c r="D33" s="6" t="s">
        <v>1160</v>
      </c>
      <c r="E33" s="6" t="s">
        <v>1401</v>
      </c>
      <c r="F33" s="6" t="s">
        <v>1402</v>
      </c>
      <c r="G33" s="6" t="s">
        <v>4067</v>
      </c>
      <c r="H33" s="105" t="s">
        <v>1426</v>
      </c>
      <c r="I33" s="17" t="s">
        <v>1226</v>
      </c>
      <c r="J33" s="18" t="s">
        <v>1429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395</v>
      </c>
      <c r="D34" s="6" t="s">
        <v>1160</v>
      </c>
      <c r="E34" s="6" t="s">
        <v>1401</v>
      </c>
      <c r="F34" s="6" t="s">
        <v>1402</v>
      </c>
      <c r="G34" s="6" t="s">
        <v>4067</v>
      </c>
      <c r="H34" s="105" t="s">
        <v>1426</v>
      </c>
      <c r="I34" s="17" t="s">
        <v>1229</v>
      </c>
      <c r="J34" s="18" t="s">
        <v>1430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640</v>
      </c>
      <c r="D35" s="6" t="s">
        <v>1160</v>
      </c>
      <c r="E35" s="6" t="s">
        <v>1401</v>
      </c>
      <c r="F35" s="6" t="s">
        <v>1402</v>
      </c>
      <c r="G35" s="6" t="s">
        <v>4067</v>
      </c>
      <c r="H35" s="105" t="s">
        <v>1426</v>
      </c>
      <c r="I35" s="17" t="s">
        <v>1235</v>
      </c>
      <c r="J35" s="18" t="s">
        <v>1431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649</v>
      </c>
      <c r="D36" s="6" t="s">
        <v>1170</v>
      </c>
      <c r="E36" s="6" t="s">
        <v>1401</v>
      </c>
      <c r="F36" s="6" t="s">
        <v>1402</v>
      </c>
      <c r="G36" s="6" t="s">
        <v>4067</v>
      </c>
      <c r="H36" s="105" t="s">
        <v>1426</v>
      </c>
      <c r="I36" s="17" t="s">
        <v>1237</v>
      </c>
      <c r="J36" s="18" t="s">
        <v>1432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76</v>
      </c>
      <c r="D37" s="6" t="s">
        <v>1160</v>
      </c>
      <c r="E37" s="6" t="s">
        <v>1445</v>
      </c>
      <c r="F37" s="6" t="s">
        <v>1592</v>
      </c>
      <c r="G37" s="6" t="s">
        <v>4071</v>
      </c>
      <c r="H37" s="105" t="s">
        <v>1599</v>
      </c>
      <c r="I37" s="17" t="s">
        <v>1249</v>
      </c>
      <c r="J37" s="18" t="s">
        <v>1600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541</v>
      </c>
      <c r="D38" s="6" t="s">
        <v>1160</v>
      </c>
      <c r="E38" s="6" t="s">
        <v>1445</v>
      </c>
      <c r="F38" s="6" t="s">
        <v>1592</v>
      </c>
      <c r="G38" s="6" t="s">
        <v>4071</v>
      </c>
      <c r="H38" s="105" t="s">
        <v>1599</v>
      </c>
      <c r="I38" s="17" t="s">
        <v>1250</v>
      </c>
      <c r="J38" s="18" t="s">
        <v>1608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583</v>
      </c>
      <c r="D39" s="6" t="s">
        <v>1174</v>
      </c>
      <c r="E39" s="6" t="s">
        <v>1445</v>
      </c>
      <c r="F39" s="6" t="s">
        <v>1592</v>
      </c>
      <c r="G39" s="6" t="s">
        <v>4071</v>
      </c>
      <c r="H39" s="105" t="s">
        <v>1599</v>
      </c>
      <c r="I39" s="17" t="s">
        <v>1251</v>
      </c>
      <c r="J39" s="18" t="s">
        <v>1481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180</v>
      </c>
      <c r="D40" s="6" t="s">
        <v>1170</v>
      </c>
      <c r="E40" s="6" t="s">
        <v>1445</v>
      </c>
      <c r="F40" s="6" t="s">
        <v>1508</v>
      </c>
      <c r="G40" s="6" t="s">
        <v>1163</v>
      </c>
      <c r="H40" s="105" t="s">
        <v>1552</v>
      </c>
      <c r="I40" s="17" t="s">
        <v>1183</v>
      </c>
      <c r="J40" s="18" t="s">
        <v>1554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4043</v>
      </c>
      <c r="AB40" s="109" t="str">
        <f>VLOOKUP(B40,門市主檔!A:B,2,FALSE)</f>
        <v>三重金陵店</v>
      </c>
      <c r="AC40" s="109" t="s">
        <v>4043</v>
      </c>
      <c r="AD40" s="106" t="s">
        <v>15</v>
      </c>
      <c r="AE40" s="117">
        <f>COUNTIF(V:V,AD40)</f>
        <v>35</v>
      </c>
    </row>
    <row r="41" spans="1:31" ht="15">
      <c r="A41" s="6">
        <v>40</v>
      </c>
      <c r="B41" s="6">
        <v>3601</v>
      </c>
      <c r="C41" s="17" t="s">
        <v>204</v>
      </c>
      <c r="D41" s="6" t="s">
        <v>1174</v>
      </c>
      <c r="E41" s="6" t="s">
        <v>1445</v>
      </c>
      <c r="F41" s="6" t="s">
        <v>1508</v>
      </c>
      <c r="G41" s="6" t="s">
        <v>1163</v>
      </c>
      <c r="H41" s="105" t="s">
        <v>1552</v>
      </c>
      <c r="I41" s="17" t="s">
        <v>1185</v>
      </c>
      <c r="J41" s="18" t="s">
        <v>1492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4084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210</v>
      </c>
      <c r="D42" s="6" t="s">
        <v>1160</v>
      </c>
      <c r="E42" s="6" t="s">
        <v>1445</v>
      </c>
      <c r="F42" s="6" t="s">
        <v>1508</v>
      </c>
      <c r="G42" s="6" t="s">
        <v>1163</v>
      </c>
      <c r="H42" s="105" t="s">
        <v>1552</v>
      </c>
      <c r="I42" s="17" t="s">
        <v>1187</v>
      </c>
      <c r="J42" s="18" t="s">
        <v>1555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254</v>
      </c>
      <c r="D43" s="6" t="s">
        <v>1170</v>
      </c>
      <c r="E43" s="6" t="s">
        <v>1445</v>
      </c>
      <c r="F43" s="6" t="s">
        <v>1508</v>
      </c>
      <c r="G43" s="6" t="s">
        <v>1163</v>
      </c>
      <c r="H43" s="105" t="s">
        <v>1552</v>
      </c>
      <c r="I43" s="17" t="s">
        <v>1252</v>
      </c>
      <c r="J43" s="18" t="s">
        <v>887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484</v>
      </c>
      <c r="D44" s="6" t="s">
        <v>1160</v>
      </c>
      <c r="E44" s="6" t="s">
        <v>1445</v>
      </c>
      <c r="F44" s="6" t="s">
        <v>1508</v>
      </c>
      <c r="G44" s="6" t="s">
        <v>1163</v>
      </c>
      <c r="H44" s="105" t="s">
        <v>1552</v>
      </c>
      <c r="I44" s="17" t="s">
        <v>1259</v>
      </c>
      <c r="J44" s="18" t="s">
        <v>1561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575</v>
      </c>
      <c r="D45" s="6" t="s">
        <v>1160</v>
      </c>
      <c r="E45" s="6" t="s">
        <v>1445</v>
      </c>
      <c r="F45" s="6" t="s">
        <v>1508</v>
      </c>
      <c r="G45" s="6" t="s">
        <v>1163</v>
      </c>
      <c r="H45" s="105" t="s">
        <v>1552</v>
      </c>
      <c r="I45" s="17" t="s">
        <v>1262</v>
      </c>
      <c r="J45" s="18" t="s">
        <v>1562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1563</v>
      </c>
      <c r="D46" s="6" t="s">
        <v>1160</v>
      </c>
      <c r="E46" s="6" t="s">
        <v>1445</v>
      </c>
      <c r="F46" s="6" t="s">
        <v>1508</v>
      </c>
      <c r="G46" s="6" t="s">
        <v>1163</v>
      </c>
      <c r="H46" s="105" t="s">
        <v>1552</v>
      </c>
      <c r="I46" s="17" t="s">
        <v>1199</v>
      </c>
      <c r="J46" s="18" t="s">
        <v>1564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1565</v>
      </c>
      <c r="D47" s="6" t="s">
        <v>1170</v>
      </c>
      <c r="E47" s="6" t="s">
        <v>1445</v>
      </c>
      <c r="F47" s="6" t="s">
        <v>1508</v>
      </c>
      <c r="G47" s="6" t="s">
        <v>1163</v>
      </c>
      <c r="H47" s="105" t="s">
        <v>1552</v>
      </c>
      <c r="I47" s="17" t="s">
        <v>1200</v>
      </c>
      <c r="J47" s="18" t="s">
        <v>1566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4107</v>
      </c>
      <c r="D48" s="6" t="s">
        <v>1174</v>
      </c>
      <c r="E48" s="6" t="s">
        <v>1445</v>
      </c>
      <c r="F48" s="6" t="s">
        <v>1508</v>
      </c>
      <c r="G48" s="6" t="s">
        <v>1163</v>
      </c>
      <c r="H48" s="105" t="s">
        <v>1552</v>
      </c>
      <c r="I48" s="17" t="s">
        <v>1201</v>
      </c>
      <c r="J48" s="18" t="s">
        <v>1498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4145</v>
      </c>
      <c r="D49" s="6" t="s">
        <v>1160</v>
      </c>
      <c r="E49" s="6" t="s">
        <v>1445</v>
      </c>
      <c r="F49" s="6" t="s">
        <v>1508</v>
      </c>
      <c r="G49" s="6" t="s">
        <v>1315</v>
      </c>
      <c r="H49" s="105" t="s">
        <v>1524</v>
      </c>
      <c r="I49" s="17" t="s">
        <v>1191</v>
      </c>
      <c r="J49" s="18" t="s">
        <v>1542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4118</v>
      </c>
      <c r="D50" s="6" t="s">
        <v>1160</v>
      </c>
      <c r="E50" s="6" t="s">
        <v>1445</v>
      </c>
      <c r="F50" s="6" t="s">
        <v>1508</v>
      </c>
      <c r="G50" s="6" t="s">
        <v>1315</v>
      </c>
      <c r="H50" s="105" t="s">
        <v>1524</v>
      </c>
      <c r="I50" s="17" t="s">
        <v>1192</v>
      </c>
      <c r="J50" s="18" t="s">
        <v>1543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4087</v>
      </c>
      <c r="D51" s="6" t="s">
        <v>1174</v>
      </c>
      <c r="E51" s="6" t="s">
        <v>1445</v>
      </c>
      <c r="F51" s="6" t="s">
        <v>1508</v>
      </c>
      <c r="G51" s="6" t="s">
        <v>1315</v>
      </c>
      <c r="H51" s="105" t="s">
        <v>1524</v>
      </c>
      <c r="I51" s="17" t="s">
        <v>1193</v>
      </c>
      <c r="J51" s="18" t="s">
        <v>4091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1544</v>
      </c>
      <c r="D52" s="6" t="s">
        <v>1160</v>
      </c>
      <c r="E52" s="6" t="s">
        <v>1445</v>
      </c>
      <c r="F52" s="6" t="s">
        <v>1508</v>
      </c>
      <c r="G52" s="6" t="s">
        <v>1315</v>
      </c>
      <c r="H52" s="105" t="s">
        <v>1524</v>
      </c>
      <c r="I52" s="17" t="s">
        <v>1334</v>
      </c>
      <c r="J52" s="18" t="s">
        <v>1545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309</v>
      </c>
      <c r="D53" s="6" t="s">
        <v>1170</v>
      </c>
      <c r="E53" s="6" t="s">
        <v>1445</v>
      </c>
      <c r="F53" s="6" t="s">
        <v>1508</v>
      </c>
      <c r="G53" s="6" t="s">
        <v>1315</v>
      </c>
      <c r="H53" s="105" t="s">
        <v>1524</v>
      </c>
      <c r="I53" s="17" t="s">
        <v>1335</v>
      </c>
      <c r="J53" s="18" t="s">
        <v>1546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331</v>
      </c>
      <c r="D54" s="6" t="s">
        <v>1174</v>
      </c>
      <c r="E54" s="6" t="s">
        <v>1445</v>
      </c>
      <c r="F54" s="6" t="s">
        <v>1508</v>
      </c>
      <c r="G54" s="6" t="s">
        <v>1315</v>
      </c>
      <c r="H54" s="105" t="s">
        <v>1524</v>
      </c>
      <c r="I54" s="17" t="s">
        <v>1341</v>
      </c>
      <c r="J54" s="18" t="s">
        <v>1493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1496</v>
      </c>
      <c r="D55" s="6" t="s">
        <v>1174</v>
      </c>
      <c r="E55" s="6" t="s">
        <v>1445</v>
      </c>
      <c r="F55" s="6" t="s">
        <v>1508</v>
      </c>
      <c r="G55" s="6" t="s">
        <v>1315</v>
      </c>
      <c r="H55" s="105" t="s">
        <v>1524</v>
      </c>
      <c r="I55" s="17" t="s">
        <v>1195</v>
      </c>
      <c r="J55" s="18" t="s">
        <v>1497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635</v>
      </c>
      <c r="D56" s="6" t="s">
        <v>1160</v>
      </c>
      <c r="E56" s="6" t="s">
        <v>1445</v>
      </c>
      <c r="F56" s="6" t="s">
        <v>1508</v>
      </c>
      <c r="G56" s="6" t="s">
        <v>1315</v>
      </c>
      <c r="H56" s="105" t="s">
        <v>1524</v>
      </c>
      <c r="I56" s="17" t="s">
        <v>1198</v>
      </c>
      <c r="J56" s="18" t="s">
        <v>1550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642</v>
      </c>
      <c r="D57" s="6" t="s">
        <v>1160</v>
      </c>
      <c r="E57" s="6" t="s">
        <v>1445</v>
      </c>
      <c r="F57" s="6" t="s">
        <v>1508</v>
      </c>
      <c r="G57" s="6" t="s">
        <v>1315</v>
      </c>
      <c r="H57" s="105" t="s">
        <v>1524</v>
      </c>
      <c r="I57" s="17" t="s">
        <v>1202</v>
      </c>
      <c r="J57" s="18" t="s">
        <v>1551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650</v>
      </c>
      <c r="D58" s="6" t="s">
        <v>1174</v>
      </c>
      <c r="E58" s="6" t="s">
        <v>1445</v>
      </c>
      <c r="F58" s="6" t="s">
        <v>1508</v>
      </c>
      <c r="G58" s="6" t="s">
        <v>1315</v>
      </c>
      <c r="H58" s="105" t="s">
        <v>1524</v>
      </c>
      <c r="I58" s="17" t="s">
        <v>1266</v>
      </c>
      <c r="J58" s="18" t="s">
        <v>1499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87</v>
      </c>
      <c r="D59" s="6" t="s">
        <v>1170</v>
      </c>
      <c r="E59" s="6" t="s">
        <v>1445</v>
      </c>
      <c r="F59" s="6" t="s">
        <v>1508</v>
      </c>
      <c r="G59" s="6" t="s">
        <v>1166</v>
      </c>
      <c r="H59" s="105" t="s">
        <v>1654</v>
      </c>
      <c r="I59" s="17" t="s">
        <v>1171</v>
      </c>
      <c r="J59" s="18" t="s">
        <v>1569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208</v>
      </c>
      <c r="D60" s="6" t="s">
        <v>1174</v>
      </c>
      <c r="E60" s="6" t="s">
        <v>1445</v>
      </c>
      <c r="F60" s="6" t="s">
        <v>1508</v>
      </c>
      <c r="G60" s="6" t="s">
        <v>1166</v>
      </c>
      <c r="H60" s="105" t="s">
        <v>1654</v>
      </c>
      <c r="I60" s="17" t="s">
        <v>1186</v>
      </c>
      <c r="J60" s="18" t="s">
        <v>1466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317</v>
      </c>
      <c r="D61" s="6" t="s">
        <v>1174</v>
      </c>
      <c r="E61" s="6" t="s">
        <v>1445</v>
      </c>
      <c r="F61" s="6" t="s">
        <v>1508</v>
      </c>
      <c r="G61" s="6" t="s">
        <v>1166</v>
      </c>
      <c r="H61" s="105" t="s">
        <v>1654</v>
      </c>
      <c r="I61" s="17" t="s">
        <v>1337</v>
      </c>
      <c r="J61" s="18" t="s">
        <v>1505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371</v>
      </c>
      <c r="D62" s="6" t="s">
        <v>1160</v>
      </c>
      <c r="E62" s="6" t="s">
        <v>1445</v>
      </c>
      <c r="F62" s="6" t="s">
        <v>1508</v>
      </c>
      <c r="G62" s="6" t="s">
        <v>1166</v>
      </c>
      <c r="H62" s="105" t="s">
        <v>1654</v>
      </c>
      <c r="I62" s="17" t="s">
        <v>1345</v>
      </c>
      <c r="J62" s="18" t="s">
        <v>1588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383</v>
      </c>
      <c r="D63" s="6" t="s">
        <v>1174</v>
      </c>
      <c r="E63" s="6" t="s">
        <v>1445</v>
      </c>
      <c r="F63" s="6" t="s">
        <v>1508</v>
      </c>
      <c r="G63" s="6" t="s">
        <v>1166</v>
      </c>
      <c r="H63" s="105" t="s">
        <v>1654</v>
      </c>
      <c r="I63" s="17" t="s">
        <v>1346</v>
      </c>
      <c r="J63" s="18" t="s">
        <v>1468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386</v>
      </c>
      <c r="D64" s="6" t="s">
        <v>1170</v>
      </c>
      <c r="E64" s="6" t="s">
        <v>1445</v>
      </c>
      <c r="F64" s="6" t="s">
        <v>1508</v>
      </c>
      <c r="G64" s="6" t="s">
        <v>1166</v>
      </c>
      <c r="H64" s="105" t="s">
        <v>1654</v>
      </c>
      <c r="I64" s="17" t="s">
        <v>1254</v>
      </c>
      <c r="J64" s="18" t="s">
        <v>1589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470</v>
      </c>
      <c r="D65" s="6" t="s">
        <v>1160</v>
      </c>
      <c r="E65" s="6" t="s">
        <v>1445</v>
      </c>
      <c r="F65" s="6" t="s">
        <v>1508</v>
      </c>
      <c r="G65" s="6" t="s">
        <v>1166</v>
      </c>
      <c r="H65" s="105" t="s">
        <v>1654</v>
      </c>
      <c r="I65" s="17" t="s">
        <v>1258</v>
      </c>
      <c r="J65" s="18" t="s">
        <v>1577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573</v>
      </c>
      <c r="D66" s="6" t="s">
        <v>1174</v>
      </c>
      <c r="E66" s="6" t="s">
        <v>1445</v>
      </c>
      <c r="F66" s="6" t="s">
        <v>1508</v>
      </c>
      <c r="G66" s="6" t="s">
        <v>1166</v>
      </c>
      <c r="H66" s="105" t="s">
        <v>1654</v>
      </c>
      <c r="I66" s="17" t="s">
        <v>1261</v>
      </c>
      <c r="J66" s="18" t="s">
        <v>1506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5029</v>
      </c>
      <c r="D67" s="6" t="s">
        <v>1160</v>
      </c>
      <c r="E67" s="6" t="s">
        <v>1445</v>
      </c>
      <c r="F67" s="6" t="s">
        <v>1508</v>
      </c>
      <c r="G67" s="6" t="s">
        <v>1166</v>
      </c>
      <c r="H67" s="105" t="s">
        <v>1654</v>
      </c>
      <c r="I67" s="17" t="s">
        <v>1203</v>
      </c>
      <c r="J67" s="18" t="s">
        <v>1522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4108</v>
      </c>
      <c r="D68" s="6" t="s">
        <v>1160</v>
      </c>
      <c r="E68" s="6" t="s">
        <v>1445</v>
      </c>
      <c r="F68" s="6" t="s">
        <v>1508</v>
      </c>
      <c r="G68" s="6" t="s">
        <v>1166</v>
      </c>
      <c r="H68" s="105" t="s">
        <v>1654</v>
      </c>
      <c r="I68" s="17" t="s">
        <v>1265</v>
      </c>
      <c r="J68" s="18" t="s">
        <v>1578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86</v>
      </c>
      <c r="D69" s="6" t="s">
        <v>1160</v>
      </c>
      <c r="E69" s="6" t="s">
        <v>1445</v>
      </c>
      <c r="F69" s="6" t="s">
        <v>1508</v>
      </c>
      <c r="G69" s="6" t="s">
        <v>1182</v>
      </c>
      <c r="H69" s="105" t="s">
        <v>1579</v>
      </c>
      <c r="I69" s="17" t="s">
        <v>1169</v>
      </c>
      <c r="J69" s="18" t="s">
        <v>1511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90</v>
      </c>
      <c r="D70" s="6" t="s">
        <v>1160</v>
      </c>
      <c r="E70" s="6" t="s">
        <v>1445</v>
      </c>
      <c r="F70" s="6" t="s">
        <v>1508</v>
      </c>
      <c r="G70" s="6" t="s">
        <v>1182</v>
      </c>
      <c r="H70" s="105" t="s">
        <v>1579</v>
      </c>
      <c r="I70" s="17" t="s">
        <v>1172</v>
      </c>
      <c r="J70" s="18" t="s">
        <v>1581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4113</v>
      </c>
      <c r="D71" s="6" t="s">
        <v>1170</v>
      </c>
      <c r="E71" s="6" t="s">
        <v>1445</v>
      </c>
      <c r="F71" s="6" t="s">
        <v>1508</v>
      </c>
      <c r="G71" s="6" t="s">
        <v>1182</v>
      </c>
      <c r="H71" s="105" t="s">
        <v>1579</v>
      </c>
      <c r="I71" s="17" t="s">
        <v>1177</v>
      </c>
      <c r="J71" s="18" t="s">
        <v>1512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1463</v>
      </c>
      <c r="D72" s="6" t="s">
        <v>1174</v>
      </c>
      <c r="E72" s="6" t="s">
        <v>1445</v>
      </c>
      <c r="F72" s="6" t="s">
        <v>1508</v>
      </c>
      <c r="G72" s="6" t="s">
        <v>1182</v>
      </c>
      <c r="H72" s="105" t="s">
        <v>1579</v>
      </c>
      <c r="I72" s="17" t="s">
        <v>1179</v>
      </c>
      <c r="J72" s="18" t="s">
        <v>1464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1584</v>
      </c>
      <c r="D73" s="6" t="s">
        <v>1160</v>
      </c>
      <c r="E73" s="6" t="s">
        <v>1445</v>
      </c>
      <c r="F73" s="6" t="s">
        <v>1508</v>
      </c>
      <c r="G73" s="6" t="s">
        <v>1182</v>
      </c>
      <c r="H73" s="105" t="s">
        <v>1579</v>
      </c>
      <c r="I73" s="17" t="s">
        <v>1189</v>
      </c>
      <c r="J73" s="18" t="s">
        <v>1585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280</v>
      </c>
      <c r="D74" s="6" t="s">
        <v>1160</v>
      </c>
      <c r="E74" s="6" t="s">
        <v>1445</v>
      </c>
      <c r="F74" s="6" t="s">
        <v>1508</v>
      </c>
      <c r="G74" s="6" t="s">
        <v>1182</v>
      </c>
      <c r="H74" s="105" t="s">
        <v>1579</v>
      </c>
      <c r="I74" s="17" t="s">
        <v>1330</v>
      </c>
      <c r="J74" s="18" t="s">
        <v>1517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1518</v>
      </c>
      <c r="D75" s="6" t="s">
        <v>1160</v>
      </c>
      <c r="E75" s="6" t="s">
        <v>1445</v>
      </c>
      <c r="F75" s="6" t="s">
        <v>1508</v>
      </c>
      <c r="G75" s="6" t="s">
        <v>1182</v>
      </c>
      <c r="H75" s="105" t="s">
        <v>1579</v>
      </c>
      <c r="I75" s="17" t="s">
        <v>1332</v>
      </c>
      <c r="J75" s="18" t="s">
        <v>1519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1573</v>
      </c>
      <c r="D76" s="6" t="s">
        <v>1160</v>
      </c>
      <c r="E76" s="6" t="s">
        <v>1445</v>
      </c>
      <c r="F76" s="6" t="s">
        <v>1508</v>
      </c>
      <c r="G76" s="6" t="s">
        <v>1182</v>
      </c>
      <c r="H76" s="105" t="s">
        <v>1579</v>
      </c>
      <c r="I76" s="17" t="s">
        <v>1336</v>
      </c>
      <c r="J76" s="18" t="s">
        <v>1574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325</v>
      </c>
      <c r="D77" s="6" t="s">
        <v>1160</v>
      </c>
      <c r="E77" s="6" t="s">
        <v>1445</v>
      </c>
      <c r="F77" s="6" t="s">
        <v>1508</v>
      </c>
      <c r="G77" s="6" t="s">
        <v>1182</v>
      </c>
      <c r="H77" s="105" t="s">
        <v>1579</v>
      </c>
      <c r="I77" s="17" t="s">
        <v>1338</v>
      </c>
      <c r="J77" s="18" t="s">
        <v>1520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653</v>
      </c>
      <c r="D78" s="6" t="s">
        <v>1174</v>
      </c>
      <c r="E78" s="6" t="s">
        <v>1445</v>
      </c>
      <c r="F78" s="6" t="s">
        <v>1508</v>
      </c>
      <c r="G78" s="6" t="s">
        <v>1182</v>
      </c>
      <c r="H78" s="105" t="s">
        <v>1579</v>
      </c>
      <c r="I78" s="17" t="s">
        <v>1267</v>
      </c>
      <c r="J78" s="18" t="s">
        <v>1472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73</v>
      </c>
      <c r="D79" s="6" t="s">
        <v>1160</v>
      </c>
      <c r="E79" s="6" t="s">
        <v>1445</v>
      </c>
      <c r="F79" s="6" t="s">
        <v>1508</v>
      </c>
      <c r="G79" s="6" t="s">
        <v>1161</v>
      </c>
      <c r="H79" s="105" t="s">
        <v>1540</v>
      </c>
      <c r="I79" s="17" t="s">
        <v>1165</v>
      </c>
      <c r="J79" s="18" t="s">
        <v>1580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1539</v>
      </c>
      <c r="D80" s="6" t="s">
        <v>1160</v>
      </c>
      <c r="E80" s="6" t="s">
        <v>1445</v>
      </c>
      <c r="F80" s="6" t="s">
        <v>1508</v>
      </c>
      <c r="G80" s="6" t="s">
        <v>1161</v>
      </c>
      <c r="H80" s="105" t="s">
        <v>1540</v>
      </c>
      <c r="I80" s="17" t="s">
        <v>1167</v>
      </c>
      <c r="J80" s="18" t="s">
        <v>1541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4088</v>
      </c>
      <c r="D81" s="6" t="s">
        <v>1160</v>
      </c>
      <c r="E81" s="6" t="s">
        <v>1445</v>
      </c>
      <c r="F81" s="6" t="s">
        <v>1508</v>
      </c>
      <c r="G81" s="6" t="s">
        <v>1161</v>
      </c>
      <c r="H81" s="105" t="s">
        <v>1540</v>
      </c>
      <c r="I81" s="17" t="s">
        <v>1173</v>
      </c>
      <c r="J81" s="18" t="s">
        <v>1582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181</v>
      </c>
      <c r="D82" s="6" t="s">
        <v>1160</v>
      </c>
      <c r="E82" s="6" t="s">
        <v>1445</v>
      </c>
      <c r="F82" s="6" t="s">
        <v>1508</v>
      </c>
      <c r="G82" s="6" t="s">
        <v>1161</v>
      </c>
      <c r="H82" s="105" t="s">
        <v>1540</v>
      </c>
      <c r="I82" s="17" t="s">
        <v>1184</v>
      </c>
      <c r="J82" s="18" t="s">
        <v>1583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244</v>
      </c>
      <c r="D83" s="6" t="s">
        <v>1160</v>
      </c>
      <c r="E83" s="6" t="s">
        <v>1445</v>
      </c>
      <c r="F83" s="6" t="s">
        <v>1508</v>
      </c>
      <c r="G83" s="6" t="s">
        <v>1161</v>
      </c>
      <c r="H83" s="105" t="s">
        <v>1540</v>
      </c>
      <c r="I83" s="17" t="s">
        <v>1194</v>
      </c>
      <c r="J83" s="18" t="s">
        <v>1586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270</v>
      </c>
      <c r="D84" s="6" t="s">
        <v>1160</v>
      </c>
      <c r="E84" s="6" t="s">
        <v>1445</v>
      </c>
      <c r="F84" s="6" t="s">
        <v>1508</v>
      </c>
      <c r="G84" s="6" t="s">
        <v>1161</v>
      </c>
      <c r="H84" s="105" t="s">
        <v>1540</v>
      </c>
      <c r="I84" s="17" t="s">
        <v>1253</v>
      </c>
      <c r="J84" s="18" t="s">
        <v>1516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326</v>
      </c>
      <c r="D85" s="6" t="s">
        <v>1160</v>
      </c>
      <c r="E85" s="6" t="s">
        <v>1445</v>
      </c>
      <c r="F85" s="6" t="s">
        <v>1508</v>
      </c>
      <c r="G85" s="6" t="s">
        <v>1161</v>
      </c>
      <c r="H85" s="105" t="s">
        <v>1540</v>
      </c>
      <c r="I85" s="17" t="s">
        <v>1339</v>
      </c>
      <c r="J85" s="18" t="s">
        <v>1547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328</v>
      </c>
      <c r="D86" s="6" t="s">
        <v>1170</v>
      </c>
      <c r="E86" s="6" t="s">
        <v>1445</v>
      </c>
      <c r="F86" s="6" t="s">
        <v>1508</v>
      </c>
      <c r="G86" s="6" t="s">
        <v>1161</v>
      </c>
      <c r="H86" s="105" t="s">
        <v>1540</v>
      </c>
      <c r="I86" s="17" t="s">
        <v>1340</v>
      </c>
      <c r="J86" s="18" t="s">
        <v>1587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1494</v>
      </c>
      <c r="D87" s="6" t="s">
        <v>1174</v>
      </c>
      <c r="E87" s="6" t="s">
        <v>1445</v>
      </c>
      <c r="F87" s="6" t="s">
        <v>1508</v>
      </c>
      <c r="G87" s="6" t="s">
        <v>1161</v>
      </c>
      <c r="H87" s="105" t="s">
        <v>1540</v>
      </c>
      <c r="I87" s="17" t="s">
        <v>1342</v>
      </c>
      <c r="J87" s="18" t="s">
        <v>1495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646</v>
      </c>
      <c r="D88" s="6" t="s">
        <v>1160</v>
      </c>
      <c r="E88" s="6" t="s">
        <v>1445</v>
      </c>
      <c r="F88" s="6" t="s">
        <v>1508</v>
      </c>
      <c r="G88" s="6" t="s">
        <v>1161</v>
      </c>
      <c r="H88" s="105" t="s">
        <v>1540</v>
      </c>
      <c r="I88" s="17" t="s">
        <v>1264</v>
      </c>
      <c r="J88" s="18" t="s">
        <v>1538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57</v>
      </c>
      <c r="D89" s="6" t="s">
        <v>1160</v>
      </c>
      <c r="E89" s="6" t="s">
        <v>1445</v>
      </c>
      <c r="F89" s="6" t="s">
        <v>1508</v>
      </c>
      <c r="G89" s="6" t="s">
        <v>1190</v>
      </c>
      <c r="H89" s="105" t="s">
        <v>1489</v>
      </c>
      <c r="I89" s="17" t="s">
        <v>1164</v>
      </c>
      <c r="J89" s="18" t="s">
        <v>1510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1513</v>
      </c>
      <c r="D90" s="6" t="s">
        <v>1174</v>
      </c>
      <c r="E90" s="6" t="s">
        <v>1445</v>
      </c>
      <c r="F90" s="6" t="s">
        <v>1508</v>
      </c>
      <c r="G90" s="6" t="s">
        <v>1190</v>
      </c>
      <c r="H90" s="105" t="s">
        <v>1489</v>
      </c>
      <c r="I90" s="17" t="s">
        <v>1178</v>
      </c>
      <c r="J90" s="18" t="s">
        <v>1514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145</v>
      </c>
      <c r="D91" s="6" t="s">
        <v>1160</v>
      </c>
      <c r="E91" s="6" t="s">
        <v>1445</v>
      </c>
      <c r="F91" s="6" t="s">
        <v>1508</v>
      </c>
      <c r="G91" s="6" t="s">
        <v>1190</v>
      </c>
      <c r="H91" s="105" t="s">
        <v>1489</v>
      </c>
      <c r="I91" s="17" t="s">
        <v>1181</v>
      </c>
      <c r="J91" s="18" t="s">
        <v>1515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361</v>
      </c>
      <c r="D92" s="6" t="s">
        <v>1160</v>
      </c>
      <c r="E92" s="6" t="s">
        <v>1445</v>
      </c>
      <c r="F92" s="6" t="s">
        <v>1508</v>
      </c>
      <c r="G92" s="6" t="s">
        <v>1190</v>
      </c>
      <c r="H92" s="105" t="s">
        <v>1489</v>
      </c>
      <c r="I92" s="17" t="s">
        <v>1344</v>
      </c>
      <c r="J92" s="18" t="s">
        <v>1521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432</v>
      </c>
      <c r="D93" s="6" t="s">
        <v>1174</v>
      </c>
      <c r="E93" s="6" t="s">
        <v>1445</v>
      </c>
      <c r="F93" s="6" t="s">
        <v>1508</v>
      </c>
      <c r="G93" s="6" t="s">
        <v>1190</v>
      </c>
      <c r="H93" s="105" t="s">
        <v>1489</v>
      </c>
      <c r="I93" s="17" t="s">
        <v>1255</v>
      </c>
      <c r="J93" s="18" t="s">
        <v>1469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439</v>
      </c>
      <c r="D94" s="6" t="s">
        <v>1174</v>
      </c>
      <c r="E94" s="6" t="s">
        <v>1445</v>
      </c>
      <c r="F94" s="6" t="s">
        <v>1508</v>
      </c>
      <c r="G94" s="6" t="s">
        <v>1190</v>
      </c>
      <c r="H94" s="105" t="s">
        <v>1489</v>
      </c>
      <c r="I94" s="17" t="s">
        <v>1256</v>
      </c>
      <c r="J94" s="18" t="s">
        <v>1590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447</v>
      </c>
      <c r="D95" s="6" t="s">
        <v>1160</v>
      </c>
      <c r="E95" s="6" t="s">
        <v>1445</v>
      </c>
      <c r="F95" s="6" t="s">
        <v>1508</v>
      </c>
      <c r="G95" s="6" t="s">
        <v>1190</v>
      </c>
      <c r="H95" s="105" t="s">
        <v>1489</v>
      </c>
      <c r="I95" s="17" t="s">
        <v>1257</v>
      </c>
      <c r="J95" s="18" t="s">
        <v>1576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528</v>
      </c>
      <c r="D96" s="6" t="s">
        <v>1174</v>
      </c>
      <c r="E96" s="6" t="s">
        <v>1445</v>
      </c>
      <c r="F96" s="6" t="s">
        <v>1508</v>
      </c>
      <c r="G96" s="6" t="s">
        <v>1190</v>
      </c>
      <c r="H96" s="105" t="s">
        <v>1489</v>
      </c>
      <c r="I96" s="17" t="s">
        <v>1260</v>
      </c>
      <c r="J96" s="18" t="s">
        <v>1470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4119</v>
      </c>
      <c r="D97" s="6" t="s">
        <v>1174</v>
      </c>
      <c r="E97" s="6" t="s">
        <v>1445</v>
      </c>
      <c r="F97" s="6" t="s">
        <v>1508</v>
      </c>
      <c r="G97" s="6" t="s">
        <v>1190</v>
      </c>
      <c r="H97" s="105" t="s">
        <v>1489</v>
      </c>
      <c r="I97" s="17" t="s">
        <v>1197</v>
      </c>
      <c r="J97" s="18" t="s">
        <v>1549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4098</v>
      </c>
      <c r="D98" s="6" t="s">
        <v>1160</v>
      </c>
      <c r="E98" s="6" t="s">
        <v>1445</v>
      </c>
      <c r="F98" s="6" t="s">
        <v>1508</v>
      </c>
      <c r="G98" s="6" t="s">
        <v>1190</v>
      </c>
      <c r="H98" s="105" t="s">
        <v>1489</v>
      </c>
      <c r="I98" s="17" t="s">
        <v>1204</v>
      </c>
      <c r="J98" s="18" t="s">
        <v>1591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55</v>
      </c>
      <c r="D99" s="6" t="s">
        <v>1160</v>
      </c>
      <c r="E99" s="6" t="s">
        <v>1445</v>
      </c>
      <c r="F99" s="6" t="s">
        <v>1508</v>
      </c>
      <c r="G99" s="6" t="s">
        <v>4068</v>
      </c>
      <c r="H99" s="105" t="s">
        <v>1567</v>
      </c>
      <c r="I99" s="17" t="s">
        <v>1162</v>
      </c>
      <c r="J99" s="18" t="s">
        <v>1568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1459</v>
      </c>
      <c r="D100" s="6" t="s">
        <v>1174</v>
      </c>
      <c r="E100" s="6" t="s">
        <v>1445</v>
      </c>
      <c r="F100" s="6" t="s">
        <v>1508</v>
      </c>
      <c r="G100" s="6" t="s">
        <v>4068</v>
      </c>
      <c r="H100" s="105" t="s">
        <v>1567</v>
      </c>
      <c r="I100" s="17" t="s">
        <v>1168</v>
      </c>
      <c r="J100" s="18" t="s">
        <v>1461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97</v>
      </c>
      <c r="D101" s="6" t="s">
        <v>1170</v>
      </c>
      <c r="E101" s="6" t="s">
        <v>1445</v>
      </c>
      <c r="F101" s="6" t="s">
        <v>1508</v>
      </c>
      <c r="G101" s="6" t="s">
        <v>4068</v>
      </c>
      <c r="H101" s="105" t="s">
        <v>1567</v>
      </c>
      <c r="I101" s="17" t="s">
        <v>1176</v>
      </c>
      <c r="J101" s="18" t="s">
        <v>1462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136</v>
      </c>
      <c r="D102" s="6" t="s">
        <v>1174</v>
      </c>
      <c r="E102" s="6" t="s">
        <v>1445</v>
      </c>
      <c r="F102" s="6" t="s">
        <v>1508</v>
      </c>
      <c r="G102" s="6" t="s">
        <v>4068</v>
      </c>
      <c r="H102" s="105" t="s">
        <v>1567</v>
      </c>
      <c r="I102" s="17" t="s">
        <v>1180</v>
      </c>
      <c r="J102" s="18" t="s">
        <v>1465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4100</v>
      </c>
      <c r="D103" s="6" t="s">
        <v>1160</v>
      </c>
      <c r="E103" s="6" t="s">
        <v>1445</v>
      </c>
      <c r="F103" s="6" t="s">
        <v>1508</v>
      </c>
      <c r="G103" s="6" t="s">
        <v>4068</v>
      </c>
      <c r="H103" s="105" t="s">
        <v>1567</v>
      </c>
      <c r="I103" s="17" t="s">
        <v>1188</v>
      </c>
      <c r="J103" s="18" t="s">
        <v>1570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294</v>
      </c>
      <c r="D104" s="6" t="s">
        <v>1160</v>
      </c>
      <c r="E104" s="6" t="s">
        <v>1445</v>
      </c>
      <c r="F104" s="6" t="s">
        <v>1508</v>
      </c>
      <c r="G104" s="6" t="s">
        <v>4068</v>
      </c>
      <c r="H104" s="105" t="s">
        <v>1567</v>
      </c>
      <c r="I104" s="17" t="s">
        <v>1331</v>
      </c>
      <c r="J104" s="18" t="s">
        <v>1571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306</v>
      </c>
      <c r="D105" s="6" t="s">
        <v>1170</v>
      </c>
      <c r="E105" s="6" t="s">
        <v>1445</v>
      </c>
      <c r="F105" s="6" t="s">
        <v>1508</v>
      </c>
      <c r="G105" s="6" t="s">
        <v>4068</v>
      </c>
      <c r="H105" s="105" t="s">
        <v>1567</v>
      </c>
      <c r="I105" s="17" t="s">
        <v>1333</v>
      </c>
      <c r="J105" s="18" t="s">
        <v>1572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347</v>
      </c>
      <c r="D106" s="6" t="s">
        <v>1174</v>
      </c>
      <c r="E106" s="6" t="s">
        <v>1445</v>
      </c>
      <c r="F106" s="6" t="s">
        <v>1508</v>
      </c>
      <c r="G106" s="6" t="s">
        <v>4068</v>
      </c>
      <c r="H106" s="105" t="s">
        <v>1567</v>
      </c>
      <c r="I106" s="17" t="s">
        <v>1343</v>
      </c>
      <c r="J106" s="18" t="s">
        <v>1467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633</v>
      </c>
      <c r="D107" s="6" t="s">
        <v>1160</v>
      </c>
      <c r="E107" s="6" t="s">
        <v>1445</v>
      </c>
      <c r="F107" s="6" t="s">
        <v>1508</v>
      </c>
      <c r="G107" s="6" t="s">
        <v>4068</v>
      </c>
      <c r="H107" s="105" t="s">
        <v>1567</v>
      </c>
      <c r="I107" s="17" t="s">
        <v>1196</v>
      </c>
      <c r="J107" s="18" t="s">
        <v>1548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636</v>
      </c>
      <c r="D108" s="6" t="s">
        <v>1174</v>
      </c>
      <c r="E108" s="6" t="s">
        <v>1445</v>
      </c>
      <c r="F108" s="6" t="s">
        <v>1508</v>
      </c>
      <c r="G108" s="6" t="s">
        <v>4068</v>
      </c>
      <c r="H108" s="105" t="s">
        <v>1567</v>
      </c>
      <c r="I108" s="17" t="s">
        <v>1263</v>
      </c>
      <c r="J108" s="18" t="s">
        <v>1471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107</v>
      </c>
      <c r="D109" s="6" t="s">
        <v>1174</v>
      </c>
      <c r="E109" s="6" t="s">
        <v>1445</v>
      </c>
      <c r="F109" s="6" t="s">
        <v>1592</v>
      </c>
      <c r="G109" s="6" t="s">
        <v>1248</v>
      </c>
      <c r="H109" s="105" t="s">
        <v>1460</v>
      </c>
      <c r="I109" s="17" t="s">
        <v>1271</v>
      </c>
      <c r="J109" s="18" t="s">
        <v>1475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4103</v>
      </c>
      <c r="D110" s="6" t="s">
        <v>1174</v>
      </c>
      <c r="E110" s="6" t="s">
        <v>1445</v>
      </c>
      <c r="F110" s="6" t="s">
        <v>1592</v>
      </c>
      <c r="G110" s="6" t="s">
        <v>4076</v>
      </c>
      <c r="H110" s="105" t="s">
        <v>4077</v>
      </c>
      <c r="I110" s="17" t="s">
        <v>1270</v>
      </c>
      <c r="J110" s="18" t="s">
        <v>1474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4112</v>
      </c>
      <c r="D111" s="6" t="s">
        <v>1170</v>
      </c>
      <c r="E111" s="6" t="s">
        <v>1445</v>
      </c>
      <c r="F111" s="6" t="s">
        <v>1592</v>
      </c>
      <c r="G111" s="6" t="s">
        <v>4076</v>
      </c>
      <c r="H111" s="105" t="s">
        <v>4077</v>
      </c>
      <c r="I111" s="17" t="s">
        <v>1273</v>
      </c>
      <c r="J111" s="18" t="s">
        <v>1620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91</v>
      </c>
      <c r="D112" s="6" t="s">
        <v>1174</v>
      </c>
      <c r="E112" s="6" t="s">
        <v>1445</v>
      </c>
      <c r="F112" s="6" t="s">
        <v>1618</v>
      </c>
      <c r="G112" s="6" t="s">
        <v>4080</v>
      </c>
      <c r="H112" s="105" t="s">
        <v>1484</v>
      </c>
      <c r="I112" s="17" t="s">
        <v>1269</v>
      </c>
      <c r="J112" s="18" t="s">
        <v>1485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170</v>
      </c>
      <c r="D113" s="6" t="s">
        <v>1170</v>
      </c>
      <c r="E113" s="6" t="s">
        <v>1445</v>
      </c>
      <c r="F113" s="6" t="s">
        <v>1618</v>
      </c>
      <c r="G113" s="6" t="s">
        <v>4080</v>
      </c>
      <c r="H113" s="105" t="s">
        <v>1484</v>
      </c>
      <c r="I113" s="17" t="s">
        <v>1274</v>
      </c>
      <c r="J113" s="18" t="s">
        <v>1621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236</v>
      </c>
      <c r="D114" s="6" t="s">
        <v>1170</v>
      </c>
      <c r="E114" s="6" t="s">
        <v>1445</v>
      </c>
      <c r="F114" s="6" t="s">
        <v>1618</v>
      </c>
      <c r="G114" s="6" t="s">
        <v>4080</v>
      </c>
      <c r="H114" s="105" t="s">
        <v>1484</v>
      </c>
      <c r="I114" s="17" t="s">
        <v>1275</v>
      </c>
      <c r="J114" s="18" t="s">
        <v>1622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263</v>
      </c>
      <c r="D115" s="6" t="s">
        <v>1160</v>
      </c>
      <c r="E115" s="6" t="s">
        <v>1445</v>
      </c>
      <c r="F115" s="6" t="s">
        <v>1618</v>
      </c>
      <c r="G115" s="6" t="s">
        <v>4080</v>
      </c>
      <c r="H115" s="105" t="s">
        <v>1484</v>
      </c>
      <c r="I115" s="17" t="s">
        <v>1276</v>
      </c>
      <c r="J115" s="18" t="s">
        <v>1623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363</v>
      </c>
      <c r="D116" s="6" t="s">
        <v>1160</v>
      </c>
      <c r="E116" s="6" t="s">
        <v>1445</v>
      </c>
      <c r="F116" s="6" t="s">
        <v>1618</v>
      </c>
      <c r="G116" s="6" t="s">
        <v>4080</v>
      </c>
      <c r="H116" s="105" t="s">
        <v>1484</v>
      </c>
      <c r="I116" s="17" t="s">
        <v>1277</v>
      </c>
      <c r="J116" s="18" t="s">
        <v>1626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525</v>
      </c>
      <c r="D117" s="6" t="s">
        <v>1160</v>
      </c>
      <c r="E117" s="6" t="s">
        <v>1445</v>
      </c>
      <c r="F117" s="6" t="s">
        <v>1618</v>
      </c>
      <c r="G117" s="6" t="s">
        <v>4080</v>
      </c>
      <c r="H117" s="105" t="s">
        <v>1484</v>
      </c>
      <c r="I117" s="17" t="s">
        <v>1278</v>
      </c>
      <c r="J117" s="18" t="s">
        <v>1629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531</v>
      </c>
      <c r="D118" s="6" t="s">
        <v>1174</v>
      </c>
      <c r="E118" s="6" t="s">
        <v>1445</v>
      </c>
      <c r="F118" s="6" t="s">
        <v>1618</v>
      </c>
      <c r="G118" s="6" t="s">
        <v>4080</v>
      </c>
      <c r="H118" s="105" t="s">
        <v>1484</v>
      </c>
      <c r="I118" s="17" t="s">
        <v>1279</v>
      </c>
      <c r="J118" s="18" t="s">
        <v>1488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579</v>
      </c>
      <c r="D119" s="6" t="s">
        <v>1174</v>
      </c>
      <c r="E119" s="6" t="s">
        <v>1445</v>
      </c>
      <c r="F119" s="6" t="s">
        <v>1618</v>
      </c>
      <c r="G119" s="6" t="s">
        <v>4080</v>
      </c>
      <c r="H119" s="105" t="s">
        <v>1484</v>
      </c>
      <c r="I119" s="17" t="s">
        <v>1280</v>
      </c>
      <c r="J119" s="18" t="s">
        <v>1507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4081</v>
      </c>
      <c r="C120" s="17" t="s">
        <v>4093</v>
      </c>
      <c r="J120" s="18" t="s">
        <v>1475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542</v>
      </c>
      <c r="D121" s="6" t="s">
        <v>1174</v>
      </c>
      <c r="E121" s="6" t="s">
        <v>1445</v>
      </c>
      <c r="F121" s="6" t="s">
        <v>1592</v>
      </c>
      <c r="G121" s="6" t="s">
        <v>4071</v>
      </c>
      <c r="H121" s="105" t="s">
        <v>1599</v>
      </c>
      <c r="I121" s="17" t="s">
        <v>1281</v>
      </c>
      <c r="J121" s="18" t="s">
        <v>1479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80</v>
      </c>
      <c r="D122" s="6" t="s">
        <v>1174</v>
      </c>
      <c r="E122" s="6" t="s">
        <v>1445</v>
      </c>
      <c r="F122" s="6" t="s">
        <v>1592</v>
      </c>
      <c r="G122" s="6" t="s">
        <v>4071</v>
      </c>
      <c r="H122" s="105" t="s">
        <v>1599</v>
      </c>
      <c r="I122" s="17" t="s">
        <v>1295</v>
      </c>
      <c r="J122" s="18" t="s">
        <v>1601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556</v>
      </c>
      <c r="D123" s="6" t="s">
        <v>1174</v>
      </c>
      <c r="E123" s="6" t="s">
        <v>1445</v>
      </c>
      <c r="F123" s="6" t="s">
        <v>1592</v>
      </c>
      <c r="G123" s="6" t="s">
        <v>4071</v>
      </c>
      <c r="H123" s="105" t="s">
        <v>1599</v>
      </c>
      <c r="I123" s="17" t="s">
        <v>1296</v>
      </c>
      <c r="J123" s="18" t="s">
        <v>1480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230</v>
      </c>
      <c r="D124" s="6" t="s">
        <v>1160</v>
      </c>
      <c r="E124" s="6" t="s">
        <v>1445</v>
      </c>
      <c r="F124" s="6" t="s">
        <v>1592</v>
      </c>
      <c r="G124" s="6" t="s">
        <v>4072</v>
      </c>
      <c r="H124" s="105" t="s">
        <v>1593</v>
      </c>
      <c r="I124" s="17" t="s">
        <v>1301</v>
      </c>
      <c r="J124" s="18" t="s">
        <v>1595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4043</v>
      </c>
      <c r="AB124" s="109" t="str">
        <f>VLOOKUP(B124,門市主檔!A:B,2,FALSE)</f>
        <v>淡水真理大</v>
      </c>
      <c r="AC124" s="109" t="s">
        <v>4043</v>
      </c>
    </row>
    <row r="125" spans="1:29" ht="15">
      <c r="A125" s="6">
        <v>124</v>
      </c>
      <c r="B125" s="6">
        <v>5101</v>
      </c>
      <c r="C125" s="17" t="s">
        <v>585</v>
      </c>
      <c r="D125" s="6" t="s">
        <v>1174</v>
      </c>
      <c r="E125" s="6" t="s">
        <v>1445</v>
      </c>
      <c r="F125" s="6" t="s">
        <v>1446</v>
      </c>
      <c r="G125" s="6" t="s">
        <v>1175</v>
      </c>
      <c r="H125" s="105" t="s">
        <v>1509</v>
      </c>
      <c r="I125" s="17" t="s">
        <v>1313</v>
      </c>
      <c r="J125" s="18" t="s">
        <v>1458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129</v>
      </c>
      <c r="D126" s="6" t="s">
        <v>1160</v>
      </c>
      <c r="E126" s="6" t="s">
        <v>1445</v>
      </c>
      <c r="F126" s="6" t="s">
        <v>1592</v>
      </c>
      <c r="G126" s="6" t="s">
        <v>4071</v>
      </c>
      <c r="H126" s="105" t="s">
        <v>1599</v>
      </c>
      <c r="I126" s="17" t="s">
        <v>1298</v>
      </c>
      <c r="J126" s="18" t="s">
        <v>1602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357</v>
      </c>
      <c r="D127" s="6" t="s">
        <v>1160</v>
      </c>
      <c r="E127" s="6" t="s">
        <v>1445</v>
      </c>
      <c r="F127" s="6" t="s">
        <v>1592</v>
      </c>
      <c r="G127" s="6" t="s">
        <v>4071</v>
      </c>
      <c r="H127" s="105" t="s">
        <v>1599</v>
      </c>
      <c r="I127" s="17" t="s">
        <v>1304</v>
      </c>
      <c r="J127" s="18" t="s">
        <v>1596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417</v>
      </c>
      <c r="D128" s="6" t="s">
        <v>1282</v>
      </c>
      <c r="E128" s="6" t="s">
        <v>1445</v>
      </c>
      <c r="F128" s="6" t="s">
        <v>1592</v>
      </c>
      <c r="G128" s="6" t="s">
        <v>4071</v>
      </c>
      <c r="H128" s="105" t="s">
        <v>1599</v>
      </c>
      <c r="I128" s="17" t="s">
        <v>1305</v>
      </c>
      <c r="J128" s="18" t="s">
        <v>1604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429</v>
      </c>
      <c r="D129" s="6" t="s">
        <v>1174</v>
      </c>
      <c r="E129" s="6" t="s">
        <v>1445</v>
      </c>
      <c r="F129" s="6" t="s">
        <v>1592</v>
      </c>
      <c r="G129" s="6" t="s">
        <v>4071</v>
      </c>
      <c r="H129" s="105" t="s">
        <v>1599</v>
      </c>
      <c r="I129" s="17" t="s">
        <v>1306</v>
      </c>
      <c r="J129" s="18" t="s">
        <v>1478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503</v>
      </c>
      <c r="D130" s="6" t="s">
        <v>1282</v>
      </c>
      <c r="E130" s="6" t="s">
        <v>1445</v>
      </c>
      <c r="F130" s="6" t="s">
        <v>1592</v>
      </c>
      <c r="G130" s="6" t="s">
        <v>4071</v>
      </c>
      <c r="H130" s="105" t="s">
        <v>1599</v>
      </c>
      <c r="I130" s="17" t="s">
        <v>1309</v>
      </c>
      <c r="J130" s="18" t="s">
        <v>1606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89</v>
      </c>
      <c r="D131" s="6" t="s">
        <v>1174</v>
      </c>
      <c r="E131" s="6" t="s">
        <v>1445</v>
      </c>
      <c r="F131" s="6" t="s">
        <v>1592</v>
      </c>
      <c r="G131" s="6" t="s">
        <v>4072</v>
      </c>
      <c r="H131" s="105" t="s">
        <v>1593</v>
      </c>
      <c r="I131" s="17" t="s">
        <v>1297</v>
      </c>
      <c r="J131" s="18" t="s">
        <v>1473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144</v>
      </c>
      <c r="D132" s="6" t="s">
        <v>1160</v>
      </c>
      <c r="E132" s="6" t="s">
        <v>1445</v>
      </c>
      <c r="F132" s="6" t="s">
        <v>1592</v>
      </c>
      <c r="G132" s="6" t="s">
        <v>4072</v>
      </c>
      <c r="H132" s="105" t="s">
        <v>1593</v>
      </c>
      <c r="I132" s="17" t="s">
        <v>1300</v>
      </c>
      <c r="J132" s="18" t="s">
        <v>1594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1476</v>
      </c>
      <c r="D133" s="6" t="s">
        <v>1174</v>
      </c>
      <c r="E133" s="6" t="s">
        <v>1445</v>
      </c>
      <c r="F133" s="6" t="s">
        <v>1592</v>
      </c>
      <c r="G133" s="6" t="s">
        <v>4072</v>
      </c>
      <c r="H133" s="105" t="s">
        <v>1593</v>
      </c>
      <c r="I133" s="17" t="s">
        <v>1302</v>
      </c>
      <c r="J133" s="18" t="s">
        <v>1477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315</v>
      </c>
      <c r="D134" s="6" t="s">
        <v>1160</v>
      </c>
      <c r="E134" s="6" t="s">
        <v>1445</v>
      </c>
      <c r="F134" s="6" t="s">
        <v>1592</v>
      </c>
      <c r="G134" s="6" t="s">
        <v>4072</v>
      </c>
      <c r="H134" s="105" t="s">
        <v>1593</v>
      </c>
      <c r="I134" s="17" t="s">
        <v>1303</v>
      </c>
      <c r="J134" s="18" t="s">
        <v>1603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433</v>
      </c>
      <c r="D135" s="6" t="s">
        <v>1174</v>
      </c>
      <c r="E135" s="6" t="s">
        <v>1445</v>
      </c>
      <c r="F135" s="6" t="s">
        <v>1592</v>
      </c>
      <c r="G135" s="6" t="s">
        <v>4072</v>
      </c>
      <c r="H135" s="105" t="s">
        <v>1593</v>
      </c>
      <c r="I135" s="17" t="s">
        <v>1307</v>
      </c>
      <c r="J135" s="18" t="s">
        <v>1597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476</v>
      </c>
      <c r="D136" s="6" t="s">
        <v>1170</v>
      </c>
      <c r="E136" s="6" t="s">
        <v>1445</v>
      </c>
      <c r="F136" s="6" t="s">
        <v>1592</v>
      </c>
      <c r="G136" s="6" t="s">
        <v>4072</v>
      </c>
      <c r="H136" s="105" t="s">
        <v>1593</v>
      </c>
      <c r="I136" s="17" t="s">
        <v>1308</v>
      </c>
      <c r="J136" s="18" t="s">
        <v>1605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523</v>
      </c>
      <c r="D137" s="6" t="s">
        <v>1160</v>
      </c>
      <c r="E137" s="6" t="s">
        <v>1445</v>
      </c>
      <c r="F137" s="6" t="s">
        <v>1592</v>
      </c>
      <c r="G137" s="6" t="s">
        <v>4072</v>
      </c>
      <c r="H137" s="105" t="s">
        <v>1593</v>
      </c>
      <c r="I137" s="17" t="s">
        <v>1310</v>
      </c>
      <c r="J137" s="18" t="s">
        <v>1607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526</v>
      </c>
      <c r="D138" s="6" t="s">
        <v>1170</v>
      </c>
      <c r="E138" s="6" t="s">
        <v>1445</v>
      </c>
      <c r="F138" s="6" t="s">
        <v>1592</v>
      </c>
      <c r="G138" s="6" t="s">
        <v>4072</v>
      </c>
      <c r="H138" s="105" t="s">
        <v>1593</v>
      </c>
      <c r="I138" s="17" t="s">
        <v>1311</v>
      </c>
      <c r="J138" s="18" t="s">
        <v>1598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581</v>
      </c>
      <c r="D139" s="6" t="s">
        <v>1282</v>
      </c>
      <c r="E139" s="6" t="s">
        <v>1445</v>
      </c>
      <c r="F139" s="6" t="s">
        <v>1592</v>
      </c>
      <c r="G139" s="6" t="s">
        <v>4072</v>
      </c>
      <c r="H139" s="105" t="s">
        <v>1593</v>
      </c>
      <c r="I139" s="17" t="s">
        <v>1312</v>
      </c>
      <c r="J139" s="18" t="s">
        <v>903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1482</v>
      </c>
      <c r="D140" s="6" t="s">
        <v>1174</v>
      </c>
      <c r="E140" s="6" t="s">
        <v>1445</v>
      </c>
      <c r="F140" s="6" t="s">
        <v>1592</v>
      </c>
      <c r="G140" s="6" t="s">
        <v>4072</v>
      </c>
      <c r="H140" s="105" t="s">
        <v>1593</v>
      </c>
      <c r="I140" s="17" t="s">
        <v>1314</v>
      </c>
      <c r="J140" s="18" t="s">
        <v>1483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729</v>
      </c>
      <c r="D141" s="6" t="s">
        <v>1159</v>
      </c>
      <c r="E141" s="6" t="s">
        <v>1445</v>
      </c>
      <c r="F141" s="6" t="s">
        <v>1592</v>
      </c>
      <c r="G141" s="6" t="s">
        <v>4069</v>
      </c>
      <c r="H141" s="105" t="s">
        <v>4070</v>
      </c>
      <c r="I141" s="17" t="s">
        <v>1329</v>
      </c>
      <c r="J141" s="18" t="s">
        <v>1449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1523</v>
      </c>
      <c r="D142" s="6" t="s">
        <v>1170</v>
      </c>
      <c r="E142" s="6" t="s">
        <v>1445</v>
      </c>
      <c r="F142" s="6" t="s">
        <v>1592</v>
      </c>
      <c r="G142" s="6" t="s">
        <v>1609</v>
      </c>
      <c r="H142" s="105" t="s">
        <v>1500</v>
      </c>
      <c r="I142" s="17" t="s">
        <v>1316</v>
      </c>
      <c r="J142" s="18" t="s">
        <v>1525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4110</v>
      </c>
      <c r="D143" s="6" t="s">
        <v>1174</v>
      </c>
      <c r="E143" s="6" t="s">
        <v>1445</v>
      </c>
      <c r="F143" s="6" t="s">
        <v>1592</v>
      </c>
      <c r="G143" s="6" t="s">
        <v>1609</v>
      </c>
      <c r="H143" s="105" t="s">
        <v>1500</v>
      </c>
      <c r="I143" s="17" t="s">
        <v>1317</v>
      </c>
      <c r="J143" s="18" t="s">
        <v>1502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149</v>
      </c>
      <c r="D144" s="6" t="s">
        <v>1160</v>
      </c>
      <c r="E144" s="6" t="s">
        <v>1445</v>
      </c>
      <c r="F144" s="6" t="s">
        <v>1592</v>
      </c>
      <c r="G144" s="6" t="s">
        <v>1609</v>
      </c>
      <c r="H144" s="105" t="s">
        <v>1500</v>
      </c>
      <c r="I144" s="17" t="s">
        <v>1318</v>
      </c>
      <c r="J144" s="18" t="s">
        <v>1526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189</v>
      </c>
      <c r="D145" s="6" t="s">
        <v>1174</v>
      </c>
      <c r="E145" s="6" t="s">
        <v>1445</v>
      </c>
      <c r="F145" s="6" t="s">
        <v>1592</v>
      </c>
      <c r="G145" s="6" t="s">
        <v>1609</v>
      </c>
      <c r="H145" s="105" t="s">
        <v>1500</v>
      </c>
      <c r="I145" s="17" t="s">
        <v>1319</v>
      </c>
      <c r="J145" s="18" t="s">
        <v>1503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1528</v>
      </c>
      <c r="D146" s="6" t="s">
        <v>1174</v>
      </c>
      <c r="E146" s="6" t="s">
        <v>1445</v>
      </c>
      <c r="F146" s="6" t="s">
        <v>1592</v>
      </c>
      <c r="G146" s="6" t="s">
        <v>1609</v>
      </c>
      <c r="H146" s="105" t="s">
        <v>1500</v>
      </c>
      <c r="I146" s="17" t="s">
        <v>1321</v>
      </c>
      <c r="J146" s="18" t="s">
        <v>1529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4109</v>
      </c>
      <c r="D147" s="6" t="s">
        <v>1160</v>
      </c>
      <c r="E147" s="6" t="s">
        <v>1445</v>
      </c>
      <c r="F147" s="6" t="s">
        <v>1592</v>
      </c>
      <c r="G147" s="6" t="s">
        <v>1609</v>
      </c>
      <c r="H147" s="105" t="s">
        <v>1500</v>
      </c>
      <c r="I147" s="17" t="s">
        <v>1324</v>
      </c>
      <c r="J147" s="18" t="s">
        <v>1532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560</v>
      </c>
      <c r="D148" s="6" t="s">
        <v>1160</v>
      </c>
      <c r="E148" s="6" t="s">
        <v>1445</v>
      </c>
      <c r="F148" s="6" t="s">
        <v>1592</v>
      </c>
      <c r="G148" s="6" t="s">
        <v>1609</v>
      </c>
      <c r="H148" s="105" t="s">
        <v>1500</v>
      </c>
      <c r="I148" s="17" t="s">
        <v>1326</v>
      </c>
      <c r="J148" s="18" t="s">
        <v>1534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584</v>
      </c>
      <c r="D149" s="6" t="s">
        <v>1170</v>
      </c>
      <c r="E149" s="6" t="s">
        <v>1445</v>
      </c>
      <c r="F149" s="6" t="s">
        <v>1592</v>
      </c>
      <c r="G149" s="6" t="s">
        <v>1609</v>
      </c>
      <c r="H149" s="105" t="s">
        <v>1500</v>
      </c>
      <c r="I149" s="17" t="s">
        <v>1327</v>
      </c>
      <c r="J149" s="18" t="s">
        <v>1535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4044</v>
      </c>
      <c r="D150" s="6" t="s">
        <v>1174</v>
      </c>
      <c r="E150" s="6" t="s">
        <v>1445</v>
      </c>
      <c r="F150" s="6" t="s">
        <v>1592</v>
      </c>
      <c r="G150" s="6" t="s">
        <v>1609</v>
      </c>
      <c r="H150" s="105" t="s">
        <v>1500</v>
      </c>
      <c r="I150" s="17" t="s">
        <v>4075</v>
      </c>
      <c r="J150" s="18" t="s">
        <v>4053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255</v>
      </c>
      <c r="D151" s="6" t="s">
        <v>1160</v>
      </c>
      <c r="E151" s="6" t="s">
        <v>1445</v>
      </c>
      <c r="F151" s="6" t="s">
        <v>1592</v>
      </c>
      <c r="G151" s="6" t="s">
        <v>4076</v>
      </c>
      <c r="H151" s="105" t="s">
        <v>4077</v>
      </c>
      <c r="I151" s="17" t="s">
        <v>1320</v>
      </c>
      <c r="J151" s="18" t="s">
        <v>1527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1530</v>
      </c>
      <c r="D152" s="6" t="s">
        <v>1160</v>
      </c>
      <c r="E152" s="6" t="s">
        <v>1445</v>
      </c>
      <c r="F152" s="6" t="s">
        <v>1592</v>
      </c>
      <c r="G152" s="6" t="s">
        <v>4076</v>
      </c>
      <c r="H152" s="105" t="s">
        <v>4077</v>
      </c>
      <c r="I152" s="17" t="s">
        <v>1322</v>
      </c>
      <c r="J152" s="18" t="s">
        <v>1531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312</v>
      </c>
      <c r="D153" s="6" t="s">
        <v>1174</v>
      </c>
      <c r="E153" s="6" t="s">
        <v>1445</v>
      </c>
      <c r="F153" s="6" t="s">
        <v>1592</v>
      </c>
      <c r="G153" s="6" t="s">
        <v>4076</v>
      </c>
      <c r="H153" s="105" t="s">
        <v>4077</v>
      </c>
      <c r="I153" s="17" t="s">
        <v>1323</v>
      </c>
      <c r="J153" s="18" t="s">
        <v>1504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455</v>
      </c>
      <c r="D154" s="6" t="s">
        <v>1160</v>
      </c>
      <c r="E154" s="6" t="s">
        <v>1445</v>
      </c>
      <c r="F154" s="6" t="s">
        <v>1592</v>
      </c>
      <c r="G154" s="6" t="s">
        <v>4076</v>
      </c>
      <c r="H154" s="105" t="s">
        <v>4077</v>
      </c>
      <c r="I154" s="17" t="s">
        <v>1325</v>
      </c>
      <c r="J154" s="18" t="s">
        <v>1533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1536</v>
      </c>
      <c r="D155" s="6" t="s">
        <v>1170</v>
      </c>
      <c r="E155" s="6" t="s">
        <v>1445</v>
      </c>
      <c r="F155" s="6" t="s">
        <v>1592</v>
      </c>
      <c r="G155" s="6" t="s">
        <v>4076</v>
      </c>
      <c r="H155" s="105" t="s">
        <v>4077</v>
      </c>
      <c r="I155" s="17" t="s">
        <v>1328</v>
      </c>
      <c r="J155" s="18" t="s">
        <v>1537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88</v>
      </c>
      <c r="D156" s="6" t="s">
        <v>1160</v>
      </c>
      <c r="E156" s="6" t="s">
        <v>1445</v>
      </c>
      <c r="F156" s="6" t="s">
        <v>1446</v>
      </c>
      <c r="G156" s="6" t="s">
        <v>1268</v>
      </c>
      <c r="H156" s="105" t="s">
        <v>1610</v>
      </c>
      <c r="I156" s="17" t="s">
        <v>1240</v>
      </c>
      <c r="J156" s="18" t="s">
        <v>1611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102</v>
      </c>
      <c r="D157" s="6" t="s">
        <v>1174</v>
      </c>
      <c r="E157" s="6" t="s">
        <v>1445</v>
      </c>
      <c r="F157" s="6" t="s">
        <v>1446</v>
      </c>
      <c r="G157" s="6" t="s">
        <v>1268</v>
      </c>
      <c r="H157" s="105" t="s">
        <v>1610</v>
      </c>
      <c r="I157" s="17" t="s">
        <v>1241</v>
      </c>
      <c r="J157" s="18" t="s">
        <v>1501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346</v>
      </c>
      <c r="D158" s="6" t="s">
        <v>1160</v>
      </c>
      <c r="E158" s="6" t="s">
        <v>1445</v>
      </c>
      <c r="F158" s="6" t="s">
        <v>1446</v>
      </c>
      <c r="G158" s="6" t="s">
        <v>1268</v>
      </c>
      <c r="H158" s="105" t="s">
        <v>1610</v>
      </c>
      <c r="I158" s="17" t="s">
        <v>1244</v>
      </c>
      <c r="J158" s="18" t="s">
        <v>1614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428</v>
      </c>
      <c r="D159" s="6" t="s">
        <v>1170</v>
      </c>
      <c r="E159" s="6" t="s">
        <v>1445</v>
      </c>
      <c r="F159" s="6" t="s">
        <v>1446</v>
      </c>
      <c r="G159" s="6" t="s">
        <v>1268</v>
      </c>
      <c r="H159" s="105" t="s">
        <v>1610</v>
      </c>
      <c r="I159" s="17" t="s">
        <v>1245</v>
      </c>
      <c r="J159" s="18" t="s">
        <v>1615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517</v>
      </c>
      <c r="D160" s="6" t="s">
        <v>1170</v>
      </c>
      <c r="E160" s="6" t="s">
        <v>1445</v>
      </c>
      <c r="F160" s="6" t="s">
        <v>1446</v>
      </c>
      <c r="G160" s="6" t="s">
        <v>1268</v>
      </c>
      <c r="H160" s="105" t="s">
        <v>1610</v>
      </c>
      <c r="I160" s="17" t="s">
        <v>1246</v>
      </c>
      <c r="J160" s="18" t="s">
        <v>1616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582</v>
      </c>
      <c r="D161" s="6" t="s">
        <v>1170</v>
      </c>
      <c r="E161" s="6" t="s">
        <v>1445</v>
      </c>
      <c r="F161" s="6" t="s">
        <v>1446</v>
      </c>
      <c r="G161" s="6" t="s">
        <v>1268</v>
      </c>
      <c r="H161" s="105" t="s">
        <v>1610</v>
      </c>
      <c r="I161" s="17" t="s">
        <v>1247</v>
      </c>
      <c r="J161" s="18" t="s">
        <v>1617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190</v>
      </c>
      <c r="D162" s="6" t="s">
        <v>1160</v>
      </c>
      <c r="E162" s="6" t="s">
        <v>1445</v>
      </c>
      <c r="F162" s="6" t="s">
        <v>1618</v>
      </c>
      <c r="G162" s="6" t="s">
        <v>4080</v>
      </c>
      <c r="H162" s="105" t="s">
        <v>1484</v>
      </c>
      <c r="I162" s="17" t="s">
        <v>1242</v>
      </c>
      <c r="J162" s="18" t="s">
        <v>1612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342</v>
      </c>
      <c r="D163" s="6" t="s">
        <v>1160</v>
      </c>
      <c r="E163" s="6" t="s">
        <v>1445</v>
      </c>
      <c r="F163" s="6" t="s">
        <v>1618</v>
      </c>
      <c r="G163" s="6" t="s">
        <v>4080</v>
      </c>
      <c r="H163" s="105" t="s">
        <v>1484</v>
      </c>
      <c r="I163" s="17" t="s">
        <v>1243</v>
      </c>
      <c r="J163" s="18" t="s">
        <v>1613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171</v>
      </c>
      <c r="D164" s="6" t="s">
        <v>1282</v>
      </c>
      <c r="E164" s="6" t="s">
        <v>1445</v>
      </c>
      <c r="F164" s="6" t="s">
        <v>1618</v>
      </c>
      <c r="G164" s="6" t="s">
        <v>4078</v>
      </c>
      <c r="H164" s="105" t="s">
        <v>4079</v>
      </c>
      <c r="I164" s="17" t="s">
        <v>1283</v>
      </c>
      <c r="J164" s="18" t="s">
        <v>1634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4043</v>
      </c>
      <c r="AB164" s="109" t="str">
        <f>VLOOKUP(B164,門市主檔!A:B,2,FALSE)</f>
        <v>北縣醒吾店</v>
      </c>
      <c r="AC164" s="109" t="s">
        <v>4043</v>
      </c>
    </row>
    <row r="165" spans="1:31" ht="15">
      <c r="A165" s="6">
        <v>164</v>
      </c>
      <c r="B165" s="6" t="s">
        <v>41</v>
      </c>
      <c r="C165" s="17" t="s">
        <v>731</v>
      </c>
      <c r="D165" s="6" t="s">
        <v>1159</v>
      </c>
      <c r="E165" s="6" t="s">
        <v>1445</v>
      </c>
      <c r="F165" s="6" t="s">
        <v>1618</v>
      </c>
      <c r="G165" s="6" t="s">
        <v>1272</v>
      </c>
      <c r="H165" s="105" t="s">
        <v>1447</v>
      </c>
      <c r="I165" s="17" t="s">
        <v>1294</v>
      </c>
      <c r="J165" s="18" t="s">
        <v>1451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1453</v>
      </c>
      <c r="C166" s="17" t="s">
        <v>1454</v>
      </c>
      <c r="D166" s="6" t="s">
        <v>1159</v>
      </c>
      <c r="E166" s="6" t="s">
        <v>1445</v>
      </c>
      <c r="F166" s="6" t="s">
        <v>1618</v>
      </c>
      <c r="G166" s="6" t="s">
        <v>1272</v>
      </c>
      <c r="H166" s="105" t="s">
        <v>1447</v>
      </c>
      <c r="I166" s="17" t="s">
        <v>1455</v>
      </c>
      <c r="J166" s="18" t="s">
        <v>1456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251</v>
      </c>
      <c r="D167" s="6" t="s">
        <v>1170</v>
      </c>
      <c r="E167" s="6" t="s">
        <v>1445</v>
      </c>
      <c r="F167" s="6" t="s">
        <v>1618</v>
      </c>
      <c r="G167" s="6" t="s">
        <v>4078</v>
      </c>
      <c r="H167" s="105" t="s">
        <v>4079</v>
      </c>
      <c r="I167" s="17" t="s">
        <v>1284</v>
      </c>
      <c r="J167" s="18" t="s">
        <v>1635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300</v>
      </c>
      <c r="D168" s="6" t="s">
        <v>1160</v>
      </c>
      <c r="E168" s="6" t="s">
        <v>1445</v>
      </c>
      <c r="F168" s="6" t="s">
        <v>1618</v>
      </c>
      <c r="G168" s="6" t="s">
        <v>4078</v>
      </c>
      <c r="H168" s="105" t="s">
        <v>4079</v>
      </c>
      <c r="I168" s="17" t="s">
        <v>1285</v>
      </c>
      <c r="J168" s="18" t="s">
        <v>1636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316</v>
      </c>
      <c r="D169" s="6" t="s">
        <v>1174</v>
      </c>
      <c r="E169" s="6" t="s">
        <v>1445</v>
      </c>
      <c r="F169" s="6" t="s">
        <v>1618</v>
      </c>
      <c r="G169" s="6" t="s">
        <v>4078</v>
      </c>
      <c r="H169" s="105" t="s">
        <v>4079</v>
      </c>
      <c r="I169" s="17" t="s">
        <v>1286</v>
      </c>
      <c r="J169" s="18" t="s">
        <v>1486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351</v>
      </c>
      <c r="D170" s="6" t="s">
        <v>1170</v>
      </c>
      <c r="E170" s="6" t="s">
        <v>1445</v>
      </c>
      <c r="F170" s="6" t="s">
        <v>1618</v>
      </c>
      <c r="G170" s="6" t="s">
        <v>4078</v>
      </c>
      <c r="H170" s="105" t="s">
        <v>4079</v>
      </c>
      <c r="I170" s="17" t="s">
        <v>1287</v>
      </c>
      <c r="J170" s="18" t="s">
        <v>1637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366</v>
      </c>
      <c r="D171" s="6" t="s">
        <v>1170</v>
      </c>
      <c r="E171" s="6" t="s">
        <v>1445</v>
      </c>
      <c r="F171" s="6" t="s">
        <v>1618</v>
      </c>
      <c r="G171" s="6" t="s">
        <v>4078</v>
      </c>
      <c r="H171" s="105" t="s">
        <v>4079</v>
      </c>
      <c r="I171" s="17" t="s">
        <v>1288</v>
      </c>
      <c r="J171" s="18" t="s">
        <v>1638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408</v>
      </c>
      <c r="D172" s="6" t="s">
        <v>1170</v>
      </c>
      <c r="E172" s="6" t="s">
        <v>1445</v>
      </c>
      <c r="F172" s="6" t="s">
        <v>1618</v>
      </c>
      <c r="G172" s="6" t="s">
        <v>4078</v>
      </c>
      <c r="H172" s="105" t="s">
        <v>4079</v>
      </c>
      <c r="I172" s="17" t="s">
        <v>1289</v>
      </c>
      <c r="J172" s="18" t="s">
        <v>1639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419</v>
      </c>
      <c r="D173" s="6" t="s">
        <v>1160</v>
      </c>
      <c r="E173" s="6" t="s">
        <v>1445</v>
      </c>
      <c r="F173" s="6" t="s">
        <v>1618</v>
      </c>
      <c r="G173" s="6" t="s">
        <v>4078</v>
      </c>
      <c r="H173" s="105" t="s">
        <v>4079</v>
      </c>
      <c r="I173" s="17" t="s">
        <v>1290</v>
      </c>
      <c r="J173" s="18" t="s">
        <v>1640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431</v>
      </c>
      <c r="D174" s="6" t="s">
        <v>1170</v>
      </c>
      <c r="E174" s="6" t="s">
        <v>1445</v>
      </c>
      <c r="F174" s="6" t="s">
        <v>1618</v>
      </c>
      <c r="G174" s="6" t="s">
        <v>4078</v>
      </c>
      <c r="H174" s="105" t="s">
        <v>4079</v>
      </c>
      <c r="I174" s="17" t="s">
        <v>1291</v>
      </c>
      <c r="J174" s="18" t="s">
        <v>1641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537</v>
      </c>
      <c r="D175" s="6" t="s">
        <v>1160</v>
      </c>
      <c r="E175" s="6" t="s">
        <v>1445</v>
      </c>
      <c r="F175" s="6" t="s">
        <v>1618</v>
      </c>
      <c r="G175" s="6" t="s">
        <v>4078</v>
      </c>
      <c r="H175" s="105" t="s">
        <v>4079</v>
      </c>
      <c r="I175" s="17" t="s">
        <v>1293</v>
      </c>
      <c r="J175" s="18" t="s">
        <v>1642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492</v>
      </c>
      <c r="D176" s="6" t="s">
        <v>1174</v>
      </c>
      <c r="E176" s="6" t="s">
        <v>1445</v>
      </c>
      <c r="F176" s="6" t="s">
        <v>1618</v>
      </c>
      <c r="G176" s="6" t="s">
        <v>1356</v>
      </c>
      <c r="H176" s="105" t="s">
        <v>4054</v>
      </c>
      <c r="I176" s="17" t="s">
        <v>1292</v>
      </c>
      <c r="J176" s="18" t="s">
        <v>1487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162</v>
      </c>
      <c r="D177" s="6" t="s">
        <v>1170</v>
      </c>
      <c r="E177" s="6" t="s">
        <v>1445</v>
      </c>
      <c r="F177" s="6" t="s">
        <v>1618</v>
      </c>
      <c r="G177" s="6" t="s">
        <v>1352</v>
      </c>
      <c r="H177" s="105" t="s">
        <v>1457</v>
      </c>
      <c r="I177" s="17" t="s">
        <v>1347</v>
      </c>
      <c r="J177" s="18" t="s">
        <v>1655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4043</v>
      </c>
      <c r="AB177" s="109" t="str">
        <f>VLOOKUP(B177,門市主檔!A:B,2,FALSE)</f>
        <v>北縣黎明店</v>
      </c>
      <c r="AC177" s="109" t="s">
        <v>4043</v>
      </c>
    </row>
    <row r="178" spans="1:29" ht="15">
      <c r="A178" s="6">
        <v>177</v>
      </c>
      <c r="B178" s="6">
        <v>3606</v>
      </c>
      <c r="C178" s="17" t="s">
        <v>206</v>
      </c>
      <c r="D178" s="6" t="s">
        <v>1160</v>
      </c>
      <c r="E178" s="6" t="s">
        <v>1445</v>
      </c>
      <c r="F178" s="6" t="s">
        <v>1618</v>
      </c>
      <c r="G178" s="6" t="s">
        <v>1352</v>
      </c>
      <c r="H178" s="105" t="s">
        <v>1457</v>
      </c>
      <c r="I178" s="17" t="s">
        <v>1348</v>
      </c>
      <c r="J178" s="18" t="s">
        <v>1656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474</v>
      </c>
      <c r="D179" s="6" t="s">
        <v>1160</v>
      </c>
      <c r="E179" s="6" t="s">
        <v>1445</v>
      </c>
      <c r="F179" s="6" t="s">
        <v>1618</v>
      </c>
      <c r="G179" s="6" t="s">
        <v>1352</v>
      </c>
      <c r="H179" s="105" t="s">
        <v>1457</v>
      </c>
      <c r="I179" s="17" t="s">
        <v>1349</v>
      </c>
      <c r="J179" s="18" t="s">
        <v>1657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245</v>
      </c>
      <c r="D180" s="6" t="s">
        <v>1170</v>
      </c>
      <c r="E180" s="6" t="s">
        <v>1445</v>
      </c>
      <c r="F180" s="6" t="s">
        <v>1592</v>
      </c>
      <c r="G180" s="6" t="s">
        <v>1299</v>
      </c>
      <c r="H180" s="105" t="s">
        <v>1619</v>
      </c>
      <c r="I180" s="17" t="s">
        <v>1647</v>
      </c>
      <c r="J180" s="18" t="s">
        <v>1648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4043</v>
      </c>
      <c r="AB180" s="109" t="str">
        <f>VLOOKUP(B180,門市主檔!A:B,2,FALSE)</f>
        <v>北縣輔園店</v>
      </c>
      <c r="AC180" s="109" t="s">
        <v>4043</v>
      </c>
    </row>
    <row r="181" spans="1:29" ht="15">
      <c r="A181" s="6">
        <v>180</v>
      </c>
      <c r="B181" s="6" t="s">
        <v>46</v>
      </c>
      <c r="C181" s="17" t="s">
        <v>728</v>
      </c>
      <c r="D181" s="6" t="s">
        <v>1159</v>
      </c>
      <c r="E181" s="6" t="s">
        <v>1445</v>
      </c>
      <c r="F181" s="6" t="s">
        <v>1592</v>
      </c>
      <c r="G181" s="6" t="s">
        <v>4069</v>
      </c>
      <c r="H181" s="105" t="s">
        <v>4070</v>
      </c>
      <c r="I181" s="17" t="s">
        <v>1376</v>
      </c>
      <c r="J181" s="18" t="s">
        <v>1448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743</v>
      </c>
      <c r="D182" s="6" t="s">
        <v>1159</v>
      </c>
      <c r="E182" s="6" t="s">
        <v>1445</v>
      </c>
      <c r="F182" s="6" t="s">
        <v>1592</v>
      </c>
      <c r="G182" s="6" t="s">
        <v>4069</v>
      </c>
      <c r="H182" s="105" t="s">
        <v>4070</v>
      </c>
      <c r="I182" s="17" t="s">
        <v>1377</v>
      </c>
      <c r="J182" s="18" t="s">
        <v>1452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4045</v>
      </c>
      <c r="C183" s="17" t="s">
        <v>4046</v>
      </c>
      <c r="D183" s="6" t="s">
        <v>1159</v>
      </c>
      <c r="E183" s="6" t="s">
        <v>1445</v>
      </c>
      <c r="F183" s="6" t="s">
        <v>1592</v>
      </c>
      <c r="G183" s="6" t="s">
        <v>4069</v>
      </c>
      <c r="H183" s="105" t="s">
        <v>4070</v>
      </c>
      <c r="J183" s="18" t="s">
        <v>4052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64</v>
      </c>
      <c r="D184" s="6" t="s">
        <v>1174</v>
      </c>
      <c r="E184" s="6" t="s">
        <v>1445</v>
      </c>
      <c r="F184" s="6" t="s">
        <v>1592</v>
      </c>
      <c r="G184" s="6" t="s">
        <v>1299</v>
      </c>
      <c r="H184" s="105" t="s">
        <v>1619</v>
      </c>
      <c r="I184" s="17" t="s">
        <v>1350</v>
      </c>
      <c r="J184" s="18" t="s">
        <v>1490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127</v>
      </c>
      <c r="D185" s="6" t="s">
        <v>1174</v>
      </c>
      <c r="E185" s="6" t="s">
        <v>1445</v>
      </c>
      <c r="F185" s="6" t="s">
        <v>1592</v>
      </c>
      <c r="G185" s="6" t="s">
        <v>1299</v>
      </c>
      <c r="H185" s="105" t="s">
        <v>1619</v>
      </c>
      <c r="I185" s="17" t="s">
        <v>1353</v>
      </c>
      <c r="J185" s="18" t="s">
        <v>1491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285</v>
      </c>
      <c r="D186" s="6" t="s">
        <v>1160</v>
      </c>
      <c r="E186" s="6" t="s">
        <v>1445</v>
      </c>
      <c r="F186" s="6" t="s">
        <v>1592</v>
      </c>
      <c r="G186" s="6" t="s">
        <v>1299</v>
      </c>
      <c r="H186" s="105" t="s">
        <v>1619</v>
      </c>
      <c r="I186" s="17" t="s">
        <v>1361</v>
      </c>
      <c r="J186" s="18" t="s">
        <v>1631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330</v>
      </c>
      <c r="D187" s="6" t="s">
        <v>1160</v>
      </c>
      <c r="E187" s="6" t="s">
        <v>1445</v>
      </c>
      <c r="F187" s="6" t="s">
        <v>1592</v>
      </c>
      <c r="G187" s="6" t="s">
        <v>1299</v>
      </c>
      <c r="H187" s="105" t="s">
        <v>1619</v>
      </c>
      <c r="I187" s="17" t="s">
        <v>1366</v>
      </c>
      <c r="J187" s="18" t="s">
        <v>1625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639</v>
      </c>
      <c r="D188" s="6" t="s">
        <v>1170</v>
      </c>
      <c r="E188" s="6" t="s">
        <v>1445</v>
      </c>
      <c r="F188" s="6" t="s">
        <v>1592</v>
      </c>
      <c r="G188" s="6" t="s">
        <v>1299</v>
      </c>
      <c r="H188" s="105" t="s">
        <v>1619</v>
      </c>
      <c r="I188" s="17" t="s">
        <v>1374</v>
      </c>
      <c r="J188" s="18" t="s">
        <v>1632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641</v>
      </c>
      <c r="D189" s="6" t="s">
        <v>1170</v>
      </c>
      <c r="E189" s="6" t="s">
        <v>1445</v>
      </c>
      <c r="F189" s="6" t="s">
        <v>1592</v>
      </c>
      <c r="G189" s="6" t="s">
        <v>1299</v>
      </c>
      <c r="H189" s="105" t="s">
        <v>1619</v>
      </c>
      <c r="I189" s="17" t="s">
        <v>1375</v>
      </c>
      <c r="J189" s="18" t="s">
        <v>1633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155</v>
      </c>
      <c r="D190" s="6" t="s">
        <v>1160</v>
      </c>
      <c r="E190" s="6" t="s">
        <v>1445</v>
      </c>
      <c r="F190" s="6" t="s">
        <v>1592</v>
      </c>
      <c r="G190" s="6" t="s">
        <v>1248</v>
      </c>
      <c r="H190" s="105" t="s">
        <v>1460</v>
      </c>
      <c r="I190" s="17" t="s">
        <v>1354</v>
      </c>
      <c r="J190" s="18" t="s">
        <v>1643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4101</v>
      </c>
      <c r="D191" s="6" t="s">
        <v>1160</v>
      </c>
      <c r="E191" s="6" t="s">
        <v>1445</v>
      </c>
      <c r="F191" s="6" t="s">
        <v>1592</v>
      </c>
      <c r="G191" s="6" t="s">
        <v>1248</v>
      </c>
      <c r="H191" s="105" t="s">
        <v>1460</v>
      </c>
      <c r="I191" s="17" t="s">
        <v>1355</v>
      </c>
      <c r="J191" s="18" t="s">
        <v>1644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183</v>
      </c>
      <c r="D192" s="6" t="s">
        <v>1170</v>
      </c>
      <c r="E192" s="6" t="s">
        <v>1445</v>
      </c>
      <c r="F192" s="6" t="s">
        <v>1592</v>
      </c>
      <c r="G192" s="6" t="s">
        <v>1248</v>
      </c>
      <c r="H192" s="105" t="s">
        <v>1460</v>
      </c>
      <c r="I192" s="17" t="s">
        <v>1357</v>
      </c>
      <c r="J192" s="18" t="s">
        <v>1630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237</v>
      </c>
      <c r="D193" s="6" t="s">
        <v>1170</v>
      </c>
      <c r="E193" s="6" t="s">
        <v>1445</v>
      </c>
      <c r="F193" s="6" t="s">
        <v>1592</v>
      </c>
      <c r="G193" s="6" t="s">
        <v>1248</v>
      </c>
      <c r="H193" s="105" t="s">
        <v>1460</v>
      </c>
      <c r="I193" s="17" t="s">
        <v>1359</v>
      </c>
      <c r="J193" s="18" t="s">
        <v>1646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283</v>
      </c>
      <c r="D194" s="6" t="s">
        <v>1160</v>
      </c>
      <c r="E194" s="6" t="s">
        <v>1445</v>
      </c>
      <c r="F194" s="6" t="s">
        <v>1592</v>
      </c>
      <c r="G194" s="6" t="s">
        <v>1248</v>
      </c>
      <c r="H194" s="105" t="s">
        <v>1460</v>
      </c>
      <c r="I194" s="17" t="s">
        <v>1360</v>
      </c>
      <c r="J194" s="18" t="s">
        <v>1624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293</v>
      </c>
      <c r="D195" s="6" t="s">
        <v>1160</v>
      </c>
      <c r="E195" s="6" t="s">
        <v>1445</v>
      </c>
      <c r="F195" s="6" t="s">
        <v>1592</v>
      </c>
      <c r="G195" s="6" t="s">
        <v>1248</v>
      </c>
      <c r="H195" s="105" t="s">
        <v>1460</v>
      </c>
      <c r="I195" s="17" t="s">
        <v>1362</v>
      </c>
      <c r="J195" s="18" t="s">
        <v>1649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319</v>
      </c>
      <c r="D196" s="6" t="s">
        <v>1160</v>
      </c>
      <c r="E196" s="6" t="s">
        <v>1445</v>
      </c>
      <c r="F196" s="6" t="s">
        <v>1592</v>
      </c>
      <c r="G196" s="6" t="s">
        <v>1248</v>
      </c>
      <c r="H196" s="105" t="s">
        <v>1460</v>
      </c>
      <c r="I196" s="17" t="s">
        <v>1364</v>
      </c>
      <c r="J196" s="18" t="s">
        <v>1650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580</v>
      </c>
      <c r="D197" s="6" t="s">
        <v>1174</v>
      </c>
      <c r="E197" s="6" t="s">
        <v>1445</v>
      </c>
      <c r="F197" s="6" t="s">
        <v>1592</v>
      </c>
      <c r="G197" s="6" t="s">
        <v>1248</v>
      </c>
      <c r="H197" s="105" t="s">
        <v>1460</v>
      </c>
      <c r="I197" s="17" t="s">
        <v>1373</v>
      </c>
      <c r="J197" s="18" t="s">
        <v>901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94</v>
      </c>
      <c r="D198" s="6" t="s">
        <v>1160</v>
      </c>
      <c r="E198" s="6" t="s">
        <v>1445</v>
      </c>
      <c r="F198" s="6" t="s">
        <v>1592</v>
      </c>
      <c r="G198" s="6" t="s">
        <v>4073</v>
      </c>
      <c r="H198" s="105" t="s">
        <v>4074</v>
      </c>
      <c r="I198" s="17" t="s">
        <v>1351</v>
      </c>
      <c r="J198" s="18" t="s">
        <v>1553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216</v>
      </c>
      <c r="D199" s="6" t="s">
        <v>1160</v>
      </c>
      <c r="E199" s="6" t="s">
        <v>1445</v>
      </c>
      <c r="F199" s="6" t="s">
        <v>1592</v>
      </c>
      <c r="G199" s="6" t="s">
        <v>4073</v>
      </c>
      <c r="H199" s="105" t="s">
        <v>4074</v>
      </c>
      <c r="I199" s="17" t="s">
        <v>1358</v>
      </c>
      <c r="J199" s="18" t="s">
        <v>1645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313</v>
      </c>
      <c r="D200" s="6" t="s">
        <v>1160</v>
      </c>
      <c r="E200" s="6" t="s">
        <v>1445</v>
      </c>
      <c r="F200" s="6" t="s">
        <v>1592</v>
      </c>
      <c r="G200" s="6" t="s">
        <v>4073</v>
      </c>
      <c r="H200" s="105" t="s">
        <v>4074</v>
      </c>
      <c r="I200" s="17" t="s">
        <v>1363</v>
      </c>
      <c r="J200" s="18" t="s">
        <v>1556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327</v>
      </c>
      <c r="D201" s="6" t="s">
        <v>1170</v>
      </c>
      <c r="E201" s="6" t="s">
        <v>1445</v>
      </c>
      <c r="F201" s="6" t="s">
        <v>1592</v>
      </c>
      <c r="G201" s="6" t="s">
        <v>4073</v>
      </c>
      <c r="H201" s="105" t="s">
        <v>4074</v>
      </c>
      <c r="I201" s="17" t="s">
        <v>1365</v>
      </c>
      <c r="J201" s="18" t="s">
        <v>1557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368</v>
      </c>
      <c r="D202" s="6" t="s">
        <v>1160</v>
      </c>
      <c r="E202" s="6" t="s">
        <v>1445</v>
      </c>
      <c r="F202" s="6" t="s">
        <v>1592</v>
      </c>
      <c r="G202" s="6" t="s">
        <v>4073</v>
      </c>
      <c r="H202" s="105" t="s">
        <v>4074</v>
      </c>
      <c r="I202" s="17" t="s">
        <v>1368</v>
      </c>
      <c r="J202" s="18" t="s">
        <v>1651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480</v>
      </c>
      <c r="D203" s="6" t="s">
        <v>1160</v>
      </c>
      <c r="E203" s="6" t="s">
        <v>1445</v>
      </c>
      <c r="F203" s="6" t="s">
        <v>1592</v>
      </c>
      <c r="G203" s="6" t="s">
        <v>4073</v>
      </c>
      <c r="H203" s="105" t="s">
        <v>4074</v>
      </c>
      <c r="I203" s="17" t="s">
        <v>1370</v>
      </c>
      <c r="J203" s="18" t="s">
        <v>1560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485</v>
      </c>
      <c r="D204" s="6" t="s">
        <v>1160</v>
      </c>
      <c r="E204" s="6" t="s">
        <v>1445</v>
      </c>
      <c r="F204" s="6" t="s">
        <v>1592</v>
      </c>
      <c r="G204" s="6" t="s">
        <v>4073</v>
      </c>
      <c r="H204" s="105" t="s">
        <v>4074</v>
      </c>
      <c r="I204" s="17" t="s">
        <v>1371</v>
      </c>
      <c r="J204" s="18" t="s">
        <v>1627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515</v>
      </c>
      <c r="D205" s="6" t="s">
        <v>1170</v>
      </c>
      <c r="E205" s="6" t="s">
        <v>1445</v>
      </c>
      <c r="F205" s="6" t="s">
        <v>1592</v>
      </c>
      <c r="G205" s="6" t="s">
        <v>4073</v>
      </c>
      <c r="H205" s="105" t="s">
        <v>4074</v>
      </c>
      <c r="I205" s="17" t="s">
        <v>1372</v>
      </c>
      <c r="J205" s="18" t="s">
        <v>1628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546</v>
      </c>
      <c r="D206" s="6" t="s">
        <v>1160</v>
      </c>
      <c r="E206" s="6" t="s">
        <v>1445</v>
      </c>
      <c r="F206" s="6" t="s">
        <v>1592</v>
      </c>
      <c r="G206" s="6" t="s">
        <v>4073</v>
      </c>
      <c r="H206" s="105" t="s">
        <v>4074</v>
      </c>
      <c r="I206" s="17" t="s">
        <v>1652</v>
      </c>
      <c r="J206" s="18" t="s">
        <v>1653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1558</v>
      </c>
      <c r="D207" s="6" t="s">
        <v>1170</v>
      </c>
      <c r="E207" s="6" t="s">
        <v>1445</v>
      </c>
      <c r="F207" s="6" t="s">
        <v>1592</v>
      </c>
      <c r="G207" s="6" t="s">
        <v>4076</v>
      </c>
      <c r="H207" s="105" t="s">
        <v>4077</v>
      </c>
      <c r="I207" s="17" t="s">
        <v>1367</v>
      </c>
      <c r="J207" s="18" t="s">
        <v>1559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435</v>
      </c>
      <c r="D208" s="6" t="s">
        <v>1160</v>
      </c>
      <c r="E208" s="6" t="s">
        <v>1445</v>
      </c>
      <c r="F208" s="6" t="s">
        <v>1592</v>
      </c>
      <c r="G208" s="6" t="s">
        <v>4076</v>
      </c>
      <c r="H208" s="105" t="s">
        <v>4077</v>
      </c>
      <c r="I208" s="17" t="s">
        <v>1369</v>
      </c>
      <c r="J208" s="18" t="s">
        <v>1575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4122</v>
      </c>
      <c r="D209" s="6"/>
      <c r="E209" s="6"/>
      <c r="F209" s="6"/>
      <c r="G209" s="6"/>
      <c r="H209" s="105"/>
      <c r="J209" s="18" t="s">
        <v>4123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4437</v>
      </c>
      <c r="D210" s="6"/>
      <c r="E210" s="6"/>
      <c r="F210" s="6"/>
      <c r="G210" s="6"/>
      <c r="H210" s="105"/>
      <c r="J210" s="18" t="s">
        <v>4438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55" t="s">
        <v>4439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280" t="s">
        <v>4449</v>
      </c>
    </row>
    <row r="211" spans="1:29" ht="15">
      <c r="A211" s="6">
        <v>210</v>
      </c>
      <c r="B211" s="6">
        <v>5316</v>
      </c>
      <c r="C211" s="17" t="s">
        <v>4441</v>
      </c>
      <c r="D211" s="6"/>
      <c r="E211" s="6"/>
      <c r="F211" s="6"/>
      <c r="G211" s="6"/>
      <c r="H211" s="105"/>
      <c r="J211" s="17" t="s">
        <v>4442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280" t="s">
        <v>4449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4116</v>
      </c>
      <c r="C1" s="2">
        <v>8733</v>
      </c>
      <c r="D1" s="2"/>
      <c r="E1" s="2"/>
      <c r="F1" s="2"/>
      <c r="G1" s="2"/>
      <c r="H1" s="2" t="s">
        <v>4</v>
      </c>
      <c r="I1" s="2" t="s">
        <v>53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4116</v>
      </c>
      <c r="C2" s="2">
        <v>8733</v>
      </c>
      <c r="D2" s="2"/>
      <c r="E2" s="2"/>
      <c r="F2" s="2"/>
      <c r="G2" s="2"/>
      <c r="H2" s="2" t="s">
        <v>5</v>
      </c>
      <c r="I2" s="2" t="s">
        <v>53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4116</v>
      </c>
      <c r="C3" s="2">
        <v>8733</v>
      </c>
      <c r="D3" s="2"/>
      <c r="E3" s="2"/>
      <c r="F3" s="2"/>
      <c r="G3" s="2"/>
      <c r="H3" s="2" t="s">
        <v>6</v>
      </c>
      <c r="I3" s="2" t="s">
        <v>53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4116</v>
      </c>
      <c r="C4" s="2">
        <v>8733</v>
      </c>
      <c r="D4" s="2"/>
      <c r="E4" s="2"/>
      <c r="F4" s="2"/>
      <c r="G4" s="2"/>
      <c r="H4" s="2" t="s">
        <v>7</v>
      </c>
      <c r="I4" s="2" t="s">
        <v>53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4116</v>
      </c>
      <c r="C5" s="2">
        <v>8686</v>
      </c>
      <c r="D5" s="2"/>
      <c r="E5" s="2"/>
      <c r="F5" s="2"/>
      <c r="G5" s="2"/>
      <c r="H5" s="2" t="s">
        <v>8</v>
      </c>
      <c r="I5" s="2" t="s">
        <v>53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53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4116</v>
      </c>
      <c r="C7" s="2">
        <v>8733</v>
      </c>
      <c r="D7" s="2"/>
      <c r="E7" s="2"/>
      <c r="F7" s="2"/>
      <c r="G7" s="2"/>
      <c r="H7" s="2" t="s">
        <v>10</v>
      </c>
      <c r="I7" s="2" t="s">
        <v>53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4095</v>
      </c>
      <c r="B8" s="2" t="s">
        <v>4116</v>
      </c>
      <c r="C8">
        <v>8733</v>
      </c>
      <c r="D8" s="2"/>
      <c r="E8" s="2"/>
      <c r="F8" s="2"/>
      <c r="G8" s="2"/>
      <c r="H8" s="2" t="s">
        <v>11</v>
      </c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4096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811</v>
      </c>
      <c r="B14" s="2" t="s">
        <v>1158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12" customWidth="1"/>
    <col min="2" max="2" width="10.59765625" style="312"/>
    <col min="3" max="3" width="13.19921875" style="313" bestFit="1" customWidth="1"/>
    <col min="4" max="4" width="13.19921875" style="313" customWidth="1"/>
    <col min="5" max="6" width="14.296875" style="312" customWidth="1"/>
    <col min="7" max="7" width="20.19921875" style="313" bestFit="1" customWidth="1"/>
    <col min="8" max="8" width="14.296875" style="312" customWidth="1"/>
    <col min="9" max="11" width="10.59765625" style="305"/>
    <col min="12" max="12" width="14.296875" style="312" customWidth="1"/>
    <col min="13" max="13" width="14.19921875" style="305" bestFit="1" customWidth="1"/>
    <col min="14" max="16384" width="10.59765625" style="305"/>
  </cols>
  <sheetData>
    <row r="1" spans="1:13" ht="25.05" customHeight="1">
      <c r="A1" s="304" t="s">
        <v>4450</v>
      </c>
      <c r="B1" s="304" t="s">
        <v>4452</v>
      </c>
      <c r="C1" s="304" t="s">
        <v>1</v>
      </c>
      <c r="D1" s="304"/>
      <c r="E1" s="304" t="s">
        <v>5104</v>
      </c>
      <c r="F1" s="304" t="s">
        <v>4453</v>
      </c>
      <c r="G1" s="304" t="s">
        <v>4454</v>
      </c>
      <c r="H1" s="304" t="s">
        <v>4455</v>
      </c>
      <c r="I1" s="304" t="s">
        <v>4456</v>
      </c>
      <c r="J1" s="304" t="s">
        <v>5102</v>
      </c>
      <c r="K1" s="304" t="s">
        <v>5103</v>
      </c>
      <c r="L1" s="304" t="s">
        <v>4451</v>
      </c>
      <c r="M1" s="304" t="s">
        <v>5105</v>
      </c>
    </row>
    <row r="2" spans="1:13" ht="22.95" customHeight="1">
      <c r="A2" s="306" t="s">
        <v>4491</v>
      </c>
      <c r="B2" s="306">
        <v>4259</v>
      </c>
      <c r="C2" s="307" t="s">
        <v>346</v>
      </c>
      <c r="D2" s="307" t="str">
        <f t="shared" ref="D2:D65" si="0">C2&amp;E2</f>
        <v>八里水灣店1</v>
      </c>
      <c r="E2" s="306">
        <v>1</v>
      </c>
      <c r="F2" s="306" t="s">
        <v>4226</v>
      </c>
      <c r="G2" s="307" t="s">
        <v>4492</v>
      </c>
      <c r="H2" s="306" t="s">
        <v>4471</v>
      </c>
      <c r="I2" s="308" t="s">
        <v>4476</v>
      </c>
      <c r="J2" s="309" t="str">
        <f>VLOOKUP(B2,'[5]0919門市清單主檔'!B:V,21,FALSE)</f>
        <v>八里區</v>
      </c>
      <c r="K2" s="310" t="s">
        <v>4461</v>
      </c>
      <c r="L2" s="306" t="s">
        <v>1746</v>
      </c>
      <c r="M2" s="309"/>
    </row>
    <row r="3" spans="1:13" ht="22.95" customHeight="1">
      <c r="A3" s="306" t="s">
        <v>4493</v>
      </c>
      <c r="B3" s="306">
        <v>4259</v>
      </c>
      <c r="C3" s="307" t="s">
        <v>346</v>
      </c>
      <c r="D3" s="307" t="str">
        <f t="shared" si="0"/>
        <v>八里水灣店2</v>
      </c>
      <c r="E3" s="306">
        <v>2</v>
      </c>
      <c r="F3" s="306" t="s">
        <v>4227</v>
      </c>
      <c r="G3" s="307" t="s">
        <v>4494</v>
      </c>
      <c r="H3" s="306" t="s">
        <v>4464</v>
      </c>
      <c r="I3" s="308" t="s">
        <v>4460</v>
      </c>
      <c r="J3" s="309" t="str">
        <f>VLOOKUP(B3,'[5]0919門市清單主檔'!B:V,21,FALSE)</f>
        <v>八里區</v>
      </c>
      <c r="K3" s="310" t="s">
        <v>4461</v>
      </c>
      <c r="L3" s="306" t="s">
        <v>1746</v>
      </c>
      <c r="M3" s="309"/>
    </row>
    <row r="4" spans="1:13" ht="22.95" customHeight="1">
      <c r="A4" s="306" t="s">
        <v>4495</v>
      </c>
      <c r="B4" s="306">
        <v>2306</v>
      </c>
      <c r="C4" s="307" t="s">
        <v>88</v>
      </c>
      <c r="D4" s="307" t="str">
        <f t="shared" si="0"/>
        <v>八里凱旋門1</v>
      </c>
      <c r="E4" s="306">
        <v>1</v>
      </c>
      <c r="F4" s="306" t="s">
        <v>4228</v>
      </c>
      <c r="G4" s="307" t="s">
        <v>4496</v>
      </c>
      <c r="H4" s="306" t="s">
        <v>4471</v>
      </c>
      <c r="I4" s="308" t="s">
        <v>4460</v>
      </c>
      <c r="J4" s="309" t="str">
        <f>VLOOKUP(B4,'[5]0919門市清單主檔'!B:V,21,FALSE)</f>
        <v>八里區</v>
      </c>
      <c r="K4" s="310" t="s">
        <v>4461</v>
      </c>
      <c r="L4" s="306" t="s">
        <v>1746</v>
      </c>
      <c r="M4" s="309"/>
    </row>
    <row r="5" spans="1:13" ht="22.95" customHeight="1">
      <c r="A5" s="306" t="s">
        <v>4497</v>
      </c>
      <c r="B5" s="306">
        <v>2306</v>
      </c>
      <c r="C5" s="307" t="s">
        <v>88</v>
      </c>
      <c r="D5" s="307" t="str">
        <f t="shared" si="0"/>
        <v>八里凱旋門2</v>
      </c>
      <c r="E5" s="306">
        <v>2</v>
      </c>
      <c r="F5" s="306" t="s">
        <v>4229</v>
      </c>
      <c r="G5" s="307" t="s">
        <v>4498</v>
      </c>
      <c r="H5" s="306" t="s">
        <v>4471</v>
      </c>
      <c r="I5" s="308" t="s">
        <v>4460</v>
      </c>
      <c r="J5" s="309" t="str">
        <f>VLOOKUP(B5,'[5]0919門市清單主檔'!B:V,21,FALSE)</f>
        <v>八里區</v>
      </c>
      <c r="K5" s="310" t="s">
        <v>4461</v>
      </c>
      <c r="L5" s="306" t="s">
        <v>1746</v>
      </c>
      <c r="M5" s="309"/>
    </row>
    <row r="6" spans="1:13" ht="22.95" customHeight="1">
      <c r="A6" s="306" t="s">
        <v>4499</v>
      </c>
      <c r="B6" s="306">
        <v>4243</v>
      </c>
      <c r="C6" s="307" t="s">
        <v>342</v>
      </c>
      <c r="D6" s="307" t="str">
        <f t="shared" si="0"/>
        <v>八里聖心店1</v>
      </c>
      <c r="E6" s="306">
        <v>1</v>
      </c>
      <c r="F6" s="306" t="s">
        <v>4278</v>
      </c>
      <c r="G6" s="307" t="s">
        <v>4500</v>
      </c>
      <c r="H6" s="306" t="s">
        <v>4471</v>
      </c>
      <c r="I6" s="308" t="s">
        <v>4460</v>
      </c>
      <c r="J6" s="309" t="str">
        <f>VLOOKUP(B6,'[5]0919門市清單主檔'!B:V,21,FALSE)</f>
        <v>八里區</v>
      </c>
      <c r="K6" s="310" t="s">
        <v>4461</v>
      </c>
      <c r="L6" s="306" t="s">
        <v>1746</v>
      </c>
      <c r="M6" s="309"/>
    </row>
    <row r="7" spans="1:13" ht="22.95" customHeight="1">
      <c r="A7" s="306" t="s">
        <v>4501</v>
      </c>
      <c r="B7" s="306">
        <v>4243</v>
      </c>
      <c r="C7" s="307" t="s">
        <v>342</v>
      </c>
      <c r="D7" s="307" t="str">
        <f t="shared" si="0"/>
        <v>八里聖心店2</v>
      </c>
      <c r="E7" s="306">
        <v>2</v>
      </c>
      <c r="F7" s="306" t="s">
        <v>4279</v>
      </c>
      <c r="G7" s="307" t="s">
        <v>4502</v>
      </c>
      <c r="H7" s="306" t="s">
        <v>4471</v>
      </c>
      <c r="I7" s="308" t="s">
        <v>4460</v>
      </c>
      <c r="J7" s="309" t="str">
        <f>VLOOKUP(B7,'[5]0919門市清單主檔'!B:V,21,FALSE)</f>
        <v>八里區</v>
      </c>
      <c r="K7" s="310" t="s">
        <v>4461</v>
      </c>
      <c r="L7" s="306" t="s">
        <v>1746</v>
      </c>
      <c r="M7" s="309"/>
    </row>
    <row r="8" spans="1:13" ht="22.95" customHeight="1">
      <c r="A8" s="306" t="s">
        <v>4503</v>
      </c>
      <c r="B8" s="306">
        <v>3458</v>
      </c>
      <c r="C8" s="307" t="s">
        <v>190</v>
      </c>
      <c r="D8" s="307" t="str">
        <f t="shared" si="0"/>
        <v>八里龍米店2</v>
      </c>
      <c r="E8" s="306">
        <v>2</v>
      </c>
      <c r="F8" s="306" t="s">
        <v>4280</v>
      </c>
      <c r="G8" s="307" t="s">
        <v>4504</v>
      </c>
      <c r="H8" s="306" t="s">
        <v>4464</v>
      </c>
      <c r="I8" s="308" t="s">
        <v>4460</v>
      </c>
      <c r="J8" s="309" t="str">
        <f>VLOOKUP(B8,'[5]0919門市清單主檔'!B:V,21,FALSE)</f>
        <v>八里區</v>
      </c>
      <c r="K8" s="310" t="s">
        <v>4461</v>
      </c>
      <c r="L8" s="306" t="s">
        <v>1746</v>
      </c>
      <c r="M8" s="309"/>
    </row>
    <row r="9" spans="1:13" ht="22.95" customHeight="1">
      <c r="A9" s="306" t="s">
        <v>4791</v>
      </c>
      <c r="B9" s="306">
        <v>2442</v>
      </c>
      <c r="C9" s="307" t="s">
        <v>102</v>
      </c>
      <c r="D9" s="307" t="str">
        <f t="shared" si="0"/>
        <v>北縣商港店1</v>
      </c>
      <c r="E9" s="306">
        <v>1</v>
      </c>
      <c r="F9" s="306" t="s">
        <v>4230</v>
      </c>
      <c r="G9" s="307" t="s">
        <v>4792</v>
      </c>
      <c r="H9" s="306" t="s">
        <v>4471</v>
      </c>
      <c r="I9" s="308" t="s">
        <v>4460</v>
      </c>
      <c r="J9" s="309" t="str">
        <f>VLOOKUP(B9,'[5]0919門市清單主檔'!B:V,21,FALSE)</f>
        <v>八里區</v>
      </c>
      <c r="K9" s="310" t="s">
        <v>4461</v>
      </c>
      <c r="L9" s="306" t="s">
        <v>1746</v>
      </c>
      <c r="M9" s="309"/>
    </row>
    <row r="10" spans="1:13" ht="22.95" customHeight="1">
      <c r="A10" s="306" t="s">
        <v>4793</v>
      </c>
      <c r="B10" s="306">
        <v>2442</v>
      </c>
      <c r="C10" s="307" t="s">
        <v>102</v>
      </c>
      <c r="D10" s="307" t="str">
        <f t="shared" si="0"/>
        <v>北縣商港店2</v>
      </c>
      <c r="E10" s="306">
        <v>2</v>
      </c>
      <c r="F10" s="306" t="s">
        <v>4231</v>
      </c>
      <c r="G10" s="307" t="s">
        <v>4794</v>
      </c>
      <c r="H10" s="306" t="s">
        <v>4471</v>
      </c>
      <c r="I10" s="308" t="s">
        <v>4460</v>
      </c>
      <c r="J10" s="309" t="str">
        <f>VLOOKUP(B10,'[5]0919門市清單主檔'!B:V,21,FALSE)</f>
        <v>八里區</v>
      </c>
      <c r="K10" s="310" t="s">
        <v>4461</v>
      </c>
      <c r="L10" s="306" t="s">
        <v>1746</v>
      </c>
      <c r="M10" s="309"/>
    </row>
    <row r="11" spans="1:13" ht="22.95" customHeight="1">
      <c r="A11" s="306" t="s">
        <v>4760</v>
      </c>
      <c r="B11" s="306">
        <v>2237</v>
      </c>
      <c r="C11" s="307" t="s">
        <v>76</v>
      </c>
      <c r="D11" s="307" t="str">
        <f t="shared" si="0"/>
        <v>北縣芝蘭店1</v>
      </c>
      <c r="E11" s="306">
        <v>1</v>
      </c>
      <c r="F11" s="306" t="s">
        <v>4258</v>
      </c>
      <c r="G11" s="307" t="s">
        <v>4761</v>
      </c>
      <c r="H11" s="306" t="s">
        <v>4471</v>
      </c>
      <c r="I11" s="308" t="s">
        <v>4460</v>
      </c>
      <c r="J11" s="309" t="str">
        <f>VLOOKUP(B11,'[5]0919門市清單主檔'!B:V,21,FALSE)</f>
        <v>三芝區</v>
      </c>
      <c r="K11" s="310" t="s">
        <v>4461</v>
      </c>
      <c r="L11" s="306" t="s">
        <v>1746</v>
      </c>
      <c r="M11" s="309"/>
    </row>
    <row r="12" spans="1:13" ht="22.95" customHeight="1">
      <c r="A12" s="306" t="s">
        <v>4762</v>
      </c>
      <c r="B12" s="306">
        <v>2237</v>
      </c>
      <c r="C12" s="307" t="s">
        <v>76</v>
      </c>
      <c r="D12" s="307" t="str">
        <f t="shared" si="0"/>
        <v>北縣芝蘭店2</v>
      </c>
      <c r="E12" s="306">
        <v>2</v>
      </c>
      <c r="F12" s="306" t="s">
        <v>4259</v>
      </c>
      <c r="G12" s="307" t="s">
        <v>4763</v>
      </c>
      <c r="H12" s="306" t="s">
        <v>4471</v>
      </c>
      <c r="I12" s="308" t="s">
        <v>4460</v>
      </c>
      <c r="J12" s="309" t="str">
        <f>VLOOKUP(B12,'[5]0919門市清單主檔'!B:V,21,FALSE)</f>
        <v>三芝區</v>
      </c>
      <c r="K12" s="310" t="s">
        <v>4461</v>
      </c>
      <c r="L12" s="306" t="s">
        <v>1746</v>
      </c>
      <c r="M12" s="309"/>
    </row>
    <row r="13" spans="1:13" ht="22.95" customHeight="1">
      <c r="A13" s="306" t="s">
        <v>4462</v>
      </c>
      <c r="B13" s="306">
        <v>3359</v>
      </c>
      <c r="C13" s="307" t="s">
        <v>180</v>
      </c>
      <c r="D13" s="307" t="str">
        <f t="shared" si="0"/>
        <v>三重金陵店1</v>
      </c>
      <c r="E13" s="306">
        <v>1</v>
      </c>
      <c r="F13" s="306" t="s">
        <v>4247</v>
      </c>
      <c r="G13" s="307" t="s">
        <v>4463</v>
      </c>
      <c r="H13" s="306" t="s">
        <v>4464</v>
      </c>
      <c r="I13" s="308" t="s">
        <v>4466</v>
      </c>
      <c r="J13" s="309" t="str">
        <f>VLOOKUP(B13,'[5]0919門市清單主檔'!B:V,21,FALSE)</f>
        <v>三重區</v>
      </c>
      <c r="K13" s="310" t="s">
        <v>4461</v>
      </c>
      <c r="L13" s="306" t="s">
        <v>4043</v>
      </c>
      <c r="M13" s="309"/>
    </row>
    <row r="14" spans="1:13" ht="22.95" customHeight="1">
      <c r="A14" s="306" t="s">
        <v>4467</v>
      </c>
      <c r="B14" s="306">
        <v>3359</v>
      </c>
      <c r="C14" s="307" t="s">
        <v>180</v>
      </c>
      <c r="D14" s="307" t="str">
        <f t="shared" si="0"/>
        <v>三重金陵店2</v>
      </c>
      <c r="E14" s="306">
        <v>2</v>
      </c>
      <c r="F14" s="306" t="s">
        <v>4248</v>
      </c>
      <c r="G14" s="307" t="s">
        <v>4468</v>
      </c>
      <c r="H14" s="306" t="s">
        <v>4464</v>
      </c>
      <c r="I14" s="308" t="s">
        <v>4466</v>
      </c>
      <c r="J14" s="309" t="str">
        <f>VLOOKUP(B14,'[5]0919門市清單主檔'!B:V,21,FALSE)</f>
        <v>三重區</v>
      </c>
      <c r="K14" s="310" t="s">
        <v>4461</v>
      </c>
      <c r="L14" s="306" t="s">
        <v>4043</v>
      </c>
      <c r="M14" s="309"/>
    </row>
    <row r="15" spans="1:13" ht="22.95" customHeight="1">
      <c r="A15" s="306" t="s">
        <v>4505</v>
      </c>
      <c r="B15" s="306" t="s">
        <v>19</v>
      </c>
      <c r="C15" s="307" t="s">
        <v>633</v>
      </c>
      <c r="D15" s="307" t="str">
        <f t="shared" si="0"/>
        <v>三重三民店1</v>
      </c>
      <c r="E15" s="306">
        <v>1</v>
      </c>
      <c r="F15" s="306" t="s">
        <v>4205</v>
      </c>
      <c r="G15" s="307" t="s">
        <v>4506</v>
      </c>
      <c r="H15" s="306" t="s">
        <v>4471</v>
      </c>
      <c r="I15" s="308" t="s">
        <v>4460</v>
      </c>
      <c r="J15" s="309" t="str">
        <f>VLOOKUP(B15,'[5]0919門市清單主檔'!B:V,21,FALSE)</f>
        <v>三重區</v>
      </c>
      <c r="K15" s="310" t="s">
        <v>4461</v>
      </c>
      <c r="L15" s="306" t="s">
        <v>1746</v>
      </c>
      <c r="M15" s="309"/>
    </row>
    <row r="16" spans="1:13" ht="22.95" customHeight="1">
      <c r="A16" s="306" t="s">
        <v>4507</v>
      </c>
      <c r="B16" s="306" t="s">
        <v>19</v>
      </c>
      <c r="C16" s="307" t="s">
        <v>633</v>
      </c>
      <c r="D16" s="307" t="str">
        <f t="shared" si="0"/>
        <v>三重三民店2</v>
      </c>
      <c r="E16" s="306">
        <v>2</v>
      </c>
      <c r="F16" s="306" t="s">
        <v>4206</v>
      </c>
      <c r="G16" s="307" t="s">
        <v>4508</v>
      </c>
      <c r="H16" s="306" t="s">
        <v>4459</v>
      </c>
      <c r="I16" s="308" t="s">
        <v>4476</v>
      </c>
      <c r="J16" s="309" t="str">
        <f>VLOOKUP(B16,'[5]0919門市清單主檔'!B:V,21,FALSE)</f>
        <v>三重區</v>
      </c>
      <c r="K16" s="310" t="s">
        <v>4461</v>
      </c>
      <c r="L16" s="306" t="s">
        <v>1746</v>
      </c>
      <c r="M16" s="309"/>
    </row>
    <row r="17" spans="1:13" ht="22.95" customHeight="1">
      <c r="A17" s="306" t="s">
        <v>4509</v>
      </c>
      <c r="B17" s="306">
        <v>2303</v>
      </c>
      <c r="C17" s="307" t="s">
        <v>87</v>
      </c>
      <c r="D17" s="307" t="str">
        <f t="shared" si="0"/>
        <v>三重三和夜市1</v>
      </c>
      <c r="E17" s="306">
        <v>1</v>
      </c>
      <c r="F17" s="306" t="s">
        <v>4312</v>
      </c>
      <c r="G17" s="307" t="s">
        <v>4510</v>
      </c>
      <c r="H17" s="306" t="s">
        <v>4471</v>
      </c>
      <c r="I17" s="308" t="s">
        <v>4466</v>
      </c>
      <c r="J17" s="309" t="str">
        <f>VLOOKUP(B17,'[5]0919門市清單主檔'!B:V,21,FALSE)</f>
        <v>三重區</v>
      </c>
      <c r="K17" s="310" t="s">
        <v>4461</v>
      </c>
      <c r="L17" s="306" t="s">
        <v>1746</v>
      </c>
      <c r="M17" s="309"/>
    </row>
    <row r="18" spans="1:13" ht="22.95" customHeight="1">
      <c r="A18" s="306" t="s">
        <v>4511</v>
      </c>
      <c r="B18" s="306">
        <v>2303</v>
      </c>
      <c r="C18" s="307" t="s">
        <v>87</v>
      </c>
      <c r="D18" s="307" t="str">
        <f t="shared" si="0"/>
        <v>三重三和夜市2</v>
      </c>
      <c r="E18" s="306">
        <v>2</v>
      </c>
      <c r="F18" s="306" t="s">
        <v>4313</v>
      </c>
      <c r="G18" s="307" t="s">
        <v>4512</v>
      </c>
      <c r="H18" s="306" t="s">
        <v>4471</v>
      </c>
      <c r="I18" s="308" t="s">
        <v>4466</v>
      </c>
      <c r="J18" s="309" t="str">
        <f>VLOOKUP(B18,'[5]0919門市清單主檔'!B:V,21,FALSE)</f>
        <v>三重區</v>
      </c>
      <c r="K18" s="310" t="s">
        <v>4461</v>
      </c>
      <c r="L18" s="306" t="s">
        <v>1746</v>
      </c>
      <c r="M18" s="309"/>
    </row>
    <row r="19" spans="1:13" ht="22.95" customHeight="1">
      <c r="A19" s="306" t="s">
        <v>4513</v>
      </c>
      <c r="B19" s="306">
        <v>2543</v>
      </c>
      <c r="C19" s="307" t="s">
        <v>4129</v>
      </c>
      <c r="D19" s="307" t="str">
        <f t="shared" si="0"/>
        <v>三重大仁店1</v>
      </c>
      <c r="E19" s="306">
        <v>1</v>
      </c>
      <c r="F19" s="306" t="s">
        <v>4198</v>
      </c>
      <c r="G19" s="307" t="s">
        <v>4514</v>
      </c>
      <c r="H19" s="306" t="s">
        <v>4471</v>
      </c>
      <c r="I19" s="308" t="s">
        <v>4460</v>
      </c>
      <c r="J19" s="309" t="str">
        <f>VLOOKUP(B19,'[5]0919門市清單主檔'!B:V,21,FALSE)</f>
        <v>三重區</v>
      </c>
      <c r="K19" s="310" t="s">
        <v>4461</v>
      </c>
      <c r="L19" s="306" t="s">
        <v>1746</v>
      </c>
      <c r="M19" s="309"/>
    </row>
    <row r="20" spans="1:13" ht="22.95" customHeight="1">
      <c r="A20" s="306" t="s">
        <v>4515</v>
      </c>
      <c r="B20" s="306">
        <v>2543</v>
      </c>
      <c r="C20" s="307" t="s">
        <v>4129</v>
      </c>
      <c r="D20" s="307" t="str">
        <f t="shared" si="0"/>
        <v>三重大仁店2</v>
      </c>
      <c r="E20" s="306">
        <v>2</v>
      </c>
      <c r="F20" s="306" t="s">
        <v>4199</v>
      </c>
      <c r="G20" s="307" t="s">
        <v>4516</v>
      </c>
      <c r="H20" s="306" t="s">
        <v>4471</v>
      </c>
      <c r="I20" s="308" t="s">
        <v>4460</v>
      </c>
      <c r="J20" s="309" t="str">
        <f>VLOOKUP(B20,'[5]0919門市清單主檔'!B:V,21,FALSE)</f>
        <v>三重區</v>
      </c>
      <c r="K20" s="310" t="s">
        <v>4461</v>
      </c>
      <c r="L20" s="306" t="s">
        <v>1746</v>
      </c>
      <c r="M20" s="309"/>
    </row>
    <row r="21" spans="1:13" ht="22.95" customHeight="1">
      <c r="A21" s="306" t="s">
        <v>4517</v>
      </c>
      <c r="B21" s="306">
        <v>4134</v>
      </c>
      <c r="C21" s="307" t="s">
        <v>1573</v>
      </c>
      <c r="D21" s="307" t="str">
        <f t="shared" si="0"/>
        <v>三重大同南1</v>
      </c>
      <c r="E21" s="306">
        <v>1</v>
      </c>
      <c r="F21" s="306" t="s">
        <v>4186</v>
      </c>
      <c r="G21" s="307" t="s">
        <v>4518</v>
      </c>
      <c r="H21" s="306" t="s">
        <v>4464</v>
      </c>
      <c r="I21" s="308" t="s">
        <v>4460</v>
      </c>
      <c r="J21" s="309" t="str">
        <f>VLOOKUP(B21,'[5]0919門市清單主檔'!B:V,21,FALSE)</f>
        <v>三重區</v>
      </c>
      <c r="K21" s="310" t="s">
        <v>4461</v>
      </c>
      <c r="L21" s="306" t="s">
        <v>1746</v>
      </c>
      <c r="M21" s="309"/>
    </row>
    <row r="22" spans="1:13" ht="22.95" customHeight="1">
      <c r="A22" s="306" t="s">
        <v>4519</v>
      </c>
      <c r="B22" s="306">
        <v>4134</v>
      </c>
      <c r="C22" s="307" t="s">
        <v>1573</v>
      </c>
      <c r="D22" s="307" t="str">
        <f t="shared" si="0"/>
        <v>三重大同南2</v>
      </c>
      <c r="E22" s="306">
        <v>2</v>
      </c>
      <c r="F22" s="306" t="s">
        <v>4187</v>
      </c>
      <c r="G22" s="307" t="s">
        <v>4520</v>
      </c>
      <c r="H22" s="306" t="s">
        <v>4464</v>
      </c>
      <c r="I22" s="308" t="s">
        <v>4460</v>
      </c>
      <c r="J22" s="309" t="str">
        <f>VLOOKUP(B22,'[5]0919門市清單主檔'!B:V,21,FALSE)</f>
        <v>三重區</v>
      </c>
      <c r="K22" s="310" t="s">
        <v>4461</v>
      </c>
      <c r="L22" s="306" t="s">
        <v>1746</v>
      </c>
      <c r="M22" s="309"/>
    </row>
    <row r="23" spans="1:13" ht="22.95" customHeight="1">
      <c r="A23" s="306" t="s">
        <v>4521</v>
      </c>
      <c r="B23" s="306" t="s">
        <v>38</v>
      </c>
      <c r="C23" s="307" t="s">
        <v>4128</v>
      </c>
      <c r="D23" s="307" t="str">
        <f t="shared" si="0"/>
        <v>三重大有店1</v>
      </c>
      <c r="E23" s="306">
        <v>1</v>
      </c>
      <c r="F23" s="306" t="s">
        <v>4170</v>
      </c>
      <c r="G23" s="307" t="s">
        <v>4522</v>
      </c>
      <c r="H23" s="306" t="s">
        <v>4464</v>
      </c>
      <c r="I23" s="308" t="s">
        <v>4460</v>
      </c>
      <c r="J23" s="309" t="str">
        <f>VLOOKUP(B23,'[5]0919門市清單主檔'!B:V,21,FALSE)</f>
        <v>三重區</v>
      </c>
      <c r="K23" s="310" t="s">
        <v>4461</v>
      </c>
      <c r="L23" s="306" t="s">
        <v>1746</v>
      </c>
      <c r="M23" s="309"/>
    </row>
    <row r="24" spans="1:13" ht="22.95" customHeight="1">
      <c r="A24" s="306" t="s">
        <v>4523</v>
      </c>
      <c r="B24" s="306" t="s">
        <v>38</v>
      </c>
      <c r="C24" s="307" t="s">
        <v>4128</v>
      </c>
      <c r="D24" s="307" t="str">
        <f t="shared" si="0"/>
        <v>三重大有店2</v>
      </c>
      <c r="E24" s="306">
        <v>2</v>
      </c>
      <c r="F24" s="306" t="s">
        <v>4171</v>
      </c>
      <c r="G24" s="307" t="s">
        <v>4524</v>
      </c>
      <c r="H24" s="306" t="s">
        <v>4464</v>
      </c>
      <c r="I24" s="308" t="s">
        <v>4476</v>
      </c>
      <c r="J24" s="309" t="str">
        <f>VLOOKUP(B24,'[5]0919門市清單主檔'!B:V,21,FALSE)</f>
        <v>三重區</v>
      </c>
      <c r="K24" s="310" t="s">
        <v>4461</v>
      </c>
      <c r="L24" s="306" t="s">
        <v>1746</v>
      </c>
      <c r="M24" s="309"/>
    </row>
    <row r="25" spans="1:13" ht="22.95" customHeight="1">
      <c r="A25" s="306" t="s">
        <v>4525</v>
      </c>
      <c r="B25" s="306">
        <v>4560</v>
      </c>
      <c r="C25" s="307" t="s">
        <v>439</v>
      </c>
      <c r="D25" s="307" t="str">
        <f t="shared" si="0"/>
        <v>三重大院店1</v>
      </c>
      <c r="E25" s="306">
        <v>1</v>
      </c>
      <c r="F25" s="306" t="s">
        <v>4293</v>
      </c>
      <c r="G25" s="307" t="s">
        <v>4526</v>
      </c>
      <c r="H25" s="306" t="s">
        <v>4464</v>
      </c>
      <c r="I25" s="308" t="s">
        <v>4476</v>
      </c>
      <c r="J25" s="309" t="str">
        <f>VLOOKUP(B25,'[5]0919門市清單主檔'!B:V,21,FALSE)</f>
        <v>三重區</v>
      </c>
      <c r="K25" s="310" t="s">
        <v>4461</v>
      </c>
      <c r="L25" s="306" t="s">
        <v>1746</v>
      </c>
      <c r="M25" s="309"/>
    </row>
    <row r="26" spans="1:13" ht="22.95" customHeight="1">
      <c r="A26" s="306" t="s">
        <v>4527</v>
      </c>
      <c r="B26" s="306">
        <v>4560</v>
      </c>
      <c r="C26" s="307" t="s">
        <v>439</v>
      </c>
      <c r="D26" s="307" t="str">
        <f t="shared" si="0"/>
        <v>三重大院店2</v>
      </c>
      <c r="E26" s="306">
        <v>2</v>
      </c>
      <c r="F26" s="306" t="s">
        <v>4294</v>
      </c>
      <c r="G26" s="307" t="s">
        <v>4528</v>
      </c>
      <c r="H26" s="306" t="s">
        <v>4464</v>
      </c>
      <c r="I26" s="308" t="s">
        <v>4460</v>
      </c>
      <c r="J26" s="309" t="str">
        <f>VLOOKUP(B26,'[5]0919門市清單主檔'!B:V,21,FALSE)</f>
        <v>三重區</v>
      </c>
      <c r="K26" s="310" t="s">
        <v>4461</v>
      </c>
      <c r="L26" s="306" t="s">
        <v>1746</v>
      </c>
      <c r="M26" s="309"/>
    </row>
    <row r="27" spans="1:13" ht="22.95" customHeight="1">
      <c r="A27" s="306" t="s">
        <v>4529</v>
      </c>
      <c r="B27" s="306">
        <v>2619</v>
      </c>
      <c r="C27" s="307" t="s">
        <v>1513</v>
      </c>
      <c r="D27" s="307" t="str">
        <f t="shared" si="0"/>
        <v>三重大榮店1</v>
      </c>
      <c r="E27" s="306">
        <v>1</v>
      </c>
      <c r="F27" s="306" t="s">
        <v>4211</v>
      </c>
      <c r="G27" s="307" t="s">
        <v>4530</v>
      </c>
      <c r="H27" s="306" t="s">
        <v>4471</v>
      </c>
      <c r="I27" s="308" t="s">
        <v>4460</v>
      </c>
      <c r="J27" s="309" t="str">
        <f>VLOOKUP(B27,'[5]0919門市清單主檔'!B:V,21,FALSE)</f>
        <v>三重區</v>
      </c>
      <c r="K27" s="310" t="s">
        <v>4461</v>
      </c>
      <c r="L27" s="306" t="s">
        <v>1746</v>
      </c>
      <c r="M27" s="309"/>
    </row>
    <row r="28" spans="1:13" ht="22.95" customHeight="1">
      <c r="A28" s="306" t="s">
        <v>4531</v>
      </c>
      <c r="B28" s="306">
        <v>2619</v>
      </c>
      <c r="C28" s="307" t="s">
        <v>1513</v>
      </c>
      <c r="D28" s="307" t="str">
        <f t="shared" si="0"/>
        <v>三重大榮店2</v>
      </c>
      <c r="E28" s="306">
        <v>2</v>
      </c>
      <c r="F28" s="306" t="s">
        <v>4212</v>
      </c>
      <c r="G28" s="307" t="s">
        <v>4532</v>
      </c>
      <c r="H28" s="306" t="s">
        <v>4464</v>
      </c>
      <c r="I28" s="308" t="s">
        <v>4460</v>
      </c>
      <c r="J28" s="309" t="str">
        <f>VLOOKUP(B28,'[5]0919門市清單主檔'!B:V,21,FALSE)</f>
        <v>三重區</v>
      </c>
      <c r="K28" s="310" t="s">
        <v>4461</v>
      </c>
      <c r="L28" s="306" t="s">
        <v>1746</v>
      </c>
      <c r="M28" s="309"/>
    </row>
    <row r="29" spans="1:13" ht="22.95" customHeight="1">
      <c r="A29" s="306" t="s">
        <v>4533</v>
      </c>
      <c r="B29" s="306">
        <v>2042</v>
      </c>
      <c r="C29" s="307" t="s">
        <v>57</v>
      </c>
      <c r="D29" s="307" t="str">
        <f t="shared" si="0"/>
        <v>三重中央北店1</v>
      </c>
      <c r="E29" s="306">
        <v>1</v>
      </c>
      <c r="F29" s="306" t="s">
        <v>4288</v>
      </c>
      <c r="G29" s="307" t="s">
        <v>4534</v>
      </c>
      <c r="H29" s="306" t="s">
        <v>4471</v>
      </c>
      <c r="I29" s="308" t="s">
        <v>4460</v>
      </c>
      <c r="J29" s="309" t="str">
        <f>VLOOKUP(B29,'[5]0919門市清單主檔'!B:V,21,FALSE)</f>
        <v>三重區</v>
      </c>
      <c r="K29" s="310" t="s">
        <v>4461</v>
      </c>
      <c r="L29" s="306" t="s">
        <v>1746</v>
      </c>
      <c r="M29" s="309"/>
    </row>
    <row r="30" spans="1:13" ht="22.95" customHeight="1">
      <c r="A30" s="306" t="s">
        <v>4535</v>
      </c>
      <c r="B30" s="306">
        <v>2042</v>
      </c>
      <c r="C30" s="307" t="s">
        <v>57</v>
      </c>
      <c r="D30" s="307" t="str">
        <f t="shared" si="0"/>
        <v>三重中央北店2</v>
      </c>
      <c r="E30" s="306">
        <v>2</v>
      </c>
      <c r="F30" s="306" t="s">
        <v>4289</v>
      </c>
      <c r="G30" s="307" t="s">
        <v>4536</v>
      </c>
      <c r="H30" s="306" t="s">
        <v>4471</v>
      </c>
      <c r="I30" s="308" t="s">
        <v>4476</v>
      </c>
      <c r="J30" s="309" t="str">
        <f>VLOOKUP(B30,'[5]0919門市清單主檔'!B:V,21,FALSE)</f>
        <v>三重區</v>
      </c>
      <c r="K30" s="310" t="s">
        <v>4461</v>
      </c>
      <c r="L30" s="306" t="s">
        <v>1746</v>
      </c>
      <c r="M30" s="309"/>
    </row>
    <row r="31" spans="1:13" ht="22.95" customHeight="1">
      <c r="A31" s="306" t="s">
        <v>4537</v>
      </c>
      <c r="B31" s="306">
        <v>4083</v>
      </c>
      <c r="C31" s="307" t="s">
        <v>1518</v>
      </c>
      <c r="D31" s="307" t="str">
        <f t="shared" si="0"/>
        <v>三重中央南1</v>
      </c>
      <c r="E31" s="306">
        <v>1</v>
      </c>
      <c r="F31" s="306" t="s">
        <v>4263</v>
      </c>
      <c r="G31" s="307" t="s">
        <v>4538</v>
      </c>
      <c r="H31" s="306" t="s">
        <v>4459</v>
      </c>
      <c r="I31" s="308" t="s">
        <v>4460</v>
      </c>
      <c r="J31" s="309" t="str">
        <f>VLOOKUP(B31,'[5]0919門市清單主檔'!B:V,21,FALSE)</f>
        <v>三重區</v>
      </c>
      <c r="K31" s="310" t="s">
        <v>4461</v>
      </c>
      <c r="L31" s="306" t="s">
        <v>1746</v>
      </c>
      <c r="M31" s="309"/>
    </row>
    <row r="32" spans="1:13" ht="22.95" customHeight="1">
      <c r="A32" s="306" t="s">
        <v>4539</v>
      </c>
      <c r="B32" s="306">
        <v>4083</v>
      </c>
      <c r="C32" s="307" t="s">
        <v>1518</v>
      </c>
      <c r="D32" s="307" t="str">
        <f t="shared" si="0"/>
        <v>三重中央南2</v>
      </c>
      <c r="E32" s="306">
        <v>2</v>
      </c>
      <c r="F32" s="306" t="s">
        <v>4264</v>
      </c>
      <c r="G32" s="307" t="s">
        <v>4540</v>
      </c>
      <c r="H32" s="306" t="s">
        <v>4459</v>
      </c>
      <c r="I32" s="308" t="s">
        <v>4460</v>
      </c>
      <c r="J32" s="309" t="str">
        <f>VLOOKUP(B32,'[5]0919門市清單主檔'!B:V,21,FALSE)</f>
        <v>三重區</v>
      </c>
      <c r="K32" s="310" t="s">
        <v>4461</v>
      </c>
      <c r="L32" s="306" t="s">
        <v>1746</v>
      </c>
      <c r="M32" s="309"/>
    </row>
    <row r="33" spans="1:13" ht="22.95" customHeight="1">
      <c r="A33" s="306" t="s">
        <v>4541</v>
      </c>
      <c r="B33" s="306">
        <v>2014</v>
      </c>
      <c r="C33" s="307" t="s">
        <v>55</v>
      </c>
      <c r="D33" s="307" t="str">
        <f t="shared" si="0"/>
        <v>三重中陽二店1</v>
      </c>
      <c r="E33" s="306">
        <v>1</v>
      </c>
      <c r="F33" s="306" t="s">
        <v>4174</v>
      </c>
      <c r="G33" s="307" t="s">
        <v>4542</v>
      </c>
      <c r="H33" s="306" t="s">
        <v>4471</v>
      </c>
      <c r="I33" s="308" t="s">
        <v>4476</v>
      </c>
      <c r="J33" s="309" t="str">
        <f>VLOOKUP(B33,'[5]0919門市清單主檔'!B:V,21,FALSE)</f>
        <v>三重區</v>
      </c>
      <c r="K33" s="310" t="s">
        <v>4461</v>
      </c>
      <c r="L33" s="306" t="s">
        <v>1746</v>
      </c>
      <c r="M33" s="309"/>
    </row>
    <row r="34" spans="1:13" ht="22.95" customHeight="1">
      <c r="A34" s="306" t="s">
        <v>4543</v>
      </c>
      <c r="B34" s="306">
        <v>2014</v>
      </c>
      <c r="C34" s="307" t="s">
        <v>55</v>
      </c>
      <c r="D34" s="307" t="str">
        <f t="shared" si="0"/>
        <v>三重中陽二店2</v>
      </c>
      <c r="E34" s="306">
        <v>2</v>
      </c>
      <c r="F34" s="306" t="s">
        <v>4173</v>
      </c>
      <c r="G34" s="307" t="s">
        <v>4544</v>
      </c>
      <c r="H34" s="306" t="s">
        <v>4471</v>
      </c>
      <c r="I34" s="308" t="s">
        <v>4466</v>
      </c>
      <c r="J34" s="309" t="str">
        <f>VLOOKUP(B34,'[5]0919門市清單主檔'!B:V,21,FALSE)</f>
        <v>三重區</v>
      </c>
      <c r="K34" s="310" t="s">
        <v>4461</v>
      </c>
      <c r="L34" s="306" t="s">
        <v>1746</v>
      </c>
      <c r="M34" s="309"/>
    </row>
    <row r="35" spans="1:13" ht="22.95" customHeight="1">
      <c r="A35" s="306" t="s">
        <v>4545</v>
      </c>
      <c r="B35" s="306" t="s">
        <v>22</v>
      </c>
      <c r="C35" s="307" t="s">
        <v>1563</v>
      </c>
      <c r="D35" s="307" t="str">
        <f t="shared" si="0"/>
        <v>三重中興北2</v>
      </c>
      <c r="E35" s="306">
        <v>2</v>
      </c>
      <c r="F35" s="306" t="s">
        <v>4268</v>
      </c>
      <c r="G35" s="307" t="s">
        <v>4546</v>
      </c>
      <c r="H35" s="306" t="s">
        <v>4464</v>
      </c>
      <c r="I35" s="308" t="s">
        <v>4460</v>
      </c>
      <c r="J35" s="309" t="str">
        <f>VLOOKUP(B35,'[5]0919門市清單主檔'!B:V,21,FALSE)</f>
        <v>三重區</v>
      </c>
      <c r="K35" s="310" t="s">
        <v>4461</v>
      </c>
      <c r="L35" s="306" t="s">
        <v>1746</v>
      </c>
      <c r="M35" s="309"/>
    </row>
    <row r="36" spans="1:13" ht="22.95" customHeight="1">
      <c r="A36" s="306" t="s">
        <v>4547</v>
      </c>
      <c r="B36" s="306" t="s">
        <v>23</v>
      </c>
      <c r="C36" s="307" t="s">
        <v>1565</v>
      </c>
      <c r="D36" s="307" t="str">
        <f t="shared" si="0"/>
        <v>三重中興北二1</v>
      </c>
      <c r="E36" s="306">
        <v>1</v>
      </c>
      <c r="F36" s="306" t="s">
        <v>4269</v>
      </c>
      <c r="G36" s="307" t="s">
        <v>4548</v>
      </c>
      <c r="H36" s="306" t="s">
        <v>4464</v>
      </c>
      <c r="I36" s="308" t="s">
        <v>4466</v>
      </c>
      <c r="J36" s="309" t="str">
        <f>VLOOKUP(B36,'[5]0919門市清單主檔'!B:V,21,FALSE)</f>
        <v>三重區</v>
      </c>
      <c r="K36" s="310" t="s">
        <v>4461</v>
      </c>
      <c r="L36" s="306" t="s">
        <v>1746</v>
      </c>
      <c r="M36" s="309"/>
    </row>
    <row r="37" spans="1:13" ht="22.95" customHeight="1">
      <c r="A37" s="306" t="s">
        <v>4549</v>
      </c>
      <c r="B37" s="306" t="s">
        <v>23</v>
      </c>
      <c r="C37" s="307" t="s">
        <v>1565</v>
      </c>
      <c r="D37" s="307" t="str">
        <f t="shared" si="0"/>
        <v>三重中興北二2</v>
      </c>
      <c r="E37" s="306">
        <v>2</v>
      </c>
      <c r="F37" s="306" t="s">
        <v>4270</v>
      </c>
      <c r="G37" s="307" t="s">
        <v>4550</v>
      </c>
      <c r="H37" s="306" t="s">
        <v>4464</v>
      </c>
      <c r="I37" s="308" t="s">
        <v>4466</v>
      </c>
      <c r="J37" s="309" t="str">
        <f>VLOOKUP(B37,'[5]0919門市清單主檔'!B:V,21,FALSE)</f>
        <v>三重區</v>
      </c>
      <c r="K37" s="310" t="s">
        <v>4461</v>
      </c>
      <c r="L37" s="306" t="s">
        <v>1746</v>
      </c>
      <c r="M37" s="309"/>
    </row>
    <row r="38" spans="1:13" ht="22.95" customHeight="1">
      <c r="A38" s="306" t="s">
        <v>4551</v>
      </c>
      <c r="B38" s="306">
        <v>2759</v>
      </c>
      <c r="C38" s="307" t="s">
        <v>1463</v>
      </c>
      <c r="D38" s="307" t="str">
        <f t="shared" si="0"/>
        <v>三重仁化店1</v>
      </c>
      <c r="E38" s="306">
        <v>1</v>
      </c>
      <c r="F38" s="306" t="s">
        <v>4188</v>
      </c>
      <c r="G38" s="307" t="s">
        <v>4552</v>
      </c>
      <c r="H38" s="306" t="s">
        <v>4464</v>
      </c>
      <c r="I38" s="308" t="s">
        <v>4460</v>
      </c>
      <c r="J38" s="309" t="str">
        <f>VLOOKUP(B38,'[5]0919門市清單主檔'!B:V,21,FALSE)</f>
        <v>三重區</v>
      </c>
      <c r="K38" s="310" t="s">
        <v>4461</v>
      </c>
      <c r="L38" s="306" t="s">
        <v>1746</v>
      </c>
      <c r="M38" s="309"/>
    </row>
    <row r="39" spans="1:13" ht="22.95" customHeight="1">
      <c r="A39" s="306" t="s">
        <v>4553</v>
      </c>
      <c r="B39" s="306">
        <v>2759</v>
      </c>
      <c r="C39" s="307" t="s">
        <v>1463</v>
      </c>
      <c r="D39" s="307" t="str">
        <f t="shared" si="0"/>
        <v>三重仁化店2</v>
      </c>
      <c r="E39" s="306">
        <v>2</v>
      </c>
      <c r="F39" s="306" t="s">
        <v>4189</v>
      </c>
      <c r="G39" s="307" t="s">
        <v>4554</v>
      </c>
      <c r="H39" s="306" t="s">
        <v>4464</v>
      </c>
      <c r="I39" s="308" t="s">
        <v>4460</v>
      </c>
      <c r="J39" s="309" t="str">
        <f>VLOOKUP(B39,'[5]0919門市清單主檔'!B:V,21,FALSE)</f>
        <v>三重區</v>
      </c>
      <c r="K39" s="310" t="s">
        <v>4461</v>
      </c>
      <c r="L39" s="306" t="s">
        <v>1746</v>
      </c>
      <c r="M39" s="309"/>
    </row>
    <row r="40" spans="1:13" ht="22.95" customHeight="1">
      <c r="A40" s="306" t="s">
        <v>4555</v>
      </c>
      <c r="B40" s="306">
        <v>4397</v>
      </c>
      <c r="C40" s="307" t="s">
        <v>386</v>
      </c>
      <c r="D40" s="307" t="str">
        <f t="shared" si="0"/>
        <v>三重仁旺店1</v>
      </c>
      <c r="E40" s="306">
        <v>1</v>
      </c>
      <c r="F40" s="306" t="s">
        <v>4221</v>
      </c>
      <c r="G40" s="307" t="s">
        <v>4556</v>
      </c>
      <c r="H40" s="306" t="s">
        <v>4471</v>
      </c>
      <c r="I40" s="308" t="s">
        <v>4460</v>
      </c>
      <c r="J40" s="309" t="str">
        <f>VLOOKUP(B40,'[5]0919門市清單主檔'!B:V,21,FALSE)</f>
        <v>三重區</v>
      </c>
      <c r="K40" s="310" t="s">
        <v>4461</v>
      </c>
      <c r="L40" s="306" t="s">
        <v>1746</v>
      </c>
      <c r="M40" s="309"/>
    </row>
    <row r="41" spans="1:13" ht="22.95" customHeight="1">
      <c r="A41" s="306" t="s">
        <v>4557</v>
      </c>
      <c r="B41" s="306">
        <v>4397</v>
      </c>
      <c r="C41" s="307" t="s">
        <v>386</v>
      </c>
      <c r="D41" s="307" t="str">
        <f t="shared" si="0"/>
        <v>三重仁旺店2</v>
      </c>
      <c r="E41" s="306">
        <v>2</v>
      </c>
      <c r="F41" s="306" t="s">
        <v>4222</v>
      </c>
      <c r="G41" s="307" t="s">
        <v>4558</v>
      </c>
      <c r="H41" s="306" t="s">
        <v>4471</v>
      </c>
      <c r="I41" s="308" t="s">
        <v>4460</v>
      </c>
      <c r="J41" s="309" t="str">
        <f>VLOOKUP(B41,'[5]0919門市清單主檔'!B:V,21,FALSE)</f>
        <v>三重區</v>
      </c>
      <c r="K41" s="310" t="s">
        <v>4461</v>
      </c>
      <c r="L41" s="306" t="s">
        <v>1746</v>
      </c>
      <c r="M41" s="309"/>
    </row>
    <row r="42" spans="1:13" ht="22.95" customHeight="1">
      <c r="A42" s="306" t="s">
        <v>4559</v>
      </c>
      <c r="B42" s="306">
        <v>4098</v>
      </c>
      <c r="C42" s="307" t="s">
        <v>1544</v>
      </c>
      <c r="D42" s="307" t="str">
        <f t="shared" si="0"/>
        <v>三重仁美店1</v>
      </c>
      <c r="E42" s="306">
        <v>1</v>
      </c>
      <c r="F42" s="306" t="s">
        <v>4318</v>
      </c>
      <c r="G42" s="307" t="s">
        <v>4560</v>
      </c>
      <c r="H42" s="306" t="s">
        <v>4464</v>
      </c>
      <c r="I42" s="308" t="s">
        <v>4460</v>
      </c>
      <c r="J42" s="309" t="str">
        <f>VLOOKUP(B42,'[5]0919門市清單主檔'!B:V,21,FALSE)</f>
        <v>三重區</v>
      </c>
      <c r="K42" s="310" t="s">
        <v>4461</v>
      </c>
      <c r="L42" s="306" t="s">
        <v>1746</v>
      </c>
      <c r="M42" s="309"/>
    </row>
    <row r="43" spans="1:13" ht="22.95" customHeight="1">
      <c r="A43" s="306" t="s">
        <v>4561</v>
      </c>
      <c r="B43" s="306">
        <v>4241</v>
      </c>
      <c r="C43" s="307" t="s">
        <v>1494</v>
      </c>
      <c r="D43" s="307" t="str">
        <f t="shared" si="0"/>
        <v>三重仁義店1</v>
      </c>
      <c r="E43" s="306">
        <v>1</v>
      </c>
      <c r="F43" s="306" t="s">
        <v>4327</v>
      </c>
      <c r="G43" s="307" t="s">
        <v>4562</v>
      </c>
      <c r="H43" s="306" t="s">
        <v>4464</v>
      </c>
      <c r="I43" s="308" t="s">
        <v>4460</v>
      </c>
      <c r="J43" s="309" t="str">
        <f>VLOOKUP(B43,'[5]0919門市清單主檔'!B:V,21,FALSE)</f>
        <v>三重區</v>
      </c>
      <c r="K43" s="310" t="s">
        <v>4461</v>
      </c>
      <c r="L43" s="306" t="s">
        <v>1746</v>
      </c>
      <c r="M43" s="309"/>
    </row>
    <row r="44" spans="1:13" ht="22.95" customHeight="1">
      <c r="A44" s="306" t="s">
        <v>4563</v>
      </c>
      <c r="B44" s="306">
        <v>4241</v>
      </c>
      <c r="C44" s="307" t="s">
        <v>1494</v>
      </c>
      <c r="D44" s="307" t="str">
        <f t="shared" si="0"/>
        <v>三重仁義店2</v>
      </c>
      <c r="E44" s="306">
        <v>2</v>
      </c>
      <c r="F44" s="306" t="s">
        <v>4328</v>
      </c>
      <c r="G44" s="307" t="s">
        <v>4564</v>
      </c>
      <c r="H44" s="306" t="s">
        <v>4464</v>
      </c>
      <c r="I44" s="308" t="s">
        <v>4460</v>
      </c>
      <c r="J44" s="309" t="str">
        <f>VLOOKUP(B44,'[5]0919門市清單主檔'!B:V,21,FALSE)</f>
        <v>三重區</v>
      </c>
      <c r="K44" s="310" t="s">
        <v>4461</v>
      </c>
      <c r="L44" s="306" t="s">
        <v>1746</v>
      </c>
      <c r="M44" s="309"/>
    </row>
    <row r="45" spans="1:13" ht="22.95" customHeight="1">
      <c r="A45" s="306" t="s">
        <v>4565</v>
      </c>
      <c r="B45" s="306">
        <v>4184</v>
      </c>
      <c r="C45" s="307" t="s">
        <v>325</v>
      </c>
      <c r="D45" s="307" t="str">
        <f t="shared" si="0"/>
        <v>三重今大店1</v>
      </c>
      <c r="E45" s="306">
        <v>1</v>
      </c>
      <c r="F45" s="306" t="s">
        <v>4197</v>
      </c>
      <c r="G45" s="307" t="s">
        <v>4566</v>
      </c>
      <c r="H45" s="306" t="s">
        <v>4459</v>
      </c>
      <c r="I45" s="308" t="s">
        <v>4466</v>
      </c>
      <c r="J45" s="309" t="str">
        <f>VLOOKUP(B45,'[5]0919門市清單主檔'!B:V,21,FALSE)</f>
        <v>三重區</v>
      </c>
      <c r="K45" s="310" t="s">
        <v>4461</v>
      </c>
      <c r="L45" s="306" t="s">
        <v>1746</v>
      </c>
      <c r="M45" s="309"/>
    </row>
    <row r="46" spans="1:13" ht="22.95" customHeight="1">
      <c r="A46" s="306" t="s">
        <v>4567</v>
      </c>
      <c r="B46" s="306">
        <v>4352</v>
      </c>
      <c r="C46" s="307" t="s">
        <v>371</v>
      </c>
      <c r="D46" s="307" t="str">
        <f t="shared" si="0"/>
        <v>三重公園店1</v>
      </c>
      <c r="E46" s="306">
        <v>1</v>
      </c>
      <c r="F46" s="306" t="s">
        <v>4329</v>
      </c>
      <c r="G46" s="307" t="s">
        <v>4568</v>
      </c>
      <c r="H46" s="306" t="s">
        <v>4464</v>
      </c>
      <c r="I46" s="308" t="s">
        <v>4460</v>
      </c>
      <c r="J46" s="309" t="str">
        <f>VLOOKUP(B46,'[5]0919門市清單主檔'!B:V,21,FALSE)</f>
        <v>三重區</v>
      </c>
      <c r="K46" s="310" t="s">
        <v>4461</v>
      </c>
      <c r="L46" s="306" t="s">
        <v>1746</v>
      </c>
      <c r="M46" s="309"/>
    </row>
    <row r="47" spans="1:13" ht="22.95" customHeight="1">
      <c r="A47" s="306" t="s">
        <v>4569</v>
      </c>
      <c r="B47" s="306">
        <v>4352</v>
      </c>
      <c r="C47" s="307" t="s">
        <v>371</v>
      </c>
      <c r="D47" s="307" t="str">
        <f t="shared" si="0"/>
        <v>三重公園店2</v>
      </c>
      <c r="E47" s="306">
        <v>2</v>
      </c>
      <c r="F47" s="306" t="s">
        <v>4330</v>
      </c>
      <c r="G47" s="307" t="s">
        <v>4570</v>
      </c>
      <c r="H47" s="306" t="s">
        <v>4464</v>
      </c>
      <c r="I47" s="308" t="s">
        <v>4460</v>
      </c>
      <c r="J47" s="309" t="str">
        <f>VLOOKUP(B47,'[5]0919門市清單主檔'!B:V,21,FALSE)</f>
        <v>三重區</v>
      </c>
      <c r="K47" s="310" t="s">
        <v>4461</v>
      </c>
      <c r="L47" s="306" t="s">
        <v>1746</v>
      </c>
      <c r="M47" s="309"/>
    </row>
    <row r="48" spans="1:13" ht="22.95" customHeight="1">
      <c r="A48" s="306" t="s">
        <v>4571</v>
      </c>
      <c r="B48" s="306">
        <v>4968</v>
      </c>
      <c r="C48" s="307" t="s">
        <v>573</v>
      </c>
      <c r="D48" s="307" t="str">
        <f t="shared" si="0"/>
        <v>三重太璞宮1</v>
      </c>
      <c r="E48" s="306">
        <v>1</v>
      </c>
      <c r="F48" s="306" t="s">
        <v>4172</v>
      </c>
      <c r="G48" s="307" t="s">
        <v>4572</v>
      </c>
      <c r="H48" s="306" t="s">
        <v>4459</v>
      </c>
      <c r="I48" s="308" t="s">
        <v>4573</v>
      </c>
      <c r="J48" s="309" t="str">
        <f>VLOOKUP(B48,'[5]0919門市清單主檔'!B:V,21,FALSE)</f>
        <v>三重區</v>
      </c>
      <c r="K48" s="310" t="s">
        <v>4461</v>
      </c>
      <c r="L48" s="306" t="s">
        <v>1746</v>
      </c>
      <c r="M48" s="309"/>
    </row>
    <row r="49" spans="1:13" ht="22.95" customHeight="1">
      <c r="A49" s="306" t="s">
        <v>4574</v>
      </c>
      <c r="B49" s="306">
        <v>4312</v>
      </c>
      <c r="C49" s="307" t="s">
        <v>361</v>
      </c>
      <c r="D49" s="307" t="str">
        <f t="shared" si="0"/>
        <v>三重文化北1</v>
      </c>
      <c r="E49" s="306">
        <v>1</v>
      </c>
      <c r="F49" s="306" t="s">
        <v>4209</v>
      </c>
      <c r="G49" s="307" t="s">
        <v>4575</v>
      </c>
      <c r="H49" s="306" t="s">
        <v>4459</v>
      </c>
      <c r="I49" s="308" t="s">
        <v>4460</v>
      </c>
      <c r="J49" s="309" t="str">
        <f>VLOOKUP(B49,'[5]0919門市清單主檔'!B:V,21,FALSE)</f>
        <v>三重區</v>
      </c>
      <c r="K49" s="310" t="s">
        <v>4461</v>
      </c>
      <c r="L49" s="306" t="s">
        <v>1746</v>
      </c>
      <c r="M49" s="309"/>
    </row>
    <row r="50" spans="1:13" ht="22.95" customHeight="1">
      <c r="A50" s="306" t="s">
        <v>4576</v>
      </c>
      <c r="B50" s="306">
        <v>4312</v>
      </c>
      <c r="C50" s="307" t="s">
        <v>361</v>
      </c>
      <c r="D50" s="307" t="str">
        <f t="shared" si="0"/>
        <v>三重文化北2</v>
      </c>
      <c r="E50" s="306">
        <v>2</v>
      </c>
      <c r="F50" s="306" t="s">
        <v>4210</v>
      </c>
      <c r="G50" s="307" t="s">
        <v>4577</v>
      </c>
      <c r="H50" s="306" t="s">
        <v>4459</v>
      </c>
      <c r="I50" s="308" t="s">
        <v>4460</v>
      </c>
      <c r="J50" s="309" t="str">
        <f>VLOOKUP(B50,'[5]0919門市清單主檔'!B:V,21,FALSE)</f>
        <v>三重區</v>
      </c>
      <c r="K50" s="310" t="s">
        <v>4461</v>
      </c>
      <c r="L50" s="306" t="s">
        <v>1746</v>
      </c>
      <c r="M50" s="309"/>
    </row>
    <row r="51" spans="1:13" ht="22.95" customHeight="1">
      <c r="A51" s="306" t="s">
        <v>4578</v>
      </c>
      <c r="B51" s="306" t="s">
        <v>20</v>
      </c>
      <c r="C51" s="307" t="s">
        <v>4119</v>
      </c>
      <c r="D51" s="307" t="str">
        <f t="shared" si="0"/>
        <v>三重正義北店1</v>
      </c>
      <c r="E51" s="306">
        <v>1</v>
      </c>
      <c r="F51" s="306" t="s">
        <v>4290</v>
      </c>
      <c r="G51" s="307" t="s">
        <v>4579</v>
      </c>
      <c r="H51" s="306" t="s">
        <v>4471</v>
      </c>
      <c r="I51" s="308" t="s">
        <v>4476</v>
      </c>
      <c r="J51" s="309" t="str">
        <f>VLOOKUP(B51,'[5]0919門市清單主檔'!B:V,21,FALSE)</f>
        <v>三重區</v>
      </c>
      <c r="K51" s="310" t="s">
        <v>4461</v>
      </c>
      <c r="L51" s="306" t="s">
        <v>1746</v>
      </c>
      <c r="M51" s="309"/>
    </row>
    <row r="52" spans="1:13" ht="22.95" customHeight="1">
      <c r="A52" s="306" t="s">
        <v>4580</v>
      </c>
      <c r="B52" s="306">
        <v>2349</v>
      </c>
      <c r="C52" s="307" t="s">
        <v>4088</v>
      </c>
      <c r="D52" s="307" t="str">
        <f t="shared" si="0"/>
        <v>三重永福店1</v>
      </c>
      <c r="E52" s="306">
        <v>1</v>
      </c>
      <c r="F52" s="306" t="s">
        <v>4302</v>
      </c>
      <c r="G52" s="307" t="s">
        <v>4581</v>
      </c>
      <c r="H52" s="306" t="s">
        <v>4471</v>
      </c>
      <c r="I52" s="308" t="s">
        <v>4466</v>
      </c>
      <c r="J52" s="309" t="str">
        <f>VLOOKUP(B52,'[5]0919門市清單主檔'!B:V,21,FALSE)</f>
        <v>三重區</v>
      </c>
      <c r="K52" s="310" t="s">
        <v>4461</v>
      </c>
      <c r="L52" s="306" t="s">
        <v>1746</v>
      </c>
      <c r="M52" s="309"/>
    </row>
    <row r="53" spans="1:13" ht="22.95" customHeight="1">
      <c r="A53" s="306" t="s">
        <v>4582</v>
      </c>
      <c r="B53" s="306">
        <v>2349</v>
      </c>
      <c r="C53" s="307" t="s">
        <v>4088</v>
      </c>
      <c r="D53" s="307" t="str">
        <f t="shared" si="0"/>
        <v>三重永福店2</v>
      </c>
      <c r="E53" s="306">
        <v>2</v>
      </c>
      <c r="F53" s="306" t="s">
        <v>4303</v>
      </c>
      <c r="G53" s="307" t="s">
        <v>4583</v>
      </c>
      <c r="H53" s="306" t="s">
        <v>4471</v>
      </c>
      <c r="I53" s="308" t="s">
        <v>4466</v>
      </c>
      <c r="J53" s="309" t="str">
        <f>VLOOKUP(B53,'[5]0919門市清單主檔'!B:V,21,FALSE)</f>
        <v>三重區</v>
      </c>
      <c r="K53" s="310" t="s">
        <v>4461</v>
      </c>
      <c r="L53" s="306" t="s">
        <v>1746</v>
      </c>
      <c r="M53" s="309"/>
    </row>
    <row r="54" spans="1:13" ht="22.95" customHeight="1">
      <c r="A54" s="306" t="s">
        <v>4584</v>
      </c>
      <c r="B54" s="306">
        <v>3676</v>
      </c>
      <c r="C54" s="307" t="s">
        <v>4099</v>
      </c>
      <c r="D54" s="307" t="str">
        <f t="shared" si="0"/>
        <v>三重田心店1</v>
      </c>
      <c r="E54" s="306">
        <v>1</v>
      </c>
      <c r="F54" s="306" t="s">
        <v>4207</v>
      </c>
      <c r="G54" s="311" t="s">
        <v>4585</v>
      </c>
      <c r="H54" s="306" t="s">
        <v>4464</v>
      </c>
      <c r="I54" s="308" t="s">
        <v>4460</v>
      </c>
      <c r="J54" s="309" t="str">
        <f>VLOOKUP(B54,'[5]0919門市清單主檔'!B:V,21,FALSE)</f>
        <v>三重區</v>
      </c>
      <c r="K54" s="310" t="s">
        <v>4461</v>
      </c>
      <c r="L54" s="306" t="s">
        <v>1746</v>
      </c>
      <c r="M54" s="309"/>
    </row>
    <row r="55" spans="1:13" ht="22.95" customHeight="1">
      <c r="A55" s="306" t="s">
        <v>4586</v>
      </c>
      <c r="B55" s="306">
        <v>3676</v>
      </c>
      <c r="C55" s="307" t="s">
        <v>4099</v>
      </c>
      <c r="D55" s="307" t="str">
        <f t="shared" si="0"/>
        <v>三重田心店2</v>
      </c>
      <c r="E55" s="306">
        <v>2</v>
      </c>
      <c r="F55" s="306" t="s">
        <v>4208</v>
      </c>
      <c r="G55" s="307" t="s">
        <v>4587</v>
      </c>
      <c r="H55" s="306" t="s">
        <v>4464</v>
      </c>
      <c r="I55" s="308" t="s">
        <v>4476</v>
      </c>
      <c r="J55" s="309" t="str">
        <f>VLOOKUP(B55,'[5]0919門市清單主檔'!B:V,21,FALSE)</f>
        <v>三重區</v>
      </c>
      <c r="K55" s="310" t="s">
        <v>4461</v>
      </c>
      <c r="L55" s="306" t="s">
        <v>1746</v>
      </c>
      <c r="M55" s="309"/>
    </row>
    <row r="56" spans="1:13" ht="22.95" customHeight="1">
      <c r="A56" s="306" t="s">
        <v>4588</v>
      </c>
      <c r="B56" s="306">
        <v>4539</v>
      </c>
      <c r="C56" s="307" t="s">
        <v>432</v>
      </c>
      <c r="D56" s="307" t="str">
        <f t="shared" si="0"/>
        <v>三重自信店1</v>
      </c>
      <c r="E56" s="306">
        <v>1</v>
      </c>
      <c r="F56" s="306" t="s">
        <v>4201</v>
      </c>
      <c r="G56" s="307" t="s">
        <v>4589</v>
      </c>
      <c r="H56" s="306" t="s">
        <v>4464</v>
      </c>
      <c r="I56" s="308" t="s">
        <v>4460</v>
      </c>
      <c r="J56" s="309" t="str">
        <f>VLOOKUP(B56,'[5]0919門市清單主檔'!B:V,21,FALSE)</f>
        <v>三重區</v>
      </c>
      <c r="K56" s="310" t="s">
        <v>4461</v>
      </c>
      <c r="L56" s="306" t="s">
        <v>1746</v>
      </c>
      <c r="M56" s="309"/>
    </row>
    <row r="57" spans="1:13" ht="22.95" customHeight="1">
      <c r="A57" s="306" t="s">
        <v>4590</v>
      </c>
      <c r="B57" s="306">
        <v>4539</v>
      </c>
      <c r="C57" s="307" t="s">
        <v>432</v>
      </c>
      <c r="D57" s="307" t="str">
        <f t="shared" si="0"/>
        <v>三重自信店2</v>
      </c>
      <c r="E57" s="306">
        <v>2</v>
      </c>
      <c r="F57" s="306" t="s">
        <v>4202</v>
      </c>
      <c r="G57" s="307" t="s">
        <v>4591</v>
      </c>
      <c r="H57" s="306" t="s">
        <v>4464</v>
      </c>
      <c r="I57" s="308" t="s">
        <v>4460</v>
      </c>
      <c r="J57" s="309" t="str">
        <f>VLOOKUP(B57,'[5]0919門市清單主檔'!B:V,21,FALSE)</f>
        <v>三重區</v>
      </c>
      <c r="K57" s="310" t="s">
        <v>4461</v>
      </c>
      <c r="L57" s="306" t="s">
        <v>1746</v>
      </c>
      <c r="M57" s="309"/>
    </row>
    <row r="58" spans="1:13" ht="22.95" customHeight="1">
      <c r="A58" s="306" t="s">
        <v>4592</v>
      </c>
      <c r="B58" s="306">
        <v>3623</v>
      </c>
      <c r="C58" s="307" t="s">
        <v>208</v>
      </c>
      <c r="D58" s="307" t="str">
        <f t="shared" si="0"/>
        <v>三重自強店1</v>
      </c>
      <c r="E58" s="306">
        <v>1</v>
      </c>
      <c r="F58" s="306" t="s">
        <v>4295</v>
      </c>
      <c r="G58" s="307" t="s">
        <v>4593</v>
      </c>
      <c r="H58" s="306" t="s">
        <v>4464</v>
      </c>
      <c r="I58" s="308" t="s">
        <v>4460</v>
      </c>
      <c r="J58" s="309" t="str">
        <f>VLOOKUP(B58,'[5]0919門市清單主檔'!B:V,21,FALSE)</f>
        <v>三重區</v>
      </c>
      <c r="K58" s="310" t="s">
        <v>4461</v>
      </c>
      <c r="L58" s="306" t="s">
        <v>1746</v>
      </c>
      <c r="M58" s="309"/>
    </row>
    <row r="59" spans="1:13" ht="22.95" customHeight="1">
      <c r="A59" s="306" t="s">
        <v>4594</v>
      </c>
      <c r="B59" s="306">
        <v>3623</v>
      </c>
      <c r="C59" s="307" t="s">
        <v>208</v>
      </c>
      <c r="D59" s="307" t="str">
        <f t="shared" si="0"/>
        <v>三重自強店2</v>
      </c>
      <c r="E59" s="306">
        <v>2</v>
      </c>
      <c r="F59" s="306" t="s">
        <v>4296</v>
      </c>
      <c r="G59" s="307" t="s">
        <v>4595</v>
      </c>
      <c r="H59" s="306" t="s">
        <v>4464</v>
      </c>
      <c r="I59" s="308" t="s">
        <v>4460</v>
      </c>
      <c r="J59" s="309" t="str">
        <f>VLOOKUP(B59,'[5]0919門市清單主檔'!B:V,21,FALSE)</f>
        <v>三重區</v>
      </c>
      <c r="K59" s="310" t="s">
        <v>4461</v>
      </c>
      <c r="L59" s="306" t="s">
        <v>1746</v>
      </c>
      <c r="M59" s="309"/>
    </row>
    <row r="60" spans="1:13" ht="22.95" customHeight="1">
      <c r="A60" s="306" t="s">
        <v>4596</v>
      </c>
      <c r="B60" s="306" t="s">
        <v>27</v>
      </c>
      <c r="C60" s="307" t="s">
        <v>4105</v>
      </c>
      <c r="D60" s="307" t="str">
        <f t="shared" si="0"/>
        <v>三重車路頭1</v>
      </c>
      <c r="E60" s="306">
        <v>1</v>
      </c>
      <c r="F60" s="306" t="s">
        <v>4597</v>
      </c>
      <c r="G60" s="307" t="s">
        <v>4598</v>
      </c>
      <c r="H60" s="306" t="s">
        <v>4464</v>
      </c>
      <c r="I60" s="308" t="s">
        <v>4460</v>
      </c>
      <c r="J60" s="309" t="str">
        <f>VLOOKUP(B60,'[5]0919門市清單主檔'!B:V,21,FALSE)</f>
        <v>三重區</v>
      </c>
      <c r="K60" s="310" t="s">
        <v>4461</v>
      </c>
      <c r="L60" s="306" t="s">
        <v>1746</v>
      </c>
      <c r="M60" s="309"/>
    </row>
    <row r="61" spans="1:13" ht="22.95" customHeight="1">
      <c r="A61" s="306" t="s">
        <v>4599</v>
      </c>
      <c r="B61" s="306">
        <v>4977</v>
      </c>
      <c r="C61" s="307" t="s">
        <v>575</v>
      </c>
      <c r="D61" s="307" t="str">
        <f t="shared" si="0"/>
        <v>三重初戀店1</v>
      </c>
      <c r="E61" s="306">
        <v>1</v>
      </c>
      <c r="F61" s="306" t="s">
        <v>4251</v>
      </c>
      <c r="G61" s="307" t="s">
        <v>4600</v>
      </c>
      <c r="H61" s="306" t="s">
        <v>4464</v>
      </c>
      <c r="I61" s="308" t="s">
        <v>4460</v>
      </c>
      <c r="J61" s="309" t="str">
        <f>VLOOKUP(B61,'[5]0919門市清單主檔'!B:V,21,FALSE)</f>
        <v>三重區</v>
      </c>
      <c r="K61" s="310" t="s">
        <v>4461</v>
      </c>
      <c r="L61" s="306" t="s">
        <v>1746</v>
      </c>
      <c r="M61" s="309"/>
    </row>
    <row r="62" spans="1:13" ht="22.95" customHeight="1">
      <c r="A62" s="306" t="s">
        <v>4601</v>
      </c>
      <c r="B62" s="306">
        <v>4977</v>
      </c>
      <c r="C62" s="307" t="s">
        <v>575</v>
      </c>
      <c r="D62" s="307" t="str">
        <f t="shared" si="0"/>
        <v>三重初戀店2</v>
      </c>
      <c r="E62" s="306">
        <v>2</v>
      </c>
      <c r="F62" s="306" t="s">
        <v>4252</v>
      </c>
      <c r="G62" s="307" t="s">
        <v>4602</v>
      </c>
      <c r="H62" s="306" t="s">
        <v>4464</v>
      </c>
      <c r="I62" s="308" t="s">
        <v>4460</v>
      </c>
      <c r="J62" s="309" t="str">
        <f>VLOOKUP(B62,'[5]0919門市清單主檔'!B:V,21,FALSE)</f>
        <v>三重區</v>
      </c>
      <c r="K62" s="310" t="s">
        <v>4461</v>
      </c>
      <c r="L62" s="306" t="s">
        <v>1746</v>
      </c>
      <c r="M62" s="309"/>
    </row>
    <row r="63" spans="1:13" ht="22.95" customHeight="1">
      <c r="A63" s="306" t="s">
        <v>4603</v>
      </c>
      <c r="B63" s="306">
        <v>2935</v>
      </c>
      <c r="C63" s="307" t="s">
        <v>145</v>
      </c>
      <c r="D63" s="307" t="str">
        <f t="shared" si="0"/>
        <v>三重夜市口1</v>
      </c>
      <c r="E63" s="306">
        <v>1</v>
      </c>
      <c r="F63" s="306" t="s">
        <v>4284</v>
      </c>
      <c r="G63" s="307" t="s">
        <v>4604</v>
      </c>
      <c r="H63" s="306" t="s">
        <v>4464</v>
      </c>
      <c r="I63" s="308" t="s">
        <v>4460</v>
      </c>
      <c r="J63" s="309" t="str">
        <f>VLOOKUP(B63,'[5]0919門市清單主檔'!B:V,21,FALSE)</f>
        <v>三重區</v>
      </c>
      <c r="K63" s="310" t="s">
        <v>4461</v>
      </c>
      <c r="L63" s="306" t="s">
        <v>1746</v>
      </c>
      <c r="M63" s="309"/>
    </row>
    <row r="64" spans="1:13" ht="22.95" customHeight="1">
      <c r="A64" s="306" t="s">
        <v>4605</v>
      </c>
      <c r="B64" s="306">
        <v>2935</v>
      </c>
      <c r="C64" s="307" t="s">
        <v>145</v>
      </c>
      <c r="D64" s="307" t="str">
        <f t="shared" si="0"/>
        <v>三重夜市口2</v>
      </c>
      <c r="E64" s="306">
        <v>2</v>
      </c>
      <c r="F64" s="306" t="s">
        <v>4285</v>
      </c>
      <c r="G64" s="307" t="s">
        <v>4606</v>
      </c>
      <c r="H64" s="306" t="s">
        <v>4464</v>
      </c>
      <c r="I64" s="308" t="s">
        <v>4476</v>
      </c>
      <c r="J64" s="309" t="str">
        <f>VLOOKUP(B64,'[5]0919門市清單主檔'!B:V,21,FALSE)</f>
        <v>三重區</v>
      </c>
      <c r="K64" s="310" t="s">
        <v>4461</v>
      </c>
      <c r="L64" s="306" t="s">
        <v>1746</v>
      </c>
      <c r="M64" s="309"/>
    </row>
    <row r="65" spans="1:13" ht="22.95" customHeight="1">
      <c r="A65" s="306" t="s">
        <v>4607</v>
      </c>
      <c r="B65" s="306">
        <v>4084</v>
      </c>
      <c r="C65" s="307" t="s">
        <v>306</v>
      </c>
      <c r="D65" s="307" t="str">
        <f t="shared" si="0"/>
        <v>三重昌隆店1</v>
      </c>
      <c r="E65" s="306">
        <v>1</v>
      </c>
      <c r="F65" s="306" t="s">
        <v>4180</v>
      </c>
      <c r="G65" s="307" t="s">
        <v>4608</v>
      </c>
      <c r="H65" s="306" t="s">
        <v>4464</v>
      </c>
      <c r="I65" s="308" t="s">
        <v>4466</v>
      </c>
      <c r="J65" s="309" t="str">
        <f>VLOOKUP(B65,'[5]0919門市清單主檔'!B:V,21,FALSE)</f>
        <v>三重區</v>
      </c>
      <c r="K65" s="310" t="s">
        <v>4461</v>
      </c>
      <c r="L65" s="306" t="s">
        <v>1746</v>
      </c>
      <c r="M65" s="309"/>
    </row>
    <row r="66" spans="1:13" ht="22.95" customHeight="1">
      <c r="A66" s="306" t="s">
        <v>4609</v>
      </c>
      <c r="B66" s="306">
        <v>4084</v>
      </c>
      <c r="C66" s="307" t="s">
        <v>306</v>
      </c>
      <c r="D66" s="307" t="str">
        <f t="shared" ref="D66:D129" si="1">C66&amp;E66</f>
        <v>三重昌隆店2</v>
      </c>
      <c r="E66" s="306">
        <v>2</v>
      </c>
      <c r="F66" s="306" t="s">
        <v>4181</v>
      </c>
      <c r="G66" s="307" t="s">
        <v>4610</v>
      </c>
      <c r="H66" s="306" t="s">
        <v>4464</v>
      </c>
      <c r="I66" s="308" t="s">
        <v>4466</v>
      </c>
      <c r="J66" s="309" t="str">
        <f>VLOOKUP(B66,'[5]0919門市清單主檔'!B:V,21,FALSE)</f>
        <v>三重區</v>
      </c>
      <c r="K66" s="310" t="s">
        <v>4461</v>
      </c>
      <c r="L66" s="306" t="s">
        <v>1746</v>
      </c>
      <c r="M66" s="309"/>
    </row>
    <row r="67" spans="1:13" ht="22.95" customHeight="1">
      <c r="A67" s="306" t="s">
        <v>4611</v>
      </c>
      <c r="B67" s="306">
        <v>3983</v>
      </c>
      <c r="C67" s="307" t="s">
        <v>280</v>
      </c>
      <c r="D67" s="307" t="str">
        <f t="shared" si="1"/>
        <v>三重星光店1</v>
      </c>
      <c r="E67" s="306">
        <v>1</v>
      </c>
      <c r="F67" s="306" t="s">
        <v>4192</v>
      </c>
      <c r="G67" s="307" t="s">
        <v>4612</v>
      </c>
      <c r="H67" s="306" t="s">
        <v>4464</v>
      </c>
      <c r="I67" s="308" t="s">
        <v>4460</v>
      </c>
      <c r="J67" s="309" t="str">
        <f>VLOOKUP(B67,'[5]0919門市清單主檔'!B:V,21,FALSE)</f>
        <v>三重區</v>
      </c>
      <c r="K67" s="310" t="s">
        <v>4461</v>
      </c>
      <c r="L67" s="306" t="s">
        <v>1746</v>
      </c>
      <c r="M67" s="309"/>
    </row>
    <row r="68" spans="1:13" ht="22.95" customHeight="1">
      <c r="A68" s="306" t="s">
        <v>4613</v>
      </c>
      <c r="B68" s="306">
        <v>3890</v>
      </c>
      <c r="C68" s="307" t="s">
        <v>254</v>
      </c>
      <c r="D68" s="307" t="str">
        <f t="shared" si="1"/>
        <v>三重美堤店1</v>
      </c>
      <c r="E68" s="306">
        <v>1</v>
      </c>
      <c r="F68" s="306" t="s">
        <v>4148</v>
      </c>
      <c r="G68" s="307" t="s">
        <v>4614</v>
      </c>
      <c r="H68" s="306" t="s">
        <v>4464</v>
      </c>
      <c r="I68" s="308" t="s">
        <v>4615</v>
      </c>
      <c r="J68" s="309" t="str">
        <f>VLOOKUP(B68,'[5]0919門市清單主檔'!B:V,21,FALSE)</f>
        <v>三重區</v>
      </c>
      <c r="K68" s="310" t="s">
        <v>4461</v>
      </c>
      <c r="L68" s="306" t="s">
        <v>1746</v>
      </c>
      <c r="M68" s="309"/>
    </row>
    <row r="69" spans="1:13" ht="22.95" customHeight="1">
      <c r="A69" s="306" t="s">
        <v>4616</v>
      </c>
      <c r="B69" s="306">
        <v>3890</v>
      </c>
      <c r="C69" s="307" t="s">
        <v>254</v>
      </c>
      <c r="D69" s="307" t="str">
        <f t="shared" si="1"/>
        <v>三重美堤店2</v>
      </c>
      <c r="E69" s="306">
        <v>2</v>
      </c>
      <c r="F69" s="306" t="s">
        <v>4149</v>
      </c>
      <c r="G69" s="307" t="s">
        <v>4617</v>
      </c>
      <c r="H69" s="306" t="s">
        <v>4464</v>
      </c>
      <c r="I69" s="308" t="s">
        <v>4615</v>
      </c>
      <c r="J69" s="309" t="str">
        <f>VLOOKUP(B69,'[5]0919門市清單主檔'!B:V,21,FALSE)</f>
        <v>三重區</v>
      </c>
      <c r="K69" s="310" t="s">
        <v>4461</v>
      </c>
      <c r="L69" s="306" t="s">
        <v>1746</v>
      </c>
      <c r="M69" s="309"/>
    </row>
    <row r="70" spans="1:13" ht="22.95" customHeight="1">
      <c r="A70" s="306" t="s">
        <v>4618</v>
      </c>
      <c r="B70" s="306">
        <v>4260</v>
      </c>
      <c r="C70" s="307" t="s">
        <v>347</v>
      </c>
      <c r="D70" s="307" t="str">
        <f t="shared" si="1"/>
        <v>三重重高店1</v>
      </c>
      <c r="E70" s="306">
        <v>1</v>
      </c>
      <c r="F70" s="306" t="s">
        <v>4182</v>
      </c>
      <c r="G70" s="307" t="s">
        <v>4619</v>
      </c>
      <c r="H70" s="306" t="s">
        <v>4464</v>
      </c>
      <c r="I70" s="308" t="s">
        <v>4460</v>
      </c>
      <c r="J70" s="309" t="str">
        <f>VLOOKUP(B70,'[5]0919門市清單主檔'!B:V,21,FALSE)</f>
        <v>三重區</v>
      </c>
      <c r="K70" s="310" t="s">
        <v>4461</v>
      </c>
      <c r="L70" s="306" t="s">
        <v>1746</v>
      </c>
      <c r="M70" s="309"/>
    </row>
    <row r="71" spans="1:13" ht="22.95" customHeight="1">
      <c r="A71" s="306" t="s">
        <v>4620</v>
      </c>
      <c r="B71" s="306">
        <v>4260</v>
      </c>
      <c r="C71" s="307" t="s">
        <v>347</v>
      </c>
      <c r="D71" s="307" t="str">
        <f t="shared" si="1"/>
        <v>三重重高店2</v>
      </c>
      <c r="E71" s="306">
        <v>2</v>
      </c>
      <c r="F71" s="306" t="s">
        <v>4183</v>
      </c>
      <c r="G71" s="307" t="s">
        <v>4621</v>
      </c>
      <c r="H71" s="306" t="s">
        <v>4464</v>
      </c>
      <c r="I71" s="308" t="s">
        <v>4460</v>
      </c>
      <c r="J71" s="309" t="str">
        <f>VLOOKUP(B71,'[5]0919門市清單主檔'!B:V,21,FALSE)</f>
        <v>三重區</v>
      </c>
      <c r="K71" s="310" t="s">
        <v>4461</v>
      </c>
      <c r="L71" s="306" t="s">
        <v>1746</v>
      </c>
      <c r="M71" s="309"/>
    </row>
    <row r="72" spans="1:13" ht="22.95" customHeight="1">
      <c r="A72" s="306" t="s">
        <v>4622</v>
      </c>
      <c r="B72" s="306">
        <v>3741</v>
      </c>
      <c r="C72" s="307" t="s">
        <v>1584</v>
      </c>
      <c r="D72" s="307" t="str">
        <f t="shared" si="1"/>
        <v>三重重新三1</v>
      </c>
      <c r="E72" s="306">
        <v>1</v>
      </c>
      <c r="F72" s="306" t="s">
        <v>4286</v>
      </c>
      <c r="G72" s="307" t="s">
        <v>4623</v>
      </c>
      <c r="H72" s="306" t="s">
        <v>4464</v>
      </c>
      <c r="I72" s="308" t="s">
        <v>4460</v>
      </c>
      <c r="J72" s="309" t="str">
        <f>VLOOKUP(B72,'[5]0919門市清單主檔'!B:V,21,FALSE)</f>
        <v>三重區</v>
      </c>
      <c r="K72" s="310" t="s">
        <v>4461</v>
      </c>
      <c r="L72" s="306" t="s">
        <v>1746</v>
      </c>
      <c r="M72" s="309"/>
    </row>
    <row r="73" spans="1:13" ht="22.95" customHeight="1">
      <c r="A73" s="306" t="s">
        <v>4624</v>
      </c>
      <c r="B73" s="306">
        <v>3741</v>
      </c>
      <c r="C73" s="307" t="s">
        <v>1584</v>
      </c>
      <c r="D73" s="307" t="str">
        <f t="shared" si="1"/>
        <v>三重重新三2</v>
      </c>
      <c r="E73" s="306">
        <v>2</v>
      </c>
      <c r="F73" s="306" t="s">
        <v>4287</v>
      </c>
      <c r="G73" s="307" t="s">
        <v>4625</v>
      </c>
      <c r="H73" s="306" t="s">
        <v>4464</v>
      </c>
      <c r="I73" s="308" t="s">
        <v>4460</v>
      </c>
      <c r="J73" s="309" t="str">
        <f>VLOOKUP(B73,'[5]0919門市清單主檔'!B:V,21,FALSE)</f>
        <v>三重區</v>
      </c>
      <c r="K73" s="310" t="s">
        <v>4461</v>
      </c>
      <c r="L73" s="306" t="s">
        <v>1746</v>
      </c>
      <c r="M73" s="309"/>
    </row>
    <row r="74" spans="1:13" ht="22.95" customHeight="1">
      <c r="A74" s="306" t="s">
        <v>4626</v>
      </c>
      <c r="B74" s="306" t="s">
        <v>36</v>
      </c>
      <c r="C74" s="307" t="s">
        <v>636</v>
      </c>
      <c r="D74" s="307" t="str">
        <f t="shared" si="1"/>
        <v>三重重新店1</v>
      </c>
      <c r="E74" s="306">
        <v>1</v>
      </c>
      <c r="F74" s="306" t="s">
        <v>4178</v>
      </c>
      <c r="G74" s="307" t="s">
        <v>4627</v>
      </c>
      <c r="H74" s="306" t="s">
        <v>4464</v>
      </c>
      <c r="I74" s="308" t="s">
        <v>4466</v>
      </c>
      <c r="J74" s="309" t="str">
        <f>VLOOKUP(B74,'[5]0919門市清單主檔'!B:V,21,FALSE)</f>
        <v>三重區</v>
      </c>
      <c r="K74" s="310" t="s">
        <v>4461</v>
      </c>
      <c r="L74" s="306" t="s">
        <v>1746</v>
      </c>
      <c r="M74" s="309"/>
    </row>
    <row r="75" spans="1:13" ht="22.95" customHeight="1">
      <c r="A75" s="306" t="s">
        <v>4628</v>
      </c>
      <c r="B75" s="306" t="s">
        <v>36</v>
      </c>
      <c r="C75" s="307" t="s">
        <v>636</v>
      </c>
      <c r="D75" s="307" t="str">
        <f t="shared" si="1"/>
        <v>三重重新店2</v>
      </c>
      <c r="E75" s="306">
        <v>2</v>
      </c>
      <c r="F75" s="306" t="s">
        <v>4179</v>
      </c>
      <c r="G75" s="307" t="s">
        <v>4629</v>
      </c>
      <c r="H75" s="306" t="s">
        <v>4464</v>
      </c>
      <c r="I75" s="308" t="s">
        <v>4466</v>
      </c>
      <c r="J75" s="309" t="str">
        <f>VLOOKUP(B75,'[5]0919門市清單主檔'!B:V,21,FALSE)</f>
        <v>三重區</v>
      </c>
      <c r="K75" s="310" t="s">
        <v>4461</v>
      </c>
      <c r="L75" s="306" t="s">
        <v>1746</v>
      </c>
      <c r="M75" s="309"/>
    </row>
    <row r="76" spans="1:13" ht="22.95" customHeight="1">
      <c r="A76" s="306" t="s">
        <v>4630</v>
      </c>
      <c r="B76" s="306">
        <v>3627</v>
      </c>
      <c r="C76" s="307" t="s">
        <v>210</v>
      </c>
      <c r="D76" s="307" t="str">
        <f t="shared" si="1"/>
        <v>三重重新橋1</v>
      </c>
      <c r="E76" s="306">
        <v>1</v>
      </c>
      <c r="F76" s="306" t="s">
        <v>4176</v>
      </c>
      <c r="G76" s="307" t="s">
        <v>4631</v>
      </c>
      <c r="H76" s="306" t="s">
        <v>4471</v>
      </c>
      <c r="I76" s="308" t="s">
        <v>4460</v>
      </c>
      <c r="J76" s="309" t="str">
        <f>VLOOKUP(B76,'[5]0919門市清單主檔'!B:V,21,FALSE)</f>
        <v>三重區</v>
      </c>
      <c r="K76" s="310" t="s">
        <v>4461</v>
      </c>
      <c r="L76" s="306" t="s">
        <v>1746</v>
      </c>
      <c r="M76" s="309"/>
    </row>
    <row r="77" spans="1:13" ht="22.95" customHeight="1">
      <c r="A77" s="306" t="s">
        <v>4632</v>
      </c>
      <c r="B77" s="306">
        <v>3627</v>
      </c>
      <c r="C77" s="307" t="s">
        <v>210</v>
      </c>
      <c r="D77" s="307" t="str">
        <f t="shared" si="1"/>
        <v>三重重新橋2</v>
      </c>
      <c r="E77" s="306">
        <v>2</v>
      </c>
      <c r="F77" s="306" t="s">
        <v>4177</v>
      </c>
      <c r="G77" s="307" t="s">
        <v>4633</v>
      </c>
      <c r="H77" s="306" t="s">
        <v>4459</v>
      </c>
      <c r="I77" s="308" t="s">
        <v>4476</v>
      </c>
      <c r="J77" s="309" t="str">
        <f>VLOOKUP(B77,'[5]0919門市清單主檔'!B:V,21,FALSE)</f>
        <v>三重區</v>
      </c>
      <c r="K77" s="310" t="s">
        <v>4461</v>
      </c>
      <c r="L77" s="306" t="s">
        <v>1746</v>
      </c>
      <c r="M77" s="309"/>
    </row>
    <row r="78" spans="1:13" ht="22.95" customHeight="1">
      <c r="A78" s="306" t="s">
        <v>4634</v>
      </c>
      <c r="B78" s="306">
        <v>4804</v>
      </c>
      <c r="C78" s="307" t="s">
        <v>528</v>
      </c>
      <c r="D78" s="307" t="str">
        <f t="shared" si="1"/>
        <v>三重國隆店1</v>
      </c>
      <c r="E78" s="306">
        <v>1</v>
      </c>
      <c r="F78" s="306" t="s">
        <v>4195</v>
      </c>
      <c r="G78" s="307" t="s">
        <v>4635</v>
      </c>
      <c r="H78" s="306" t="s">
        <v>4459</v>
      </c>
      <c r="I78" s="308" t="s">
        <v>4476</v>
      </c>
      <c r="J78" s="309" t="str">
        <f>VLOOKUP(B78,'[5]0919門市清單主檔'!B:V,21,FALSE)</f>
        <v>三重區</v>
      </c>
      <c r="K78" s="310" t="s">
        <v>4461</v>
      </c>
      <c r="L78" s="306" t="s">
        <v>1746</v>
      </c>
      <c r="M78" s="309"/>
    </row>
    <row r="79" spans="1:13" ht="22.95" customHeight="1">
      <c r="A79" s="306" t="s">
        <v>4636</v>
      </c>
      <c r="B79" s="306">
        <v>4804</v>
      </c>
      <c r="C79" s="307" t="s">
        <v>528</v>
      </c>
      <c r="D79" s="307" t="str">
        <f t="shared" si="1"/>
        <v>三重國隆店2</v>
      </c>
      <c r="E79" s="306">
        <v>2</v>
      </c>
      <c r="F79" s="306" t="s">
        <v>4196</v>
      </c>
      <c r="G79" s="307" t="s">
        <v>4637</v>
      </c>
      <c r="H79" s="306" t="s">
        <v>4471</v>
      </c>
      <c r="I79" s="308" t="s">
        <v>4460</v>
      </c>
      <c r="J79" s="309" t="str">
        <f>VLOOKUP(B79,'[5]0919門市清單主檔'!B:V,21,FALSE)</f>
        <v>三重區</v>
      </c>
      <c r="K79" s="310" t="s">
        <v>4461</v>
      </c>
      <c r="L79" s="306" t="s">
        <v>1746</v>
      </c>
      <c r="M79" s="309"/>
    </row>
    <row r="80" spans="1:13" ht="22.95" customHeight="1">
      <c r="A80" s="306" t="s">
        <v>4638</v>
      </c>
      <c r="B80" s="306">
        <v>4698</v>
      </c>
      <c r="C80" s="307" t="s">
        <v>484</v>
      </c>
      <c r="D80" s="307" t="str">
        <f t="shared" si="1"/>
        <v>三重頂崁店1</v>
      </c>
      <c r="E80" s="306">
        <v>1</v>
      </c>
      <c r="F80" s="306" t="s">
        <v>4272</v>
      </c>
      <c r="G80" s="307" t="s">
        <v>4639</v>
      </c>
      <c r="H80" s="306" t="s">
        <v>4459</v>
      </c>
      <c r="I80" s="308" t="s">
        <v>4460</v>
      </c>
      <c r="J80" s="309" t="str">
        <f>VLOOKUP(B80,'[5]0919門市清單主檔'!B:V,21,FALSE)</f>
        <v>三重區</v>
      </c>
      <c r="K80" s="310" t="s">
        <v>4461</v>
      </c>
      <c r="L80" s="306" t="s">
        <v>1746</v>
      </c>
      <c r="M80" s="309"/>
    </row>
    <row r="81" spans="1:13" ht="22.95" customHeight="1">
      <c r="A81" s="306" t="s">
        <v>4640</v>
      </c>
      <c r="B81" s="306">
        <v>4698</v>
      </c>
      <c r="C81" s="307" t="s">
        <v>484</v>
      </c>
      <c r="D81" s="307" t="str">
        <f t="shared" si="1"/>
        <v>三重頂崁店2</v>
      </c>
      <c r="E81" s="306">
        <v>2</v>
      </c>
      <c r="F81" s="306" t="s">
        <v>4273</v>
      </c>
      <c r="G81" s="307" t="s">
        <v>4641</v>
      </c>
      <c r="H81" s="306" t="s">
        <v>4459</v>
      </c>
      <c r="I81" s="308" t="s">
        <v>4460</v>
      </c>
      <c r="J81" s="309" t="str">
        <f>VLOOKUP(B81,'[5]0919門市清單主檔'!B:V,21,FALSE)</f>
        <v>三重區</v>
      </c>
      <c r="K81" s="310" t="s">
        <v>4461</v>
      </c>
      <c r="L81" s="306" t="s">
        <v>1746</v>
      </c>
      <c r="M81" s="309"/>
    </row>
    <row r="82" spans="1:13" ht="22.95" customHeight="1">
      <c r="A82" s="306" t="s">
        <v>4642</v>
      </c>
      <c r="B82" s="306">
        <v>3796</v>
      </c>
      <c r="C82" s="307" t="s">
        <v>4118</v>
      </c>
      <c r="D82" s="307" t="str">
        <f t="shared" si="1"/>
        <v>三重進安店1</v>
      </c>
      <c r="E82" s="306">
        <v>1</v>
      </c>
      <c r="F82" s="306" t="s">
        <v>4321</v>
      </c>
      <c r="G82" s="307" t="s">
        <v>4643</v>
      </c>
      <c r="H82" s="306" t="s">
        <v>4464</v>
      </c>
      <c r="I82" s="308" t="s">
        <v>4476</v>
      </c>
      <c r="J82" s="309" t="str">
        <f>VLOOKUP(B82,'[5]0919門市清單主檔'!B:V,21,FALSE)</f>
        <v>三重區</v>
      </c>
      <c r="K82" s="310" t="s">
        <v>4461</v>
      </c>
      <c r="L82" s="306" t="s">
        <v>1746</v>
      </c>
      <c r="M82" s="309"/>
    </row>
    <row r="83" spans="1:13" ht="22.95" customHeight="1">
      <c r="A83" s="306" t="s">
        <v>4644</v>
      </c>
      <c r="B83" s="306">
        <v>3796</v>
      </c>
      <c r="C83" s="307" t="s">
        <v>4118</v>
      </c>
      <c r="D83" s="307" t="str">
        <f t="shared" si="1"/>
        <v>三重進安店2</v>
      </c>
      <c r="E83" s="306">
        <v>2</v>
      </c>
      <c r="F83" s="306" t="s">
        <v>4322</v>
      </c>
      <c r="G83" s="307" t="s">
        <v>4645</v>
      </c>
      <c r="H83" s="306" t="s">
        <v>4464</v>
      </c>
      <c r="I83" s="308" t="s">
        <v>4460</v>
      </c>
      <c r="J83" s="309" t="str">
        <f>VLOOKUP(B83,'[5]0919門市清單主檔'!B:V,21,FALSE)</f>
        <v>三重區</v>
      </c>
      <c r="K83" s="310" t="s">
        <v>4461</v>
      </c>
      <c r="L83" s="306" t="s">
        <v>1746</v>
      </c>
      <c r="M83" s="309"/>
    </row>
    <row r="84" spans="1:13" ht="22.95" customHeight="1">
      <c r="A84" s="306" t="s">
        <v>4646</v>
      </c>
      <c r="B84" s="306">
        <v>4191</v>
      </c>
      <c r="C84" s="307" t="s">
        <v>326</v>
      </c>
      <c r="D84" s="307" t="str">
        <f t="shared" si="1"/>
        <v>三重溪美店1</v>
      </c>
      <c r="E84" s="306">
        <v>1</v>
      </c>
      <c r="F84" s="306" t="s">
        <v>4150</v>
      </c>
      <c r="G84" s="307" t="s">
        <v>4647</v>
      </c>
      <c r="H84" s="306" t="s">
        <v>4471</v>
      </c>
      <c r="I84" s="308" t="s">
        <v>4466</v>
      </c>
      <c r="J84" s="309" t="str">
        <f>VLOOKUP(B84,'[5]0919門市清單主檔'!B:V,21,FALSE)</f>
        <v>三重區</v>
      </c>
      <c r="K84" s="310" t="s">
        <v>4461</v>
      </c>
      <c r="L84" s="306" t="s">
        <v>1746</v>
      </c>
      <c r="M84" s="309"/>
    </row>
    <row r="85" spans="1:13" ht="22.95" customHeight="1">
      <c r="A85" s="306" t="s">
        <v>4648</v>
      </c>
      <c r="B85" s="306">
        <v>4191</v>
      </c>
      <c r="C85" s="307" t="s">
        <v>326</v>
      </c>
      <c r="D85" s="307" t="str">
        <f t="shared" si="1"/>
        <v>三重溪美店2</v>
      </c>
      <c r="E85" s="306">
        <v>2</v>
      </c>
      <c r="F85" s="306" t="s">
        <v>4151</v>
      </c>
      <c r="G85" s="307" t="s">
        <v>4649</v>
      </c>
      <c r="H85" s="306" t="s">
        <v>4459</v>
      </c>
      <c r="I85" s="308" t="s">
        <v>4466</v>
      </c>
      <c r="J85" s="309" t="str">
        <f>VLOOKUP(B85,'[5]0919門市清單主檔'!B:V,21,FALSE)</f>
        <v>三重區</v>
      </c>
      <c r="K85" s="310" t="s">
        <v>4461</v>
      </c>
      <c r="L85" s="306" t="s">
        <v>1746</v>
      </c>
      <c r="M85" s="309"/>
    </row>
    <row r="86" spans="1:13" ht="22.95" customHeight="1">
      <c r="A86" s="306" t="s">
        <v>4650</v>
      </c>
      <c r="B86" s="306">
        <v>2222</v>
      </c>
      <c r="C86" s="307" t="s">
        <v>1539</v>
      </c>
      <c r="D86" s="307" t="str">
        <f t="shared" si="1"/>
        <v>三重義天店1</v>
      </c>
      <c r="E86" s="306">
        <v>1</v>
      </c>
      <c r="F86" s="306" t="s">
        <v>4314</v>
      </c>
      <c r="G86" s="307" t="s">
        <v>4651</v>
      </c>
      <c r="H86" s="306" t="s">
        <v>4471</v>
      </c>
      <c r="I86" s="308" t="s">
        <v>4460</v>
      </c>
      <c r="J86" s="309" t="str">
        <f>VLOOKUP(B86,'[5]0919門市清單主檔'!B:V,21,FALSE)</f>
        <v>三重區</v>
      </c>
      <c r="K86" s="310" t="s">
        <v>4461</v>
      </c>
      <c r="L86" s="306" t="s">
        <v>1746</v>
      </c>
      <c r="M86" s="309"/>
    </row>
    <row r="87" spans="1:13" ht="22.95" customHeight="1">
      <c r="A87" s="306" t="s">
        <v>4652</v>
      </c>
      <c r="B87" s="306">
        <v>2222</v>
      </c>
      <c r="C87" s="307" t="s">
        <v>1539</v>
      </c>
      <c r="D87" s="307" t="str">
        <f t="shared" si="1"/>
        <v>三重義天店2</v>
      </c>
      <c r="E87" s="306">
        <v>2</v>
      </c>
      <c r="F87" s="306" t="s">
        <v>4315</v>
      </c>
      <c r="G87" s="307" t="s">
        <v>4653</v>
      </c>
      <c r="H87" s="306" t="s">
        <v>4464</v>
      </c>
      <c r="I87" s="308" t="s">
        <v>4476</v>
      </c>
      <c r="J87" s="309" t="str">
        <f>VLOOKUP(B87,'[5]0919門市清單主檔'!B:V,21,FALSE)</f>
        <v>三重區</v>
      </c>
      <c r="K87" s="310" t="s">
        <v>4461</v>
      </c>
      <c r="L87" s="306" t="s">
        <v>1746</v>
      </c>
      <c r="M87" s="309"/>
    </row>
    <row r="88" spans="1:13" ht="22.95" customHeight="1">
      <c r="A88" s="306" t="s">
        <v>4654</v>
      </c>
      <c r="B88" s="306">
        <v>3811</v>
      </c>
      <c r="C88" s="307" t="s">
        <v>4087</v>
      </c>
      <c r="D88" s="307" t="str">
        <f t="shared" si="1"/>
        <v>三重碧華公園1</v>
      </c>
      <c r="E88" s="306">
        <v>1</v>
      </c>
      <c r="F88" s="306" t="s">
        <v>4319</v>
      </c>
      <c r="G88" s="307" t="s">
        <v>4655</v>
      </c>
      <c r="H88" s="306" t="s">
        <v>4464</v>
      </c>
      <c r="I88" s="308" t="s">
        <v>4466</v>
      </c>
      <c r="J88" s="309" t="str">
        <f>VLOOKUP(B88,'[5]0919門市清單主檔'!B:V,21,FALSE)</f>
        <v>三重區</v>
      </c>
      <c r="K88" s="310" t="s">
        <v>4461</v>
      </c>
      <c r="L88" s="306" t="s">
        <v>1746</v>
      </c>
      <c r="M88" s="309"/>
    </row>
    <row r="89" spans="1:13" ht="22.95" customHeight="1">
      <c r="A89" s="306" t="s">
        <v>4656</v>
      </c>
      <c r="B89" s="306">
        <v>3811</v>
      </c>
      <c r="C89" s="307" t="s">
        <v>4087</v>
      </c>
      <c r="D89" s="307" t="str">
        <f t="shared" si="1"/>
        <v>三重碧華公園2</v>
      </c>
      <c r="E89" s="306">
        <v>2</v>
      </c>
      <c r="F89" s="306" t="s">
        <v>4320</v>
      </c>
      <c r="G89" s="307" t="s">
        <v>4657</v>
      </c>
      <c r="H89" s="306" t="s">
        <v>4464</v>
      </c>
      <c r="I89" s="308" t="s">
        <v>4466</v>
      </c>
      <c r="J89" s="309" t="str">
        <f>VLOOKUP(B89,'[5]0919門市清單主檔'!B:V,21,FALSE)</f>
        <v>三重區</v>
      </c>
      <c r="K89" s="310" t="s">
        <v>4461</v>
      </c>
      <c r="L89" s="306" t="s">
        <v>1746</v>
      </c>
      <c r="M89" s="309"/>
    </row>
    <row r="90" spans="1:13" ht="22.95" customHeight="1">
      <c r="A90" s="306" t="s">
        <v>4658</v>
      </c>
      <c r="B90" s="306">
        <v>3957</v>
      </c>
      <c r="C90" s="307" t="s">
        <v>270</v>
      </c>
      <c r="D90" s="307" t="str">
        <f t="shared" si="1"/>
        <v>三重福仁店1</v>
      </c>
      <c r="E90" s="306">
        <v>1</v>
      </c>
      <c r="F90" s="306" t="s">
        <v>4299</v>
      </c>
      <c r="G90" s="307" t="s">
        <v>4659</v>
      </c>
      <c r="H90" s="306" t="s">
        <v>4464</v>
      </c>
      <c r="I90" s="308" t="s">
        <v>4460</v>
      </c>
      <c r="J90" s="309" t="str">
        <f>VLOOKUP(B90,'[5]0919門市清單主檔'!B:V,21,FALSE)</f>
        <v>三重區</v>
      </c>
      <c r="K90" s="310" t="s">
        <v>4461</v>
      </c>
      <c r="L90" s="306" t="s">
        <v>1746</v>
      </c>
      <c r="M90" s="309"/>
    </row>
    <row r="91" spans="1:13" ht="22.95" customHeight="1">
      <c r="A91" s="306" t="s">
        <v>4660</v>
      </c>
      <c r="B91" s="306">
        <v>3957</v>
      </c>
      <c r="C91" s="307" t="s">
        <v>270</v>
      </c>
      <c r="D91" s="307" t="str">
        <f t="shared" si="1"/>
        <v>三重福仁店2</v>
      </c>
      <c r="E91" s="306">
        <v>2</v>
      </c>
      <c r="F91" s="306" t="s">
        <v>4300</v>
      </c>
      <c r="G91" s="307" t="s">
        <v>4661</v>
      </c>
      <c r="H91" s="306" t="s">
        <v>4464</v>
      </c>
      <c r="I91" s="308" t="s">
        <v>4460</v>
      </c>
      <c r="J91" s="309" t="str">
        <f>VLOOKUP(B91,'[5]0919門市清單主檔'!B:V,21,FALSE)</f>
        <v>三重區</v>
      </c>
      <c r="K91" s="310" t="s">
        <v>4461</v>
      </c>
      <c r="L91" s="306" t="s">
        <v>1746</v>
      </c>
      <c r="M91" s="309"/>
    </row>
    <row r="92" spans="1:13" ht="22.95" customHeight="1">
      <c r="A92" s="306" t="s">
        <v>4662</v>
      </c>
      <c r="B92" s="306">
        <v>4210</v>
      </c>
      <c r="C92" s="307" t="s">
        <v>331</v>
      </c>
      <c r="D92" s="307" t="str">
        <f t="shared" si="1"/>
        <v>三重福華店1</v>
      </c>
      <c r="E92" s="306">
        <v>1</v>
      </c>
      <c r="F92" s="306" t="s">
        <v>4308</v>
      </c>
      <c r="G92" s="307" t="s">
        <v>4663</v>
      </c>
      <c r="H92" s="306" t="s">
        <v>4459</v>
      </c>
      <c r="I92" s="308" t="s">
        <v>4460</v>
      </c>
      <c r="J92" s="309" t="str">
        <f>VLOOKUP(B92,'[5]0919門市清單主檔'!B:V,21,FALSE)</f>
        <v>三重區</v>
      </c>
      <c r="K92" s="310" t="s">
        <v>4461</v>
      </c>
      <c r="L92" s="306" t="s">
        <v>1746</v>
      </c>
      <c r="M92" s="309"/>
    </row>
    <row r="93" spans="1:13" ht="22.95" customHeight="1">
      <c r="A93" s="306" t="s">
        <v>4664</v>
      </c>
      <c r="B93" s="306">
        <v>4210</v>
      </c>
      <c r="C93" s="307" t="s">
        <v>331</v>
      </c>
      <c r="D93" s="307" t="str">
        <f t="shared" si="1"/>
        <v>三重福華店2</v>
      </c>
      <c r="E93" s="306">
        <v>2</v>
      </c>
      <c r="F93" s="306" t="s">
        <v>4309</v>
      </c>
      <c r="G93" s="307" t="s">
        <v>4665</v>
      </c>
      <c r="H93" s="306" t="s">
        <v>4459</v>
      </c>
      <c r="I93" s="308" t="s">
        <v>4460</v>
      </c>
      <c r="J93" s="309" t="str">
        <f>VLOOKUP(B93,'[5]0919門市清單主檔'!B:V,21,FALSE)</f>
        <v>三重區</v>
      </c>
      <c r="K93" s="310" t="s">
        <v>4461</v>
      </c>
      <c r="L93" s="306" t="s">
        <v>1746</v>
      </c>
      <c r="M93" s="309"/>
    </row>
    <row r="94" spans="1:13" ht="22.95" customHeight="1">
      <c r="A94" s="306" t="s">
        <v>4666</v>
      </c>
      <c r="B94" s="306" t="s">
        <v>28</v>
      </c>
      <c r="C94" s="307" t="s">
        <v>4097</v>
      </c>
      <c r="D94" s="307" t="str">
        <f t="shared" si="1"/>
        <v>三重維德店2</v>
      </c>
      <c r="E94" s="306">
        <v>2</v>
      </c>
      <c r="F94" s="306" t="s">
        <v>4301</v>
      </c>
      <c r="G94" s="307" t="s">
        <v>4667</v>
      </c>
      <c r="H94" s="306" t="s">
        <v>4464</v>
      </c>
      <c r="I94" s="308" t="s">
        <v>4460</v>
      </c>
      <c r="J94" s="309" t="str">
        <f>VLOOKUP(B94,'[5]0919門市清單主檔'!B:V,21,FALSE)</f>
        <v>三重區</v>
      </c>
      <c r="K94" s="310" t="s">
        <v>4461</v>
      </c>
      <c r="L94" s="306" t="s">
        <v>1746</v>
      </c>
      <c r="M94" s="309"/>
    </row>
    <row r="95" spans="1:13" ht="22.95" customHeight="1">
      <c r="A95" s="306" t="s">
        <v>4668</v>
      </c>
      <c r="B95" s="306">
        <v>4155</v>
      </c>
      <c r="C95" s="307" t="s">
        <v>317</v>
      </c>
      <c r="D95" s="307" t="str">
        <f t="shared" si="1"/>
        <v>三重穀保店1</v>
      </c>
      <c r="E95" s="306">
        <v>1</v>
      </c>
      <c r="F95" s="306" t="s">
        <v>4169</v>
      </c>
      <c r="G95" s="307" t="s">
        <v>4669</v>
      </c>
      <c r="H95" s="306" t="s">
        <v>4471</v>
      </c>
      <c r="I95" s="308" t="s">
        <v>4460</v>
      </c>
      <c r="J95" s="309" t="str">
        <f>VLOOKUP(B95,'[5]0919門市清單主檔'!B:V,21,FALSE)</f>
        <v>三重區</v>
      </c>
      <c r="K95" s="310" t="s">
        <v>4461</v>
      </c>
      <c r="L95" s="306" t="s">
        <v>1746</v>
      </c>
      <c r="M95" s="309"/>
    </row>
    <row r="96" spans="1:13" ht="22.95" customHeight="1">
      <c r="A96" s="306" t="s">
        <v>4670</v>
      </c>
      <c r="B96" s="306">
        <v>4196</v>
      </c>
      <c r="C96" s="307" t="s">
        <v>328</v>
      </c>
      <c r="D96" s="307" t="str">
        <f t="shared" si="1"/>
        <v>三重蝶愛店1</v>
      </c>
      <c r="E96" s="306">
        <v>1</v>
      </c>
      <c r="F96" s="306" t="s">
        <v>4306</v>
      </c>
      <c r="G96" s="307" t="s">
        <v>4671</v>
      </c>
      <c r="H96" s="306" t="s">
        <v>4464</v>
      </c>
      <c r="I96" s="308" t="s">
        <v>4460</v>
      </c>
      <c r="J96" s="309" t="str">
        <f>VLOOKUP(B96,'[5]0919門市清單主檔'!B:V,21,FALSE)</f>
        <v>三重區</v>
      </c>
      <c r="K96" s="310" t="s">
        <v>4461</v>
      </c>
      <c r="L96" s="306" t="s">
        <v>1746</v>
      </c>
      <c r="M96" s="309"/>
    </row>
    <row r="97" spans="1:13" ht="22.95" customHeight="1">
      <c r="A97" s="306" t="s">
        <v>4672</v>
      </c>
      <c r="B97" s="306">
        <v>4196</v>
      </c>
      <c r="C97" s="307" t="s">
        <v>328</v>
      </c>
      <c r="D97" s="307" t="str">
        <f t="shared" si="1"/>
        <v>三重蝶愛店2</v>
      </c>
      <c r="E97" s="306">
        <v>2</v>
      </c>
      <c r="F97" s="306" t="s">
        <v>4307</v>
      </c>
      <c r="G97" s="307" t="s">
        <v>4673</v>
      </c>
      <c r="H97" s="306" t="s">
        <v>4464</v>
      </c>
      <c r="I97" s="308" t="s">
        <v>4460</v>
      </c>
      <c r="J97" s="309" t="str">
        <f>VLOOKUP(B97,'[5]0919門市清單主檔'!B:V,21,FALSE)</f>
        <v>三重區</v>
      </c>
      <c r="K97" s="310" t="s">
        <v>4461</v>
      </c>
      <c r="L97" s="306" t="s">
        <v>1746</v>
      </c>
      <c r="M97" s="309"/>
    </row>
    <row r="98" spans="1:13" ht="22.95" customHeight="1">
      <c r="A98" s="306" t="s">
        <v>4674</v>
      </c>
      <c r="B98" s="306">
        <v>2259</v>
      </c>
      <c r="C98" s="307" t="s">
        <v>1459</v>
      </c>
      <c r="D98" s="307" t="str">
        <f t="shared" si="1"/>
        <v>三重興華店1</v>
      </c>
      <c r="E98" s="306">
        <v>1</v>
      </c>
      <c r="F98" s="306" t="s">
        <v>4152</v>
      </c>
      <c r="G98" s="307" t="s">
        <v>4675</v>
      </c>
      <c r="H98" s="306" t="s">
        <v>4471</v>
      </c>
      <c r="I98" s="308" t="s">
        <v>4476</v>
      </c>
      <c r="J98" s="309" t="str">
        <f>VLOOKUP(B98,'[5]0919門市清單主檔'!B:V,21,FALSE)</f>
        <v>三重區</v>
      </c>
      <c r="K98" s="310" t="s">
        <v>4461</v>
      </c>
      <c r="L98" s="306" t="s">
        <v>1746</v>
      </c>
      <c r="M98" s="309"/>
    </row>
    <row r="99" spans="1:13" ht="22.95" customHeight="1">
      <c r="A99" s="306" t="s">
        <v>4676</v>
      </c>
      <c r="B99" s="306">
        <v>2259</v>
      </c>
      <c r="C99" s="307" t="s">
        <v>1459</v>
      </c>
      <c r="D99" s="307" t="str">
        <f t="shared" si="1"/>
        <v>三重興華店2</v>
      </c>
      <c r="E99" s="306">
        <v>2</v>
      </c>
      <c r="F99" s="306" t="s">
        <v>4153</v>
      </c>
      <c r="G99" s="307" t="s">
        <v>4677</v>
      </c>
      <c r="H99" s="306" t="s">
        <v>4459</v>
      </c>
      <c r="I99" s="308" t="s">
        <v>4476</v>
      </c>
      <c r="J99" s="309" t="str">
        <f>VLOOKUP(B99,'[5]0919門市清單主檔'!B:V,21,FALSE)</f>
        <v>三重區</v>
      </c>
      <c r="K99" s="310" t="s">
        <v>4461</v>
      </c>
      <c r="L99" s="306" t="s">
        <v>1746</v>
      </c>
      <c r="M99" s="309"/>
    </row>
    <row r="100" spans="1:13" ht="22.95" customHeight="1">
      <c r="A100" s="306" t="s">
        <v>4678</v>
      </c>
      <c r="B100" s="306" t="s">
        <v>25</v>
      </c>
      <c r="C100" s="307" t="s">
        <v>4139</v>
      </c>
      <c r="D100" s="307" t="str">
        <f t="shared" si="1"/>
        <v>三重興德店1</v>
      </c>
      <c r="E100" s="306">
        <v>1</v>
      </c>
      <c r="F100" s="306" t="s">
        <v>4249</v>
      </c>
      <c r="G100" s="307" t="s">
        <v>4679</v>
      </c>
      <c r="H100" s="306" t="s">
        <v>4464</v>
      </c>
      <c r="I100" s="308" t="s">
        <v>4460</v>
      </c>
      <c r="J100" s="309" t="str">
        <f>VLOOKUP(B100,'[5]0919門市清單主檔'!B:V,21,FALSE)</f>
        <v>三重區</v>
      </c>
      <c r="K100" s="310" t="s">
        <v>4461</v>
      </c>
      <c r="L100" s="306" t="s">
        <v>1746</v>
      </c>
      <c r="M100" s="309"/>
    </row>
    <row r="101" spans="1:13" ht="22.95" customHeight="1">
      <c r="A101" s="306" t="s">
        <v>4680</v>
      </c>
      <c r="B101" s="306" t="s">
        <v>25</v>
      </c>
      <c r="C101" s="307" t="s">
        <v>4139</v>
      </c>
      <c r="D101" s="307" t="str">
        <f t="shared" si="1"/>
        <v>三重興德店2</v>
      </c>
      <c r="E101" s="306">
        <v>2</v>
      </c>
      <c r="F101" s="306" t="s">
        <v>4250</v>
      </c>
      <c r="G101" s="307" t="s">
        <v>4681</v>
      </c>
      <c r="H101" s="306" t="s">
        <v>4464</v>
      </c>
      <c r="I101" s="308" t="s">
        <v>4460</v>
      </c>
      <c r="J101" s="309" t="str">
        <f>VLOOKUP(B101,'[5]0919門市清單主檔'!B:V,21,FALSE)</f>
        <v>三重區</v>
      </c>
      <c r="K101" s="310" t="s">
        <v>4461</v>
      </c>
      <c r="L101" s="306" t="s">
        <v>1746</v>
      </c>
      <c r="M101" s="309"/>
    </row>
    <row r="102" spans="1:13" ht="22.95" customHeight="1">
      <c r="A102" s="306" t="s">
        <v>4682</v>
      </c>
      <c r="B102" s="306">
        <v>4029</v>
      </c>
      <c r="C102" s="307" t="s">
        <v>294</v>
      </c>
      <c r="D102" s="307" t="str">
        <f t="shared" si="1"/>
        <v>三重龍濱店1</v>
      </c>
      <c r="E102" s="306">
        <v>1</v>
      </c>
      <c r="F102" s="306" t="s">
        <v>4291</v>
      </c>
      <c r="G102" s="307" t="s">
        <v>4683</v>
      </c>
      <c r="H102" s="306" t="s">
        <v>4464</v>
      </c>
      <c r="I102" s="308" t="s">
        <v>4460</v>
      </c>
      <c r="J102" s="309" t="str">
        <f>VLOOKUP(B102,'[5]0919門市清單主檔'!B:V,21,FALSE)</f>
        <v>三重區</v>
      </c>
      <c r="K102" s="310" t="s">
        <v>4461</v>
      </c>
      <c r="L102" s="306" t="s">
        <v>1746</v>
      </c>
      <c r="M102" s="309"/>
    </row>
    <row r="103" spans="1:13" ht="22.95" customHeight="1">
      <c r="A103" s="306" t="s">
        <v>4684</v>
      </c>
      <c r="B103" s="306">
        <v>4029</v>
      </c>
      <c r="C103" s="307" t="s">
        <v>294</v>
      </c>
      <c r="D103" s="307" t="str">
        <f t="shared" si="1"/>
        <v>三重龍濱店2</v>
      </c>
      <c r="E103" s="306">
        <v>2</v>
      </c>
      <c r="F103" s="306" t="s">
        <v>4292</v>
      </c>
      <c r="G103" s="307" t="s">
        <v>4685</v>
      </c>
      <c r="H103" s="306" t="s">
        <v>4464</v>
      </c>
      <c r="I103" s="308" t="s">
        <v>4460</v>
      </c>
      <c r="J103" s="309" t="str">
        <f>VLOOKUP(B103,'[5]0919門市清單主檔'!B:V,21,FALSE)</f>
        <v>三重區</v>
      </c>
      <c r="K103" s="310" t="s">
        <v>4461</v>
      </c>
      <c r="L103" s="306" t="s">
        <v>1746</v>
      </c>
      <c r="M103" s="309"/>
    </row>
    <row r="104" spans="1:13" ht="22.95" customHeight="1">
      <c r="A104" s="306" t="s">
        <v>4686</v>
      </c>
      <c r="B104" s="306">
        <v>4388</v>
      </c>
      <c r="C104" s="307" t="s">
        <v>383</v>
      </c>
      <c r="D104" s="307" t="str">
        <f t="shared" si="1"/>
        <v>三重薔薇店1</v>
      </c>
      <c r="E104" s="306">
        <v>1</v>
      </c>
      <c r="F104" s="306" t="s">
        <v>4297</v>
      </c>
      <c r="G104" s="307" t="s">
        <v>4465</v>
      </c>
      <c r="H104" s="306" t="s">
        <v>4471</v>
      </c>
      <c r="I104" s="308" t="s">
        <v>4476</v>
      </c>
      <c r="J104" s="309" t="str">
        <f>VLOOKUP(B104,'[5]0919門市清單主檔'!B:V,21,FALSE)</f>
        <v>三重區</v>
      </c>
      <c r="K104" s="310" t="s">
        <v>4461</v>
      </c>
      <c r="L104" s="306" t="s">
        <v>1746</v>
      </c>
      <c r="M104" s="309"/>
    </row>
    <row r="105" spans="1:13" ht="22.95" customHeight="1">
      <c r="A105" s="306" t="s">
        <v>4687</v>
      </c>
      <c r="B105" s="306">
        <v>4388</v>
      </c>
      <c r="C105" s="307" t="s">
        <v>383</v>
      </c>
      <c r="D105" s="307" t="str">
        <f t="shared" si="1"/>
        <v>三重薔薇店2</v>
      </c>
      <c r="E105" s="306">
        <v>2</v>
      </c>
      <c r="F105" s="306" t="s">
        <v>4298</v>
      </c>
      <c r="G105" s="307" t="s">
        <v>4688</v>
      </c>
      <c r="H105" s="306" t="s">
        <v>4459</v>
      </c>
      <c r="I105" s="308" t="s">
        <v>4460</v>
      </c>
      <c r="J105" s="309" t="str">
        <f>VLOOKUP(B105,'[5]0919門市清單主檔'!B:V,21,FALSE)</f>
        <v>三重區</v>
      </c>
      <c r="K105" s="310" t="s">
        <v>4461</v>
      </c>
      <c r="L105" s="306" t="s">
        <v>1746</v>
      </c>
      <c r="M105" s="309"/>
    </row>
    <row r="106" spans="1:13" ht="22.95" customHeight="1">
      <c r="A106" s="306" t="s">
        <v>4708</v>
      </c>
      <c r="B106" s="306" t="s">
        <v>39</v>
      </c>
      <c r="C106" s="307" t="s">
        <v>650</v>
      </c>
      <c r="D106" s="307" t="str">
        <f t="shared" si="1"/>
        <v>北縣三愛三店1</v>
      </c>
      <c r="E106" s="306">
        <v>1</v>
      </c>
      <c r="F106" s="306" t="s">
        <v>4304</v>
      </c>
      <c r="G106" s="307" t="s">
        <v>4709</v>
      </c>
      <c r="H106" s="306" t="s">
        <v>4464</v>
      </c>
      <c r="I106" s="308" t="s">
        <v>4460</v>
      </c>
      <c r="J106" s="309" t="str">
        <f>VLOOKUP(B106,'[5]0919門市清單主檔'!B:V,21,FALSE)</f>
        <v>三重區</v>
      </c>
      <c r="K106" s="310" t="s">
        <v>4461</v>
      </c>
      <c r="L106" s="306" t="s">
        <v>1746</v>
      </c>
      <c r="M106" s="309"/>
    </row>
    <row r="107" spans="1:13" ht="22.95" customHeight="1">
      <c r="A107" s="306" t="s">
        <v>4710</v>
      </c>
      <c r="B107" s="306" t="s">
        <v>39</v>
      </c>
      <c r="C107" s="307" t="s">
        <v>650</v>
      </c>
      <c r="D107" s="307" t="str">
        <f t="shared" si="1"/>
        <v>北縣三愛三店2</v>
      </c>
      <c r="E107" s="306">
        <v>2</v>
      </c>
      <c r="F107" s="306" t="s">
        <v>4305</v>
      </c>
      <c r="G107" s="307" t="s">
        <v>4711</v>
      </c>
      <c r="H107" s="306" t="s">
        <v>4464</v>
      </c>
      <c r="I107" s="308" t="s">
        <v>4460</v>
      </c>
      <c r="J107" s="309" t="str">
        <f>VLOOKUP(B107,'[5]0919門市清單主檔'!B:V,21,FALSE)</f>
        <v>三重區</v>
      </c>
      <c r="K107" s="310" t="s">
        <v>4461</v>
      </c>
      <c r="L107" s="306" t="s">
        <v>1746</v>
      </c>
      <c r="M107" s="309"/>
    </row>
    <row r="108" spans="1:13" ht="22.95" customHeight="1">
      <c r="A108" s="306" t="s">
        <v>4712</v>
      </c>
      <c r="B108" s="306" t="s">
        <v>40</v>
      </c>
      <c r="C108" s="307" t="s">
        <v>653</v>
      </c>
      <c r="D108" s="307" t="str">
        <f t="shared" si="1"/>
        <v>北縣中陽店1</v>
      </c>
      <c r="E108" s="306">
        <v>1</v>
      </c>
      <c r="F108" s="306" t="s">
        <v>4193</v>
      </c>
      <c r="G108" s="307" t="s">
        <v>4713</v>
      </c>
      <c r="H108" s="306" t="s">
        <v>4464</v>
      </c>
      <c r="I108" s="308" t="s">
        <v>4460</v>
      </c>
      <c r="J108" s="309" t="str">
        <f>VLOOKUP(B108,'[5]0919門市清單主檔'!B:V,21,FALSE)</f>
        <v>三重區</v>
      </c>
      <c r="K108" s="310" t="s">
        <v>4461</v>
      </c>
      <c r="L108" s="306" t="s">
        <v>1746</v>
      </c>
      <c r="M108" s="309"/>
    </row>
    <row r="109" spans="1:13" ht="22.95" customHeight="1">
      <c r="A109" s="306" t="s">
        <v>4714</v>
      </c>
      <c r="B109" s="306" t="s">
        <v>40</v>
      </c>
      <c r="C109" s="307" t="s">
        <v>653</v>
      </c>
      <c r="D109" s="307" t="str">
        <f t="shared" si="1"/>
        <v>北縣中陽店2</v>
      </c>
      <c r="E109" s="306">
        <v>2</v>
      </c>
      <c r="F109" s="306" t="s">
        <v>4194</v>
      </c>
      <c r="G109" s="307" t="s">
        <v>4715</v>
      </c>
      <c r="H109" s="306" t="s">
        <v>4464</v>
      </c>
      <c r="I109" s="308" t="s">
        <v>4460</v>
      </c>
      <c r="J109" s="309" t="str">
        <f>VLOOKUP(B109,'[5]0919門市清單主檔'!B:V,21,FALSE)</f>
        <v>三重區</v>
      </c>
      <c r="K109" s="310" t="s">
        <v>4461</v>
      </c>
      <c r="L109" s="306" t="s">
        <v>1746</v>
      </c>
      <c r="M109" s="309"/>
    </row>
    <row r="110" spans="1:13" ht="22.95" customHeight="1">
      <c r="A110" s="306" t="s">
        <v>4720</v>
      </c>
      <c r="B110" s="306" t="s">
        <v>26</v>
      </c>
      <c r="C110" s="307" t="s">
        <v>642</v>
      </c>
      <c r="D110" s="307" t="str">
        <f t="shared" si="1"/>
        <v>北縣五華三店1</v>
      </c>
      <c r="E110" s="306">
        <v>1</v>
      </c>
      <c r="F110" s="306" t="s">
        <v>4323</v>
      </c>
      <c r="G110" s="307" t="s">
        <v>4721</v>
      </c>
      <c r="H110" s="306" t="s">
        <v>4471</v>
      </c>
      <c r="I110" s="308" t="s">
        <v>4460</v>
      </c>
      <c r="J110" s="309" t="str">
        <f>VLOOKUP(B110,'[5]0919門市清單主檔'!B:V,21,FALSE)</f>
        <v>三重區</v>
      </c>
      <c r="K110" s="310" t="s">
        <v>4461</v>
      </c>
      <c r="L110" s="306" t="s">
        <v>1746</v>
      </c>
      <c r="M110" s="309"/>
    </row>
    <row r="111" spans="1:13" ht="22.95" customHeight="1">
      <c r="A111" s="306" t="s">
        <v>4722</v>
      </c>
      <c r="B111" s="306" t="s">
        <v>26</v>
      </c>
      <c r="C111" s="307" t="s">
        <v>642</v>
      </c>
      <c r="D111" s="307" t="str">
        <f t="shared" si="1"/>
        <v>北縣五華三店2</v>
      </c>
      <c r="E111" s="306">
        <v>2</v>
      </c>
      <c r="F111" s="306" t="s">
        <v>4324</v>
      </c>
      <c r="G111" s="307" t="s">
        <v>4723</v>
      </c>
      <c r="H111" s="306" t="s">
        <v>4471</v>
      </c>
      <c r="I111" s="308" t="s">
        <v>4460</v>
      </c>
      <c r="J111" s="309" t="str">
        <f>VLOOKUP(B111,'[5]0919門市清單主檔'!B:V,21,FALSE)</f>
        <v>三重區</v>
      </c>
      <c r="K111" s="310" t="s">
        <v>4461</v>
      </c>
      <c r="L111" s="306" t="s">
        <v>1746</v>
      </c>
      <c r="M111" s="309"/>
    </row>
    <row r="112" spans="1:13" ht="22.95" customHeight="1">
      <c r="A112" s="306" t="s">
        <v>4724</v>
      </c>
      <c r="B112" s="306" t="s">
        <v>37</v>
      </c>
      <c r="C112" s="307" t="s">
        <v>646</v>
      </c>
      <c r="D112" s="307" t="str">
        <f t="shared" si="1"/>
        <v>北縣仁和店1</v>
      </c>
      <c r="E112" s="306">
        <v>1</v>
      </c>
      <c r="F112" s="306" t="s">
        <v>4316</v>
      </c>
      <c r="G112" s="307" t="s">
        <v>4725</v>
      </c>
      <c r="H112" s="306" t="s">
        <v>4471</v>
      </c>
      <c r="I112" s="308" t="s">
        <v>4460</v>
      </c>
      <c r="J112" s="309" t="str">
        <f>VLOOKUP(B112,'[5]0919門市清單主檔'!B:V,21,FALSE)</f>
        <v>三重區</v>
      </c>
      <c r="K112" s="310" t="s">
        <v>4461</v>
      </c>
      <c r="L112" s="306" t="s">
        <v>1746</v>
      </c>
      <c r="M112" s="309"/>
    </row>
    <row r="113" spans="1:13" ht="22.95" customHeight="1">
      <c r="A113" s="306" t="s">
        <v>4726</v>
      </c>
      <c r="B113" s="306" t="s">
        <v>37</v>
      </c>
      <c r="C113" s="307" t="s">
        <v>646</v>
      </c>
      <c r="D113" s="307" t="str">
        <f t="shared" si="1"/>
        <v>北縣仁和店2</v>
      </c>
      <c r="E113" s="306">
        <v>2</v>
      </c>
      <c r="F113" s="306" t="s">
        <v>4317</v>
      </c>
      <c r="G113" s="307" t="s">
        <v>4727</v>
      </c>
      <c r="H113" s="306" t="s">
        <v>4471</v>
      </c>
      <c r="I113" s="308" t="s">
        <v>4476</v>
      </c>
      <c r="J113" s="309" t="str">
        <f>VLOOKUP(B113,'[5]0919門市清單主檔'!B:V,21,FALSE)</f>
        <v>三重區</v>
      </c>
      <c r="K113" s="310" t="s">
        <v>4461</v>
      </c>
      <c r="L113" s="306" t="s">
        <v>1746</v>
      </c>
      <c r="M113" s="309"/>
    </row>
    <row r="114" spans="1:13" ht="22.95" customHeight="1">
      <c r="A114" s="306" t="s">
        <v>4728</v>
      </c>
      <c r="B114" s="306">
        <v>3840</v>
      </c>
      <c r="C114" s="307" t="s">
        <v>244</v>
      </c>
      <c r="D114" s="307" t="str">
        <f t="shared" si="1"/>
        <v>北縣天龍店1</v>
      </c>
      <c r="E114" s="306">
        <v>1</v>
      </c>
      <c r="F114" s="306" t="s">
        <v>4331</v>
      </c>
      <c r="G114" s="307" t="s">
        <v>4729</v>
      </c>
      <c r="H114" s="306" t="s">
        <v>4464</v>
      </c>
      <c r="I114" s="308" t="s">
        <v>4460</v>
      </c>
      <c r="J114" s="309" t="str">
        <f>VLOOKUP(B114,'[5]0919門市清單主檔'!B:V,21,FALSE)</f>
        <v>三重區</v>
      </c>
      <c r="K114" s="310" t="s">
        <v>4461</v>
      </c>
      <c r="L114" s="306" t="s">
        <v>1746</v>
      </c>
      <c r="M114" s="309"/>
    </row>
    <row r="115" spans="1:13" ht="22.95" customHeight="1">
      <c r="A115" s="306" t="s">
        <v>4730</v>
      </c>
      <c r="B115" s="306">
        <v>3840</v>
      </c>
      <c r="C115" s="307" t="s">
        <v>244</v>
      </c>
      <c r="D115" s="307" t="str">
        <f t="shared" si="1"/>
        <v>北縣天龍店2</v>
      </c>
      <c r="E115" s="306">
        <v>2</v>
      </c>
      <c r="F115" s="306" t="s">
        <v>4332</v>
      </c>
      <c r="G115" s="307" t="s">
        <v>4731</v>
      </c>
      <c r="H115" s="306" t="s">
        <v>4459</v>
      </c>
      <c r="I115" s="308" t="s">
        <v>4476</v>
      </c>
      <c r="J115" s="309" t="str">
        <f>VLOOKUP(B115,'[5]0919門市清單主檔'!B:V,21,FALSE)</f>
        <v>三重區</v>
      </c>
      <c r="K115" s="310" t="s">
        <v>4461</v>
      </c>
      <c r="L115" s="306" t="s">
        <v>1746</v>
      </c>
      <c r="M115" s="309"/>
    </row>
    <row r="116" spans="1:13" ht="22.95" customHeight="1">
      <c r="A116" s="306" t="s">
        <v>4768</v>
      </c>
      <c r="B116" s="306">
        <v>2302</v>
      </c>
      <c r="C116" s="307" t="s">
        <v>86</v>
      </c>
      <c r="D116" s="307" t="str">
        <f t="shared" si="1"/>
        <v>北縣重安店1</v>
      </c>
      <c r="E116" s="306">
        <v>1</v>
      </c>
      <c r="F116" s="306" t="s">
        <v>4310</v>
      </c>
      <c r="G116" s="307" t="s">
        <v>4465</v>
      </c>
      <c r="H116" s="306" t="s">
        <v>4471</v>
      </c>
      <c r="I116" s="308" t="s">
        <v>4460</v>
      </c>
      <c r="J116" s="309" t="str">
        <f>VLOOKUP(B116,'[5]0919門市清單主檔'!B:V,21,FALSE)</f>
        <v>三重區</v>
      </c>
      <c r="K116" s="310" t="s">
        <v>4461</v>
      </c>
      <c r="L116" s="306" t="s">
        <v>1746</v>
      </c>
      <c r="M116" s="309"/>
    </row>
    <row r="117" spans="1:13" ht="22.95" customHeight="1">
      <c r="A117" s="306" t="s">
        <v>4769</v>
      </c>
      <c r="B117" s="306">
        <v>2302</v>
      </c>
      <c r="C117" s="307" t="s">
        <v>86</v>
      </c>
      <c r="D117" s="307" t="str">
        <f t="shared" si="1"/>
        <v>北縣重安店2</v>
      </c>
      <c r="E117" s="306">
        <v>2</v>
      </c>
      <c r="F117" s="306" t="s">
        <v>4311</v>
      </c>
      <c r="G117" s="307" t="s">
        <v>4770</v>
      </c>
      <c r="H117" s="306" t="s">
        <v>4471</v>
      </c>
      <c r="I117" s="308" t="s">
        <v>4460</v>
      </c>
      <c r="J117" s="309" t="str">
        <f>VLOOKUP(B117,'[5]0919門市清單主檔'!B:V,21,FALSE)</f>
        <v>三重區</v>
      </c>
      <c r="K117" s="310" t="s">
        <v>4461</v>
      </c>
      <c r="L117" s="306" t="s">
        <v>1746</v>
      </c>
      <c r="M117" s="309"/>
    </row>
    <row r="118" spans="1:13" ht="22.95" customHeight="1">
      <c r="A118" s="306" t="s">
        <v>4771</v>
      </c>
      <c r="B118" s="306">
        <v>3362</v>
      </c>
      <c r="C118" s="307" t="s">
        <v>181</v>
      </c>
      <c r="D118" s="307" t="str">
        <f t="shared" si="1"/>
        <v>北縣重武店2</v>
      </c>
      <c r="E118" s="306">
        <v>2</v>
      </c>
      <c r="F118" s="306" t="s">
        <v>4147</v>
      </c>
      <c r="G118" s="307" t="s">
        <v>4772</v>
      </c>
      <c r="H118" s="306" t="s">
        <v>4464</v>
      </c>
      <c r="I118" s="308" t="s">
        <v>4460</v>
      </c>
      <c r="J118" s="309" t="str">
        <f>VLOOKUP(B118,'[5]0919門市清單主檔'!B:V,21,FALSE)</f>
        <v>三重區</v>
      </c>
      <c r="K118" s="310" t="s">
        <v>4461</v>
      </c>
      <c r="L118" s="306" t="s">
        <v>1746</v>
      </c>
      <c r="M118" s="309"/>
    </row>
    <row r="119" spans="1:13" ht="22.95" customHeight="1">
      <c r="A119" s="306" t="s">
        <v>4773</v>
      </c>
      <c r="B119" s="306">
        <v>2209</v>
      </c>
      <c r="C119" s="307" t="s">
        <v>73</v>
      </c>
      <c r="D119" s="307" t="str">
        <f t="shared" si="1"/>
        <v>北縣重強店2</v>
      </c>
      <c r="E119" s="306">
        <v>2</v>
      </c>
      <c r="F119" s="306" t="s">
        <v>4200</v>
      </c>
      <c r="G119" s="307" t="s">
        <v>4774</v>
      </c>
      <c r="H119" s="306" t="s">
        <v>4471</v>
      </c>
      <c r="I119" s="308" t="s">
        <v>4460</v>
      </c>
      <c r="J119" s="309" t="str">
        <f>VLOOKUP(B119,'[5]0919門市清單主檔'!B:V,21,FALSE)</f>
        <v>三重區</v>
      </c>
      <c r="K119" s="310" t="s">
        <v>4461</v>
      </c>
      <c r="L119" s="306" t="s">
        <v>1746</v>
      </c>
      <c r="M119" s="309"/>
    </row>
    <row r="120" spans="1:13" ht="22.95" customHeight="1">
      <c r="A120" s="306" t="s">
        <v>4775</v>
      </c>
      <c r="B120" s="306">
        <v>3601</v>
      </c>
      <c r="C120" s="307" t="s">
        <v>204</v>
      </c>
      <c r="D120" s="307" t="str">
        <f t="shared" si="1"/>
        <v>北縣重富店1</v>
      </c>
      <c r="E120" s="306">
        <v>1</v>
      </c>
      <c r="F120" s="306" t="s">
        <v>4333</v>
      </c>
      <c r="G120" s="307" t="s">
        <v>4776</v>
      </c>
      <c r="H120" s="306" t="s">
        <v>4471</v>
      </c>
      <c r="I120" s="308" t="s">
        <v>4460</v>
      </c>
      <c r="J120" s="309" t="str">
        <f>VLOOKUP(B120,'[5]0919門市清單主檔'!B:V,21,FALSE)</f>
        <v>三重區</v>
      </c>
      <c r="K120" s="310" t="s">
        <v>4461</v>
      </c>
      <c r="L120" s="306" t="s">
        <v>1746</v>
      </c>
      <c r="M120" s="309"/>
    </row>
    <row r="121" spans="1:13" ht="22.95" customHeight="1">
      <c r="A121" s="306" t="s">
        <v>4777</v>
      </c>
      <c r="B121" s="306">
        <v>3601</v>
      </c>
      <c r="C121" s="307" t="s">
        <v>204</v>
      </c>
      <c r="D121" s="307" t="str">
        <f t="shared" si="1"/>
        <v>北縣重富店2</v>
      </c>
      <c r="E121" s="306">
        <v>2</v>
      </c>
      <c r="F121" s="306" t="s">
        <v>4334</v>
      </c>
      <c r="G121" s="307" t="s">
        <v>4778</v>
      </c>
      <c r="H121" s="306" t="s">
        <v>4471</v>
      </c>
      <c r="I121" s="308" t="s">
        <v>4460</v>
      </c>
      <c r="J121" s="309" t="str">
        <f>VLOOKUP(B121,'[5]0919門市清單主檔'!B:V,21,FALSE)</f>
        <v>三重區</v>
      </c>
      <c r="K121" s="310" t="s">
        <v>4461</v>
      </c>
      <c r="L121" s="306" t="s">
        <v>1746</v>
      </c>
      <c r="M121" s="309"/>
    </row>
    <row r="122" spans="1:13" ht="22.95" customHeight="1">
      <c r="A122" s="306" t="s">
        <v>4779</v>
      </c>
      <c r="B122" s="306">
        <v>2837</v>
      </c>
      <c r="C122" s="307" t="s">
        <v>136</v>
      </c>
      <c r="D122" s="307" t="str">
        <f t="shared" si="1"/>
        <v>北縣重萬店1</v>
      </c>
      <c r="E122" s="306">
        <v>1</v>
      </c>
      <c r="F122" s="306" t="s">
        <v>4154</v>
      </c>
      <c r="G122" s="307" t="s">
        <v>4780</v>
      </c>
      <c r="H122" s="306" t="s">
        <v>4464</v>
      </c>
      <c r="I122" s="308" t="s">
        <v>4460</v>
      </c>
      <c r="J122" s="309" t="str">
        <f>VLOOKUP(B122,'[5]0919門市清單主檔'!B:V,21,FALSE)</f>
        <v>三重區</v>
      </c>
      <c r="K122" s="310" t="s">
        <v>4461</v>
      </c>
      <c r="L122" s="306" t="s">
        <v>1746</v>
      </c>
      <c r="M122" s="309"/>
    </row>
    <row r="123" spans="1:13" ht="22.95" customHeight="1">
      <c r="A123" s="306" t="s">
        <v>4781</v>
      </c>
      <c r="B123" s="306">
        <v>2837</v>
      </c>
      <c r="C123" s="307" t="s">
        <v>136</v>
      </c>
      <c r="D123" s="307" t="str">
        <f t="shared" si="1"/>
        <v>北縣重萬店2</v>
      </c>
      <c r="E123" s="306">
        <v>2</v>
      </c>
      <c r="F123" s="306" t="s">
        <v>4155</v>
      </c>
      <c r="G123" s="307" t="s">
        <v>4782</v>
      </c>
      <c r="H123" s="306" t="s">
        <v>4464</v>
      </c>
      <c r="I123" s="308" t="s">
        <v>4476</v>
      </c>
      <c r="J123" s="309" t="str">
        <f>VLOOKUP(B123,'[5]0919門市清單主檔'!B:V,21,FALSE)</f>
        <v>三重區</v>
      </c>
      <c r="K123" s="310" t="s">
        <v>4461</v>
      </c>
      <c r="L123" s="306" t="s">
        <v>1746</v>
      </c>
      <c r="M123" s="309"/>
    </row>
    <row r="124" spans="1:13" ht="22.95" customHeight="1">
      <c r="A124" s="306" t="s">
        <v>4783</v>
      </c>
      <c r="B124" s="306">
        <v>2321</v>
      </c>
      <c r="C124" s="307" t="s">
        <v>90</v>
      </c>
      <c r="D124" s="307" t="str">
        <f t="shared" si="1"/>
        <v>北縣重鑫店1</v>
      </c>
      <c r="E124" s="306">
        <v>1</v>
      </c>
      <c r="F124" s="306" t="s">
        <v>4184</v>
      </c>
      <c r="G124" s="307" t="s">
        <v>4784</v>
      </c>
      <c r="H124" s="306" t="s">
        <v>4471</v>
      </c>
      <c r="I124" s="308" t="s">
        <v>4460</v>
      </c>
      <c r="J124" s="309" t="str">
        <f>VLOOKUP(B124,'[5]0919門市清單主檔'!B:V,21,FALSE)</f>
        <v>三重區</v>
      </c>
      <c r="K124" s="310" t="s">
        <v>4461</v>
      </c>
      <c r="L124" s="306" t="s">
        <v>1746</v>
      </c>
      <c r="M124" s="309"/>
    </row>
    <row r="125" spans="1:13" ht="22.95" customHeight="1">
      <c r="A125" s="306" t="s">
        <v>4785</v>
      </c>
      <c r="B125" s="306">
        <v>2321</v>
      </c>
      <c r="C125" s="307" t="s">
        <v>90</v>
      </c>
      <c r="D125" s="307" t="str">
        <f t="shared" si="1"/>
        <v>北縣重鑫店2</v>
      </c>
      <c r="E125" s="306">
        <v>2</v>
      </c>
      <c r="F125" s="306" t="s">
        <v>4185</v>
      </c>
      <c r="G125" s="307" t="s">
        <v>4786</v>
      </c>
      <c r="H125" s="306" t="s">
        <v>4471</v>
      </c>
      <c r="I125" s="308" t="s">
        <v>4460</v>
      </c>
      <c r="J125" s="309" t="str">
        <f>VLOOKUP(B125,'[5]0919門市清單主檔'!B:V,21,FALSE)</f>
        <v>三重區</v>
      </c>
      <c r="K125" s="310" t="s">
        <v>4461</v>
      </c>
      <c r="L125" s="306" t="s">
        <v>1746</v>
      </c>
      <c r="M125" s="309"/>
    </row>
    <row r="126" spans="1:13" ht="22.95" customHeight="1">
      <c r="A126" s="306" t="s">
        <v>4807</v>
      </c>
      <c r="B126" s="306" t="s">
        <v>21</v>
      </c>
      <c r="C126" s="307" t="s">
        <v>635</v>
      </c>
      <c r="D126" s="307" t="str">
        <f t="shared" si="1"/>
        <v>北縣溪尾二店1</v>
      </c>
      <c r="E126" s="306">
        <v>1</v>
      </c>
      <c r="F126" s="306" t="s">
        <v>4325</v>
      </c>
      <c r="G126" s="307" t="s">
        <v>4808</v>
      </c>
      <c r="H126" s="306" t="s">
        <v>4464</v>
      </c>
      <c r="I126" s="308" t="s">
        <v>4460</v>
      </c>
      <c r="J126" s="309" t="str">
        <f>VLOOKUP(B126,'[5]0919門市清單主檔'!B:V,21,FALSE)</f>
        <v>三重區</v>
      </c>
      <c r="K126" s="310" t="s">
        <v>4461</v>
      </c>
      <c r="L126" s="306" t="s">
        <v>1746</v>
      </c>
      <c r="M126" s="309"/>
    </row>
    <row r="127" spans="1:13" ht="22.95" customHeight="1">
      <c r="A127" s="306" t="s">
        <v>4809</v>
      </c>
      <c r="B127" s="306" t="s">
        <v>21</v>
      </c>
      <c r="C127" s="307" t="s">
        <v>635</v>
      </c>
      <c r="D127" s="307" t="str">
        <f t="shared" si="1"/>
        <v>北縣溪尾二店2</v>
      </c>
      <c r="E127" s="306">
        <v>2</v>
      </c>
      <c r="F127" s="306" t="s">
        <v>4326</v>
      </c>
      <c r="G127" s="307" t="s">
        <v>4810</v>
      </c>
      <c r="H127" s="306" t="s">
        <v>4464</v>
      </c>
      <c r="I127" s="308" t="s">
        <v>4460</v>
      </c>
      <c r="J127" s="309" t="str">
        <f>VLOOKUP(B127,'[5]0919門市清單主檔'!B:V,21,FALSE)</f>
        <v>三重區</v>
      </c>
      <c r="K127" s="310" t="s">
        <v>4461</v>
      </c>
      <c r="L127" s="306" t="s">
        <v>1746</v>
      </c>
      <c r="M127" s="309"/>
    </row>
    <row r="128" spans="1:13" ht="22.95" customHeight="1">
      <c r="A128" s="306" t="s">
        <v>4457</v>
      </c>
      <c r="B128" s="306">
        <v>2535</v>
      </c>
      <c r="C128" s="307" t="s">
        <v>107</v>
      </c>
      <c r="D128" s="307" t="str">
        <f t="shared" si="1"/>
        <v>五股五工店1</v>
      </c>
      <c r="E128" s="306">
        <v>1</v>
      </c>
      <c r="F128" s="306" t="s">
        <v>4399</v>
      </c>
      <c r="G128" s="307" t="s">
        <v>4458</v>
      </c>
      <c r="H128" s="306" t="s">
        <v>4459</v>
      </c>
      <c r="I128" s="308" t="s">
        <v>4460</v>
      </c>
      <c r="J128" s="309" t="str">
        <f>VLOOKUP(B128,'[5]0919門市清單主檔'!B:V,21,FALSE)</f>
        <v>五股區</v>
      </c>
      <c r="K128" s="310" t="s">
        <v>4461</v>
      </c>
      <c r="L128" s="306" t="s">
        <v>1746</v>
      </c>
      <c r="M128" s="309"/>
    </row>
    <row r="129" spans="1:13" ht="22.95" customHeight="1">
      <c r="A129" s="306" t="s">
        <v>4489</v>
      </c>
      <c r="B129" s="306" t="s">
        <v>855</v>
      </c>
      <c r="C129" s="307" t="s">
        <v>856</v>
      </c>
      <c r="D129" s="307" t="str">
        <f t="shared" si="1"/>
        <v>五股訓練教室1</v>
      </c>
      <c r="E129" s="306">
        <v>1</v>
      </c>
      <c r="F129" s="306" t="s">
        <v>4400</v>
      </c>
      <c r="G129" s="307" t="s">
        <v>4490</v>
      </c>
      <c r="H129" s="306" t="s">
        <v>4464</v>
      </c>
      <c r="I129" s="308" t="s">
        <v>4460</v>
      </c>
      <c r="J129" s="309" t="str">
        <f>VLOOKUP(B129,'[5]0919門市清單主檔'!B:V,21,FALSE)</f>
        <v>五股區</v>
      </c>
      <c r="K129" s="310" t="s">
        <v>4461</v>
      </c>
      <c r="L129" s="306" t="s">
        <v>848</v>
      </c>
      <c r="M129" s="309"/>
    </row>
    <row r="130" spans="1:13" ht="22.95" customHeight="1">
      <c r="A130" s="306" t="s">
        <v>4689</v>
      </c>
      <c r="B130" s="306">
        <v>3227</v>
      </c>
      <c r="C130" s="307" t="s">
        <v>170</v>
      </c>
      <c r="D130" s="307" t="str">
        <f t="shared" ref="D130:D193" si="2">C130&amp;E130</f>
        <v>五股四維店2</v>
      </c>
      <c r="E130" s="306">
        <v>2</v>
      </c>
      <c r="F130" s="306" t="s">
        <v>4232</v>
      </c>
      <c r="G130" s="307" t="s">
        <v>4690</v>
      </c>
      <c r="H130" s="306" t="s">
        <v>4471</v>
      </c>
      <c r="I130" s="308" t="s">
        <v>4460</v>
      </c>
      <c r="J130" s="309" t="str">
        <f>VLOOKUP(B130,'[5]0919門市清單主檔'!B:V,21,FALSE)</f>
        <v>五股區</v>
      </c>
      <c r="K130" s="310" t="s">
        <v>4461</v>
      </c>
      <c r="L130" s="306" t="s">
        <v>1746</v>
      </c>
      <c r="M130" s="309"/>
    </row>
    <row r="131" spans="1:13" ht="22.95" customHeight="1">
      <c r="A131" s="306" t="s">
        <v>4691</v>
      </c>
      <c r="B131" s="306">
        <v>4801</v>
      </c>
      <c r="C131" s="307" t="s">
        <v>525</v>
      </c>
      <c r="D131" s="307" t="str">
        <f t="shared" si="2"/>
        <v>五股成州店1</v>
      </c>
      <c r="E131" s="306">
        <v>1</v>
      </c>
      <c r="F131" s="306" t="s">
        <v>4219</v>
      </c>
      <c r="G131" s="307" t="s">
        <v>4692</v>
      </c>
      <c r="H131" s="306" t="s">
        <v>4459</v>
      </c>
      <c r="I131" s="308" t="s">
        <v>4460</v>
      </c>
      <c r="J131" s="309" t="str">
        <f>VLOOKUP(B131,'[5]0919門市清單主檔'!B:V,21,FALSE)</f>
        <v>五股區</v>
      </c>
      <c r="K131" s="310" t="s">
        <v>4461</v>
      </c>
      <c r="L131" s="306" t="s">
        <v>1746</v>
      </c>
      <c r="M131" s="309"/>
    </row>
    <row r="132" spans="1:13" ht="22.95" customHeight="1">
      <c r="A132" s="306" t="s">
        <v>4693</v>
      </c>
      <c r="B132" s="306">
        <v>4801</v>
      </c>
      <c r="C132" s="307" t="s">
        <v>525</v>
      </c>
      <c r="D132" s="307" t="str">
        <f t="shared" si="2"/>
        <v>五股成州店2</v>
      </c>
      <c r="E132" s="306">
        <v>2</v>
      </c>
      <c r="F132" s="306" t="s">
        <v>4220</v>
      </c>
      <c r="G132" s="307" t="s">
        <v>4694</v>
      </c>
      <c r="H132" s="306" t="s">
        <v>4459</v>
      </c>
      <c r="I132" s="308" t="s">
        <v>4460</v>
      </c>
      <c r="J132" s="309" t="str">
        <f>VLOOKUP(B132,'[5]0919門市清單主檔'!B:V,21,FALSE)</f>
        <v>五股區</v>
      </c>
      <c r="K132" s="310" t="s">
        <v>4461</v>
      </c>
      <c r="L132" s="306" t="s">
        <v>1746</v>
      </c>
      <c r="M132" s="309"/>
    </row>
    <row r="133" spans="1:13" ht="22.95" customHeight="1">
      <c r="A133" s="306" t="s">
        <v>4695</v>
      </c>
      <c r="B133" s="306">
        <v>4819</v>
      </c>
      <c r="C133" s="307" t="s">
        <v>531</v>
      </c>
      <c r="D133" s="307" t="str">
        <f t="shared" si="2"/>
        <v>五股凌雲店1</v>
      </c>
      <c r="E133" s="306">
        <v>1</v>
      </c>
      <c r="F133" s="306" t="s">
        <v>4217</v>
      </c>
      <c r="G133" s="307" t="s">
        <v>4696</v>
      </c>
      <c r="H133" s="306" t="s">
        <v>4464</v>
      </c>
      <c r="I133" s="308" t="s">
        <v>4460</v>
      </c>
      <c r="J133" s="309" t="str">
        <f>VLOOKUP(B133,'[5]0919門市清單主檔'!B:V,21,FALSE)</f>
        <v>五股區</v>
      </c>
      <c r="K133" s="310" t="s">
        <v>4461</v>
      </c>
      <c r="L133" s="306" t="s">
        <v>1746</v>
      </c>
      <c r="M133" s="309"/>
    </row>
    <row r="134" spans="1:13" ht="22.95" customHeight="1">
      <c r="A134" s="306" t="s">
        <v>4697</v>
      </c>
      <c r="B134" s="306">
        <v>4819</v>
      </c>
      <c r="C134" s="307" t="s">
        <v>531</v>
      </c>
      <c r="D134" s="307" t="str">
        <f t="shared" si="2"/>
        <v>五股凌雲店2</v>
      </c>
      <c r="E134" s="306">
        <v>2</v>
      </c>
      <c r="F134" s="306" t="s">
        <v>4218</v>
      </c>
      <c r="G134" s="307" t="s">
        <v>4698</v>
      </c>
      <c r="H134" s="306" t="s">
        <v>4464</v>
      </c>
      <c r="I134" s="308" t="s">
        <v>4460</v>
      </c>
      <c r="J134" s="309" t="str">
        <f>VLOOKUP(B134,'[5]0919門市清單主檔'!B:V,21,FALSE)</f>
        <v>五股區</v>
      </c>
      <c r="K134" s="310" t="s">
        <v>4461</v>
      </c>
      <c r="L134" s="306" t="s">
        <v>1746</v>
      </c>
      <c r="M134" s="309"/>
    </row>
    <row r="135" spans="1:13" ht="22.95" customHeight="1">
      <c r="A135" s="306" t="s">
        <v>4699</v>
      </c>
      <c r="B135" s="306">
        <v>2390</v>
      </c>
      <c r="C135" s="307" t="s">
        <v>4102</v>
      </c>
      <c r="D135" s="307" t="str">
        <f t="shared" si="2"/>
        <v>五股產業園區2</v>
      </c>
      <c r="E135" s="306">
        <v>2</v>
      </c>
      <c r="F135" s="306" t="s">
        <v>4216</v>
      </c>
      <c r="G135" s="307" t="s">
        <v>4700</v>
      </c>
      <c r="H135" s="306" t="s">
        <v>4459</v>
      </c>
      <c r="I135" s="308" t="s">
        <v>4460</v>
      </c>
      <c r="J135" s="309" t="str">
        <f>VLOOKUP(B135,'[5]0919門市清單主檔'!B:V,21,FALSE)</f>
        <v>五股區</v>
      </c>
      <c r="K135" s="310" t="s">
        <v>4461</v>
      </c>
      <c r="L135" s="306" t="s">
        <v>1746</v>
      </c>
      <c r="M135" s="309"/>
    </row>
    <row r="136" spans="1:13" ht="22.95" customHeight="1">
      <c r="A136" s="306" t="s">
        <v>4701</v>
      </c>
      <c r="B136" s="306">
        <v>3921</v>
      </c>
      <c r="C136" s="307" t="s">
        <v>263</v>
      </c>
      <c r="D136" s="307" t="str">
        <f t="shared" si="2"/>
        <v>五股福鑫店1</v>
      </c>
      <c r="E136" s="306">
        <v>1</v>
      </c>
      <c r="F136" s="306" t="s">
        <v>4260</v>
      </c>
      <c r="G136" s="307" t="s">
        <v>4702</v>
      </c>
      <c r="H136" s="306" t="s">
        <v>4464</v>
      </c>
      <c r="I136" s="308" t="s">
        <v>4460</v>
      </c>
      <c r="J136" s="309" t="str">
        <f>VLOOKUP(B136,'[5]0919門市清單主檔'!B:V,21,FALSE)</f>
        <v>五股區</v>
      </c>
      <c r="K136" s="310" t="s">
        <v>4461</v>
      </c>
      <c r="L136" s="306" t="s">
        <v>1746</v>
      </c>
      <c r="M136" s="309"/>
    </row>
    <row r="137" spans="1:13" ht="22.95" customHeight="1">
      <c r="A137" s="306" t="s">
        <v>4703</v>
      </c>
      <c r="B137" s="306">
        <v>3921</v>
      </c>
      <c r="C137" s="307" t="s">
        <v>263</v>
      </c>
      <c r="D137" s="307" t="str">
        <f t="shared" si="2"/>
        <v>五股福鑫店2</v>
      </c>
      <c r="E137" s="306">
        <v>2</v>
      </c>
      <c r="F137" s="306" t="s">
        <v>4261</v>
      </c>
      <c r="G137" s="307" t="s">
        <v>4465</v>
      </c>
      <c r="H137" s="306" t="s">
        <v>4464</v>
      </c>
      <c r="I137" s="308" t="s">
        <v>4460</v>
      </c>
      <c r="J137" s="309" t="str">
        <f>VLOOKUP(B137,'[5]0919門市清單主檔'!B:V,21,FALSE)</f>
        <v>五股區</v>
      </c>
      <c r="K137" s="310" t="s">
        <v>4461</v>
      </c>
      <c r="L137" s="306" t="s">
        <v>1746</v>
      </c>
      <c r="M137" s="309"/>
    </row>
    <row r="138" spans="1:13" ht="22.95" customHeight="1">
      <c r="A138" s="306" t="s">
        <v>4704</v>
      </c>
      <c r="B138" s="306">
        <v>2691</v>
      </c>
      <c r="C138" s="307" t="s">
        <v>4111</v>
      </c>
      <c r="D138" s="307" t="str">
        <f t="shared" si="2"/>
        <v>五股興珍店1</v>
      </c>
      <c r="E138" s="306">
        <v>1</v>
      </c>
      <c r="F138" s="306" t="s">
        <v>4214</v>
      </c>
      <c r="G138" s="307" t="s">
        <v>4705</v>
      </c>
      <c r="H138" s="306" t="s">
        <v>4464</v>
      </c>
      <c r="I138" s="308" t="s">
        <v>4460</v>
      </c>
      <c r="J138" s="309" t="str">
        <f>VLOOKUP(B138,'[5]0919門市清單主檔'!B:V,21,FALSE)</f>
        <v>五股區</v>
      </c>
      <c r="K138" s="310" t="s">
        <v>4461</v>
      </c>
      <c r="L138" s="306" t="s">
        <v>1746</v>
      </c>
      <c r="M138" s="309"/>
    </row>
    <row r="139" spans="1:13" ht="22.95" customHeight="1">
      <c r="A139" s="306" t="s">
        <v>4706</v>
      </c>
      <c r="B139" s="306">
        <v>2691</v>
      </c>
      <c r="C139" s="307" t="s">
        <v>4111</v>
      </c>
      <c r="D139" s="307" t="str">
        <f t="shared" si="2"/>
        <v>五股興珍店2</v>
      </c>
      <c r="E139" s="306">
        <v>2</v>
      </c>
      <c r="F139" s="306" t="s">
        <v>4215</v>
      </c>
      <c r="G139" s="307" t="s">
        <v>4707</v>
      </c>
      <c r="H139" s="306" t="s">
        <v>4464</v>
      </c>
      <c r="I139" s="308" t="s">
        <v>4460</v>
      </c>
      <c r="J139" s="309" t="str">
        <f>VLOOKUP(B139,'[5]0919門市清單主檔'!B:V,21,FALSE)</f>
        <v>五股區</v>
      </c>
      <c r="K139" s="310" t="s">
        <v>4461</v>
      </c>
      <c r="L139" s="306" t="s">
        <v>1746</v>
      </c>
      <c r="M139" s="309"/>
    </row>
    <row r="140" spans="1:13" ht="22.95" customHeight="1">
      <c r="A140" s="306" t="s">
        <v>4716</v>
      </c>
      <c r="B140" s="306">
        <v>2325</v>
      </c>
      <c r="C140" s="307" t="s">
        <v>91</v>
      </c>
      <c r="D140" s="307" t="str">
        <f t="shared" si="2"/>
        <v>北縣五泰店1</v>
      </c>
      <c r="E140" s="306">
        <v>1</v>
      </c>
      <c r="F140" s="306" t="s">
        <v>4224</v>
      </c>
      <c r="G140" s="307" t="s">
        <v>4717</v>
      </c>
      <c r="H140" s="306" t="s">
        <v>4471</v>
      </c>
      <c r="I140" s="308" t="s">
        <v>4460</v>
      </c>
      <c r="J140" s="309" t="str">
        <f>VLOOKUP(B140,'[5]0919門市清單主檔'!B:V,21,FALSE)</f>
        <v>五股區</v>
      </c>
      <c r="K140" s="310" t="s">
        <v>4461</v>
      </c>
      <c r="L140" s="306" t="s">
        <v>1746</v>
      </c>
      <c r="M140" s="309"/>
    </row>
    <row r="141" spans="1:13" ht="22.95" customHeight="1">
      <c r="A141" s="306" t="s">
        <v>4718</v>
      </c>
      <c r="B141" s="306">
        <v>2325</v>
      </c>
      <c r="C141" s="307" t="s">
        <v>91</v>
      </c>
      <c r="D141" s="307" t="str">
        <f t="shared" si="2"/>
        <v>北縣五泰店2</v>
      </c>
      <c r="E141" s="306">
        <v>2</v>
      </c>
      <c r="F141" s="306" t="s">
        <v>4225</v>
      </c>
      <c r="G141" s="307" t="s">
        <v>4719</v>
      </c>
      <c r="H141" s="306" t="s">
        <v>4471</v>
      </c>
      <c r="I141" s="308" t="s">
        <v>4460</v>
      </c>
      <c r="J141" s="309" t="str">
        <f>VLOOKUP(B141,'[5]0919門市清單主檔'!B:V,21,FALSE)</f>
        <v>五股區</v>
      </c>
      <c r="K141" s="310" t="s">
        <v>4461</v>
      </c>
      <c r="L141" s="306" t="s">
        <v>1746</v>
      </c>
      <c r="M141" s="309"/>
    </row>
    <row r="142" spans="1:13" ht="22.95" customHeight="1">
      <c r="A142" s="306" t="s">
        <v>4732</v>
      </c>
      <c r="B142" s="306">
        <v>3770</v>
      </c>
      <c r="C142" s="307" t="s">
        <v>236</v>
      </c>
      <c r="D142" s="307" t="str">
        <f t="shared" si="2"/>
        <v>北縣西雲店2</v>
      </c>
      <c r="E142" s="306">
        <v>2</v>
      </c>
      <c r="F142" s="306" t="s">
        <v>4223</v>
      </c>
      <c r="G142" s="307" t="s">
        <v>4733</v>
      </c>
      <c r="H142" s="306" t="s">
        <v>4464</v>
      </c>
      <c r="I142" s="308" t="s">
        <v>4460</v>
      </c>
      <c r="J142" s="309" t="str">
        <f>VLOOKUP(B142,'[5]0919門市清單主檔'!B:V,21,FALSE)</f>
        <v>五股區</v>
      </c>
      <c r="K142" s="310" t="s">
        <v>4461</v>
      </c>
      <c r="L142" s="306" t="s">
        <v>1746</v>
      </c>
      <c r="M142" s="309"/>
    </row>
    <row r="143" spans="1:13" ht="22.95" customHeight="1">
      <c r="A143" s="306" t="s">
        <v>4828</v>
      </c>
      <c r="B143" s="306">
        <v>4845</v>
      </c>
      <c r="C143" s="307" t="s">
        <v>542</v>
      </c>
      <c r="D143" s="307" t="str">
        <f t="shared" si="2"/>
        <v>石門海角店1</v>
      </c>
      <c r="E143" s="306">
        <v>1</v>
      </c>
      <c r="F143" s="306" t="s">
        <v>4243</v>
      </c>
      <c r="G143" s="307" t="s">
        <v>4829</v>
      </c>
      <c r="H143" s="306" t="s">
        <v>4464</v>
      </c>
      <c r="I143" s="308" t="s">
        <v>4460</v>
      </c>
      <c r="J143" s="309" t="str">
        <f>VLOOKUP(B143,'[5]0919門市清單主檔'!B:V,21,FALSE)</f>
        <v>石門區</v>
      </c>
      <c r="K143" s="310" t="s">
        <v>4461</v>
      </c>
      <c r="L143" s="306" t="s">
        <v>1746</v>
      </c>
      <c r="M143" s="309"/>
    </row>
    <row r="144" spans="1:13" ht="22.95" customHeight="1">
      <c r="A144" s="306" t="s">
        <v>4830</v>
      </c>
      <c r="B144" s="306">
        <v>4845</v>
      </c>
      <c r="C144" s="307" t="s">
        <v>542</v>
      </c>
      <c r="D144" s="307" t="str">
        <f t="shared" si="2"/>
        <v>石門海角店2</v>
      </c>
      <c r="E144" s="306">
        <v>2</v>
      </c>
      <c r="F144" s="306" t="s">
        <v>4244</v>
      </c>
      <c r="G144" s="307" t="s">
        <v>4831</v>
      </c>
      <c r="H144" s="306" t="s">
        <v>4464</v>
      </c>
      <c r="I144" s="308" t="s">
        <v>4460</v>
      </c>
      <c r="J144" s="309" t="str">
        <f>VLOOKUP(B144,'[5]0919門市清單主檔'!B:V,21,FALSE)</f>
        <v>石門區</v>
      </c>
      <c r="K144" s="310" t="s">
        <v>4461</v>
      </c>
      <c r="L144" s="306" t="s">
        <v>1746</v>
      </c>
      <c r="M144" s="309"/>
    </row>
    <row r="145" spans="1:13" ht="22.95" customHeight="1">
      <c r="A145" s="306" t="s">
        <v>4479</v>
      </c>
      <c r="B145" s="306">
        <v>3752</v>
      </c>
      <c r="C145" s="307" t="s">
        <v>4051</v>
      </c>
      <c r="D145" s="307" t="str">
        <f t="shared" si="2"/>
        <v>板橋豫章店1</v>
      </c>
      <c r="E145" s="306">
        <v>1</v>
      </c>
      <c r="F145" s="306" t="s">
        <v>4391</v>
      </c>
      <c r="G145" s="307" t="s">
        <v>4480</v>
      </c>
      <c r="H145" s="306" t="s">
        <v>4471</v>
      </c>
      <c r="I145" s="308" t="s">
        <v>4460</v>
      </c>
      <c r="J145" s="309" t="str">
        <f>VLOOKUP(B145,'[5]0919門市清單主檔'!B:V,21,FALSE)</f>
        <v>板橋區</v>
      </c>
      <c r="K145" s="310" t="s">
        <v>4461</v>
      </c>
      <c r="L145" s="306" t="s">
        <v>4043</v>
      </c>
      <c r="M145" s="309"/>
    </row>
    <row r="146" spans="1:13" ht="22.95" customHeight="1">
      <c r="A146" s="306" t="s">
        <v>4481</v>
      </c>
      <c r="B146" s="306">
        <v>3752</v>
      </c>
      <c r="C146" s="307" t="s">
        <v>4051</v>
      </c>
      <c r="D146" s="307" t="str">
        <f t="shared" si="2"/>
        <v>板橋豫章店2</v>
      </c>
      <c r="E146" s="306">
        <v>2</v>
      </c>
      <c r="F146" s="306" t="s">
        <v>4392</v>
      </c>
      <c r="G146" s="307" t="s">
        <v>4482</v>
      </c>
      <c r="H146" s="306" t="s">
        <v>4471</v>
      </c>
      <c r="I146" s="308" t="s">
        <v>4460</v>
      </c>
      <c r="J146" s="309" t="str">
        <f>VLOOKUP(B146,'[5]0919門市清單主檔'!B:V,21,FALSE)</f>
        <v>板橋區</v>
      </c>
      <c r="K146" s="310" t="s">
        <v>4461</v>
      </c>
      <c r="L146" s="306" t="s">
        <v>4043</v>
      </c>
      <c r="M146" s="309"/>
    </row>
    <row r="147" spans="1:13" ht="22.95" customHeight="1">
      <c r="A147" s="306" t="s">
        <v>4734</v>
      </c>
      <c r="B147" s="306" t="s">
        <v>30</v>
      </c>
      <c r="C147" s="307" t="s">
        <v>638</v>
      </c>
      <c r="D147" s="307" t="str">
        <f t="shared" si="2"/>
        <v>北縣府中店1</v>
      </c>
      <c r="E147" s="306">
        <v>1</v>
      </c>
      <c r="F147" s="306" t="s">
        <v>4397</v>
      </c>
      <c r="G147" s="307" t="s">
        <v>4735</v>
      </c>
      <c r="H147" s="306" t="s">
        <v>4464</v>
      </c>
      <c r="I147" s="308" t="s">
        <v>4460</v>
      </c>
      <c r="J147" s="309" t="str">
        <f>VLOOKUP(B147,'[5]0919門市清單主檔'!B:V,21,FALSE)</f>
        <v>板橋區</v>
      </c>
      <c r="K147" s="310" t="s">
        <v>4461</v>
      </c>
      <c r="L147" s="306" t="s">
        <v>1746</v>
      </c>
      <c r="M147" s="309"/>
    </row>
    <row r="148" spans="1:13" ht="22.95" customHeight="1">
      <c r="A148" s="306" t="s">
        <v>4736</v>
      </c>
      <c r="B148" s="306" t="s">
        <v>30</v>
      </c>
      <c r="C148" s="307" t="s">
        <v>638</v>
      </c>
      <c r="D148" s="307" t="str">
        <f t="shared" si="2"/>
        <v>北縣府中店2</v>
      </c>
      <c r="E148" s="306">
        <v>2</v>
      </c>
      <c r="F148" s="306" t="s">
        <v>4398</v>
      </c>
      <c r="G148" s="307" t="s">
        <v>4737</v>
      </c>
      <c r="H148" s="306" t="s">
        <v>4464</v>
      </c>
      <c r="I148" s="308" t="s">
        <v>4460</v>
      </c>
      <c r="J148" s="309" t="str">
        <f>VLOOKUP(B148,'[5]0919門市清單主檔'!B:V,21,FALSE)</f>
        <v>板橋區</v>
      </c>
      <c r="K148" s="310" t="s">
        <v>4461</v>
      </c>
      <c r="L148" s="306" t="s">
        <v>1746</v>
      </c>
      <c r="M148" s="309"/>
    </row>
    <row r="149" spans="1:13" ht="22.95" customHeight="1">
      <c r="A149" s="306" t="s">
        <v>4738</v>
      </c>
      <c r="B149" s="306">
        <v>3183</v>
      </c>
      <c r="C149" s="307" t="s">
        <v>165</v>
      </c>
      <c r="D149" s="307" t="str">
        <f t="shared" si="2"/>
        <v>北縣板好店1</v>
      </c>
      <c r="E149" s="306">
        <v>1</v>
      </c>
      <c r="F149" s="306" t="s">
        <v>4274</v>
      </c>
      <c r="G149" s="307" t="s">
        <v>4739</v>
      </c>
      <c r="H149" s="306" t="s">
        <v>4464</v>
      </c>
      <c r="I149" s="308" t="s">
        <v>4460</v>
      </c>
      <c r="J149" s="309" t="str">
        <f>VLOOKUP(B149,'[5]0919門市清單主檔'!B:V,21,FALSE)</f>
        <v>板橋區</v>
      </c>
      <c r="K149" s="310" t="s">
        <v>4461</v>
      </c>
      <c r="L149" s="306" t="s">
        <v>1746</v>
      </c>
      <c r="M149" s="309"/>
    </row>
    <row r="150" spans="1:13" ht="22.95" customHeight="1">
      <c r="A150" s="306" t="s">
        <v>4740</v>
      </c>
      <c r="B150" s="306">
        <v>3183</v>
      </c>
      <c r="C150" s="307" t="s">
        <v>165</v>
      </c>
      <c r="D150" s="307" t="str">
        <f t="shared" si="2"/>
        <v>北縣板好店2</v>
      </c>
      <c r="E150" s="306">
        <v>2</v>
      </c>
      <c r="F150" s="306" t="s">
        <v>4275</v>
      </c>
      <c r="G150" s="307" t="s">
        <v>4741</v>
      </c>
      <c r="H150" s="306" t="s">
        <v>4459</v>
      </c>
      <c r="I150" s="308" t="s">
        <v>4476</v>
      </c>
      <c r="J150" s="309" t="str">
        <f>VLOOKUP(B150,'[5]0919門市清單主檔'!B:V,21,FALSE)</f>
        <v>板橋區</v>
      </c>
      <c r="K150" s="310" t="s">
        <v>4461</v>
      </c>
      <c r="L150" s="306" t="s">
        <v>1746</v>
      </c>
      <c r="M150" s="309"/>
    </row>
    <row r="151" spans="1:13" ht="22.95" customHeight="1">
      <c r="A151" s="306" t="s">
        <v>4742</v>
      </c>
      <c r="B151" s="306">
        <v>3147</v>
      </c>
      <c r="C151" s="307" t="s">
        <v>163</v>
      </c>
      <c r="D151" s="307" t="str">
        <f t="shared" si="2"/>
        <v>北縣板明店2</v>
      </c>
      <c r="E151" s="306">
        <v>2</v>
      </c>
      <c r="F151" s="306" t="s">
        <v>4253</v>
      </c>
      <c r="G151" s="307" t="s">
        <v>4743</v>
      </c>
      <c r="H151" s="306" t="s">
        <v>4464</v>
      </c>
      <c r="I151" s="308" t="s">
        <v>4460</v>
      </c>
      <c r="J151" s="309" t="str">
        <f>VLOOKUP(B151,'[5]0919門市清單主檔'!B:V,21,FALSE)</f>
        <v>板橋區</v>
      </c>
      <c r="K151" s="310" t="s">
        <v>4461</v>
      </c>
      <c r="L151" s="306" t="s">
        <v>1746</v>
      </c>
      <c r="M151" s="309"/>
    </row>
    <row r="152" spans="1:13" ht="22.95" customHeight="1">
      <c r="A152" s="306" t="s">
        <v>4744</v>
      </c>
      <c r="B152" s="306">
        <v>2746</v>
      </c>
      <c r="C152" s="307" t="s">
        <v>128</v>
      </c>
      <c r="D152" s="307" t="str">
        <f t="shared" si="2"/>
        <v>北縣板嘉店1</v>
      </c>
      <c r="E152" s="306">
        <v>1</v>
      </c>
      <c r="F152" s="306" t="s">
        <v>4373</v>
      </c>
      <c r="G152" s="307" t="s">
        <v>4745</v>
      </c>
      <c r="H152" s="306" t="s">
        <v>4471</v>
      </c>
      <c r="I152" s="308" t="s">
        <v>4460</v>
      </c>
      <c r="J152" s="309" t="str">
        <f>VLOOKUP(B152,'[5]0919門市清單主檔'!B:V,21,FALSE)</f>
        <v>板橋區</v>
      </c>
      <c r="K152" s="310" t="s">
        <v>4461</v>
      </c>
      <c r="L152" s="306" t="s">
        <v>1746</v>
      </c>
      <c r="M152" s="309"/>
    </row>
    <row r="153" spans="1:13" ht="22.95" customHeight="1">
      <c r="A153" s="306" t="s">
        <v>4746</v>
      </c>
      <c r="B153" s="306">
        <v>2746</v>
      </c>
      <c r="C153" s="307" t="s">
        <v>128</v>
      </c>
      <c r="D153" s="307" t="str">
        <f t="shared" si="2"/>
        <v>北縣板嘉店2</v>
      </c>
      <c r="E153" s="306">
        <v>2</v>
      </c>
      <c r="F153" s="306" t="s">
        <v>4374</v>
      </c>
      <c r="G153" s="307" t="s">
        <v>4747</v>
      </c>
      <c r="H153" s="306" t="s">
        <v>4459</v>
      </c>
      <c r="I153" s="308" t="s">
        <v>4460</v>
      </c>
      <c r="J153" s="309" t="str">
        <f>VLOOKUP(B153,'[5]0919門市清單主檔'!B:V,21,FALSE)</f>
        <v>板橋區</v>
      </c>
      <c r="K153" s="310" t="s">
        <v>4461</v>
      </c>
      <c r="L153" s="306" t="s">
        <v>1746</v>
      </c>
      <c r="M153" s="309"/>
    </row>
    <row r="154" spans="1:13" ht="22.95" customHeight="1">
      <c r="A154" s="306" t="s">
        <v>4748</v>
      </c>
      <c r="B154" s="306">
        <v>2422</v>
      </c>
      <c r="C154" s="307" t="s">
        <v>100</v>
      </c>
      <c r="D154" s="307" t="str">
        <f t="shared" si="2"/>
        <v>北縣板億店1</v>
      </c>
      <c r="E154" s="306">
        <v>1</v>
      </c>
      <c r="F154" s="306" t="s">
        <v>4389</v>
      </c>
      <c r="G154" s="307" t="s">
        <v>4749</v>
      </c>
      <c r="H154" s="306" t="s">
        <v>4471</v>
      </c>
      <c r="I154" s="308" t="s">
        <v>4460</v>
      </c>
      <c r="J154" s="309" t="str">
        <f>VLOOKUP(B154,'[5]0919門市清單主檔'!B:V,21,FALSE)</f>
        <v>板橋區</v>
      </c>
      <c r="K154" s="310" t="s">
        <v>4461</v>
      </c>
      <c r="L154" s="306" t="s">
        <v>1746</v>
      </c>
      <c r="M154" s="309"/>
    </row>
    <row r="155" spans="1:13" ht="22.95" customHeight="1">
      <c r="A155" s="306" t="s">
        <v>4750</v>
      </c>
      <c r="B155" s="306">
        <v>2422</v>
      </c>
      <c r="C155" s="307" t="s">
        <v>100</v>
      </c>
      <c r="D155" s="307" t="str">
        <f t="shared" si="2"/>
        <v>北縣板億店2</v>
      </c>
      <c r="E155" s="306">
        <v>2</v>
      </c>
      <c r="F155" s="306" t="s">
        <v>4390</v>
      </c>
      <c r="G155" s="307" t="s">
        <v>4751</v>
      </c>
      <c r="H155" s="306" t="s">
        <v>4471</v>
      </c>
      <c r="I155" s="308" t="s">
        <v>4460</v>
      </c>
      <c r="J155" s="309" t="str">
        <f>VLOOKUP(B155,'[5]0919門市清單主檔'!B:V,21,FALSE)</f>
        <v>板橋區</v>
      </c>
      <c r="K155" s="310" t="s">
        <v>4461</v>
      </c>
      <c r="L155" s="306" t="s">
        <v>1746</v>
      </c>
      <c r="M155" s="309"/>
    </row>
    <row r="156" spans="1:13" ht="22.95" customHeight="1">
      <c r="A156" s="306" t="s">
        <v>4752</v>
      </c>
      <c r="B156" s="306">
        <v>2403</v>
      </c>
      <c r="C156" s="307" t="s">
        <v>98</v>
      </c>
      <c r="D156" s="307" t="str">
        <f t="shared" si="2"/>
        <v>北縣板龍店1</v>
      </c>
      <c r="E156" s="306">
        <v>1</v>
      </c>
      <c r="F156" s="306" t="s">
        <v>4369</v>
      </c>
      <c r="G156" s="307" t="s">
        <v>4753</v>
      </c>
      <c r="H156" s="306" t="s">
        <v>4459</v>
      </c>
      <c r="I156" s="308" t="s">
        <v>4460</v>
      </c>
      <c r="J156" s="309" t="str">
        <f>VLOOKUP(B156,'[5]0919門市清單主檔'!B:V,21,FALSE)</f>
        <v>板橋區</v>
      </c>
      <c r="K156" s="310" t="s">
        <v>4461</v>
      </c>
      <c r="L156" s="306" t="s">
        <v>1746</v>
      </c>
      <c r="M156" s="309"/>
    </row>
    <row r="157" spans="1:13" ht="22.95" customHeight="1">
      <c r="A157" s="306" t="s">
        <v>4754</v>
      </c>
      <c r="B157" s="306">
        <v>2403</v>
      </c>
      <c r="C157" s="307" t="s">
        <v>98</v>
      </c>
      <c r="D157" s="307" t="str">
        <f t="shared" si="2"/>
        <v>北縣板龍店2</v>
      </c>
      <c r="E157" s="306">
        <v>2</v>
      </c>
      <c r="F157" s="306" t="s">
        <v>4370</v>
      </c>
      <c r="G157" s="307" t="s">
        <v>4755</v>
      </c>
      <c r="H157" s="306" t="s">
        <v>4459</v>
      </c>
      <c r="I157" s="308" t="s">
        <v>4476</v>
      </c>
      <c r="J157" s="309" t="str">
        <f>VLOOKUP(B157,'[5]0919門市清單主檔'!B:V,21,FALSE)</f>
        <v>板橋區</v>
      </c>
      <c r="K157" s="310" t="s">
        <v>4461</v>
      </c>
      <c r="L157" s="306" t="s">
        <v>1746</v>
      </c>
      <c r="M157" s="309"/>
    </row>
    <row r="158" spans="1:13" ht="22.95" customHeight="1">
      <c r="A158" s="306" t="s">
        <v>4756</v>
      </c>
      <c r="B158" s="306">
        <v>3551</v>
      </c>
      <c r="C158" s="307" t="s">
        <v>198</v>
      </c>
      <c r="D158" s="307" t="str">
        <f t="shared" si="2"/>
        <v>北縣板豐店1</v>
      </c>
      <c r="E158" s="306">
        <v>1</v>
      </c>
      <c r="F158" s="306" t="s">
        <v>4371</v>
      </c>
      <c r="G158" s="307" t="s">
        <v>4757</v>
      </c>
      <c r="H158" s="306" t="s">
        <v>4464</v>
      </c>
      <c r="I158" s="308" t="s">
        <v>4460</v>
      </c>
      <c r="J158" s="309" t="str">
        <f>VLOOKUP(B158,'[5]0919門市清單主檔'!B:V,21,FALSE)</f>
        <v>板橋區</v>
      </c>
      <c r="K158" s="310" t="s">
        <v>4461</v>
      </c>
      <c r="L158" s="306" t="s">
        <v>1746</v>
      </c>
      <c r="M158" s="309"/>
    </row>
    <row r="159" spans="1:13" ht="22.95" customHeight="1">
      <c r="A159" s="306" t="s">
        <v>4758</v>
      </c>
      <c r="B159" s="306">
        <v>3551</v>
      </c>
      <c r="C159" s="307" t="s">
        <v>198</v>
      </c>
      <c r="D159" s="307" t="str">
        <f t="shared" si="2"/>
        <v>北縣板豐店2</v>
      </c>
      <c r="E159" s="306">
        <v>2</v>
      </c>
      <c r="F159" s="306" t="s">
        <v>4372</v>
      </c>
      <c r="G159" s="307" t="s">
        <v>4759</v>
      </c>
      <c r="H159" s="306" t="s">
        <v>4464</v>
      </c>
      <c r="I159" s="308" t="s">
        <v>4476</v>
      </c>
      <c r="J159" s="309" t="str">
        <f>VLOOKUP(B159,'[5]0919門市清單主檔'!B:V,21,FALSE)</f>
        <v>板橋區</v>
      </c>
      <c r="K159" s="310" t="s">
        <v>4461</v>
      </c>
      <c r="L159" s="306" t="s">
        <v>1746</v>
      </c>
      <c r="M159" s="309"/>
    </row>
    <row r="160" spans="1:13" ht="22.95" customHeight="1">
      <c r="A160" s="306" t="s">
        <v>4811</v>
      </c>
      <c r="B160" s="306" t="s">
        <v>31</v>
      </c>
      <c r="C160" s="307" t="s">
        <v>640</v>
      </c>
      <c r="D160" s="307" t="str">
        <f t="shared" si="2"/>
        <v>北縣僑中三店1</v>
      </c>
      <c r="E160" s="306">
        <v>1</v>
      </c>
      <c r="F160" s="306" t="s">
        <v>4367</v>
      </c>
      <c r="G160" s="307" t="s">
        <v>4812</v>
      </c>
      <c r="H160" s="306" t="s">
        <v>4471</v>
      </c>
      <c r="I160" s="308" t="s">
        <v>4460</v>
      </c>
      <c r="J160" s="309" t="str">
        <f>VLOOKUP(B160,'[5]0919門市清單主檔'!B:V,21,FALSE)</f>
        <v>板橋區</v>
      </c>
      <c r="K160" s="310" t="s">
        <v>4461</v>
      </c>
      <c r="L160" s="306" t="s">
        <v>1746</v>
      </c>
      <c r="M160" s="309"/>
    </row>
    <row r="161" spans="1:13" ht="22.95" customHeight="1">
      <c r="A161" s="306" t="s">
        <v>4813</v>
      </c>
      <c r="B161" s="306" t="s">
        <v>31</v>
      </c>
      <c r="C161" s="307" t="s">
        <v>640</v>
      </c>
      <c r="D161" s="307" t="str">
        <f t="shared" si="2"/>
        <v>北縣僑中三店2</v>
      </c>
      <c r="E161" s="306">
        <v>2</v>
      </c>
      <c r="F161" s="306" t="s">
        <v>4368</v>
      </c>
      <c r="G161" s="307" t="s">
        <v>4465</v>
      </c>
      <c r="H161" s="306" t="s">
        <v>4471</v>
      </c>
      <c r="I161" s="308" t="s">
        <v>4460</v>
      </c>
      <c r="J161" s="309" t="str">
        <f>VLOOKUP(B161,'[5]0919門市清單主檔'!B:V,21,FALSE)</f>
        <v>板橋區</v>
      </c>
      <c r="K161" s="310" t="s">
        <v>4461</v>
      </c>
      <c r="L161" s="306" t="s">
        <v>1746</v>
      </c>
      <c r="M161" s="309"/>
    </row>
    <row r="162" spans="1:13" ht="22.95" customHeight="1">
      <c r="A162" s="306" t="s">
        <v>4814</v>
      </c>
      <c r="B162" s="306" t="s">
        <v>29</v>
      </c>
      <c r="C162" s="307" t="s">
        <v>637</v>
      </c>
      <c r="D162" s="307" t="str">
        <f t="shared" si="2"/>
        <v>北縣僑福店1</v>
      </c>
      <c r="E162" s="306">
        <v>1</v>
      </c>
      <c r="F162" s="306" t="s">
        <v>4366</v>
      </c>
      <c r="G162" s="307" t="s">
        <v>4815</v>
      </c>
      <c r="H162" s="306" t="s">
        <v>4471</v>
      </c>
      <c r="I162" s="308" t="s">
        <v>4460</v>
      </c>
      <c r="J162" s="309" t="str">
        <f>VLOOKUP(B162,'[5]0919門市清單主檔'!B:V,21,FALSE)</f>
        <v>板橋區</v>
      </c>
      <c r="K162" s="310" t="s">
        <v>4461</v>
      </c>
      <c r="L162" s="306" t="s">
        <v>1746</v>
      </c>
      <c r="M162" s="309" t="s">
        <v>5106</v>
      </c>
    </row>
    <row r="163" spans="1:13" ht="22.95" customHeight="1">
      <c r="A163" s="306" t="s">
        <v>4832</v>
      </c>
      <c r="B163" s="306" t="s">
        <v>33</v>
      </c>
      <c r="C163" s="307" t="s">
        <v>649</v>
      </c>
      <c r="D163" s="307" t="str">
        <f t="shared" si="2"/>
        <v>板橋大興店1</v>
      </c>
      <c r="E163" s="306">
        <v>1</v>
      </c>
      <c r="F163" s="306" t="s">
        <v>4387</v>
      </c>
      <c r="G163" s="307" t="s">
        <v>4833</v>
      </c>
      <c r="H163" s="306" t="s">
        <v>4464</v>
      </c>
      <c r="I163" s="308" t="s">
        <v>4476</v>
      </c>
      <c r="J163" s="309" t="str">
        <f>VLOOKUP(B163,'[5]0919門市清單主檔'!B:V,21,FALSE)</f>
        <v>板橋區</v>
      </c>
      <c r="K163" s="310" t="s">
        <v>4461</v>
      </c>
      <c r="L163" s="306" t="s">
        <v>1746</v>
      </c>
      <c r="M163" s="309"/>
    </row>
    <row r="164" spans="1:13" ht="22.95" customHeight="1">
      <c r="A164" s="306" t="s">
        <v>4834</v>
      </c>
      <c r="B164" s="306" t="s">
        <v>33</v>
      </c>
      <c r="C164" s="307" t="s">
        <v>649</v>
      </c>
      <c r="D164" s="307" t="str">
        <f t="shared" si="2"/>
        <v>板橋大興店2</v>
      </c>
      <c r="E164" s="306">
        <v>2</v>
      </c>
      <c r="F164" s="306" t="s">
        <v>4388</v>
      </c>
      <c r="G164" s="307" t="s">
        <v>4835</v>
      </c>
      <c r="H164" s="306" t="s">
        <v>4464</v>
      </c>
      <c r="I164" s="308" t="s">
        <v>4466</v>
      </c>
      <c r="J164" s="309" t="str">
        <f>VLOOKUP(B164,'[5]0919門市清單主檔'!B:V,21,FALSE)</f>
        <v>板橋區</v>
      </c>
      <c r="K164" s="310" t="s">
        <v>4461</v>
      </c>
      <c r="L164" s="306" t="s">
        <v>1746</v>
      </c>
      <c r="M164" s="309"/>
    </row>
    <row r="165" spans="1:13" ht="22.95" customHeight="1">
      <c r="A165" s="306" t="s">
        <v>4836</v>
      </c>
      <c r="B165" s="306">
        <v>3962</v>
      </c>
      <c r="C165" s="307" t="s">
        <v>273</v>
      </c>
      <c r="D165" s="307" t="str">
        <f t="shared" si="2"/>
        <v>板橋仁化店1</v>
      </c>
      <c r="E165" s="306">
        <v>1</v>
      </c>
      <c r="F165" s="306" t="s">
        <v>4360</v>
      </c>
      <c r="G165" s="307" t="s">
        <v>4837</v>
      </c>
      <c r="H165" s="306" t="s">
        <v>4471</v>
      </c>
      <c r="I165" s="308" t="s">
        <v>4460</v>
      </c>
      <c r="J165" s="309" t="str">
        <f>VLOOKUP(B165,'[5]0919門市清單主檔'!B:V,21,FALSE)</f>
        <v>板橋區</v>
      </c>
      <c r="K165" s="310" t="s">
        <v>4461</v>
      </c>
      <c r="L165" s="306" t="s">
        <v>1746</v>
      </c>
      <c r="M165" s="309"/>
    </row>
    <row r="166" spans="1:13" ht="22.95" customHeight="1">
      <c r="A166" s="306" t="s">
        <v>4838</v>
      </c>
      <c r="B166" s="306">
        <v>3962</v>
      </c>
      <c r="C166" s="307" t="s">
        <v>273</v>
      </c>
      <c r="D166" s="307" t="str">
        <f t="shared" si="2"/>
        <v>板橋仁化店2</v>
      </c>
      <c r="E166" s="306">
        <v>2</v>
      </c>
      <c r="F166" s="306" t="s">
        <v>4361</v>
      </c>
      <c r="G166" s="307" t="s">
        <v>4839</v>
      </c>
      <c r="H166" s="306" t="s">
        <v>4471</v>
      </c>
      <c r="I166" s="308" t="s">
        <v>4460</v>
      </c>
      <c r="J166" s="309" t="str">
        <f>VLOOKUP(B166,'[5]0919門市清單主檔'!B:V,21,FALSE)</f>
        <v>板橋區</v>
      </c>
      <c r="K166" s="310" t="s">
        <v>4461</v>
      </c>
      <c r="L166" s="306" t="s">
        <v>1746</v>
      </c>
      <c r="M166" s="309"/>
    </row>
    <row r="167" spans="1:13" ht="22.95" customHeight="1">
      <c r="A167" s="306" t="s">
        <v>4840</v>
      </c>
      <c r="B167" s="306">
        <v>3965</v>
      </c>
      <c r="C167" s="307" t="s">
        <v>276</v>
      </c>
      <c r="D167" s="307" t="str">
        <f t="shared" si="2"/>
        <v>板橋民治店1</v>
      </c>
      <c r="E167" s="306">
        <v>1</v>
      </c>
      <c r="F167" s="306" t="s">
        <v>4362</v>
      </c>
      <c r="G167" s="307" t="s">
        <v>4841</v>
      </c>
      <c r="H167" s="306" t="s">
        <v>4464</v>
      </c>
      <c r="I167" s="308" t="s">
        <v>4460</v>
      </c>
      <c r="J167" s="309" t="str">
        <f>VLOOKUP(B167,'[5]0919門市清單主檔'!B:V,21,FALSE)</f>
        <v>板橋區</v>
      </c>
      <c r="K167" s="310" t="s">
        <v>4461</v>
      </c>
      <c r="L167" s="306" t="s">
        <v>1746</v>
      </c>
      <c r="M167" s="309"/>
    </row>
    <row r="168" spans="1:13" ht="22.95" customHeight="1">
      <c r="A168" s="306" t="s">
        <v>4842</v>
      </c>
      <c r="B168" s="306">
        <v>3965</v>
      </c>
      <c r="C168" s="307" t="s">
        <v>276</v>
      </c>
      <c r="D168" s="307" t="str">
        <f t="shared" si="2"/>
        <v>板橋民治店2</v>
      </c>
      <c r="E168" s="306">
        <v>2</v>
      </c>
      <c r="F168" s="306" t="s">
        <v>4363</v>
      </c>
      <c r="G168" s="307" t="s">
        <v>4843</v>
      </c>
      <c r="H168" s="306" t="s">
        <v>4464</v>
      </c>
      <c r="I168" s="308" t="s">
        <v>4460</v>
      </c>
      <c r="J168" s="309" t="str">
        <f>VLOOKUP(B168,'[5]0919門市清單主檔'!B:V,21,FALSE)</f>
        <v>板橋區</v>
      </c>
      <c r="K168" s="310" t="s">
        <v>4461</v>
      </c>
      <c r="L168" s="306" t="s">
        <v>1746</v>
      </c>
      <c r="M168" s="309"/>
    </row>
    <row r="169" spans="1:13" ht="22.95" customHeight="1">
      <c r="A169" s="306" t="s">
        <v>4844</v>
      </c>
      <c r="B169" s="306">
        <v>4167</v>
      </c>
      <c r="C169" s="307" t="s">
        <v>320</v>
      </c>
      <c r="D169" s="307" t="str">
        <f t="shared" si="2"/>
        <v>板橋松翠店1</v>
      </c>
      <c r="E169" s="306">
        <v>1</v>
      </c>
      <c r="F169" s="306" t="s">
        <v>4276</v>
      </c>
      <c r="G169" s="307" t="s">
        <v>4845</v>
      </c>
      <c r="H169" s="306" t="s">
        <v>4471</v>
      </c>
      <c r="I169" s="308" t="s">
        <v>4460</v>
      </c>
      <c r="J169" s="309" t="str">
        <f>VLOOKUP(B169,'[5]0919門市清單主檔'!B:V,21,FALSE)</f>
        <v>板橋區</v>
      </c>
      <c r="K169" s="310" t="s">
        <v>4461</v>
      </c>
      <c r="L169" s="306" t="s">
        <v>1746</v>
      </c>
      <c r="M169" s="309"/>
    </row>
    <row r="170" spans="1:13" ht="22.95" customHeight="1">
      <c r="A170" s="306" t="s">
        <v>4846</v>
      </c>
      <c r="B170" s="306">
        <v>4167</v>
      </c>
      <c r="C170" s="307" t="s">
        <v>320</v>
      </c>
      <c r="D170" s="307" t="str">
        <f t="shared" si="2"/>
        <v>板橋松翠店2</v>
      </c>
      <c r="E170" s="306">
        <v>2</v>
      </c>
      <c r="F170" s="306" t="s">
        <v>4277</v>
      </c>
      <c r="G170" s="307" t="s">
        <v>4847</v>
      </c>
      <c r="H170" s="306" t="s">
        <v>4471</v>
      </c>
      <c r="I170" s="308" t="s">
        <v>4460</v>
      </c>
      <c r="J170" s="309" t="str">
        <f>VLOOKUP(B170,'[5]0919門市清單主檔'!B:V,21,FALSE)</f>
        <v>板橋區</v>
      </c>
      <c r="K170" s="310" t="s">
        <v>4461</v>
      </c>
      <c r="L170" s="306" t="s">
        <v>1746</v>
      </c>
      <c r="M170" s="309"/>
    </row>
    <row r="171" spans="1:13" ht="22.95" customHeight="1">
      <c r="A171" s="306" t="s">
        <v>4848</v>
      </c>
      <c r="B171" s="306">
        <v>3955</v>
      </c>
      <c r="C171" s="307" t="s">
        <v>269</v>
      </c>
      <c r="D171" s="307" t="str">
        <f t="shared" si="2"/>
        <v>板橋海龍店1</v>
      </c>
      <c r="E171" s="306">
        <v>1</v>
      </c>
      <c r="F171" s="306" t="s">
        <v>4364</v>
      </c>
      <c r="G171" s="307" t="s">
        <v>4849</v>
      </c>
      <c r="H171" s="306" t="s">
        <v>4459</v>
      </c>
      <c r="I171" s="308" t="s">
        <v>4476</v>
      </c>
      <c r="J171" s="309" t="str">
        <f>VLOOKUP(B171,'[5]0919門市清單主檔'!B:V,21,FALSE)</f>
        <v>板橋區</v>
      </c>
      <c r="K171" s="310" t="s">
        <v>4461</v>
      </c>
      <c r="L171" s="306" t="s">
        <v>1746</v>
      </c>
      <c r="M171" s="309"/>
    </row>
    <row r="172" spans="1:13" ht="22.95" customHeight="1">
      <c r="A172" s="306" t="s">
        <v>4850</v>
      </c>
      <c r="B172" s="306">
        <v>3955</v>
      </c>
      <c r="C172" s="307" t="s">
        <v>269</v>
      </c>
      <c r="D172" s="307" t="str">
        <f t="shared" si="2"/>
        <v>板橋海龍店2</v>
      </c>
      <c r="E172" s="306">
        <v>2</v>
      </c>
      <c r="F172" s="306" t="s">
        <v>4365</v>
      </c>
      <c r="G172" s="307" t="s">
        <v>4851</v>
      </c>
      <c r="H172" s="306" t="s">
        <v>4471</v>
      </c>
      <c r="I172" s="308" t="s">
        <v>4460</v>
      </c>
      <c r="J172" s="309" t="str">
        <f>VLOOKUP(B172,'[5]0919門市清單主檔'!B:V,21,FALSE)</f>
        <v>板橋區</v>
      </c>
      <c r="K172" s="310" t="s">
        <v>4461</v>
      </c>
      <c r="L172" s="306" t="s">
        <v>1746</v>
      </c>
      <c r="M172" s="309"/>
    </row>
    <row r="173" spans="1:13" ht="22.95" customHeight="1">
      <c r="A173" s="306" t="s">
        <v>4852</v>
      </c>
      <c r="B173" s="306">
        <v>3416</v>
      </c>
      <c r="C173" s="307" t="s">
        <v>4047</v>
      </c>
      <c r="D173" s="307" t="str">
        <f t="shared" si="2"/>
        <v>板橋國慶店1</v>
      </c>
      <c r="E173" s="306">
        <v>1</v>
      </c>
      <c r="F173" s="306" t="s">
        <v>4395</v>
      </c>
      <c r="G173" s="307" t="s">
        <v>4853</v>
      </c>
      <c r="H173" s="306" t="s">
        <v>4464</v>
      </c>
      <c r="I173" s="308" t="s">
        <v>4460</v>
      </c>
      <c r="J173" s="309" t="str">
        <f>VLOOKUP(B173,'[5]0919門市清單主檔'!B:V,21,FALSE)</f>
        <v>板橋區</v>
      </c>
      <c r="K173" s="310" t="s">
        <v>4461</v>
      </c>
      <c r="L173" s="306" t="s">
        <v>1746</v>
      </c>
      <c r="M173" s="309"/>
    </row>
    <row r="174" spans="1:13" ht="22.95" customHeight="1">
      <c r="A174" s="306" t="s">
        <v>4854</v>
      </c>
      <c r="B174" s="306">
        <v>3416</v>
      </c>
      <c r="C174" s="307" t="s">
        <v>4047</v>
      </c>
      <c r="D174" s="307" t="str">
        <f t="shared" si="2"/>
        <v>板橋國慶店2</v>
      </c>
      <c r="E174" s="306">
        <v>2</v>
      </c>
      <c r="F174" s="306" t="s">
        <v>4396</v>
      </c>
      <c r="G174" s="307" t="s">
        <v>4855</v>
      </c>
      <c r="H174" s="306" t="s">
        <v>4464</v>
      </c>
      <c r="I174" s="308" t="s">
        <v>4460</v>
      </c>
      <c r="J174" s="309" t="str">
        <f>VLOOKUP(B174,'[5]0919門市清單主檔'!B:V,21,FALSE)</f>
        <v>板橋區</v>
      </c>
      <c r="K174" s="310" t="s">
        <v>4461</v>
      </c>
      <c r="L174" s="306" t="s">
        <v>1746</v>
      </c>
      <c r="M174" s="309"/>
    </row>
    <row r="175" spans="1:13" ht="22.95" customHeight="1">
      <c r="A175" s="306" t="s">
        <v>4856</v>
      </c>
      <c r="B175" s="306">
        <v>2224</v>
      </c>
      <c r="C175" s="307" t="s">
        <v>74</v>
      </c>
      <c r="D175" s="307" t="str">
        <f t="shared" si="2"/>
        <v>板橋莒光店1</v>
      </c>
      <c r="E175" s="306">
        <v>1</v>
      </c>
      <c r="F175" s="306" t="s">
        <v>4379</v>
      </c>
      <c r="G175" s="307" t="s">
        <v>4857</v>
      </c>
      <c r="H175" s="306" t="s">
        <v>4459</v>
      </c>
      <c r="I175" s="308" t="s">
        <v>4460</v>
      </c>
      <c r="J175" s="309" t="str">
        <f>VLOOKUP(B175,'[5]0919門市清單主檔'!B:V,21,FALSE)</f>
        <v>板橋區</v>
      </c>
      <c r="K175" s="310" t="s">
        <v>4461</v>
      </c>
      <c r="L175" s="306" t="s">
        <v>1746</v>
      </c>
      <c r="M175" s="309"/>
    </row>
    <row r="176" spans="1:13" ht="22.95" customHeight="1">
      <c r="A176" s="306" t="s">
        <v>4858</v>
      </c>
      <c r="B176" s="306">
        <v>2224</v>
      </c>
      <c r="C176" s="307" t="s">
        <v>74</v>
      </c>
      <c r="D176" s="307" t="str">
        <f t="shared" si="2"/>
        <v>板橋莒光店2</v>
      </c>
      <c r="E176" s="306">
        <v>2</v>
      </c>
      <c r="F176" s="306" t="s">
        <v>4380</v>
      </c>
      <c r="G176" s="307" t="s">
        <v>4859</v>
      </c>
      <c r="H176" s="306" t="s">
        <v>4459</v>
      </c>
      <c r="I176" s="308" t="s">
        <v>4460</v>
      </c>
      <c r="J176" s="309" t="str">
        <f>VLOOKUP(B176,'[5]0919門市清單主檔'!B:V,21,FALSE)</f>
        <v>板橋區</v>
      </c>
      <c r="K176" s="310" t="s">
        <v>4461</v>
      </c>
      <c r="L176" s="306" t="s">
        <v>1746</v>
      </c>
      <c r="M176" s="309"/>
    </row>
    <row r="177" spans="1:13" ht="22.95" customHeight="1">
      <c r="A177" s="306" t="s">
        <v>4860</v>
      </c>
      <c r="B177" s="306">
        <v>2995</v>
      </c>
      <c r="C177" s="307" t="s">
        <v>153</v>
      </c>
      <c r="D177" s="307" t="str">
        <f t="shared" si="2"/>
        <v>板橋湳雅夜市1</v>
      </c>
      <c r="E177" s="306">
        <v>1</v>
      </c>
      <c r="F177" s="306" t="s">
        <v>4393</v>
      </c>
      <c r="G177" s="307" t="s">
        <v>4861</v>
      </c>
      <c r="H177" s="306" t="s">
        <v>4464</v>
      </c>
      <c r="I177" s="308" t="s">
        <v>4466</v>
      </c>
      <c r="J177" s="309" t="str">
        <f>VLOOKUP(B177,'[5]0919門市清單主檔'!B:V,21,FALSE)</f>
        <v>板橋區</v>
      </c>
      <c r="K177" s="310" t="s">
        <v>4461</v>
      </c>
      <c r="L177" s="306" t="s">
        <v>1746</v>
      </c>
      <c r="M177" s="309"/>
    </row>
    <row r="178" spans="1:13" ht="22.95" customHeight="1">
      <c r="A178" s="306" t="s">
        <v>4862</v>
      </c>
      <c r="B178" s="306">
        <v>2995</v>
      </c>
      <c r="C178" s="307" t="s">
        <v>153</v>
      </c>
      <c r="D178" s="307" t="str">
        <f t="shared" si="2"/>
        <v>板橋湳雅夜市2</v>
      </c>
      <c r="E178" s="306">
        <v>2</v>
      </c>
      <c r="F178" s="306" t="s">
        <v>4394</v>
      </c>
      <c r="G178" s="307" t="s">
        <v>4863</v>
      </c>
      <c r="H178" s="306" t="s">
        <v>4464</v>
      </c>
      <c r="I178" s="308" t="s">
        <v>4466</v>
      </c>
      <c r="J178" s="309" t="str">
        <f>VLOOKUP(B178,'[5]0919門市清單主檔'!B:V,21,FALSE)</f>
        <v>板橋區</v>
      </c>
      <c r="K178" s="310" t="s">
        <v>4461</v>
      </c>
      <c r="L178" s="306" t="s">
        <v>1746</v>
      </c>
      <c r="M178" s="309"/>
    </row>
    <row r="179" spans="1:13" ht="22.95" customHeight="1">
      <c r="A179" s="306" t="s">
        <v>4864</v>
      </c>
      <c r="B179" s="306">
        <v>4145</v>
      </c>
      <c r="C179" s="307" t="s">
        <v>314</v>
      </c>
      <c r="D179" s="307" t="str">
        <f t="shared" si="2"/>
        <v>板橋僑興店1</v>
      </c>
      <c r="E179" s="306">
        <v>1</v>
      </c>
      <c r="F179" s="306" t="s">
        <v>4385</v>
      </c>
      <c r="G179" s="307" t="s">
        <v>4865</v>
      </c>
      <c r="H179" s="306" t="s">
        <v>4464</v>
      </c>
      <c r="I179" s="308" t="s">
        <v>4466</v>
      </c>
      <c r="J179" s="309" t="str">
        <f>VLOOKUP(B179,'[5]0919門市清單主檔'!B:V,21,FALSE)</f>
        <v>板橋區</v>
      </c>
      <c r="K179" s="310" t="s">
        <v>4461</v>
      </c>
      <c r="L179" s="306" t="s">
        <v>1746</v>
      </c>
      <c r="M179" s="309"/>
    </row>
    <row r="180" spans="1:13" ht="22.95" customHeight="1">
      <c r="A180" s="306" t="s">
        <v>4866</v>
      </c>
      <c r="B180" s="306">
        <v>4145</v>
      </c>
      <c r="C180" s="307" t="s">
        <v>314</v>
      </c>
      <c r="D180" s="307" t="str">
        <f t="shared" si="2"/>
        <v>板橋僑興店2</v>
      </c>
      <c r="E180" s="306">
        <v>2</v>
      </c>
      <c r="F180" s="306" t="s">
        <v>4386</v>
      </c>
      <c r="G180" s="307" t="s">
        <v>4867</v>
      </c>
      <c r="H180" s="306" t="s">
        <v>4464</v>
      </c>
      <c r="I180" s="308" t="s">
        <v>4466</v>
      </c>
      <c r="J180" s="309" t="str">
        <f>VLOOKUP(B180,'[5]0919門市清單主檔'!B:V,21,FALSE)</f>
        <v>板橋區</v>
      </c>
      <c r="K180" s="310" t="s">
        <v>4461</v>
      </c>
      <c r="L180" s="306" t="s">
        <v>1746</v>
      </c>
      <c r="M180" s="309"/>
    </row>
    <row r="181" spans="1:13" ht="22.95" customHeight="1">
      <c r="A181" s="306" t="s">
        <v>4868</v>
      </c>
      <c r="B181" s="306">
        <v>3818</v>
      </c>
      <c r="C181" s="307" t="s">
        <v>1417</v>
      </c>
      <c r="D181" s="307" t="str">
        <f t="shared" si="2"/>
        <v>板橋漢江店2</v>
      </c>
      <c r="E181" s="306">
        <v>2</v>
      </c>
      <c r="F181" s="306" t="s">
        <v>4213</v>
      </c>
      <c r="G181" s="307" t="s">
        <v>4869</v>
      </c>
      <c r="H181" s="306" t="s">
        <v>4471</v>
      </c>
      <c r="I181" s="308" t="s">
        <v>4460</v>
      </c>
      <c r="J181" s="309" t="str">
        <f>VLOOKUP(B181,'[5]0919門市清單主檔'!B:V,21,FALSE)</f>
        <v>板橋區</v>
      </c>
      <c r="K181" s="310" t="s">
        <v>4461</v>
      </c>
      <c r="L181" s="306" t="s">
        <v>1746</v>
      </c>
      <c r="M181" s="309"/>
    </row>
    <row r="182" spans="1:13" ht="22.95" customHeight="1">
      <c r="A182" s="306" t="s">
        <v>4870</v>
      </c>
      <c r="B182" s="306">
        <v>4046</v>
      </c>
      <c r="C182" s="307" t="s">
        <v>296</v>
      </c>
      <c r="D182" s="307" t="str">
        <f t="shared" si="2"/>
        <v>板橋福康店1</v>
      </c>
      <c r="E182" s="306">
        <v>1</v>
      </c>
      <c r="F182" s="306" t="s">
        <v>4383</v>
      </c>
      <c r="G182" s="307" t="s">
        <v>4871</v>
      </c>
      <c r="H182" s="306" t="s">
        <v>4471</v>
      </c>
      <c r="I182" s="308" t="s">
        <v>4460</v>
      </c>
      <c r="J182" s="309" t="str">
        <f>VLOOKUP(B182,'[5]0919門市清單主檔'!B:V,21,FALSE)</f>
        <v>板橋區</v>
      </c>
      <c r="K182" s="310" t="s">
        <v>4461</v>
      </c>
      <c r="L182" s="306" t="s">
        <v>1746</v>
      </c>
      <c r="M182" s="309"/>
    </row>
    <row r="183" spans="1:13" ht="22.95" customHeight="1">
      <c r="A183" s="306" t="s">
        <v>4872</v>
      </c>
      <c r="B183" s="306">
        <v>4046</v>
      </c>
      <c r="C183" s="307" t="s">
        <v>296</v>
      </c>
      <c r="D183" s="307" t="str">
        <f t="shared" si="2"/>
        <v>板橋福康店2</v>
      </c>
      <c r="E183" s="306">
        <v>2</v>
      </c>
      <c r="F183" s="306" t="s">
        <v>4384</v>
      </c>
      <c r="G183" s="307" t="s">
        <v>4873</v>
      </c>
      <c r="H183" s="306" t="s">
        <v>4471</v>
      </c>
      <c r="I183" s="308" t="s">
        <v>4460</v>
      </c>
      <c r="J183" s="309" t="str">
        <f>VLOOKUP(B183,'[5]0919門市清單主檔'!B:V,21,FALSE)</f>
        <v>板橋區</v>
      </c>
      <c r="K183" s="310" t="s">
        <v>4461</v>
      </c>
      <c r="L183" s="306" t="s">
        <v>1746</v>
      </c>
      <c r="M183" s="309"/>
    </row>
    <row r="184" spans="1:13" ht="22.95" customHeight="1">
      <c r="A184" s="306" t="s">
        <v>4874</v>
      </c>
      <c r="B184" s="306">
        <v>4917</v>
      </c>
      <c r="C184" s="307" t="s">
        <v>559</v>
      </c>
      <c r="D184" s="307" t="str">
        <f t="shared" si="2"/>
        <v>板橋翠華店2</v>
      </c>
      <c r="E184" s="306">
        <v>2</v>
      </c>
      <c r="F184" s="306" t="s">
        <v>4375</v>
      </c>
      <c r="G184" s="307" t="s">
        <v>4875</v>
      </c>
      <c r="H184" s="306" t="s">
        <v>4464</v>
      </c>
      <c r="I184" s="308" t="s">
        <v>4573</v>
      </c>
      <c r="J184" s="309" t="str">
        <f>VLOOKUP(B184,'[5]0919門市清單主檔'!B:V,21,FALSE)</f>
        <v>板橋區</v>
      </c>
      <c r="K184" s="310" t="s">
        <v>4461</v>
      </c>
      <c r="L184" s="306" t="s">
        <v>1746</v>
      </c>
      <c r="M184" s="309"/>
    </row>
    <row r="185" spans="1:13" ht="22.95" customHeight="1">
      <c r="A185" s="306" t="s">
        <v>4876</v>
      </c>
      <c r="B185" s="306">
        <v>2221</v>
      </c>
      <c r="C185" s="307" t="s">
        <v>1437</v>
      </c>
      <c r="D185" s="307" t="str">
        <f t="shared" si="2"/>
        <v>板橋雙十店2</v>
      </c>
      <c r="E185" s="306">
        <v>2</v>
      </c>
      <c r="F185" s="306" t="s">
        <v>4376</v>
      </c>
      <c r="G185" s="307" t="s">
        <v>4877</v>
      </c>
      <c r="H185" s="306" t="s">
        <v>4471</v>
      </c>
      <c r="I185" s="308" t="s">
        <v>4460</v>
      </c>
      <c r="J185" s="309" t="str">
        <f>VLOOKUP(B185,'[5]0919門市清單主檔'!B:V,21,FALSE)</f>
        <v>板橋區</v>
      </c>
      <c r="K185" s="310" t="s">
        <v>4461</v>
      </c>
      <c r="L185" s="306" t="s">
        <v>1746</v>
      </c>
      <c r="M185" s="309"/>
    </row>
    <row r="186" spans="1:13" ht="22.95" customHeight="1">
      <c r="A186" s="306" t="s">
        <v>4878</v>
      </c>
      <c r="B186" s="306">
        <v>3399</v>
      </c>
      <c r="C186" s="307" t="s">
        <v>4050</v>
      </c>
      <c r="D186" s="307" t="str">
        <f t="shared" si="2"/>
        <v>板橋藝文中心1</v>
      </c>
      <c r="E186" s="306">
        <v>1</v>
      </c>
      <c r="F186" s="306" t="s">
        <v>4377</v>
      </c>
      <c r="G186" s="307" t="s">
        <v>4879</v>
      </c>
      <c r="H186" s="306" t="s">
        <v>4464</v>
      </c>
      <c r="I186" s="308" t="s">
        <v>4460</v>
      </c>
      <c r="J186" s="309" t="str">
        <f>VLOOKUP(B186,'[5]0919門市清單主檔'!B:V,21,FALSE)</f>
        <v>板橋區</v>
      </c>
      <c r="K186" s="310" t="s">
        <v>4461</v>
      </c>
      <c r="L186" s="306" t="s">
        <v>1746</v>
      </c>
      <c r="M186" s="309"/>
    </row>
    <row r="187" spans="1:13" ht="22.95" customHeight="1">
      <c r="A187" s="306" t="s">
        <v>4880</v>
      </c>
      <c r="B187" s="306">
        <v>3399</v>
      </c>
      <c r="C187" s="307" t="s">
        <v>4050</v>
      </c>
      <c r="D187" s="307" t="str">
        <f t="shared" si="2"/>
        <v>板橋藝文中心2</v>
      </c>
      <c r="E187" s="306">
        <v>2</v>
      </c>
      <c r="F187" s="306" t="s">
        <v>4378</v>
      </c>
      <c r="G187" s="307" t="s">
        <v>4881</v>
      </c>
      <c r="H187" s="306" t="s">
        <v>4464</v>
      </c>
      <c r="I187" s="308" t="s">
        <v>4460</v>
      </c>
      <c r="J187" s="309" t="str">
        <f>VLOOKUP(B187,'[5]0919門市清單主檔'!B:V,21,FALSE)</f>
        <v>板橋區</v>
      </c>
      <c r="K187" s="310" t="s">
        <v>4461</v>
      </c>
      <c r="L187" s="306" t="s">
        <v>1746</v>
      </c>
      <c r="M187" s="309"/>
    </row>
    <row r="188" spans="1:13" ht="22.95" customHeight="1">
      <c r="A188" s="306" t="s">
        <v>4882</v>
      </c>
      <c r="B188" s="306" t="s">
        <v>34</v>
      </c>
      <c r="C188" s="307" t="s">
        <v>654</v>
      </c>
      <c r="D188" s="307" t="str">
        <f t="shared" si="2"/>
        <v>板橋寶翠店1</v>
      </c>
      <c r="E188" s="306">
        <v>1</v>
      </c>
      <c r="F188" s="306" t="s">
        <v>4159</v>
      </c>
      <c r="G188" s="307" t="s">
        <v>4883</v>
      </c>
      <c r="H188" s="306" t="s">
        <v>4464</v>
      </c>
      <c r="I188" s="308" t="s">
        <v>4460</v>
      </c>
      <c r="J188" s="309" t="str">
        <f>VLOOKUP(B188,'[5]0919門市清單主檔'!B:V,21,FALSE)</f>
        <v>板橋區</v>
      </c>
      <c r="K188" s="310" t="s">
        <v>4461</v>
      </c>
      <c r="L188" s="306" t="s">
        <v>1746</v>
      </c>
      <c r="M188" s="309"/>
    </row>
    <row r="189" spans="1:13" ht="22.95" customHeight="1">
      <c r="A189" s="306" t="s">
        <v>4884</v>
      </c>
      <c r="B189" s="306" t="s">
        <v>34</v>
      </c>
      <c r="C189" s="307" t="s">
        <v>654</v>
      </c>
      <c r="D189" s="307" t="str">
        <f t="shared" si="2"/>
        <v>板橋寶翠店2</v>
      </c>
      <c r="E189" s="306">
        <v>2</v>
      </c>
      <c r="F189" s="306" t="s">
        <v>4160</v>
      </c>
      <c r="G189" s="307" t="s">
        <v>4885</v>
      </c>
      <c r="H189" s="306" t="s">
        <v>4464</v>
      </c>
      <c r="I189" s="308" t="s">
        <v>4460</v>
      </c>
      <c r="J189" s="309" t="str">
        <f>VLOOKUP(B189,'[5]0919門市清單主檔'!B:V,21,FALSE)</f>
        <v>板橋區</v>
      </c>
      <c r="K189" s="310" t="s">
        <v>4461</v>
      </c>
      <c r="L189" s="306" t="s">
        <v>1746</v>
      </c>
      <c r="M189" s="309"/>
    </row>
    <row r="190" spans="1:13" ht="22.95" customHeight="1">
      <c r="A190" s="306" t="s">
        <v>5022</v>
      </c>
      <c r="B190" s="306">
        <v>2069</v>
      </c>
      <c r="C190" s="307" t="s">
        <v>4117</v>
      </c>
      <c r="D190" s="307" t="str">
        <f t="shared" si="2"/>
        <v>板橋江子翠站1</v>
      </c>
      <c r="E190" s="306">
        <v>1</v>
      </c>
      <c r="F190" s="306" t="s">
        <v>4381</v>
      </c>
      <c r="G190" s="307" t="s">
        <v>5023</v>
      </c>
      <c r="H190" s="306" t="s">
        <v>4471</v>
      </c>
      <c r="I190" s="308" t="s">
        <v>4460</v>
      </c>
      <c r="J190" s="309" t="str">
        <f>VLOOKUP(B190,'[5]0919門市清單主檔'!B:V,21,FALSE)</f>
        <v>板橋區</v>
      </c>
      <c r="K190" s="310" t="s">
        <v>4461</v>
      </c>
      <c r="L190" s="306">
        <v>0</v>
      </c>
      <c r="M190" s="309"/>
    </row>
    <row r="191" spans="1:13" ht="22.95" customHeight="1">
      <c r="A191" s="306" t="s">
        <v>5024</v>
      </c>
      <c r="B191" s="306">
        <v>2069</v>
      </c>
      <c r="C191" s="307" t="s">
        <v>4117</v>
      </c>
      <c r="D191" s="307" t="str">
        <f t="shared" si="2"/>
        <v>板橋江子翠站2</v>
      </c>
      <c r="E191" s="306">
        <v>2</v>
      </c>
      <c r="F191" s="306" t="s">
        <v>4382</v>
      </c>
      <c r="G191" s="307" t="s">
        <v>5025</v>
      </c>
      <c r="H191" s="306" t="s">
        <v>4464</v>
      </c>
      <c r="I191" s="308" t="s">
        <v>4476</v>
      </c>
      <c r="J191" s="309" t="str">
        <f>VLOOKUP(B191,'[5]0919門市清單主檔'!B:V,21,FALSE)</f>
        <v>板橋區</v>
      </c>
      <c r="K191" s="310" t="s">
        <v>4461</v>
      </c>
      <c r="L191" s="306">
        <v>0</v>
      </c>
      <c r="M191" s="309"/>
    </row>
    <row r="192" spans="1:13" ht="22.95" customHeight="1">
      <c r="A192" s="306" t="s">
        <v>4474</v>
      </c>
      <c r="B192" s="306">
        <v>3243</v>
      </c>
      <c r="C192" s="307" t="s">
        <v>171</v>
      </c>
      <c r="D192" s="307" t="str">
        <f t="shared" si="2"/>
        <v>北縣醒吾店1</v>
      </c>
      <c r="E192" s="306">
        <v>1</v>
      </c>
      <c r="F192" s="306" t="s">
        <v>4409</v>
      </c>
      <c r="G192" s="307" t="s">
        <v>4475</v>
      </c>
      <c r="H192" s="306" t="s">
        <v>4471</v>
      </c>
      <c r="I192" s="308" t="s">
        <v>4476</v>
      </c>
      <c r="J192" s="309" t="str">
        <f>VLOOKUP(B192,'[5]0919門市清單主檔'!B:V,21,FALSE)</f>
        <v>林口區</v>
      </c>
      <c r="K192" s="310" t="s">
        <v>4461</v>
      </c>
      <c r="L192" s="306" t="s">
        <v>4043</v>
      </c>
      <c r="M192" s="309"/>
    </row>
    <row r="193" spans="1:13" ht="22.95" customHeight="1">
      <c r="A193" s="306" t="s">
        <v>4477</v>
      </c>
      <c r="B193" s="306">
        <v>3243</v>
      </c>
      <c r="C193" s="307" t="s">
        <v>171</v>
      </c>
      <c r="D193" s="307" t="str">
        <f t="shared" si="2"/>
        <v>北縣醒吾店2</v>
      </c>
      <c r="E193" s="306">
        <v>2</v>
      </c>
      <c r="F193" s="306" t="s">
        <v>4410</v>
      </c>
      <c r="G193" s="307" t="s">
        <v>4478</v>
      </c>
      <c r="H193" s="306" t="s">
        <v>4464</v>
      </c>
      <c r="I193" s="308" t="s">
        <v>4460</v>
      </c>
      <c r="J193" s="309" t="str">
        <f>VLOOKUP(B193,'[5]0919門市清單主檔'!B:V,21,FALSE)</f>
        <v>林口區</v>
      </c>
      <c r="K193" s="310" t="s">
        <v>4461</v>
      </c>
      <c r="L193" s="306" t="s">
        <v>4043</v>
      </c>
      <c r="M193" s="309"/>
    </row>
    <row r="194" spans="1:13" ht="22.95" customHeight="1">
      <c r="A194" s="306" t="s">
        <v>4886</v>
      </c>
      <c r="B194" s="306">
        <v>4834</v>
      </c>
      <c r="C194" s="307" t="s">
        <v>537</v>
      </c>
      <c r="D194" s="307" t="str">
        <f t="shared" ref="D194:D257" si="3">C194&amp;E194</f>
        <v>林口大千苑店1</v>
      </c>
      <c r="E194" s="306">
        <v>1</v>
      </c>
      <c r="F194" s="306" t="s">
        <v>4405</v>
      </c>
      <c r="G194" s="307" t="s">
        <v>4887</v>
      </c>
      <c r="H194" s="306" t="s">
        <v>4471</v>
      </c>
      <c r="I194" s="308" t="s">
        <v>4460</v>
      </c>
      <c r="J194" s="309" t="str">
        <f>VLOOKUP(B194,'[5]0919門市清單主檔'!B:V,21,FALSE)</f>
        <v>林口區</v>
      </c>
      <c r="K194" s="310" t="s">
        <v>4461</v>
      </c>
      <c r="L194" s="306" t="s">
        <v>1746</v>
      </c>
      <c r="M194" s="309"/>
    </row>
    <row r="195" spans="1:13" ht="22.95" customHeight="1">
      <c r="A195" s="306" t="s">
        <v>4888</v>
      </c>
      <c r="B195" s="306">
        <v>4326</v>
      </c>
      <c r="C195" s="307" t="s">
        <v>366</v>
      </c>
      <c r="D195" s="307" t="str">
        <f t="shared" si="3"/>
        <v>林口建安店1</v>
      </c>
      <c r="E195" s="306">
        <v>1</v>
      </c>
      <c r="F195" s="306" t="s">
        <v>4401</v>
      </c>
      <c r="G195" s="307" t="s">
        <v>4889</v>
      </c>
      <c r="H195" s="306" t="s">
        <v>4464</v>
      </c>
      <c r="I195" s="308" t="s">
        <v>4460</v>
      </c>
      <c r="J195" s="309" t="str">
        <f>VLOOKUP(B195,'[5]0919門市清單主檔'!B:V,21,FALSE)</f>
        <v>林口區</v>
      </c>
      <c r="K195" s="310" t="s">
        <v>4461</v>
      </c>
      <c r="L195" s="306" t="s">
        <v>1746</v>
      </c>
      <c r="M195" s="309"/>
    </row>
    <row r="196" spans="1:13" ht="22.95" customHeight="1">
      <c r="A196" s="306" t="s">
        <v>4890</v>
      </c>
      <c r="B196" s="306">
        <v>4326</v>
      </c>
      <c r="C196" s="307" t="s">
        <v>366</v>
      </c>
      <c r="D196" s="307" t="str">
        <f t="shared" si="3"/>
        <v>林口建安店2</v>
      </c>
      <c r="E196" s="306">
        <v>2</v>
      </c>
      <c r="F196" s="306" t="s">
        <v>4402</v>
      </c>
      <c r="G196" s="307" t="s">
        <v>4891</v>
      </c>
      <c r="H196" s="306" t="s">
        <v>4464</v>
      </c>
      <c r="I196" s="308" t="s">
        <v>4460</v>
      </c>
      <c r="J196" s="309" t="str">
        <f>VLOOKUP(B196,'[5]0919門市清單主檔'!B:V,21,FALSE)</f>
        <v>林口區</v>
      </c>
      <c r="K196" s="310" t="s">
        <v>4461</v>
      </c>
      <c r="L196" s="306" t="s">
        <v>1746</v>
      </c>
      <c r="M196" s="309"/>
    </row>
    <row r="197" spans="1:13" ht="22.95" customHeight="1">
      <c r="A197" s="306" t="s">
        <v>4892</v>
      </c>
      <c r="B197" s="306">
        <v>4057</v>
      </c>
      <c r="C197" s="307" t="s">
        <v>300</v>
      </c>
      <c r="D197" s="307" t="str">
        <f t="shared" si="3"/>
        <v>林口香澄店1</v>
      </c>
      <c r="E197" s="306">
        <v>1</v>
      </c>
      <c r="F197" s="306" t="s">
        <v>4239</v>
      </c>
      <c r="G197" s="307" t="s">
        <v>4893</v>
      </c>
      <c r="H197" s="306" t="s">
        <v>4464</v>
      </c>
      <c r="I197" s="308" t="s">
        <v>4460</v>
      </c>
      <c r="J197" s="309" t="str">
        <f>VLOOKUP(B197,'[5]0919門市清單主檔'!B:V,21,FALSE)</f>
        <v>林口區</v>
      </c>
      <c r="K197" s="310" t="s">
        <v>4461</v>
      </c>
      <c r="L197" s="306" t="s">
        <v>1746</v>
      </c>
      <c r="M197" s="309"/>
    </row>
    <row r="198" spans="1:13" ht="22.95" customHeight="1">
      <c r="A198" s="306" t="s">
        <v>4894</v>
      </c>
      <c r="B198" s="306">
        <v>4057</v>
      </c>
      <c r="C198" s="307" t="s">
        <v>300</v>
      </c>
      <c r="D198" s="307" t="str">
        <f t="shared" si="3"/>
        <v>林口香澄店2</v>
      </c>
      <c r="E198" s="306">
        <v>2</v>
      </c>
      <c r="F198" s="306" t="s">
        <v>4240</v>
      </c>
      <c r="G198" s="307" t="s">
        <v>4895</v>
      </c>
      <c r="H198" s="306" t="s">
        <v>4464</v>
      </c>
      <c r="I198" s="308" t="s">
        <v>4460</v>
      </c>
      <c r="J198" s="309" t="str">
        <f>VLOOKUP(B198,'[5]0919門市清單主檔'!B:V,21,FALSE)</f>
        <v>林口區</v>
      </c>
      <c r="K198" s="310" t="s">
        <v>4461</v>
      </c>
      <c r="L198" s="306" t="s">
        <v>1746</v>
      </c>
      <c r="M198" s="309"/>
    </row>
    <row r="199" spans="1:13" ht="22.95" customHeight="1">
      <c r="A199" s="306" t="s">
        <v>4896</v>
      </c>
      <c r="B199" s="306">
        <v>4715</v>
      </c>
      <c r="C199" s="307" t="s">
        <v>492</v>
      </c>
      <c r="D199" s="307" t="str">
        <f t="shared" si="3"/>
        <v>林口捷韻店1</v>
      </c>
      <c r="E199" s="306">
        <v>1</v>
      </c>
      <c r="F199" s="306" t="s">
        <v>4403</v>
      </c>
      <c r="G199" s="307" t="s">
        <v>4897</v>
      </c>
      <c r="H199" s="306" t="s">
        <v>4464</v>
      </c>
      <c r="I199" s="308" t="s">
        <v>4460</v>
      </c>
      <c r="J199" s="309" t="str">
        <f>VLOOKUP(B199,'[5]0919門市清單主檔'!B:V,21,FALSE)</f>
        <v>林口區</v>
      </c>
      <c r="K199" s="310" t="s">
        <v>4461</v>
      </c>
      <c r="L199" s="306" t="s">
        <v>1746</v>
      </c>
      <c r="M199" s="309"/>
    </row>
    <row r="200" spans="1:13" ht="22.95" customHeight="1">
      <c r="A200" s="306" t="s">
        <v>4898</v>
      </c>
      <c r="B200" s="306">
        <v>4715</v>
      </c>
      <c r="C200" s="307" t="s">
        <v>492</v>
      </c>
      <c r="D200" s="307" t="str">
        <f t="shared" si="3"/>
        <v>林口捷韻店2</v>
      </c>
      <c r="E200" s="306">
        <v>2</v>
      </c>
      <c r="F200" s="306" t="s">
        <v>4404</v>
      </c>
      <c r="G200" s="307" t="s">
        <v>4899</v>
      </c>
      <c r="H200" s="306" t="s">
        <v>4464</v>
      </c>
      <c r="I200" s="308" t="s">
        <v>4460</v>
      </c>
      <c r="J200" s="309" t="str">
        <f>VLOOKUP(B200,'[5]0919門市清單主檔'!B:V,21,FALSE)</f>
        <v>林口區</v>
      </c>
      <c r="K200" s="310" t="s">
        <v>4461</v>
      </c>
      <c r="L200" s="306" t="s">
        <v>1746</v>
      </c>
      <c r="M200" s="309"/>
    </row>
    <row r="201" spans="1:13" ht="22.95" customHeight="1">
      <c r="A201" s="306" t="s">
        <v>4900</v>
      </c>
      <c r="B201" s="306">
        <v>3878</v>
      </c>
      <c r="C201" s="307" t="s">
        <v>251</v>
      </c>
      <c r="D201" s="307" t="str">
        <f t="shared" si="3"/>
        <v>林口清梅店1</v>
      </c>
      <c r="E201" s="306">
        <v>1</v>
      </c>
      <c r="F201" s="306" t="s">
        <v>4262</v>
      </c>
      <c r="G201" s="307" t="s">
        <v>4901</v>
      </c>
      <c r="H201" s="306" t="s">
        <v>4464</v>
      </c>
      <c r="I201" s="308" t="s">
        <v>4460</v>
      </c>
      <c r="J201" s="309" t="str">
        <f>VLOOKUP(B201,'[5]0919門市清單主檔'!B:V,21,FALSE)</f>
        <v>林口區</v>
      </c>
      <c r="K201" s="310" t="s">
        <v>4461</v>
      </c>
      <c r="L201" s="306" t="s">
        <v>1746</v>
      </c>
      <c r="M201" s="309"/>
    </row>
    <row r="202" spans="1:13" ht="22.95" customHeight="1">
      <c r="A202" s="306" t="s">
        <v>4902</v>
      </c>
      <c r="B202" s="306">
        <v>4483</v>
      </c>
      <c r="C202" s="307" t="s">
        <v>408</v>
      </c>
      <c r="D202" s="307" t="str">
        <f t="shared" si="3"/>
        <v>林口築夢店1</v>
      </c>
      <c r="E202" s="306">
        <v>1</v>
      </c>
      <c r="F202" s="306" t="s">
        <v>4408</v>
      </c>
      <c r="G202" s="307" t="s">
        <v>4903</v>
      </c>
      <c r="H202" s="306" t="s">
        <v>4471</v>
      </c>
      <c r="I202" s="308" t="s">
        <v>4460</v>
      </c>
      <c r="J202" s="309" t="str">
        <f>VLOOKUP(B202,'[5]0919門市清單主檔'!B:V,21,FALSE)</f>
        <v>林口區</v>
      </c>
      <c r="K202" s="310" t="s">
        <v>4461</v>
      </c>
      <c r="L202" s="306" t="s">
        <v>1746</v>
      </c>
      <c r="M202" s="309"/>
    </row>
    <row r="203" spans="1:13" ht="22.95" customHeight="1">
      <c r="A203" s="306" t="s">
        <v>4904</v>
      </c>
      <c r="B203" s="306">
        <v>4154</v>
      </c>
      <c r="C203" s="307" t="s">
        <v>316</v>
      </c>
      <c r="D203" s="307" t="str">
        <f t="shared" si="3"/>
        <v>林口麗園店1</v>
      </c>
      <c r="E203" s="306">
        <v>1</v>
      </c>
      <c r="F203" s="306" t="s">
        <v>4406</v>
      </c>
      <c r="G203" s="307" t="s">
        <v>4905</v>
      </c>
      <c r="H203" s="306" t="s">
        <v>4459</v>
      </c>
      <c r="I203" s="308" t="s">
        <v>4460</v>
      </c>
      <c r="J203" s="309" t="str">
        <f>VLOOKUP(B203,'[5]0919門市清單主檔'!B:V,21,FALSE)</f>
        <v>林口區</v>
      </c>
      <c r="K203" s="310" t="s">
        <v>4461</v>
      </c>
      <c r="L203" s="306" t="s">
        <v>1746</v>
      </c>
      <c r="M203" s="309"/>
    </row>
    <row r="204" spans="1:13" ht="22.95" customHeight="1">
      <c r="A204" s="306" t="s">
        <v>4906</v>
      </c>
      <c r="B204" s="306">
        <v>4154</v>
      </c>
      <c r="C204" s="307" t="s">
        <v>316</v>
      </c>
      <c r="D204" s="307" t="str">
        <f t="shared" si="3"/>
        <v>林口麗園店2</v>
      </c>
      <c r="E204" s="306">
        <v>2</v>
      </c>
      <c r="F204" s="306" t="s">
        <v>4407</v>
      </c>
      <c r="G204" s="307" t="s">
        <v>4907</v>
      </c>
      <c r="H204" s="306" t="s">
        <v>4471</v>
      </c>
      <c r="I204" s="308" t="s">
        <v>4460</v>
      </c>
      <c r="J204" s="309" t="str">
        <f>VLOOKUP(B204,'[5]0919門市清單主檔'!B:V,21,FALSE)</f>
        <v>林口區</v>
      </c>
      <c r="K204" s="310" t="s">
        <v>4461</v>
      </c>
      <c r="L204" s="306" t="s">
        <v>1746</v>
      </c>
      <c r="M204" s="309"/>
    </row>
    <row r="205" spans="1:13" ht="22.95" customHeight="1">
      <c r="A205" s="306" t="s">
        <v>4764</v>
      </c>
      <c r="B205" s="306">
        <v>2267</v>
      </c>
      <c r="C205" s="307" t="s">
        <v>80</v>
      </c>
      <c r="D205" s="307" t="str">
        <f t="shared" si="3"/>
        <v>北縣金陽店1</v>
      </c>
      <c r="E205" s="306">
        <v>1</v>
      </c>
      <c r="F205" s="306" t="s">
        <v>4241</v>
      </c>
      <c r="G205" s="307" t="s">
        <v>4765</v>
      </c>
      <c r="H205" s="306" t="s">
        <v>4471</v>
      </c>
      <c r="I205" s="308" t="s">
        <v>4460</v>
      </c>
      <c r="J205" s="309" t="str">
        <f>VLOOKUP(B205,'[5]0919門市清單主檔'!B:V,21,FALSE)</f>
        <v>金山區</v>
      </c>
      <c r="K205" s="310" t="s">
        <v>4461</v>
      </c>
      <c r="L205" s="306" t="s">
        <v>1746</v>
      </c>
      <c r="M205" s="309"/>
    </row>
    <row r="206" spans="1:13" ht="22.95" customHeight="1">
      <c r="A206" s="306" t="s">
        <v>4766</v>
      </c>
      <c r="B206" s="306">
        <v>2267</v>
      </c>
      <c r="C206" s="307" t="s">
        <v>80</v>
      </c>
      <c r="D206" s="307" t="str">
        <f t="shared" si="3"/>
        <v>北縣金陽店2</v>
      </c>
      <c r="E206" s="306">
        <v>2</v>
      </c>
      <c r="F206" s="306" t="s">
        <v>4242</v>
      </c>
      <c r="G206" s="307" t="s">
        <v>4767</v>
      </c>
      <c r="H206" s="306" t="s">
        <v>4471</v>
      </c>
      <c r="I206" s="308" t="s">
        <v>4460</v>
      </c>
      <c r="J206" s="309" t="str">
        <f>VLOOKUP(B206,'[5]0919門市清單主檔'!B:V,21,FALSE)</f>
        <v>金山區</v>
      </c>
      <c r="K206" s="310" t="s">
        <v>4461</v>
      </c>
      <c r="L206" s="306" t="s">
        <v>1746</v>
      </c>
      <c r="M206" s="309"/>
    </row>
    <row r="207" spans="1:13" ht="22.95" customHeight="1">
      <c r="A207" s="306" t="s">
        <v>4787</v>
      </c>
      <c r="B207" s="306">
        <v>3606</v>
      </c>
      <c r="C207" s="307" t="s">
        <v>206</v>
      </c>
      <c r="D207" s="307" t="str">
        <f t="shared" si="3"/>
        <v>北縣泰富店1</v>
      </c>
      <c r="E207" s="306">
        <v>1</v>
      </c>
      <c r="F207" s="306" t="s">
        <v>4237</v>
      </c>
      <c r="G207" s="307" t="s">
        <v>4788</v>
      </c>
      <c r="H207" s="306" t="s">
        <v>4464</v>
      </c>
      <c r="I207" s="308" t="s">
        <v>4460</v>
      </c>
      <c r="J207" s="309" t="str">
        <f>VLOOKUP(B207,'[5]0919門市清單主檔'!B:V,21,FALSE)</f>
        <v>泰山區</v>
      </c>
      <c r="K207" s="310" t="s">
        <v>4461</v>
      </c>
      <c r="L207" s="306" t="s">
        <v>1746</v>
      </c>
      <c r="M207" s="309"/>
    </row>
    <row r="208" spans="1:13" ht="22.95" customHeight="1">
      <c r="A208" s="306" t="s">
        <v>4789</v>
      </c>
      <c r="B208" s="306">
        <v>3606</v>
      </c>
      <c r="C208" s="307" t="s">
        <v>206</v>
      </c>
      <c r="D208" s="307" t="str">
        <f t="shared" si="3"/>
        <v>北縣泰富店2</v>
      </c>
      <c r="E208" s="306">
        <v>2</v>
      </c>
      <c r="F208" s="306" t="s">
        <v>4238</v>
      </c>
      <c r="G208" s="307" t="s">
        <v>4790</v>
      </c>
      <c r="H208" s="306" t="s">
        <v>4464</v>
      </c>
      <c r="I208" s="308" t="s">
        <v>4460</v>
      </c>
      <c r="J208" s="309" t="str">
        <f>VLOOKUP(B208,'[5]0919門市清單主檔'!B:V,21,FALSE)</f>
        <v>泰山區</v>
      </c>
      <c r="K208" s="310" t="s">
        <v>4461</v>
      </c>
      <c r="L208" s="306" t="s">
        <v>1746</v>
      </c>
      <c r="M208" s="309"/>
    </row>
    <row r="209" spans="1:13" ht="22.95" customHeight="1">
      <c r="A209" s="306" t="s">
        <v>4908</v>
      </c>
      <c r="B209" s="306">
        <v>4656</v>
      </c>
      <c r="C209" s="307" t="s">
        <v>474</v>
      </c>
      <c r="D209" s="307" t="str">
        <f t="shared" si="3"/>
        <v>泰山新民店1</v>
      </c>
      <c r="E209" s="306">
        <v>1</v>
      </c>
      <c r="F209" s="306" t="s">
        <v>4235</v>
      </c>
      <c r="G209" s="307" t="s">
        <v>4909</v>
      </c>
      <c r="H209" s="306" t="s">
        <v>4910</v>
      </c>
      <c r="I209" s="308" t="s">
        <v>4476</v>
      </c>
      <c r="J209" s="309" t="str">
        <f>VLOOKUP(B209,'[5]0919門市清單主檔'!B:V,21,FALSE)</f>
        <v>泰山區</v>
      </c>
      <c r="K209" s="310" t="s">
        <v>4461</v>
      </c>
      <c r="L209" s="306" t="s">
        <v>1746</v>
      </c>
      <c r="M209" s="309"/>
    </row>
    <row r="210" spans="1:13" ht="22.95" customHeight="1">
      <c r="A210" s="306" t="s">
        <v>4911</v>
      </c>
      <c r="B210" s="306">
        <v>4656</v>
      </c>
      <c r="C210" s="307" t="s">
        <v>474</v>
      </c>
      <c r="D210" s="307" t="str">
        <f t="shared" si="3"/>
        <v>泰山新民店2</v>
      </c>
      <c r="E210" s="306">
        <v>2</v>
      </c>
      <c r="F210" s="306" t="s">
        <v>4236</v>
      </c>
      <c r="G210" s="307" t="s">
        <v>4912</v>
      </c>
      <c r="H210" s="306" t="s">
        <v>4464</v>
      </c>
      <c r="I210" s="308" t="s">
        <v>4460</v>
      </c>
      <c r="J210" s="309" t="str">
        <f>VLOOKUP(B210,'[5]0919門市清單主檔'!B:V,21,FALSE)</f>
        <v>泰山區</v>
      </c>
      <c r="K210" s="310" t="s">
        <v>4461</v>
      </c>
      <c r="L210" s="306" t="s">
        <v>1746</v>
      </c>
      <c r="M210" s="309"/>
    </row>
    <row r="211" spans="1:13" ht="22.95" customHeight="1">
      <c r="A211" s="306" t="s">
        <v>4483</v>
      </c>
      <c r="B211" s="306">
        <v>3751</v>
      </c>
      <c r="C211" s="307" t="s">
        <v>230</v>
      </c>
      <c r="D211" s="307" t="str">
        <f t="shared" si="3"/>
        <v>淡水真理大1</v>
      </c>
      <c r="E211" s="306">
        <v>1</v>
      </c>
      <c r="F211" s="306" t="s">
        <v>4335</v>
      </c>
      <c r="G211" s="307" t="s">
        <v>4484</v>
      </c>
      <c r="H211" s="306" t="s">
        <v>4464</v>
      </c>
      <c r="I211" s="308" t="s">
        <v>4460</v>
      </c>
      <c r="J211" s="309" t="str">
        <f>VLOOKUP(B211,'[5]0919門市清單主檔'!B:V,21,FALSE)</f>
        <v>淡水區</v>
      </c>
      <c r="K211" s="310" t="s">
        <v>4461</v>
      </c>
      <c r="L211" s="306" t="s">
        <v>4043</v>
      </c>
      <c r="M211" s="309"/>
    </row>
    <row r="212" spans="1:13" ht="22.95" customHeight="1">
      <c r="A212" s="306" t="s">
        <v>4485</v>
      </c>
      <c r="B212" s="306">
        <v>3751</v>
      </c>
      <c r="C212" s="307" t="s">
        <v>230</v>
      </c>
      <c r="D212" s="307" t="str">
        <f t="shared" si="3"/>
        <v>淡水真理大2</v>
      </c>
      <c r="E212" s="306">
        <v>2</v>
      </c>
      <c r="F212" s="306" t="s">
        <v>4336</v>
      </c>
      <c r="G212" s="307" t="s">
        <v>4486</v>
      </c>
      <c r="H212" s="306" t="s">
        <v>4464</v>
      </c>
      <c r="I212" s="308" t="s">
        <v>4460</v>
      </c>
      <c r="J212" s="309" t="str">
        <f>VLOOKUP(B212,'[5]0919門市清單主檔'!B:V,21,FALSE)</f>
        <v>淡水區</v>
      </c>
      <c r="K212" s="310" t="s">
        <v>4461</v>
      </c>
      <c r="L212" s="306" t="s">
        <v>4043</v>
      </c>
      <c r="M212" s="309"/>
    </row>
    <row r="213" spans="1:13" ht="22.95" customHeight="1">
      <c r="A213" s="306" t="s">
        <v>4795</v>
      </c>
      <c r="B213" s="306">
        <v>2318</v>
      </c>
      <c r="C213" s="307" t="s">
        <v>89</v>
      </c>
      <c r="D213" s="307" t="str">
        <f t="shared" si="3"/>
        <v>北縣淡俊店2</v>
      </c>
      <c r="E213" s="306">
        <v>2</v>
      </c>
      <c r="F213" s="306" t="s">
        <v>4281</v>
      </c>
      <c r="G213" s="307" t="s">
        <v>4796</v>
      </c>
      <c r="H213" s="306" t="s">
        <v>4459</v>
      </c>
      <c r="I213" s="308" t="s">
        <v>4460</v>
      </c>
      <c r="J213" s="309" t="str">
        <f>VLOOKUP(B213,'[5]0919門市清單主檔'!B:V,21,FALSE)</f>
        <v>淡水區</v>
      </c>
      <c r="K213" s="310" t="s">
        <v>4461</v>
      </c>
      <c r="L213" s="306" t="s">
        <v>1746</v>
      </c>
      <c r="M213" s="309"/>
    </row>
    <row r="214" spans="1:13" ht="22.95" customHeight="1">
      <c r="A214" s="306" t="s">
        <v>4913</v>
      </c>
      <c r="B214" s="306">
        <v>2897</v>
      </c>
      <c r="C214" s="307" t="s">
        <v>144</v>
      </c>
      <c r="D214" s="307" t="str">
        <f t="shared" si="3"/>
        <v>淡水台電宿舍1</v>
      </c>
      <c r="E214" s="306">
        <v>1</v>
      </c>
      <c r="F214" s="306" t="s">
        <v>4341</v>
      </c>
      <c r="G214" s="307" t="s">
        <v>4914</v>
      </c>
      <c r="H214" s="306" t="s">
        <v>4464</v>
      </c>
      <c r="I214" s="308" t="s">
        <v>4460</v>
      </c>
      <c r="J214" s="309" t="str">
        <f>VLOOKUP(B214,'[5]0919門市清單主檔'!B:V,21,FALSE)</f>
        <v>淡水區</v>
      </c>
      <c r="K214" s="310" t="s">
        <v>4461</v>
      </c>
      <c r="L214" s="306" t="s">
        <v>1746</v>
      </c>
      <c r="M214" s="309"/>
    </row>
    <row r="215" spans="1:13" ht="22.95" customHeight="1">
      <c r="A215" s="306" t="s">
        <v>4915</v>
      </c>
      <c r="B215" s="306">
        <v>2897</v>
      </c>
      <c r="C215" s="307" t="s">
        <v>144</v>
      </c>
      <c r="D215" s="307" t="str">
        <f t="shared" si="3"/>
        <v>淡水台電宿舍2</v>
      </c>
      <c r="E215" s="306">
        <v>2</v>
      </c>
      <c r="F215" s="306" t="s">
        <v>4342</v>
      </c>
      <c r="G215" s="307" t="s">
        <v>4916</v>
      </c>
      <c r="H215" s="306" t="s">
        <v>4464</v>
      </c>
      <c r="I215" s="308" t="s">
        <v>4460</v>
      </c>
      <c r="J215" s="309" t="str">
        <f>VLOOKUP(B215,'[5]0919門市清單主檔'!B:V,21,FALSE)</f>
        <v>淡水區</v>
      </c>
      <c r="K215" s="310" t="s">
        <v>4461</v>
      </c>
      <c r="L215" s="306" t="s">
        <v>1746</v>
      </c>
      <c r="M215" s="309"/>
    </row>
    <row r="216" spans="1:13" ht="22.95" customHeight="1">
      <c r="A216" s="306" t="s">
        <v>4917</v>
      </c>
      <c r="B216" s="306">
        <v>2749</v>
      </c>
      <c r="C216" s="307" t="s">
        <v>129</v>
      </c>
      <c r="D216" s="307" t="str">
        <f t="shared" si="3"/>
        <v>淡水灰瑤子1</v>
      </c>
      <c r="E216" s="306">
        <v>1</v>
      </c>
      <c r="F216" s="306" t="s">
        <v>4256</v>
      </c>
      <c r="G216" s="307" t="s">
        <v>4918</v>
      </c>
      <c r="H216" s="306" t="s">
        <v>4464</v>
      </c>
      <c r="I216" s="308" t="s">
        <v>4460</v>
      </c>
      <c r="J216" s="309" t="str">
        <f>VLOOKUP(B216,'[5]0919門市清單主檔'!B:V,21,FALSE)</f>
        <v>淡水區</v>
      </c>
      <c r="K216" s="310" t="s">
        <v>4461</v>
      </c>
      <c r="L216" s="306" t="s">
        <v>1746</v>
      </c>
      <c r="M216" s="309"/>
    </row>
    <row r="217" spans="1:13" ht="22.95" customHeight="1">
      <c r="A217" s="306" t="s">
        <v>4919</v>
      </c>
      <c r="B217" s="306">
        <v>2749</v>
      </c>
      <c r="C217" s="307" t="s">
        <v>129</v>
      </c>
      <c r="D217" s="307" t="str">
        <f t="shared" si="3"/>
        <v>淡水灰瑤子2</v>
      </c>
      <c r="E217" s="306">
        <v>2</v>
      </c>
      <c r="F217" s="306" t="s">
        <v>4257</v>
      </c>
      <c r="G217" s="307" t="s">
        <v>4920</v>
      </c>
      <c r="H217" s="306" t="s">
        <v>4464</v>
      </c>
      <c r="I217" s="308" t="s">
        <v>4460</v>
      </c>
      <c r="J217" s="309" t="str">
        <f>VLOOKUP(B217,'[5]0919門市清單主檔'!B:V,21,FALSE)</f>
        <v>淡水區</v>
      </c>
      <c r="K217" s="310" t="s">
        <v>4461</v>
      </c>
      <c r="L217" s="306" t="s">
        <v>1746</v>
      </c>
      <c r="M217" s="309"/>
    </row>
    <row r="218" spans="1:13" ht="22.95" customHeight="1">
      <c r="A218" s="306" t="s">
        <v>4921</v>
      </c>
      <c r="B218" s="306" t="s">
        <v>42</v>
      </c>
      <c r="C218" s="307" t="s">
        <v>1482</v>
      </c>
      <c r="D218" s="307" t="str">
        <f t="shared" si="3"/>
        <v>淡水金龍店1</v>
      </c>
      <c r="E218" s="306">
        <v>1</v>
      </c>
      <c r="F218" s="306" t="s">
        <v>4156</v>
      </c>
      <c r="G218" s="307" t="s">
        <v>4922</v>
      </c>
      <c r="H218" s="306" t="s">
        <v>4471</v>
      </c>
      <c r="I218" s="308" t="s">
        <v>4466</v>
      </c>
      <c r="J218" s="309" t="str">
        <f>VLOOKUP(B218,'[5]0919門市清單主檔'!B:V,21,FALSE)</f>
        <v>淡水區</v>
      </c>
      <c r="K218" s="310" t="s">
        <v>4461</v>
      </c>
      <c r="L218" s="306" t="s">
        <v>1746</v>
      </c>
      <c r="M218" s="309"/>
    </row>
    <row r="219" spans="1:13" ht="22.95" customHeight="1">
      <c r="A219" s="306" t="s">
        <v>4923</v>
      </c>
      <c r="B219" s="306" t="s">
        <v>42</v>
      </c>
      <c r="C219" s="307" t="s">
        <v>1482</v>
      </c>
      <c r="D219" s="307" t="str">
        <f t="shared" si="3"/>
        <v>淡水金龍店2</v>
      </c>
      <c r="E219" s="306">
        <v>2</v>
      </c>
      <c r="F219" s="306" t="s">
        <v>4157</v>
      </c>
      <c r="G219" s="307" t="s">
        <v>4924</v>
      </c>
      <c r="H219" s="306" t="s">
        <v>4471</v>
      </c>
      <c r="I219" s="308" t="s">
        <v>4466</v>
      </c>
      <c r="J219" s="309" t="str">
        <f>VLOOKUP(B219,'[5]0919門市清單主檔'!B:V,21,FALSE)</f>
        <v>淡水區</v>
      </c>
      <c r="K219" s="310" t="s">
        <v>4461</v>
      </c>
      <c r="L219" s="306" t="s">
        <v>1746</v>
      </c>
      <c r="M219" s="309"/>
    </row>
    <row r="220" spans="1:13" ht="22.95" customHeight="1">
      <c r="A220" s="306" t="s">
        <v>4925</v>
      </c>
      <c r="B220" s="306">
        <v>4298</v>
      </c>
      <c r="C220" s="307" t="s">
        <v>357</v>
      </c>
      <c r="D220" s="307" t="str">
        <f t="shared" si="3"/>
        <v>淡水後洲店1</v>
      </c>
      <c r="E220" s="306">
        <v>1</v>
      </c>
      <c r="F220" s="306" t="s">
        <v>4345</v>
      </c>
      <c r="G220" s="307" t="s">
        <v>4926</v>
      </c>
      <c r="H220" s="306" t="s">
        <v>4471</v>
      </c>
      <c r="I220" s="308" t="s">
        <v>4460</v>
      </c>
      <c r="J220" s="309" t="str">
        <f>VLOOKUP(B220,'[5]0919門市清單主檔'!B:V,21,FALSE)</f>
        <v>淡水區</v>
      </c>
      <c r="K220" s="310" t="s">
        <v>4461</v>
      </c>
      <c r="L220" s="306" t="s">
        <v>1746</v>
      </c>
      <c r="M220" s="309"/>
    </row>
    <row r="221" spans="1:13" ht="22.95" customHeight="1">
      <c r="A221" s="306" t="s">
        <v>4927</v>
      </c>
      <c r="B221" s="306">
        <v>4298</v>
      </c>
      <c r="C221" s="307" t="s">
        <v>357</v>
      </c>
      <c r="D221" s="307" t="str">
        <f t="shared" si="3"/>
        <v>淡水後洲店2</v>
      </c>
      <c r="E221" s="306">
        <v>2</v>
      </c>
      <c r="F221" s="306" t="s">
        <v>4346</v>
      </c>
      <c r="G221" s="307" t="s">
        <v>4928</v>
      </c>
      <c r="H221" s="306" t="s">
        <v>4471</v>
      </c>
      <c r="I221" s="308" t="s">
        <v>4460</v>
      </c>
      <c r="J221" s="309" t="str">
        <f>VLOOKUP(B221,'[5]0919門市清單主檔'!B:V,21,FALSE)</f>
        <v>淡水區</v>
      </c>
      <c r="K221" s="310" t="s">
        <v>4461</v>
      </c>
      <c r="L221" s="306" t="s">
        <v>1746</v>
      </c>
      <c r="M221" s="309"/>
    </row>
    <row r="222" spans="1:13" ht="22.95" customHeight="1">
      <c r="A222" s="306" t="s">
        <v>4929</v>
      </c>
      <c r="B222" s="306">
        <v>4788</v>
      </c>
      <c r="C222" s="307" t="s">
        <v>523</v>
      </c>
      <c r="D222" s="307" t="str">
        <f t="shared" si="3"/>
        <v>淡水國家店1</v>
      </c>
      <c r="E222" s="306">
        <v>1</v>
      </c>
      <c r="F222" s="306" t="s">
        <v>4343</v>
      </c>
      <c r="G222" s="307" t="s">
        <v>4930</v>
      </c>
      <c r="H222" s="306" t="s">
        <v>4471</v>
      </c>
      <c r="I222" s="308" t="s">
        <v>4460</v>
      </c>
      <c r="J222" s="309" t="str">
        <f>VLOOKUP(B222,'[5]0919門市清單主檔'!B:V,21,FALSE)</f>
        <v>淡水區</v>
      </c>
      <c r="K222" s="310" t="s">
        <v>4461</v>
      </c>
      <c r="L222" s="306" t="s">
        <v>1746</v>
      </c>
      <c r="M222" s="309"/>
    </row>
    <row r="223" spans="1:13" ht="22.95" customHeight="1">
      <c r="A223" s="306" t="s">
        <v>4931</v>
      </c>
      <c r="B223" s="306">
        <v>4788</v>
      </c>
      <c r="C223" s="307" t="s">
        <v>523</v>
      </c>
      <c r="D223" s="307" t="str">
        <f t="shared" si="3"/>
        <v>淡水國家店2</v>
      </c>
      <c r="E223" s="306">
        <v>2</v>
      </c>
      <c r="F223" s="306" t="s">
        <v>4344</v>
      </c>
      <c r="G223" s="307" t="s">
        <v>4932</v>
      </c>
      <c r="H223" s="306" t="s">
        <v>4471</v>
      </c>
      <c r="I223" s="308" t="s">
        <v>4460</v>
      </c>
      <c r="J223" s="309" t="str">
        <f>VLOOKUP(B223,'[5]0919門市清單主檔'!B:V,21,FALSE)</f>
        <v>淡水區</v>
      </c>
      <c r="K223" s="310" t="s">
        <v>4461</v>
      </c>
      <c r="L223" s="306" t="s">
        <v>1746</v>
      </c>
      <c r="M223" s="309"/>
    </row>
    <row r="224" spans="1:13" ht="22.95" customHeight="1">
      <c r="A224" s="306" t="s">
        <v>4933</v>
      </c>
      <c r="B224" s="306">
        <v>4153</v>
      </c>
      <c r="C224" s="307" t="s">
        <v>315</v>
      </c>
      <c r="D224" s="307" t="str">
        <f t="shared" si="3"/>
        <v>淡水莊園店1</v>
      </c>
      <c r="E224" s="306">
        <v>1</v>
      </c>
      <c r="F224" s="306" t="s">
        <v>4338</v>
      </c>
      <c r="G224" s="307" t="s">
        <v>4934</v>
      </c>
      <c r="H224" s="306" t="s">
        <v>4464</v>
      </c>
      <c r="I224" s="308" t="s">
        <v>4466</v>
      </c>
      <c r="J224" s="309" t="str">
        <f>VLOOKUP(B224,'[5]0919門市清單主檔'!B:V,21,FALSE)</f>
        <v>淡水區</v>
      </c>
      <c r="K224" s="310" t="s">
        <v>4461</v>
      </c>
      <c r="L224" s="306" t="s">
        <v>1746</v>
      </c>
      <c r="M224" s="309"/>
    </row>
    <row r="225" spans="1:13" ht="22.95" customHeight="1">
      <c r="A225" s="306" t="s">
        <v>4935</v>
      </c>
      <c r="B225" s="306">
        <v>4153</v>
      </c>
      <c r="C225" s="307" t="s">
        <v>315</v>
      </c>
      <c r="D225" s="307" t="str">
        <f t="shared" si="3"/>
        <v>淡水莊園店2</v>
      </c>
      <c r="E225" s="306">
        <v>2</v>
      </c>
      <c r="F225" s="306" t="s">
        <v>4339</v>
      </c>
      <c r="G225" s="307" t="s">
        <v>4936</v>
      </c>
      <c r="H225" s="306" t="s">
        <v>4464</v>
      </c>
      <c r="I225" s="308" t="s">
        <v>4466</v>
      </c>
      <c r="J225" s="309" t="str">
        <f>VLOOKUP(B225,'[5]0919門市清單主檔'!B:V,21,FALSE)</f>
        <v>淡水區</v>
      </c>
      <c r="K225" s="310" t="s">
        <v>4461</v>
      </c>
      <c r="L225" s="306" t="s">
        <v>1746</v>
      </c>
      <c r="M225" s="309"/>
    </row>
    <row r="226" spans="1:13" ht="22.95" customHeight="1">
      <c r="A226" s="306" t="s">
        <v>4937</v>
      </c>
      <c r="B226" s="306">
        <v>4093</v>
      </c>
      <c r="C226" s="307" t="s">
        <v>1476</v>
      </c>
      <c r="D226" s="307" t="str">
        <f t="shared" si="3"/>
        <v>淡水新市一2</v>
      </c>
      <c r="E226" s="306">
        <v>2</v>
      </c>
      <c r="F226" s="306" t="s">
        <v>4337</v>
      </c>
      <c r="G226" s="307" t="s">
        <v>4938</v>
      </c>
      <c r="H226" s="306" t="s">
        <v>4471</v>
      </c>
      <c r="I226" s="308" t="s">
        <v>4460</v>
      </c>
      <c r="J226" s="309" t="str">
        <f>VLOOKUP(B226,'[5]0919門市清單主檔'!B:V,21,FALSE)</f>
        <v>淡水區</v>
      </c>
      <c r="K226" s="310" t="s">
        <v>4461</v>
      </c>
      <c r="L226" s="306" t="s">
        <v>1746</v>
      </c>
      <c r="M226" s="309"/>
    </row>
    <row r="227" spans="1:13" ht="22.95" customHeight="1">
      <c r="A227" s="306" t="s">
        <v>4939</v>
      </c>
      <c r="B227" s="306">
        <v>4529</v>
      </c>
      <c r="C227" s="307" t="s">
        <v>429</v>
      </c>
      <c r="D227" s="307" t="str">
        <f t="shared" si="3"/>
        <v>淡水新洲店1</v>
      </c>
      <c r="E227" s="306">
        <v>1</v>
      </c>
      <c r="F227" s="306" t="s">
        <v>4254</v>
      </c>
      <c r="G227" s="307" t="s">
        <v>4940</v>
      </c>
      <c r="H227" s="306" t="s">
        <v>4464</v>
      </c>
      <c r="I227" s="308" t="s">
        <v>4466</v>
      </c>
      <c r="J227" s="309" t="str">
        <f>VLOOKUP(B227,'[5]0919門市清單主檔'!B:V,21,FALSE)</f>
        <v>淡水區</v>
      </c>
      <c r="K227" s="310" t="s">
        <v>4461</v>
      </c>
      <c r="L227" s="306" t="s">
        <v>1746</v>
      </c>
      <c r="M227" s="309"/>
    </row>
    <row r="228" spans="1:13" ht="22.95" customHeight="1">
      <c r="A228" s="306" t="s">
        <v>4941</v>
      </c>
      <c r="B228" s="306">
        <v>4529</v>
      </c>
      <c r="C228" s="307" t="s">
        <v>429</v>
      </c>
      <c r="D228" s="307" t="str">
        <f t="shared" si="3"/>
        <v>淡水新洲店2</v>
      </c>
      <c r="E228" s="306">
        <v>2</v>
      </c>
      <c r="F228" s="306" t="s">
        <v>4255</v>
      </c>
      <c r="G228" s="307" t="s">
        <v>4942</v>
      </c>
      <c r="H228" s="306" t="s">
        <v>4464</v>
      </c>
      <c r="I228" s="308" t="s">
        <v>4466</v>
      </c>
      <c r="J228" s="309" t="str">
        <f>VLOOKUP(B228,'[5]0919門市清單主檔'!B:V,21,FALSE)</f>
        <v>淡水區</v>
      </c>
      <c r="K228" s="310" t="s">
        <v>4461</v>
      </c>
      <c r="L228" s="306" t="s">
        <v>1746</v>
      </c>
      <c r="M228" s="309"/>
    </row>
    <row r="229" spans="1:13" ht="22.95" customHeight="1">
      <c r="A229" s="306" t="s">
        <v>4943</v>
      </c>
      <c r="B229" s="306">
        <v>4739</v>
      </c>
      <c r="C229" s="307" t="s">
        <v>503</v>
      </c>
      <c r="D229" s="307" t="str">
        <f t="shared" si="3"/>
        <v>淡水櫻花店2</v>
      </c>
      <c r="E229" s="306">
        <v>2</v>
      </c>
      <c r="F229" s="306" t="s">
        <v>4340</v>
      </c>
      <c r="G229" s="307" t="s">
        <v>4944</v>
      </c>
      <c r="H229" s="306" t="s">
        <v>4471</v>
      </c>
      <c r="I229" s="308" t="s">
        <v>4460</v>
      </c>
      <c r="J229" s="309" t="str">
        <f>VLOOKUP(B229,'[5]0919門市清單主檔'!B:V,21,FALSE)</f>
        <v>淡水區</v>
      </c>
      <c r="K229" s="310" t="s">
        <v>4461</v>
      </c>
      <c r="L229" s="306" t="s">
        <v>1746</v>
      </c>
      <c r="M229" s="309"/>
    </row>
    <row r="230" spans="1:13" ht="22.95" customHeight="1">
      <c r="A230" s="306" t="s">
        <v>4469</v>
      </c>
      <c r="B230" s="306">
        <v>3851</v>
      </c>
      <c r="C230" s="307" t="s">
        <v>245</v>
      </c>
      <c r="D230" s="307" t="str">
        <f t="shared" si="3"/>
        <v>北縣輔園店1</v>
      </c>
      <c r="E230" s="306">
        <v>1</v>
      </c>
      <c r="F230" s="306" t="s">
        <v>4415</v>
      </c>
      <c r="G230" s="307" t="s">
        <v>4470</v>
      </c>
      <c r="H230" s="306" t="s">
        <v>4471</v>
      </c>
      <c r="I230" s="308" t="s">
        <v>4460</v>
      </c>
      <c r="J230" s="309" t="str">
        <f>VLOOKUP(B230,'[5]0919門市清單主檔'!B:V,21,FALSE)</f>
        <v>新莊區</v>
      </c>
      <c r="K230" s="310" t="s">
        <v>4461</v>
      </c>
      <c r="L230" s="306" t="s">
        <v>4043</v>
      </c>
      <c r="M230" s="309"/>
    </row>
    <row r="231" spans="1:13" ht="22.95" customHeight="1">
      <c r="A231" s="306" t="s">
        <v>4472</v>
      </c>
      <c r="B231" s="306">
        <v>3851</v>
      </c>
      <c r="C231" s="307" t="s">
        <v>245</v>
      </c>
      <c r="D231" s="307" t="str">
        <f t="shared" si="3"/>
        <v>北縣輔園店2</v>
      </c>
      <c r="E231" s="306">
        <v>2</v>
      </c>
      <c r="F231" s="306" t="s">
        <v>4416</v>
      </c>
      <c r="G231" s="307" t="s">
        <v>4473</v>
      </c>
      <c r="H231" s="306" t="s">
        <v>4471</v>
      </c>
      <c r="I231" s="308" t="s">
        <v>4460</v>
      </c>
      <c r="J231" s="309" t="str">
        <f>VLOOKUP(B231,'[5]0919門市清單主檔'!B:V,21,FALSE)</f>
        <v>新莊區</v>
      </c>
      <c r="K231" s="310" t="s">
        <v>4461</v>
      </c>
      <c r="L231" s="306" t="s">
        <v>4043</v>
      </c>
      <c r="M231" s="309"/>
    </row>
    <row r="232" spans="1:13" ht="22.95" customHeight="1">
      <c r="A232" s="306" t="s">
        <v>4487</v>
      </c>
      <c r="B232" s="306" t="s">
        <v>48</v>
      </c>
      <c r="C232" s="307" t="s">
        <v>743</v>
      </c>
      <c r="D232" s="307" t="str">
        <f t="shared" si="3"/>
        <v>田倉新樹店1</v>
      </c>
      <c r="E232" s="306">
        <v>1</v>
      </c>
      <c r="F232" s="306" t="s">
        <v>4265</v>
      </c>
      <c r="G232" s="307" t="s">
        <v>4488</v>
      </c>
      <c r="H232" s="306" t="s">
        <v>4471</v>
      </c>
      <c r="I232" s="308" t="s">
        <v>4476</v>
      </c>
      <c r="J232" s="309" t="str">
        <f>VLOOKUP(B232,'[5]0919門市清單主檔'!B:V,21,FALSE)</f>
        <v>新莊區</v>
      </c>
      <c r="K232" s="310" t="s">
        <v>4461</v>
      </c>
      <c r="L232" s="306" t="s">
        <v>1747</v>
      </c>
      <c r="M232" s="309"/>
    </row>
    <row r="233" spans="1:13" ht="22.95" customHeight="1">
      <c r="A233" s="306" t="s">
        <v>4797</v>
      </c>
      <c r="B233" s="306">
        <v>3652</v>
      </c>
      <c r="C233" s="307" t="s">
        <v>216</v>
      </c>
      <c r="D233" s="307" t="str">
        <f t="shared" si="3"/>
        <v>北縣莊民店1</v>
      </c>
      <c r="E233" s="306">
        <v>1</v>
      </c>
      <c r="F233" s="306" t="s">
        <v>4417</v>
      </c>
      <c r="G233" s="307" t="s">
        <v>4798</v>
      </c>
      <c r="H233" s="306" t="s">
        <v>4471</v>
      </c>
      <c r="I233" s="308" t="s">
        <v>4460</v>
      </c>
      <c r="J233" s="309" t="str">
        <f>VLOOKUP(B233,'[5]0919門市清單主檔'!B:V,21,FALSE)</f>
        <v>新莊區</v>
      </c>
      <c r="K233" s="310" t="s">
        <v>4461</v>
      </c>
      <c r="L233" s="306" t="s">
        <v>1746</v>
      </c>
      <c r="M233" s="309"/>
    </row>
    <row r="234" spans="1:13" ht="22.95" customHeight="1">
      <c r="A234" s="306" t="s">
        <v>4799</v>
      </c>
      <c r="B234" s="306">
        <v>3652</v>
      </c>
      <c r="C234" s="307" t="s">
        <v>216</v>
      </c>
      <c r="D234" s="307" t="str">
        <f t="shared" si="3"/>
        <v>北縣莊民店2</v>
      </c>
      <c r="E234" s="306">
        <v>2</v>
      </c>
      <c r="F234" s="306" t="s">
        <v>4418</v>
      </c>
      <c r="G234" s="307" t="s">
        <v>4800</v>
      </c>
      <c r="H234" s="306" t="s">
        <v>4471</v>
      </c>
      <c r="I234" s="308" t="s">
        <v>4460</v>
      </c>
      <c r="J234" s="309" t="str">
        <f>VLOOKUP(B234,'[5]0919門市清單主檔'!B:V,21,FALSE)</f>
        <v>新莊區</v>
      </c>
      <c r="K234" s="310" t="s">
        <v>4461</v>
      </c>
      <c r="L234" s="306" t="s">
        <v>1746</v>
      </c>
      <c r="M234" s="309"/>
    </row>
    <row r="235" spans="1:13" ht="22.95" customHeight="1">
      <c r="A235" s="306" t="s">
        <v>4801</v>
      </c>
      <c r="B235" s="306">
        <v>3052</v>
      </c>
      <c r="C235" s="307" t="s">
        <v>155</v>
      </c>
      <c r="D235" s="307" t="str">
        <f t="shared" si="3"/>
        <v>北縣莊玲店1</v>
      </c>
      <c r="E235" s="306">
        <v>1</v>
      </c>
      <c r="F235" s="306" t="s">
        <v>4162</v>
      </c>
      <c r="G235" s="307" t="s">
        <v>4802</v>
      </c>
      <c r="H235" s="306" t="s">
        <v>4459</v>
      </c>
      <c r="I235" s="308" t="s">
        <v>4460</v>
      </c>
      <c r="J235" s="309" t="str">
        <f>VLOOKUP(B235,'[5]0919門市清單主檔'!B:V,21,FALSE)</f>
        <v>新莊區</v>
      </c>
      <c r="K235" s="310" t="s">
        <v>4461</v>
      </c>
      <c r="L235" s="306" t="s">
        <v>1746</v>
      </c>
      <c r="M235" s="309"/>
    </row>
    <row r="236" spans="1:13" ht="22.95" customHeight="1">
      <c r="A236" s="306" t="s">
        <v>4803</v>
      </c>
      <c r="B236" s="306">
        <v>3052</v>
      </c>
      <c r="C236" s="307" t="s">
        <v>155</v>
      </c>
      <c r="D236" s="307" t="str">
        <f t="shared" si="3"/>
        <v>北縣莊玲店2</v>
      </c>
      <c r="E236" s="306">
        <v>2</v>
      </c>
      <c r="F236" s="306" t="s">
        <v>4163</v>
      </c>
      <c r="G236" s="307" t="s">
        <v>4804</v>
      </c>
      <c r="H236" s="306" t="s">
        <v>4459</v>
      </c>
      <c r="I236" s="308" t="s">
        <v>4460</v>
      </c>
      <c r="J236" s="309" t="str">
        <f>VLOOKUP(B236,'[5]0919門市清單主檔'!B:V,21,FALSE)</f>
        <v>新莊區</v>
      </c>
      <c r="K236" s="310" t="s">
        <v>4461</v>
      </c>
      <c r="L236" s="306" t="s">
        <v>1746</v>
      </c>
      <c r="M236" s="309"/>
    </row>
    <row r="237" spans="1:13" ht="22.95" customHeight="1">
      <c r="A237" s="306" t="s">
        <v>4805</v>
      </c>
      <c r="B237" s="306">
        <v>3380</v>
      </c>
      <c r="C237" s="307" t="s">
        <v>183</v>
      </c>
      <c r="D237" s="307" t="str">
        <f t="shared" si="3"/>
        <v>北縣莊勝店2</v>
      </c>
      <c r="E237" s="306">
        <v>2</v>
      </c>
      <c r="F237" s="306" t="s">
        <v>4164</v>
      </c>
      <c r="G237" s="307" t="s">
        <v>4806</v>
      </c>
      <c r="H237" s="306" t="s">
        <v>4459</v>
      </c>
      <c r="I237" s="308" t="s">
        <v>4460</v>
      </c>
      <c r="J237" s="309" t="str">
        <f>VLOOKUP(B237,'[5]0919門市清單主檔'!B:V,21,FALSE)</f>
        <v>新莊區</v>
      </c>
      <c r="K237" s="310" t="s">
        <v>4461</v>
      </c>
      <c r="L237" s="306" t="s">
        <v>1746</v>
      </c>
      <c r="M237" s="309"/>
    </row>
    <row r="238" spans="1:13" ht="22.95" customHeight="1">
      <c r="A238" s="306" t="s">
        <v>4816</v>
      </c>
      <c r="B238" s="306">
        <v>2109</v>
      </c>
      <c r="C238" s="307" t="s">
        <v>64</v>
      </c>
      <c r="D238" s="307" t="str">
        <f t="shared" si="3"/>
        <v>北縣瓊林南店1</v>
      </c>
      <c r="E238" s="306">
        <v>1</v>
      </c>
      <c r="F238" s="306" t="s">
        <v>4266</v>
      </c>
      <c r="G238" s="307" t="s">
        <v>4817</v>
      </c>
      <c r="H238" s="306" t="s">
        <v>4471</v>
      </c>
      <c r="I238" s="308" t="s">
        <v>4476</v>
      </c>
      <c r="J238" s="309" t="str">
        <f>VLOOKUP(B238,'[5]0919門市清單主檔'!B:V,21,FALSE)</f>
        <v>新莊區</v>
      </c>
      <c r="K238" s="310" t="s">
        <v>4461</v>
      </c>
      <c r="L238" s="306" t="s">
        <v>1746</v>
      </c>
      <c r="M238" s="309"/>
    </row>
    <row r="239" spans="1:13" ht="22.95" customHeight="1">
      <c r="A239" s="306" t="s">
        <v>4818</v>
      </c>
      <c r="B239" s="306">
        <v>2109</v>
      </c>
      <c r="C239" s="307" t="s">
        <v>64</v>
      </c>
      <c r="D239" s="307" t="str">
        <f t="shared" si="3"/>
        <v>北縣瓊林南店2</v>
      </c>
      <c r="E239" s="306">
        <v>2</v>
      </c>
      <c r="F239" s="306" t="s">
        <v>4267</v>
      </c>
      <c r="G239" s="307" t="s">
        <v>4819</v>
      </c>
      <c r="H239" s="306" t="s">
        <v>4471</v>
      </c>
      <c r="I239" s="308" t="s">
        <v>4476</v>
      </c>
      <c r="J239" s="309" t="str">
        <f>VLOOKUP(B239,'[5]0919門市清單主檔'!B:V,21,FALSE)</f>
        <v>新莊區</v>
      </c>
      <c r="K239" s="310" t="s">
        <v>4461</v>
      </c>
      <c r="L239" s="306" t="s">
        <v>1746</v>
      </c>
      <c r="M239" s="309"/>
    </row>
    <row r="240" spans="1:13" ht="22.95" customHeight="1">
      <c r="A240" s="306" t="s">
        <v>4945</v>
      </c>
      <c r="B240" s="306">
        <v>4856</v>
      </c>
      <c r="C240" s="307" t="s">
        <v>546</v>
      </c>
      <c r="D240" s="307" t="str">
        <f t="shared" si="3"/>
        <v>新莊小胖店2</v>
      </c>
      <c r="E240" s="306">
        <v>2</v>
      </c>
      <c r="F240" s="306" t="s">
        <v>4175</v>
      </c>
      <c r="G240" s="307" t="s">
        <v>4946</v>
      </c>
      <c r="H240" s="306" t="s">
        <v>4471</v>
      </c>
      <c r="I240" s="308" t="s">
        <v>4460</v>
      </c>
      <c r="J240" s="309" t="str">
        <f>VLOOKUP(B240,'[5]0919門市清單主檔'!B:V,21,FALSE)</f>
        <v>新莊區</v>
      </c>
      <c r="K240" s="310" t="s">
        <v>4461</v>
      </c>
      <c r="L240" s="306" t="s">
        <v>1746</v>
      </c>
      <c r="M240" s="309"/>
    </row>
    <row r="241" spans="1:13" ht="22.95" customHeight="1">
      <c r="A241" s="306" t="s">
        <v>4947</v>
      </c>
      <c r="B241" s="306">
        <v>4163</v>
      </c>
      <c r="C241" s="307" t="s">
        <v>319</v>
      </c>
      <c r="D241" s="307" t="str">
        <f t="shared" si="3"/>
        <v>新莊中泉店1</v>
      </c>
      <c r="E241" s="306">
        <v>1</v>
      </c>
      <c r="F241" s="306" t="s">
        <v>4203</v>
      </c>
      <c r="G241" s="307" t="s">
        <v>4948</v>
      </c>
      <c r="H241" s="306" t="s">
        <v>4459</v>
      </c>
      <c r="I241" s="308" t="s">
        <v>4460</v>
      </c>
      <c r="J241" s="309" t="str">
        <f>VLOOKUP(B241,'[5]0919門市清單主檔'!B:V,21,FALSE)</f>
        <v>新莊區</v>
      </c>
      <c r="K241" s="310" t="s">
        <v>4461</v>
      </c>
      <c r="L241" s="306" t="s">
        <v>1746</v>
      </c>
      <c r="M241" s="309"/>
    </row>
    <row r="242" spans="1:13" ht="22.95" customHeight="1">
      <c r="A242" s="306" t="s">
        <v>4949</v>
      </c>
      <c r="B242" s="306">
        <v>4163</v>
      </c>
      <c r="C242" s="307" t="s">
        <v>319</v>
      </c>
      <c r="D242" s="307" t="str">
        <f t="shared" si="3"/>
        <v>新莊中泉店2</v>
      </c>
      <c r="E242" s="306">
        <v>2</v>
      </c>
      <c r="F242" s="306" t="s">
        <v>4204</v>
      </c>
      <c r="G242" s="307" t="s">
        <v>4950</v>
      </c>
      <c r="H242" s="306" t="s">
        <v>4459</v>
      </c>
      <c r="I242" s="308" t="s">
        <v>4460</v>
      </c>
      <c r="J242" s="309" t="str">
        <f>VLOOKUP(B242,'[5]0919門市清單主檔'!B:V,21,FALSE)</f>
        <v>新莊區</v>
      </c>
      <c r="K242" s="310" t="s">
        <v>4461</v>
      </c>
      <c r="L242" s="306" t="s">
        <v>1746</v>
      </c>
      <c r="M242" s="309"/>
    </row>
    <row r="243" spans="1:13" ht="22.95" customHeight="1">
      <c r="A243" s="306" t="s">
        <v>4951</v>
      </c>
      <c r="B243" s="306">
        <v>5057</v>
      </c>
      <c r="C243" s="307" t="s">
        <v>580</v>
      </c>
      <c r="D243" s="307" t="str">
        <f t="shared" si="3"/>
        <v>新莊中港店1</v>
      </c>
      <c r="E243" s="306">
        <v>1</v>
      </c>
      <c r="F243" s="306" t="s">
        <v>4419</v>
      </c>
      <c r="G243" s="307" t="s">
        <v>4952</v>
      </c>
      <c r="H243" s="306" t="s">
        <v>4464</v>
      </c>
      <c r="I243" s="308" t="s">
        <v>4476</v>
      </c>
      <c r="J243" s="309" t="str">
        <f>VLOOKUP(B243,'[5]0919門市清單主檔'!B:V,21,FALSE)</f>
        <v>新莊區</v>
      </c>
      <c r="K243" s="310" t="s">
        <v>4461</v>
      </c>
      <c r="L243" s="306" t="s">
        <v>1746</v>
      </c>
      <c r="M243" s="309"/>
    </row>
    <row r="244" spans="1:13" ht="22.95" customHeight="1">
      <c r="A244" s="306" t="s">
        <v>4953</v>
      </c>
      <c r="B244" s="306">
        <v>5057</v>
      </c>
      <c r="C244" s="307" t="s">
        <v>580</v>
      </c>
      <c r="D244" s="307" t="str">
        <f t="shared" si="3"/>
        <v>新莊中港店2</v>
      </c>
      <c r="E244" s="306">
        <v>2</v>
      </c>
      <c r="F244" s="306" t="s">
        <v>4420</v>
      </c>
      <c r="G244" s="307" t="s">
        <v>4954</v>
      </c>
      <c r="H244" s="306" t="s">
        <v>4459</v>
      </c>
      <c r="I244" s="308" t="s">
        <v>4573</v>
      </c>
      <c r="J244" s="309" t="str">
        <f>VLOOKUP(B244,'[5]0919門市清單主檔'!B:V,21,FALSE)</f>
        <v>新莊區</v>
      </c>
      <c r="K244" s="310" t="s">
        <v>4461</v>
      </c>
      <c r="L244" s="306" t="s">
        <v>1746</v>
      </c>
      <c r="M244" s="309"/>
    </row>
    <row r="245" spans="1:13" ht="22.95" customHeight="1">
      <c r="A245" s="306" t="s">
        <v>4955</v>
      </c>
      <c r="B245" s="306">
        <v>2362</v>
      </c>
      <c r="C245" s="307" t="s">
        <v>94</v>
      </c>
      <c r="D245" s="307" t="str">
        <f t="shared" si="3"/>
        <v>新莊化成店1</v>
      </c>
      <c r="E245" s="306">
        <v>1</v>
      </c>
      <c r="F245" s="306" t="s">
        <v>4421</v>
      </c>
      <c r="G245" s="307" t="s">
        <v>4956</v>
      </c>
      <c r="H245" s="306" t="s">
        <v>4459</v>
      </c>
      <c r="I245" s="308" t="s">
        <v>4460</v>
      </c>
      <c r="J245" s="309" t="str">
        <f>VLOOKUP(B245,'[5]0919門市清單主檔'!B:V,21,FALSE)</f>
        <v>新莊區</v>
      </c>
      <c r="K245" s="310" t="s">
        <v>4461</v>
      </c>
      <c r="L245" s="306" t="s">
        <v>1746</v>
      </c>
      <c r="M245" s="309"/>
    </row>
    <row r="246" spans="1:13" ht="22.95" customHeight="1">
      <c r="A246" s="306" t="s">
        <v>4957</v>
      </c>
      <c r="B246" s="306">
        <v>2362</v>
      </c>
      <c r="C246" s="307" t="s">
        <v>94</v>
      </c>
      <c r="D246" s="307" t="str">
        <f t="shared" si="3"/>
        <v>新莊化成店2</v>
      </c>
      <c r="E246" s="306">
        <v>2</v>
      </c>
      <c r="F246" s="306" t="s">
        <v>4422</v>
      </c>
      <c r="G246" s="307" t="s">
        <v>4958</v>
      </c>
      <c r="H246" s="306" t="s">
        <v>4459</v>
      </c>
      <c r="I246" s="308" t="s">
        <v>4460</v>
      </c>
      <c r="J246" s="309" t="str">
        <f>VLOOKUP(B246,'[5]0919門市清單主檔'!B:V,21,FALSE)</f>
        <v>新莊區</v>
      </c>
      <c r="K246" s="310" t="s">
        <v>4461</v>
      </c>
      <c r="L246" s="306" t="s">
        <v>1746</v>
      </c>
      <c r="M246" s="309"/>
    </row>
    <row r="247" spans="1:13" ht="22.95" customHeight="1">
      <c r="A247" s="306" t="s">
        <v>4959</v>
      </c>
      <c r="B247" s="306">
        <v>4025</v>
      </c>
      <c r="C247" s="307" t="s">
        <v>293</v>
      </c>
      <c r="D247" s="307" t="str">
        <f t="shared" si="3"/>
        <v>新莊祐信店1</v>
      </c>
      <c r="E247" s="306">
        <v>1</v>
      </c>
      <c r="F247" s="306" t="s">
        <v>4423</v>
      </c>
      <c r="G247" s="307" t="s">
        <v>4960</v>
      </c>
      <c r="H247" s="306" t="s">
        <v>4471</v>
      </c>
      <c r="I247" s="308" t="s">
        <v>4460</v>
      </c>
      <c r="J247" s="309" t="str">
        <f>VLOOKUP(B247,'[5]0919門市清單主檔'!B:V,21,FALSE)</f>
        <v>新莊區</v>
      </c>
      <c r="K247" s="310" t="s">
        <v>4461</v>
      </c>
      <c r="L247" s="306" t="s">
        <v>1746</v>
      </c>
      <c r="M247" s="309"/>
    </row>
    <row r="248" spans="1:13" ht="22.95" customHeight="1">
      <c r="A248" s="306" t="s">
        <v>4961</v>
      </c>
      <c r="B248" s="306">
        <v>4025</v>
      </c>
      <c r="C248" s="307" t="s">
        <v>293</v>
      </c>
      <c r="D248" s="307" t="str">
        <f t="shared" si="3"/>
        <v>新莊祐信店2</v>
      </c>
      <c r="E248" s="306">
        <v>2</v>
      </c>
      <c r="F248" s="306" t="s">
        <v>4424</v>
      </c>
      <c r="G248" s="307" t="s">
        <v>4962</v>
      </c>
      <c r="H248" s="306" t="s">
        <v>4471</v>
      </c>
      <c r="I248" s="308" t="s">
        <v>4460</v>
      </c>
      <c r="J248" s="309" t="str">
        <f>VLOOKUP(B248,'[5]0919門市清單主檔'!B:V,21,FALSE)</f>
        <v>新莊區</v>
      </c>
      <c r="K248" s="310" t="s">
        <v>4461</v>
      </c>
      <c r="L248" s="306" t="s">
        <v>1746</v>
      </c>
      <c r="M248" s="309"/>
    </row>
    <row r="249" spans="1:13" ht="22.95" customHeight="1">
      <c r="A249" s="306" t="s">
        <v>4963</v>
      </c>
      <c r="B249" s="306">
        <v>4341</v>
      </c>
      <c r="C249" s="307" t="s">
        <v>368</v>
      </c>
      <c r="D249" s="307" t="str">
        <f t="shared" si="3"/>
        <v>新莊莊美店1</v>
      </c>
      <c r="E249" s="306">
        <v>1</v>
      </c>
      <c r="F249" s="306" t="s">
        <v>4412</v>
      </c>
      <c r="G249" s="307" t="s">
        <v>4964</v>
      </c>
      <c r="H249" s="306" t="s">
        <v>4464</v>
      </c>
      <c r="I249" s="308" t="s">
        <v>4460</v>
      </c>
      <c r="J249" s="309" t="str">
        <f>VLOOKUP(B249,'[5]0919門市清單主檔'!B:V,21,FALSE)</f>
        <v>新莊區</v>
      </c>
      <c r="K249" s="310" t="s">
        <v>4461</v>
      </c>
      <c r="L249" s="306" t="s">
        <v>1746</v>
      </c>
      <c r="M249" s="309"/>
    </row>
    <row r="250" spans="1:13" ht="22.95" customHeight="1">
      <c r="A250" s="306" t="s">
        <v>4965</v>
      </c>
      <c r="B250" s="306">
        <v>4341</v>
      </c>
      <c r="C250" s="307" t="s">
        <v>368</v>
      </c>
      <c r="D250" s="307" t="str">
        <f t="shared" si="3"/>
        <v>新莊莊美店2</v>
      </c>
      <c r="E250" s="306">
        <v>2</v>
      </c>
      <c r="F250" s="306" t="s">
        <v>4413</v>
      </c>
      <c r="G250" s="307" t="s">
        <v>4966</v>
      </c>
      <c r="H250" s="306" t="s">
        <v>4464</v>
      </c>
      <c r="I250" s="308" t="s">
        <v>4460</v>
      </c>
      <c r="J250" s="309" t="str">
        <f>VLOOKUP(B250,'[5]0919門市清單主檔'!B:V,21,FALSE)</f>
        <v>新莊區</v>
      </c>
      <c r="K250" s="310" t="s">
        <v>4461</v>
      </c>
      <c r="L250" s="306" t="s">
        <v>1746</v>
      </c>
      <c r="M250" s="309"/>
    </row>
    <row r="251" spans="1:13" ht="22.95" customHeight="1">
      <c r="A251" s="306" t="s">
        <v>4967</v>
      </c>
      <c r="B251" s="306" t="s">
        <v>44</v>
      </c>
      <c r="C251" s="307" t="s">
        <v>641</v>
      </c>
      <c r="D251" s="307" t="str">
        <f t="shared" si="3"/>
        <v>新莊裕民店1</v>
      </c>
      <c r="E251" s="306">
        <v>1</v>
      </c>
      <c r="F251" s="306" t="s">
        <v>4158</v>
      </c>
      <c r="G251" s="307" t="s">
        <v>4968</v>
      </c>
      <c r="H251" s="306" t="s">
        <v>4471</v>
      </c>
      <c r="I251" s="308" t="s">
        <v>4460</v>
      </c>
      <c r="J251" s="309" t="str">
        <f>VLOOKUP(B251,'[5]0919門市清單主檔'!B:V,21,FALSE)</f>
        <v>新莊區</v>
      </c>
      <c r="K251" s="310" t="s">
        <v>4461</v>
      </c>
      <c r="L251" s="306" t="s">
        <v>1746</v>
      </c>
      <c r="M251" s="309"/>
    </row>
    <row r="252" spans="1:13" ht="22.95" customHeight="1">
      <c r="A252" s="306" t="s">
        <v>4969</v>
      </c>
      <c r="B252" s="306">
        <v>4194</v>
      </c>
      <c r="C252" s="307" t="s">
        <v>327</v>
      </c>
      <c r="D252" s="307" t="str">
        <f t="shared" si="3"/>
        <v>新莊鼎苑店1</v>
      </c>
      <c r="E252" s="306">
        <v>1</v>
      </c>
      <c r="F252" s="306" t="s">
        <v>4282</v>
      </c>
      <c r="G252" s="307" t="s">
        <v>4970</v>
      </c>
      <c r="H252" s="306" t="s">
        <v>4471</v>
      </c>
      <c r="I252" s="308" t="s">
        <v>4460</v>
      </c>
      <c r="J252" s="309" t="str">
        <f>VLOOKUP(B252,'[5]0919門市清單主檔'!B:V,21,FALSE)</f>
        <v>新莊區</v>
      </c>
      <c r="K252" s="310" t="s">
        <v>4461</v>
      </c>
      <c r="L252" s="306" t="s">
        <v>1746</v>
      </c>
      <c r="M252" s="309"/>
    </row>
    <row r="253" spans="1:13" ht="22.95" customHeight="1">
      <c r="A253" s="306" t="s">
        <v>4971</v>
      </c>
      <c r="B253" s="306">
        <v>4194</v>
      </c>
      <c r="C253" s="307" t="s">
        <v>327</v>
      </c>
      <c r="D253" s="307" t="str">
        <f t="shared" si="3"/>
        <v>新莊鼎苑店2</v>
      </c>
      <c r="E253" s="306">
        <v>2</v>
      </c>
      <c r="F253" s="306" t="s">
        <v>4283</v>
      </c>
      <c r="G253" s="307" t="s">
        <v>4972</v>
      </c>
      <c r="H253" s="306" t="s">
        <v>4471</v>
      </c>
      <c r="I253" s="308" t="s">
        <v>4460</v>
      </c>
      <c r="J253" s="309" t="str">
        <f>VLOOKUP(B253,'[5]0919門市清單主檔'!B:V,21,FALSE)</f>
        <v>新莊區</v>
      </c>
      <c r="K253" s="310" t="s">
        <v>4461</v>
      </c>
      <c r="L253" s="306" t="s">
        <v>1746</v>
      </c>
      <c r="M253" s="309"/>
    </row>
    <row r="254" spans="1:13" ht="22.95" customHeight="1">
      <c r="A254" s="306" t="s">
        <v>4973</v>
      </c>
      <c r="B254" s="306">
        <v>3999</v>
      </c>
      <c r="C254" s="307" t="s">
        <v>283</v>
      </c>
      <c r="D254" s="307" t="str">
        <f t="shared" si="3"/>
        <v>新莊福祐店2</v>
      </c>
      <c r="E254" s="306">
        <v>2</v>
      </c>
      <c r="F254" s="306" t="s">
        <v>4414</v>
      </c>
      <c r="G254" s="307" t="s">
        <v>4465</v>
      </c>
      <c r="H254" s="306" t="s">
        <v>4471</v>
      </c>
      <c r="I254" s="308" t="s">
        <v>4460</v>
      </c>
      <c r="J254" s="309" t="str">
        <f>VLOOKUP(B254,'[5]0919門市清單主檔'!B:V,21,FALSE)</f>
        <v>新莊區</v>
      </c>
      <c r="K254" s="310" t="s">
        <v>4461</v>
      </c>
      <c r="L254" s="306" t="s">
        <v>1746</v>
      </c>
      <c r="M254" s="309"/>
    </row>
    <row r="255" spans="1:13" ht="22.95" customHeight="1">
      <c r="A255" s="306" t="s">
        <v>4974</v>
      </c>
      <c r="B255" s="306">
        <v>4552</v>
      </c>
      <c r="C255" s="307" t="s">
        <v>435</v>
      </c>
      <c r="D255" s="307" t="str">
        <f t="shared" si="3"/>
        <v>新莊福慧店1</v>
      </c>
      <c r="E255" s="306">
        <v>1</v>
      </c>
      <c r="F255" s="306" t="s">
        <v>4411</v>
      </c>
      <c r="G255" s="307" t="s">
        <v>4975</v>
      </c>
      <c r="H255" s="306" t="s">
        <v>4464</v>
      </c>
      <c r="I255" s="308" t="s">
        <v>4476</v>
      </c>
      <c r="J255" s="309" t="str">
        <f>VLOOKUP(B255,'[5]0919門市清單主檔'!B:V,21,FALSE)</f>
        <v>新莊區</v>
      </c>
      <c r="K255" s="310" t="s">
        <v>4461</v>
      </c>
      <c r="L255" s="306" t="s">
        <v>1746</v>
      </c>
      <c r="M255" s="309"/>
    </row>
    <row r="256" spans="1:13" ht="22.95" customHeight="1">
      <c r="A256" s="306" t="s">
        <v>4976</v>
      </c>
      <c r="B256" s="306" t="s">
        <v>45</v>
      </c>
      <c r="C256" s="307" t="s">
        <v>639</v>
      </c>
      <c r="D256" s="307" t="str">
        <f t="shared" si="3"/>
        <v>新莊福營店1</v>
      </c>
      <c r="E256" s="306">
        <v>1</v>
      </c>
      <c r="F256" s="306" t="s">
        <v>4190</v>
      </c>
      <c r="G256" s="307" t="s">
        <v>4977</v>
      </c>
      <c r="H256" s="306" t="s">
        <v>4471</v>
      </c>
      <c r="I256" s="308" t="s">
        <v>4460</v>
      </c>
      <c r="J256" s="309" t="str">
        <f>VLOOKUP(B256,'[5]0919門市清單主檔'!B:V,21,FALSE)</f>
        <v>新莊區</v>
      </c>
      <c r="K256" s="310" t="s">
        <v>4461</v>
      </c>
      <c r="L256" s="306" t="s">
        <v>1746</v>
      </c>
      <c r="M256" s="309"/>
    </row>
    <row r="257" spans="1:13" ht="22.95" customHeight="1">
      <c r="A257" s="306" t="s">
        <v>4978</v>
      </c>
      <c r="B257" s="306" t="s">
        <v>45</v>
      </c>
      <c r="C257" s="307" t="s">
        <v>639</v>
      </c>
      <c r="D257" s="307" t="str">
        <f t="shared" si="3"/>
        <v>新莊福營店2</v>
      </c>
      <c r="E257" s="306">
        <v>2</v>
      </c>
      <c r="F257" s="306" t="s">
        <v>4191</v>
      </c>
      <c r="G257" s="307" t="s">
        <v>4979</v>
      </c>
      <c r="H257" s="306" t="s">
        <v>4471</v>
      </c>
      <c r="I257" s="308" t="s">
        <v>4460</v>
      </c>
      <c r="J257" s="309" t="str">
        <f>VLOOKUP(B257,'[5]0919門市清單主檔'!B:V,21,FALSE)</f>
        <v>新莊區</v>
      </c>
      <c r="K257" s="310" t="s">
        <v>4461</v>
      </c>
      <c r="L257" s="306" t="s">
        <v>1746</v>
      </c>
      <c r="M257" s="309"/>
    </row>
    <row r="258" spans="1:13" ht="22.95" customHeight="1">
      <c r="A258" s="306" t="s">
        <v>4980</v>
      </c>
      <c r="B258" s="306">
        <v>4228</v>
      </c>
      <c r="C258" s="307" t="s">
        <v>1558</v>
      </c>
      <c r="D258" s="307" t="str">
        <f t="shared" ref="D258:D282" si="4">C258&amp;E258</f>
        <v>新莊頭前公園1</v>
      </c>
      <c r="E258" s="306">
        <v>1</v>
      </c>
      <c r="F258" s="306" t="s">
        <v>4425</v>
      </c>
      <c r="G258" s="307" t="s">
        <v>4981</v>
      </c>
      <c r="H258" s="306" t="s">
        <v>4471</v>
      </c>
      <c r="I258" s="308" t="s">
        <v>4460</v>
      </c>
      <c r="J258" s="309" t="str">
        <f>VLOOKUP(B258,'[5]0919門市清單主檔'!B:V,21,FALSE)</f>
        <v>新莊區</v>
      </c>
      <c r="K258" s="310" t="s">
        <v>4461</v>
      </c>
      <c r="L258" s="306" t="s">
        <v>1746</v>
      </c>
      <c r="M258" s="309"/>
    </row>
    <row r="259" spans="1:13" ht="22.95" customHeight="1">
      <c r="A259" s="306" t="s">
        <v>4982</v>
      </c>
      <c r="B259" s="306">
        <v>4228</v>
      </c>
      <c r="C259" s="307" t="s">
        <v>1558</v>
      </c>
      <c r="D259" s="307" t="str">
        <f t="shared" si="4"/>
        <v>新莊頭前公園2</v>
      </c>
      <c r="E259" s="306">
        <v>2</v>
      </c>
      <c r="F259" s="306" t="s">
        <v>4426</v>
      </c>
      <c r="G259" s="307" t="s">
        <v>4983</v>
      </c>
      <c r="H259" s="306" t="s">
        <v>4471</v>
      </c>
      <c r="I259" s="308" t="s">
        <v>4460</v>
      </c>
      <c r="J259" s="309" t="str">
        <f>VLOOKUP(B259,'[5]0919門市清單主檔'!B:V,21,FALSE)</f>
        <v>新莊區</v>
      </c>
      <c r="K259" s="310" t="s">
        <v>4461</v>
      </c>
      <c r="L259" s="306" t="s">
        <v>1746</v>
      </c>
      <c r="M259" s="309"/>
    </row>
    <row r="260" spans="1:13" ht="22.95" customHeight="1">
      <c r="A260" s="306" t="s">
        <v>4984</v>
      </c>
      <c r="B260" s="306">
        <v>4144</v>
      </c>
      <c r="C260" s="307" t="s">
        <v>313</v>
      </c>
      <c r="D260" s="307" t="str">
        <f t="shared" si="4"/>
        <v>新莊頭前店1</v>
      </c>
      <c r="E260" s="306">
        <v>1</v>
      </c>
      <c r="F260" s="306" t="s">
        <v>4245</v>
      </c>
      <c r="G260" s="307" t="s">
        <v>4985</v>
      </c>
      <c r="H260" s="306" t="s">
        <v>4459</v>
      </c>
      <c r="I260" s="308" t="s">
        <v>4460</v>
      </c>
      <c r="J260" s="309" t="str">
        <f>VLOOKUP(B260,'[5]0919門市清單主檔'!B:V,21,FALSE)</f>
        <v>新莊區</v>
      </c>
      <c r="K260" s="310" t="s">
        <v>4461</v>
      </c>
      <c r="L260" s="306" t="s">
        <v>1746</v>
      </c>
      <c r="M260" s="309"/>
    </row>
    <row r="261" spans="1:13" ht="22.95" customHeight="1">
      <c r="A261" s="306" t="s">
        <v>4986</v>
      </c>
      <c r="B261" s="306">
        <v>4144</v>
      </c>
      <c r="C261" s="307" t="s">
        <v>313</v>
      </c>
      <c r="D261" s="307" t="str">
        <f t="shared" si="4"/>
        <v>新莊頭前店2</v>
      </c>
      <c r="E261" s="306">
        <v>2</v>
      </c>
      <c r="F261" s="306" t="s">
        <v>4246</v>
      </c>
      <c r="G261" s="307" t="s">
        <v>4987</v>
      </c>
      <c r="H261" s="306" t="s">
        <v>4459</v>
      </c>
      <c r="I261" s="308" t="s">
        <v>4460</v>
      </c>
      <c r="J261" s="309" t="str">
        <f>VLOOKUP(B261,'[5]0919門市清單主檔'!B:V,21,FALSE)</f>
        <v>新莊區</v>
      </c>
      <c r="K261" s="310" t="s">
        <v>4461</v>
      </c>
      <c r="L261" s="306" t="s">
        <v>1746</v>
      </c>
      <c r="M261" s="309"/>
    </row>
    <row r="262" spans="1:13" ht="22.95" customHeight="1">
      <c r="A262" s="306" t="s">
        <v>4988</v>
      </c>
      <c r="B262" s="306">
        <v>2743</v>
      </c>
      <c r="C262" s="307" t="s">
        <v>127</v>
      </c>
      <c r="D262" s="307" t="str">
        <f t="shared" si="4"/>
        <v>新莊豐年店2</v>
      </c>
      <c r="E262" s="306">
        <v>2</v>
      </c>
      <c r="F262" s="306" t="s">
        <v>4271</v>
      </c>
      <c r="G262" s="307" t="s">
        <v>4989</v>
      </c>
      <c r="H262" s="306" t="s">
        <v>4459</v>
      </c>
      <c r="I262" s="308" t="s">
        <v>4466</v>
      </c>
      <c r="J262" s="309" t="str">
        <f>VLOOKUP(B262,'[5]0919門市清單主檔'!B:V,21,FALSE)</f>
        <v>新莊區</v>
      </c>
      <c r="K262" s="310" t="s">
        <v>4461</v>
      </c>
      <c r="L262" s="306" t="s">
        <v>1746</v>
      </c>
      <c r="M262" s="309"/>
    </row>
    <row r="263" spans="1:13" ht="22.95" customHeight="1">
      <c r="A263" s="306" t="s">
        <v>4990</v>
      </c>
      <c r="B263" s="306">
        <v>4005</v>
      </c>
      <c r="C263" s="307" t="s">
        <v>285</v>
      </c>
      <c r="D263" s="307" t="str">
        <f t="shared" si="4"/>
        <v>新莊雙鳳店1</v>
      </c>
      <c r="E263" s="306">
        <v>1</v>
      </c>
      <c r="F263" s="306" t="s">
        <v>4233</v>
      </c>
      <c r="G263" s="307" t="s">
        <v>4991</v>
      </c>
      <c r="H263" s="306" t="s">
        <v>4464</v>
      </c>
      <c r="I263" s="308" t="s">
        <v>4460</v>
      </c>
      <c r="J263" s="309" t="str">
        <f>VLOOKUP(B263,'[5]0919門市清單主檔'!B:V,21,FALSE)</f>
        <v>新莊區</v>
      </c>
      <c r="K263" s="310" t="s">
        <v>4461</v>
      </c>
      <c r="L263" s="306" t="s">
        <v>1746</v>
      </c>
      <c r="M263" s="309"/>
    </row>
    <row r="264" spans="1:13" ht="22.95" customHeight="1">
      <c r="A264" s="306" t="s">
        <v>4992</v>
      </c>
      <c r="B264" s="306">
        <v>4005</v>
      </c>
      <c r="C264" s="307" t="s">
        <v>285</v>
      </c>
      <c r="D264" s="307" t="str">
        <f t="shared" si="4"/>
        <v>新莊雙鳳店2</v>
      </c>
      <c r="E264" s="306">
        <v>2</v>
      </c>
      <c r="F264" s="306" t="s">
        <v>4234</v>
      </c>
      <c r="G264" s="307" t="s">
        <v>4993</v>
      </c>
      <c r="H264" s="306" t="s">
        <v>4471</v>
      </c>
      <c r="I264" s="308" t="s">
        <v>4460</v>
      </c>
      <c r="J264" s="309" t="str">
        <f>VLOOKUP(B264,'[5]0919門市清單主檔'!B:V,21,FALSE)</f>
        <v>新莊區</v>
      </c>
      <c r="K264" s="310" t="s">
        <v>4461</v>
      </c>
      <c r="L264" s="306" t="s">
        <v>1746</v>
      </c>
      <c r="M264" s="309"/>
    </row>
    <row r="265" spans="1:13" ht="22.95" customHeight="1">
      <c r="A265" s="306" t="s">
        <v>4820</v>
      </c>
      <c r="B265" s="306">
        <v>2958</v>
      </c>
      <c r="C265" s="307" t="s">
        <v>149</v>
      </c>
      <c r="D265" s="307" t="str">
        <f t="shared" si="4"/>
        <v>北縣蘆旺店1</v>
      </c>
      <c r="E265" s="306">
        <v>1</v>
      </c>
      <c r="F265" s="306" t="s">
        <v>4350</v>
      </c>
      <c r="G265" s="307" t="s">
        <v>4821</v>
      </c>
      <c r="H265" s="306" t="s">
        <v>4459</v>
      </c>
      <c r="I265" s="308" t="s">
        <v>4460</v>
      </c>
      <c r="J265" s="309" t="str">
        <f>VLOOKUP(B265,'[5]0919門市清單主檔'!B:V,21,FALSE)</f>
        <v>蘆洲區</v>
      </c>
      <c r="K265" s="310" t="s">
        <v>4461</v>
      </c>
      <c r="L265" s="306" t="s">
        <v>1746</v>
      </c>
      <c r="M265" s="309"/>
    </row>
    <row r="266" spans="1:13" ht="22.95" customHeight="1">
      <c r="A266" s="306" t="s">
        <v>4822</v>
      </c>
      <c r="B266" s="306">
        <v>2958</v>
      </c>
      <c r="C266" s="307" t="s">
        <v>149</v>
      </c>
      <c r="D266" s="307" t="str">
        <f t="shared" si="4"/>
        <v>北縣蘆旺店2</v>
      </c>
      <c r="E266" s="306">
        <v>2</v>
      </c>
      <c r="F266" s="306" t="s">
        <v>4351</v>
      </c>
      <c r="G266" s="307" t="s">
        <v>4823</v>
      </c>
      <c r="H266" s="306" t="s">
        <v>4459</v>
      </c>
      <c r="I266" s="308" t="s">
        <v>4460</v>
      </c>
      <c r="J266" s="309" t="str">
        <f>VLOOKUP(B266,'[5]0919門市清單主檔'!B:V,21,FALSE)</f>
        <v>蘆洲區</v>
      </c>
      <c r="K266" s="310" t="s">
        <v>4461</v>
      </c>
      <c r="L266" s="306" t="s">
        <v>1746</v>
      </c>
      <c r="M266" s="309"/>
    </row>
    <row r="267" spans="1:13" ht="22.95" customHeight="1">
      <c r="A267" s="306" t="s">
        <v>4824</v>
      </c>
      <c r="B267" s="306">
        <v>3452</v>
      </c>
      <c r="C267" s="307" t="s">
        <v>189</v>
      </c>
      <c r="D267" s="307" t="str">
        <f t="shared" si="4"/>
        <v>北縣蘆信店1</v>
      </c>
      <c r="E267" s="306">
        <v>1</v>
      </c>
      <c r="F267" s="306" t="s">
        <v>4347</v>
      </c>
      <c r="G267" s="307" t="s">
        <v>4825</v>
      </c>
      <c r="H267" s="306" t="s">
        <v>4459</v>
      </c>
      <c r="I267" s="308" t="s">
        <v>4460</v>
      </c>
      <c r="J267" s="309" t="str">
        <f>VLOOKUP(B267,'[5]0919門市清單主檔'!B:V,21,FALSE)</f>
        <v>蘆洲區</v>
      </c>
      <c r="K267" s="310" t="s">
        <v>4461</v>
      </c>
      <c r="L267" s="306" t="s">
        <v>1746</v>
      </c>
      <c r="M267" s="309"/>
    </row>
    <row r="268" spans="1:13" ht="22.95" customHeight="1">
      <c r="A268" s="306" t="s">
        <v>4826</v>
      </c>
      <c r="B268" s="306">
        <v>3452</v>
      </c>
      <c r="C268" s="307" t="s">
        <v>189</v>
      </c>
      <c r="D268" s="307" t="str">
        <f t="shared" si="4"/>
        <v>北縣蘆信店2</v>
      </c>
      <c r="E268" s="306">
        <v>2</v>
      </c>
      <c r="F268" s="306" t="s">
        <v>4348</v>
      </c>
      <c r="G268" s="307" t="s">
        <v>4827</v>
      </c>
      <c r="H268" s="306" t="s">
        <v>4459</v>
      </c>
      <c r="I268" s="308" t="s">
        <v>4460</v>
      </c>
      <c r="J268" s="309" t="str">
        <f>VLOOKUP(B268,'[5]0919門市清單主檔'!B:V,21,FALSE)</f>
        <v>蘆洲區</v>
      </c>
      <c r="K268" s="310" t="s">
        <v>4461</v>
      </c>
      <c r="L268" s="306" t="s">
        <v>1746</v>
      </c>
      <c r="M268" s="309"/>
    </row>
    <row r="269" spans="1:13" ht="22.95" customHeight="1">
      <c r="A269" s="306" t="s">
        <v>4994</v>
      </c>
      <c r="B269" s="306">
        <v>3929</v>
      </c>
      <c r="C269" s="307" t="s">
        <v>1528</v>
      </c>
      <c r="D269" s="307" t="str">
        <f t="shared" si="4"/>
        <v>蘆洲中山一1</v>
      </c>
      <c r="E269" s="306">
        <v>1</v>
      </c>
      <c r="F269" s="306" t="s">
        <v>4349</v>
      </c>
      <c r="G269" s="307" t="s">
        <v>4995</v>
      </c>
      <c r="H269" s="306" t="s">
        <v>4471</v>
      </c>
      <c r="I269" s="308" t="s">
        <v>4460</v>
      </c>
      <c r="J269" s="309" t="str">
        <f>VLOOKUP(B269,'[5]0919門市清單主檔'!B:V,21,FALSE)</f>
        <v>蘆洲區</v>
      </c>
      <c r="K269" s="310" t="s">
        <v>4461</v>
      </c>
      <c r="L269" s="306" t="s">
        <v>1746</v>
      </c>
      <c r="M269" s="309"/>
    </row>
    <row r="270" spans="1:13" ht="22.95" customHeight="1">
      <c r="A270" s="306" t="s">
        <v>4996</v>
      </c>
      <c r="B270" s="306">
        <v>4923</v>
      </c>
      <c r="C270" s="307" t="s">
        <v>560</v>
      </c>
      <c r="D270" s="307" t="str">
        <f t="shared" si="4"/>
        <v>蘆洲永平店2</v>
      </c>
      <c r="E270" s="306">
        <v>2</v>
      </c>
      <c r="F270" s="306" t="s">
        <v>4354</v>
      </c>
      <c r="G270" s="307" t="s">
        <v>4997</v>
      </c>
      <c r="H270" s="306" t="s">
        <v>4464</v>
      </c>
      <c r="I270" s="308" t="s">
        <v>4476</v>
      </c>
      <c r="J270" s="309" t="str">
        <f>VLOOKUP(B270,'[5]0919門市清單主檔'!B:V,21,FALSE)</f>
        <v>蘆洲區</v>
      </c>
      <c r="K270" s="310" t="s">
        <v>4461</v>
      </c>
      <c r="L270" s="306" t="s">
        <v>1746</v>
      </c>
      <c r="M270" s="309"/>
    </row>
    <row r="271" spans="1:13" ht="22.95" customHeight="1">
      <c r="A271" s="306" t="s">
        <v>4998</v>
      </c>
      <c r="B271" s="306">
        <v>4036</v>
      </c>
      <c r="C271" s="307" t="s">
        <v>1530</v>
      </c>
      <c r="D271" s="307" t="str">
        <f t="shared" si="4"/>
        <v>蘆洲永樂店1</v>
      </c>
      <c r="E271" s="306">
        <v>1</v>
      </c>
      <c r="F271" s="306" t="s">
        <v>4161</v>
      </c>
      <c r="G271" s="307" t="s">
        <v>4999</v>
      </c>
      <c r="H271" s="306" t="s">
        <v>4471</v>
      </c>
      <c r="I271" s="308" t="s">
        <v>4460</v>
      </c>
      <c r="J271" s="309" t="str">
        <f>VLOOKUP(B271,'[5]0919門市清單主檔'!B:V,21,FALSE)</f>
        <v>蘆洲區</v>
      </c>
      <c r="K271" s="310" t="s">
        <v>4461</v>
      </c>
      <c r="L271" s="306" t="s">
        <v>1746</v>
      </c>
      <c r="M271" s="309"/>
    </row>
    <row r="272" spans="1:13" ht="22.95" customHeight="1">
      <c r="A272" s="306" t="s">
        <v>5000</v>
      </c>
      <c r="B272" s="306">
        <v>4125</v>
      </c>
      <c r="C272" s="307" t="s">
        <v>312</v>
      </c>
      <c r="D272" s="307" t="str">
        <f t="shared" si="4"/>
        <v>蘆洲長樂店1</v>
      </c>
      <c r="E272" s="306">
        <v>1</v>
      </c>
      <c r="F272" s="306" t="s">
        <v>4355</v>
      </c>
      <c r="G272" s="307" t="s">
        <v>5001</v>
      </c>
      <c r="H272" s="306" t="s">
        <v>4471</v>
      </c>
      <c r="I272" s="308" t="s">
        <v>4460</v>
      </c>
      <c r="J272" s="309" t="str">
        <f>VLOOKUP(B272,'[5]0919門市清單主檔'!B:V,21,FALSE)</f>
        <v>蘆洲區</v>
      </c>
      <c r="K272" s="310" t="s">
        <v>4461</v>
      </c>
      <c r="L272" s="306" t="s">
        <v>1746</v>
      </c>
      <c r="M272" s="309"/>
    </row>
    <row r="273" spans="1:13" ht="22.95" customHeight="1">
      <c r="A273" s="306" t="s">
        <v>5002</v>
      </c>
      <c r="B273" s="306">
        <v>4125</v>
      </c>
      <c r="C273" s="307" t="s">
        <v>312</v>
      </c>
      <c r="D273" s="307" t="str">
        <f t="shared" si="4"/>
        <v>蘆洲長樂店2</v>
      </c>
      <c r="E273" s="306">
        <v>2</v>
      </c>
      <c r="F273" s="306" t="s">
        <v>4356</v>
      </c>
      <c r="G273" s="307" t="s">
        <v>5003</v>
      </c>
      <c r="H273" s="306" t="s">
        <v>4471</v>
      </c>
      <c r="I273" s="308" t="s">
        <v>4476</v>
      </c>
      <c r="J273" s="309" t="str">
        <f>VLOOKUP(B273,'[5]0919門市清單主檔'!B:V,21,FALSE)</f>
        <v>蘆洲區</v>
      </c>
      <c r="K273" s="310" t="s">
        <v>4461</v>
      </c>
      <c r="L273" s="306" t="s">
        <v>1746</v>
      </c>
      <c r="M273" s="309"/>
    </row>
    <row r="274" spans="1:13" ht="22.95" customHeight="1">
      <c r="A274" s="306" t="s">
        <v>5004</v>
      </c>
      <c r="B274" s="306">
        <v>4609</v>
      </c>
      <c r="C274" s="307" t="s">
        <v>455</v>
      </c>
      <c r="D274" s="307" t="str">
        <f t="shared" si="4"/>
        <v>蘆洲洲正店1</v>
      </c>
      <c r="E274" s="306">
        <v>1</v>
      </c>
      <c r="F274" s="306" t="s">
        <v>4357</v>
      </c>
      <c r="G274" s="307" t="s">
        <v>5005</v>
      </c>
      <c r="H274" s="306" t="s">
        <v>4464</v>
      </c>
      <c r="I274" s="308" t="s">
        <v>4476</v>
      </c>
      <c r="J274" s="309" t="str">
        <f>VLOOKUP(B274,'[5]0919門市清單主檔'!B:V,21,FALSE)</f>
        <v>蘆洲區</v>
      </c>
      <c r="K274" s="310" t="s">
        <v>4461</v>
      </c>
      <c r="L274" s="306" t="s">
        <v>1746</v>
      </c>
      <c r="M274" s="309"/>
    </row>
    <row r="275" spans="1:13" ht="22.95" customHeight="1">
      <c r="A275" s="306" t="s">
        <v>5006</v>
      </c>
      <c r="B275" s="306">
        <v>4609</v>
      </c>
      <c r="C275" s="307" t="s">
        <v>455</v>
      </c>
      <c r="D275" s="307" t="str">
        <f t="shared" si="4"/>
        <v>蘆洲洲正店2</v>
      </c>
      <c r="E275" s="306">
        <v>2</v>
      </c>
      <c r="F275" s="306" t="s">
        <v>4358</v>
      </c>
      <c r="G275" s="307" t="s">
        <v>5007</v>
      </c>
      <c r="H275" s="306" t="s">
        <v>4464</v>
      </c>
      <c r="I275" s="308" t="s">
        <v>4460</v>
      </c>
      <c r="J275" s="309" t="str">
        <f>VLOOKUP(B275,'[5]0919門市清單主檔'!B:V,21,FALSE)</f>
        <v>蘆洲區</v>
      </c>
      <c r="K275" s="310" t="s">
        <v>4461</v>
      </c>
      <c r="L275" s="306" t="s">
        <v>1746</v>
      </c>
      <c r="M275" s="309"/>
    </row>
    <row r="276" spans="1:13" ht="22.95" customHeight="1">
      <c r="A276" s="306" t="s">
        <v>5008</v>
      </c>
      <c r="B276" s="306">
        <v>4218</v>
      </c>
      <c r="C276" s="307" t="s">
        <v>4120</v>
      </c>
      <c r="D276" s="307" t="str">
        <f t="shared" si="4"/>
        <v>蘆洲湧蓮店2</v>
      </c>
      <c r="E276" s="306">
        <v>2</v>
      </c>
      <c r="F276" s="306" t="s">
        <v>4359</v>
      </c>
      <c r="G276" s="307" t="s">
        <v>5009</v>
      </c>
      <c r="H276" s="306" t="s">
        <v>4471</v>
      </c>
      <c r="I276" s="308" t="s">
        <v>4460</v>
      </c>
      <c r="J276" s="309" t="str">
        <f>VLOOKUP(B276,'[5]0919門市清單主檔'!B:V,21,FALSE)</f>
        <v>蘆洲區</v>
      </c>
      <c r="K276" s="310" t="s">
        <v>4461</v>
      </c>
      <c r="L276" s="306" t="s">
        <v>1746</v>
      </c>
      <c r="M276" s="309"/>
    </row>
    <row r="277" spans="1:13" ht="22.95" customHeight="1">
      <c r="A277" s="306" t="s">
        <v>5010</v>
      </c>
      <c r="B277" s="306">
        <v>2301</v>
      </c>
      <c r="C277" s="307" t="s">
        <v>1523</v>
      </c>
      <c r="D277" s="307" t="str">
        <f t="shared" si="4"/>
        <v>蘆洲樂平店1</v>
      </c>
      <c r="E277" s="306">
        <v>1</v>
      </c>
      <c r="F277" s="306" t="s">
        <v>4167</v>
      </c>
      <c r="G277" s="307" t="s">
        <v>5011</v>
      </c>
      <c r="H277" s="306" t="s">
        <v>4464</v>
      </c>
      <c r="I277" s="308" t="s">
        <v>4476</v>
      </c>
      <c r="J277" s="309" t="str">
        <f>VLOOKUP(B277,'[5]0919門市清單主檔'!B:V,21,FALSE)</f>
        <v>蘆洲區</v>
      </c>
      <c r="K277" s="310" t="s">
        <v>4461</v>
      </c>
      <c r="L277" s="306" t="s">
        <v>1746</v>
      </c>
      <c r="M277" s="309"/>
    </row>
    <row r="278" spans="1:13" ht="22.95" customHeight="1">
      <c r="A278" s="306" t="s">
        <v>5012</v>
      </c>
      <c r="B278" s="306">
        <v>2301</v>
      </c>
      <c r="C278" s="307" t="s">
        <v>1523</v>
      </c>
      <c r="D278" s="307" t="str">
        <f t="shared" si="4"/>
        <v>蘆洲樂平店2</v>
      </c>
      <c r="E278" s="306">
        <v>2</v>
      </c>
      <c r="F278" s="306" t="s">
        <v>4168</v>
      </c>
      <c r="G278" s="307" t="s">
        <v>5013</v>
      </c>
      <c r="H278" s="306" t="s">
        <v>4459</v>
      </c>
      <c r="I278" s="308" t="s">
        <v>4460</v>
      </c>
      <c r="J278" s="309" t="str">
        <f>VLOOKUP(B278,'[5]0919門市清單主檔'!B:V,21,FALSE)</f>
        <v>蘆洲區</v>
      </c>
      <c r="K278" s="310" t="s">
        <v>4461</v>
      </c>
      <c r="L278" s="306" t="s">
        <v>1746</v>
      </c>
      <c r="M278" s="309"/>
    </row>
    <row r="279" spans="1:13" ht="22.95" customHeight="1">
      <c r="A279" s="306" t="s">
        <v>5014</v>
      </c>
      <c r="B279" s="306" t="s">
        <v>17</v>
      </c>
      <c r="C279" s="307" t="s">
        <v>1536</v>
      </c>
      <c r="D279" s="307" t="str">
        <f t="shared" si="4"/>
        <v>蘆洲權義店1</v>
      </c>
      <c r="E279" s="306">
        <v>1</v>
      </c>
      <c r="F279" s="306" t="s">
        <v>4165</v>
      </c>
      <c r="G279" s="307" t="s">
        <v>5015</v>
      </c>
      <c r="H279" s="306" t="s">
        <v>4471</v>
      </c>
      <c r="I279" s="308" t="s">
        <v>4460</v>
      </c>
      <c r="J279" s="309" t="str">
        <f>VLOOKUP(B279,'[5]0919門市清單主檔'!B:V,21,FALSE)</f>
        <v>蘆洲區</v>
      </c>
      <c r="K279" s="310" t="s">
        <v>4461</v>
      </c>
      <c r="L279" s="306" t="s">
        <v>1746</v>
      </c>
      <c r="M279" s="309"/>
    </row>
    <row r="280" spans="1:13" ht="22.95" customHeight="1">
      <c r="A280" s="306" t="s">
        <v>5016</v>
      </c>
      <c r="B280" s="306" t="s">
        <v>17</v>
      </c>
      <c r="C280" s="307" t="s">
        <v>1536</v>
      </c>
      <c r="D280" s="307" t="str">
        <f t="shared" si="4"/>
        <v>蘆洲權義店2</v>
      </c>
      <c r="E280" s="306">
        <v>2</v>
      </c>
      <c r="F280" s="306" t="s">
        <v>4166</v>
      </c>
      <c r="G280" s="307" t="s">
        <v>5017</v>
      </c>
      <c r="H280" s="306" t="s">
        <v>4471</v>
      </c>
      <c r="I280" s="308" t="s">
        <v>4476</v>
      </c>
      <c r="J280" s="309" t="str">
        <f>VLOOKUP(B280,'[5]0919門市清單主檔'!B:V,21,FALSE)</f>
        <v>蘆洲區</v>
      </c>
      <c r="K280" s="310" t="s">
        <v>4461</v>
      </c>
      <c r="L280" s="306" t="s">
        <v>1746</v>
      </c>
      <c r="M280" s="309"/>
    </row>
    <row r="281" spans="1:13" ht="22.95" customHeight="1">
      <c r="A281" s="306" t="s">
        <v>5018</v>
      </c>
      <c r="B281" s="306">
        <v>2890</v>
      </c>
      <c r="C281" s="307" t="s">
        <v>4428</v>
      </c>
      <c r="D281" s="307" t="str">
        <f t="shared" si="4"/>
        <v>蘆洲鷺江店1</v>
      </c>
      <c r="E281" s="306">
        <v>1</v>
      </c>
      <c r="F281" s="306" t="s">
        <v>4352</v>
      </c>
      <c r="G281" s="307" t="s">
        <v>5019</v>
      </c>
      <c r="H281" s="306" t="s">
        <v>4459</v>
      </c>
      <c r="I281" s="308" t="s">
        <v>4460</v>
      </c>
      <c r="J281" s="309" t="str">
        <f>VLOOKUP(B281,'[5]0919門市清單主檔'!B:V,21,FALSE)</f>
        <v>蘆洲區</v>
      </c>
      <c r="K281" s="310" t="s">
        <v>4461</v>
      </c>
      <c r="L281" s="306" t="s">
        <v>1746</v>
      </c>
      <c r="M281" s="309"/>
    </row>
    <row r="282" spans="1:13" ht="22.95" customHeight="1">
      <c r="A282" s="306" t="s">
        <v>5020</v>
      </c>
      <c r="B282" s="306">
        <v>2890</v>
      </c>
      <c r="C282" s="307" t="s">
        <v>4428</v>
      </c>
      <c r="D282" s="307" t="str">
        <f t="shared" si="4"/>
        <v>蘆洲鷺江店2</v>
      </c>
      <c r="E282" s="306">
        <v>2</v>
      </c>
      <c r="F282" s="306" t="s">
        <v>4353</v>
      </c>
      <c r="G282" s="307" t="s">
        <v>5021</v>
      </c>
      <c r="H282" s="306" t="s">
        <v>4459</v>
      </c>
      <c r="I282" s="308" t="s">
        <v>4460</v>
      </c>
      <c r="J282" s="309" t="str">
        <f>VLOOKUP(B282,'[5]0919門市清單主檔'!B:V,21,FALSE)</f>
        <v>蘆洲區</v>
      </c>
      <c r="K282" s="310" t="s">
        <v>4461</v>
      </c>
      <c r="L282" s="306" t="s">
        <v>1746</v>
      </c>
      <c r="M282" s="309"/>
    </row>
    <row r="285" spans="1:13">
      <c r="G285" s="312"/>
      <c r="I285" s="312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56" t="s">
        <v>1753</v>
      </c>
      <c r="B1" s="356"/>
      <c r="D1" s="355" t="s">
        <v>1754</v>
      </c>
      <c r="E1" s="355"/>
      <c r="F1" s="355"/>
      <c r="G1" s="355"/>
      <c r="H1" s="355"/>
      <c r="I1" s="355"/>
      <c r="J1" s="355"/>
      <c r="K1" s="355"/>
      <c r="M1" s="355" t="s">
        <v>1755</v>
      </c>
      <c r="N1" s="355"/>
      <c r="O1" s="355"/>
      <c r="P1" s="355"/>
      <c r="Q1" s="355"/>
      <c r="R1" s="355"/>
      <c r="S1" s="355"/>
      <c r="T1" s="53"/>
      <c r="V1" s="355" t="s">
        <v>1756</v>
      </c>
      <c r="W1" s="355"/>
      <c r="X1" s="355"/>
      <c r="Y1" s="355"/>
      <c r="Z1" s="355"/>
      <c r="AA1" s="355"/>
      <c r="AB1" s="355"/>
      <c r="AC1" s="355"/>
      <c r="AD1" s="355"/>
      <c r="AF1" s="355" t="s">
        <v>1757</v>
      </c>
      <c r="AG1" s="355"/>
      <c r="AH1" s="355"/>
      <c r="AI1" s="355"/>
      <c r="AJ1" s="355"/>
      <c r="AK1" s="355"/>
      <c r="AL1" s="355"/>
      <c r="AM1" s="355"/>
      <c r="AN1" s="355"/>
      <c r="AP1" s="355" t="s">
        <v>1758</v>
      </c>
      <c r="AQ1" s="355"/>
      <c r="AR1" s="355"/>
      <c r="AS1" s="355"/>
      <c r="AT1" s="355"/>
      <c r="AU1" s="355"/>
      <c r="AV1" s="355"/>
      <c r="AW1" s="355"/>
      <c r="AX1" s="355"/>
    </row>
    <row r="2" spans="1:50" ht="15.6">
      <c r="A2" s="54" t="s">
        <v>1759</v>
      </c>
      <c r="B2" s="54" t="s">
        <v>1760</v>
      </c>
      <c r="D2" s="54" t="s">
        <v>1761</v>
      </c>
      <c r="E2" s="54" t="s">
        <v>1762</v>
      </c>
      <c r="F2" s="54" t="s">
        <v>1378</v>
      </c>
      <c r="G2" s="54" t="s">
        <v>1759</v>
      </c>
      <c r="H2" s="54" t="s">
        <v>1763</v>
      </c>
      <c r="I2" s="54" t="s">
        <v>1764</v>
      </c>
      <c r="J2" s="55" t="s">
        <v>1765</v>
      </c>
      <c r="K2" s="55" t="s">
        <v>1765</v>
      </c>
      <c r="L2" s="56"/>
      <c r="M2" s="54" t="s">
        <v>1761</v>
      </c>
      <c r="N2" s="54" t="s">
        <v>1766</v>
      </c>
      <c r="O2" s="54" t="s">
        <v>1767</v>
      </c>
      <c r="P2" s="54" t="s">
        <v>1759</v>
      </c>
      <c r="Q2" s="54" t="s">
        <v>1763</v>
      </c>
      <c r="R2" s="54" t="s">
        <v>1764</v>
      </c>
      <c r="S2" s="54" t="s">
        <v>1768</v>
      </c>
      <c r="T2" s="57"/>
      <c r="V2" s="54" t="s">
        <v>1761</v>
      </c>
      <c r="W2" s="54" t="s">
        <v>1759</v>
      </c>
      <c r="X2" s="54" t="s">
        <v>1769</v>
      </c>
      <c r="Y2" s="54" t="s">
        <v>1764</v>
      </c>
      <c r="Z2" s="54" t="s">
        <v>1766</v>
      </c>
      <c r="AA2" s="54" t="s">
        <v>1767</v>
      </c>
      <c r="AB2" s="54" t="s">
        <v>1770</v>
      </c>
      <c r="AC2" s="54" t="s">
        <v>1771</v>
      </c>
      <c r="AD2" s="54" t="s">
        <v>1772</v>
      </c>
      <c r="AF2" s="54" t="s">
        <v>1761</v>
      </c>
      <c r="AG2" s="54" t="s">
        <v>1759</v>
      </c>
      <c r="AH2" s="54" t="s">
        <v>1769</v>
      </c>
      <c r="AI2" s="54" t="s">
        <v>1764</v>
      </c>
      <c r="AJ2" s="54" t="s">
        <v>1766</v>
      </c>
      <c r="AK2" s="54" t="s">
        <v>1767</v>
      </c>
      <c r="AL2" s="54" t="s">
        <v>1770</v>
      </c>
      <c r="AM2" s="54" t="s">
        <v>1771</v>
      </c>
      <c r="AN2" s="54" t="s">
        <v>1772</v>
      </c>
      <c r="AP2" s="54" t="s">
        <v>1761</v>
      </c>
      <c r="AQ2" s="54" t="s">
        <v>1759</v>
      </c>
      <c r="AR2" s="54" t="s">
        <v>1769</v>
      </c>
      <c r="AS2" s="54" t="s">
        <v>1764</v>
      </c>
      <c r="AT2" s="54" t="s">
        <v>1766</v>
      </c>
      <c r="AU2" s="54" t="s">
        <v>1767</v>
      </c>
      <c r="AV2" s="54" t="s">
        <v>1770</v>
      </c>
      <c r="AW2" s="54" t="s">
        <v>1771</v>
      </c>
      <c r="AX2" s="54" t="s">
        <v>1772</v>
      </c>
    </row>
    <row r="3" spans="1:50" ht="15.6">
      <c r="A3" s="58" t="s">
        <v>764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545</v>
      </c>
      <c r="G3" s="62" t="s">
        <v>765</v>
      </c>
      <c r="H3" s="62" t="s">
        <v>766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1773</v>
      </c>
      <c r="P3" s="64" t="s">
        <v>768</v>
      </c>
      <c r="Q3" s="64" t="s">
        <v>769</v>
      </c>
      <c r="R3" s="65">
        <v>1</v>
      </c>
      <c r="S3" s="66">
        <v>44503.458333333336</v>
      </c>
      <c r="T3" s="57" t="s">
        <v>1742</v>
      </c>
      <c r="V3" s="60">
        <v>1</v>
      </c>
      <c r="W3" s="60" t="str">
        <f>LEFT(AB3,3)</f>
        <v>高雄市</v>
      </c>
      <c r="X3" s="67" t="s">
        <v>1737</v>
      </c>
      <c r="Y3" s="67">
        <v>2</v>
      </c>
      <c r="Z3" s="67">
        <v>4861</v>
      </c>
      <c r="AA3" s="67" t="s">
        <v>1774</v>
      </c>
      <c r="AB3" s="67" t="s">
        <v>1775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1733</v>
      </c>
      <c r="AI3" s="68"/>
      <c r="AJ3" s="67">
        <v>4111</v>
      </c>
      <c r="AK3" s="67" t="s">
        <v>1776</v>
      </c>
      <c r="AL3" s="67" t="s">
        <v>1777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1778</v>
      </c>
      <c r="AS3" s="68">
        <v>2</v>
      </c>
      <c r="AT3" s="67">
        <v>2959</v>
      </c>
      <c r="AU3" s="67" t="s">
        <v>1779</v>
      </c>
      <c r="AV3" s="67" t="s">
        <v>1780</v>
      </c>
      <c r="AW3" s="63">
        <v>44883.680555555555</v>
      </c>
      <c r="AX3" s="63">
        <v>44894.541666666664</v>
      </c>
    </row>
    <row r="4" spans="1:50" ht="15.6">
      <c r="A4" s="58" t="s">
        <v>765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229</v>
      </c>
      <c r="G4" s="62" t="s">
        <v>765</v>
      </c>
      <c r="H4" s="62" t="s">
        <v>766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1781</v>
      </c>
      <c r="P4" s="64" t="s">
        <v>764</v>
      </c>
      <c r="Q4" s="64" t="s">
        <v>771</v>
      </c>
      <c r="R4" s="65">
        <v>1</v>
      </c>
      <c r="S4" s="66">
        <v>44504.458333333336</v>
      </c>
      <c r="T4" s="57" t="s">
        <v>1742</v>
      </c>
      <c r="V4" s="60">
        <v>2</v>
      </c>
      <c r="W4" s="60" t="str">
        <f t="shared" ref="W4:W30" si="3">LEFT(AB4,3)</f>
        <v>新竹縣</v>
      </c>
      <c r="X4" s="67" t="s">
        <v>1737</v>
      </c>
      <c r="Y4" s="67">
        <v>2</v>
      </c>
      <c r="Z4" s="67">
        <v>4982</v>
      </c>
      <c r="AA4" s="67" t="s">
        <v>1782</v>
      </c>
      <c r="AB4" s="67" t="s">
        <v>1783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1733</v>
      </c>
      <c r="AI4" s="68"/>
      <c r="AJ4" s="67">
        <v>4112</v>
      </c>
      <c r="AK4" s="67" t="s">
        <v>1784</v>
      </c>
      <c r="AL4" s="67" t="s">
        <v>1785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1778</v>
      </c>
      <c r="AS4" s="68">
        <v>2</v>
      </c>
      <c r="AT4" s="67">
        <v>4960</v>
      </c>
      <c r="AU4" s="67" t="s">
        <v>570</v>
      </c>
      <c r="AV4" s="67" t="s">
        <v>772</v>
      </c>
      <c r="AW4" s="63">
        <v>44897.606944444444</v>
      </c>
      <c r="AX4" s="63">
        <v>44908.583333333336</v>
      </c>
    </row>
    <row r="5" spans="1:50" ht="15.6">
      <c r="A5" s="58" t="s">
        <v>773</v>
      </c>
      <c r="B5" s="59">
        <f t="shared" si="2"/>
        <v>324</v>
      </c>
      <c r="D5" s="60">
        <v>3</v>
      </c>
      <c r="E5" s="61">
        <v>2705</v>
      </c>
      <c r="F5" s="62" t="s">
        <v>122</v>
      </c>
      <c r="G5" s="62" t="s">
        <v>774</v>
      </c>
      <c r="H5" s="62" t="s">
        <v>775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1786</v>
      </c>
      <c r="P5" s="64" t="s">
        <v>765</v>
      </c>
      <c r="Q5" s="64" t="s">
        <v>766</v>
      </c>
      <c r="R5" s="65">
        <v>1</v>
      </c>
      <c r="S5" s="66">
        <v>44524.666666666664</v>
      </c>
      <c r="T5" s="57" t="s">
        <v>1742</v>
      </c>
      <c r="V5" s="60">
        <v>3</v>
      </c>
      <c r="W5" s="60" t="str">
        <f t="shared" si="3"/>
        <v>桃園市</v>
      </c>
      <c r="X5" s="67" t="s">
        <v>1737</v>
      </c>
      <c r="Y5" s="67">
        <v>2</v>
      </c>
      <c r="Z5" s="67">
        <v>4991</v>
      </c>
      <c r="AA5" s="67" t="s">
        <v>1787</v>
      </c>
      <c r="AB5" s="67" t="s">
        <v>1788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1733</v>
      </c>
      <c r="AI5" s="68"/>
      <c r="AJ5" s="67">
        <v>4993</v>
      </c>
      <c r="AK5" s="67" t="s">
        <v>1789</v>
      </c>
      <c r="AL5" s="67" t="s">
        <v>1790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1778</v>
      </c>
      <c r="AS5" s="68">
        <v>2</v>
      </c>
      <c r="AT5" s="67">
        <v>3917</v>
      </c>
      <c r="AU5" s="67" t="s">
        <v>260</v>
      </c>
      <c r="AV5" s="67" t="s">
        <v>776</v>
      </c>
      <c r="AW5" s="63">
        <v>44897.606944444444</v>
      </c>
      <c r="AX5" s="63">
        <v>44909.583333333336</v>
      </c>
    </row>
    <row r="6" spans="1:50" ht="15.6">
      <c r="A6" s="70" t="s">
        <v>1791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60</v>
      </c>
      <c r="G6" s="62" t="s">
        <v>773</v>
      </c>
      <c r="H6" s="62" t="s">
        <v>777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1792</v>
      </c>
      <c r="P6" s="64" t="s">
        <v>765</v>
      </c>
      <c r="Q6" s="64" t="s">
        <v>766</v>
      </c>
      <c r="R6" s="65">
        <v>1</v>
      </c>
      <c r="S6" s="66">
        <v>44524.458333333336</v>
      </c>
      <c r="T6" s="57" t="s">
        <v>1742</v>
      </c>
      <c r="V6" s="60">
        <v>4</v>
      </c>
      <c r="W6" s="60" t="str">
        <f t="shared" si="3"/>
        <v>桃園市</v>
      </c>
      <c r="X6" s="67" t="s">
        <v>1737</v>
      </c>
      <c r="Y6" s="67">
        <v>2</v>
      </c>
      <c r="Z6" s="67">
        <v>4997</v>
      </c>
      <c r="AA6" s="67" t="s">
        <v>1793</v>
      </c>
      <c r="AB6" s="67" t="s">
        <v>1794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1733</v>
      </c>
      <c r="AI6" s="68"/>
      <c r="AJ6" s="67">
        <v>3405</v>
      </c>
      <c r="AK6" s="67" t="s">
        <v>1795</v>
      </c>
      <c r="AL6" s="67" t="s">
        <v>1788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1796</v>
      </c>
      <c r="AS6" s="68">
        <v>2</v>
      </c>
      <c r="AT6" s="67">
        <v>3549</v>
      </c>
      <c r="AU6" s="67" t="s">
        <v>1797</v>
      </c>
      <c r="AV6" s="67" t="s">
        <v>1798</v>
      </c>
      <c r="AW6" s="63">
        <v>44889.413194444445</v>
      </c>
      <c r="AX6" s="63">
        <v>44936.416666666664</v>
      </c>
    </row>
    <row r="7" spans="1:50" ht="15.6">
      <c r="A7" s="58" t="s">
        <v>778</v>
      </c>
      <c r="B7" s="59">
        <f t="shared" si="2"/>
        <v>67</v>
      </c>
      <c r="D7" s="60">
        <v>5</v>
      </c>
      <c r="E7" s="61">
        <v>2535</v>
      </c>
      <c r="F7" s="69" t="s">
        <v>779</v>
      </c>
      <c r="G7" s="62" t="s">
        <v>773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1799</v>
      </c>
      <c r="P7" s="64" t="s">
        <v>773</v>
      </c>
      <c r="Q7" s="64" t="s">
        <v>15</v>
      </c>
      <c r="R7" s="65">
        <v>1</v>
      </c>
      <c r="S7" s="66">
        <v>44441.625</v>
      </c>
      <c r="T7" s="57" t="s">
        <v>1742</v>
      </c>
      <c r="V7" s="60">
        <v>5</v>
      </c>
      <c r="W7" s="60" t="str">
        <f t="shared" si="3"/>
        <v>新北市</v>
      </c>
      <c r="X7" s="67" t="s">
        <v>1737</v>
      </c>
      <c r="Y7" s="67">
        <v>2</v>
      </c>
      <c r="Z7" s="67">
        <v>5003</v>
      </c>
      <c r="AA7" s="67" t="s">
        <v>1800</v>
      </c>
      <c r="AB7" s="67" t="s">
        <v>1801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1733</v>
      </c>
      <c r="AI7" s="68">
        <v>2</v>
      </c>
      <c r="AJ7" s="67">
        <v>2677</v>
      </c>
      <c r="AK7" s="67" t="s">
        <v>1802</v>
      </c>
      <c r="AL7" s="67" t="s">
        <v>1803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1778</v>
      </c>
      <c r="AS7" s="68">
        <v>3</v>
      </c>
      <c r="AT7" s="67">
        <v>4487</v>
      </c>
      <c r="AU7" s="67" t="s">
        <v>1804</v>
      </c>
      <c r="AV7" s="67" t="s">
        <v>1805</v>
      </c>
      <c r="AW7" s="63">
        <v>45005.599305555559</v>
      </c>
      <c r="AX7" s="63">
        <v>45009.625</v>
      </c>
    </row>
    <row r="8" spans="1:50" ht="15.6">
      <c r="A8" s="58" t="s">
        <v>781</v>
      </c>
      <c r="B8" s="59">
        <f t="shared" si="2"/>
        <v>67</v>
      </c>
      <c r="D8" s="60">
        <v>6</v>
      </c>
      <c r="E8" s="61">
        <v>4291</v>
      </c>
      <c r="F8" s="62" t="s">
        <v>354</v>
      </c>
      <c r="G8" s="62" t="s">
        <v>781</v>
      </c>
      <c r="H8" s="62" t="s">
        <v>782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1806</v>
      </c>
      <c r="P8" s="64" t="s">
        <v>773</v>
      </c>
      <c r="Q8" s="64" t="s">
        <v>8</v>
      </c>
      <c r="R8" s="65">
        <v>1</v>
      </c>
      <c r="S8" s="66">
        <v>44503.625</v>
      </c>
      <c r="T8" s="57" t="s">
        <v>1742</v>
      </c>
      <c r="V8" s="60">
        <v>6</v>
      </c>
      <c r="W8" s="60" t="str">
        <f t="shared" si="3"/>
        <v>桃園市</v>
      </c>
      <c r="X8" s="67" t="s">
        <v>1737</v>
      </c>
      <c r="Y8" s="67">
        <v>2</v>
      </c>
      <c r="Z8" s="67">
        <v>4992</v>
      </c>
      <c r="AA8" s="67" t="s">
        <v>1807</v>
      </c>
      <c r="AB8" s="67" t="s">
        <v>1808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1733</v>
      </c>
      <c r="AI8" s="68"/>
      <c r="AJ8" s="67">
        <v>2316</v>
      </c>
      <c r="AK8" s="67" t="s">
        <v>1809</v>
      </c>
      <c r="AL8" s="67" t="s">
        <v>1810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1796</v>
      </c>
      <c r="AS8" s="68">
        <v>2</v>
      </c>
      <c r="AT8" s="67">
        <v>3017</v>
      </c>
      <c r="AU8" s="67" t="s">
        <v>1811</v>
      </c>
      <c r="AV8" s="67" t="s">
        <v>1812</v>
      </c>
      <c r="AW8" s="63">
        <v>45026.375</v>
      </c>
      <c r="AX8" s="63">
        <v>45041.458333333336</v>
      </c>
    </row>
    <row r="9" spans="1:50" ht="15.6">
      <c r="A9" s="58" t="s">
        <v>783</v>
      </c>
      <c r="B9" s="59">
        <f t="shared" si="2"/>
        <v>40</v>
      </c>
      <c r="D9" s="60">
        <v>7</v>
      </c>
      <c r="E9" s="61">
        <v>3247</v>
      </c>
      <c r="F9" s="62" t="s">
        <v>172</v>
      </c>
      <c r="G9" s="62" t="s">
        <v>784</v>
      </c>
      <c r="H9" s="62" t="s">
        <v>785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1813</v>
      </c>
      <c r="P9" s="64" t="s">
        <v>773</v>
      </c>
      <c r="Q9" s="64" t="s">
        <v>11</v>
      </c>
      <c r="R9" s="65">
        <v>1</v>
      </c>
      <c r="S9" s="66">
        <v>44508.625</v>
      </c>
      <c r="T9" s="57" t="s">
        <v>1742</v>
      </c>
      <c r="V9" s="60">
        <v>7</v>
      </c>
      <c r="W9" s="60" t="str">
        <f t="shared" si="3"/>
        <v>台中市</v>
      </c>
      <c r="X9" s="67" t="s">
        <v>1737</v>
      </c>
      <c r="Y9" s="67">
        <v>2</v>
      </c>
      <c r="Z9" s="67">
        <v>4971</v>
      </c>
      <c r="AA9" s="67" t="s">
        <v>1814</v>
      </c>
      <c r="AB9" s="67" t="s">
        <v>1815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1733</v>
      </c>
      <c r="AI9" s="68">
        <v>2</v>
      </c>
      <c r="AJ9" s="67">
        <v>4760</v>
      </c>
      <c r="AK9" s="67" t="s">
        <v>1816</v>
      </c>
      <c r="AL9" s="67" t="s">
        <v>1817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1796</v>
      </c>
      <c r="AS9" s="68">
        <v>2</v>
      </c>
      <c r="AT9" s="67">
        <v>2850</v>
      </c>
      <c r="AU9" s="67" t="s">
        <v>1818</v>
      </c>
      <c r="AV9" s="67" t="s">
        <v>1819</v>
      </c>
      <c r="AW9" s="63">
        <v>45037.371527777781</v>
      </c>
      <c r="AX9" s="63">
        <v>45084.458333333336</v>
      </c>
    </row>
    <row r="10" spans="1:50" ht="15.6">
      <c r="A10" s="58" t="s">
        <v>774</v>
      </c>
      <c r="B10" s="59">
        <f t="shared" si="2"/>
        <v>162</v>
      </c>
      <c r="D10" s="60">
        <v>8</v>
      </c>
      <c r="E10" s="61">
        <v>2842</v>
      </c>
      <c r="F10" s="62" t="s">
        <v>787</v>
      </c>
      <c r="G10" s="62" t="s">
        <v>768</v>
      </c>
      <c r="H10" s="62" t="s">
        <v>769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1820</v>
      </c>
      <c r="P10" s="64" t="s">
        <v>773</v>
      </c>
      <c r="Q10" s="64" t="s">
        <v>788</v>
      </c>
      <c r="R10" s="65">
        <v>1</v>
      </c>
      <c r="S10" s="66">
        <v>44511.416666666664</v>
      </c>
      <c r="T10" s="57" t="s">
        <v>1742</v>
      </c>
      <c r="V10" s="60">
        <v>8</v>
      </c>
      <c r="W10" s="60" t="str">
        <f t="shared" si="3"/>
        <v>宜蘭縣</v>
      </c>
      <c r="X10" s="67" t="s">
        <v>1737</v>
      </c>
      <c r="Y10" s="67">
        <v>2</v>
      </c>
      <c r="Z10" s="67">
        <v>4922</v>
      </c>
      <c r="AA10" s="67" t="s">
        <v>1821</v>
      </c>
      <c r="AB10" s="67" t="s">
        <v>1822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1733</v>
      </c>
      <c r="AI10" s="68"/>
      <c r="AJ10" s="67">
        <v>3904</v>
      </c>
      <c r="AK10" s="67" t="s">
        <v>1823</v>
      </c>
      <c r="AL10" s="67" t="s">
        <v>1824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1796</v>
      </c>
      <c r="AS10" s="68">
        <v>2</v>
      </c>
      <c r="AT10" s="67">
        <v>3749</v>
      </c>
      <c r="AU10" s="67" t="s">
        <v>1825</v>
      </c>
      <c r="AV10" s="67" t="s">
        <v>1826</v>
      </c>
      <c r="AW10" s="63">
        <v>45147.606249999997</v>
      </c>
      <c r="AX10" s="63">
        <v>45160.458333333336</v>
      </c>
    </row>
    <row r="11" spans="1:50" ht="15.6">
      <c r="A11" s="58" t="s">
        <v>789</v>
      </c>
      <c r="B11" s="59">
        <f t="shared" si="2"/>
        <v>63</v>
      </c>
      <c r="D11" s="60">
        <v>9</v>
      </c>
      <c r="E11" s="61">
        <v>4019</v>
      </c>
      <c r="F11" s="62" t="s">
        <v>290</v>
      </c>
      <c r="G11" s="62" t="s">
        <v>773</v>
      </c>
      <c r="H11" s="62" t="s">
        <v>790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1827</v>
      </c>
      <c r="P11" s="64" t="s">
        <v>765</v>
      </c>
      <c r="Q11" s="64" t="s">
        <v>791</v>
      </c>
      <c r="R11" s="65">
        <v>1</v>
      </c>
      <c r="S11" s="66">
        <v>44525.458333333336</v>
      </c>
      <c r="T11" s="57" t="s">
        <v>1742</v>
      </c>
      <c r="V11" s="60">
        <v>9</v>
      </c>
      <c r="W11" s="60" t="str">
        <f t="shared" si="3"/>
        <v>台中市</v>
      </c>
      <c r="X11" s="67" t="s">
        <v>1737</v>
      </c>
      <c r="Y11" s="67">
        <v>2</v>
      </c>
      <c r="Z11" s="67">
        <v>5007</v>
      </c>
      <c r="AA11" s="67" t="s">
        <v>1828</v>
      </c>
      <c r="AB11" s="67" t="s">
        <v>1829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1733</v>
      </c>
      <c r="AI11" s="68"/>
      <c r="AJ11" s="67">
        <v>3905</v>
      </c>
      <c r="AK11" s="67" t="s">
        <v>1830</v>
      </c>
      <c r="AL11" s="67" t="s">
        <v>1831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1796</v>
      </c>
      <c r="AS11" s="68">
        <v>2</v>
      </c>
      <c r="AT11" s="67">
        <v>2988</v>
      </c>
      <c r="AU11" s="67" t="s">
        <v>1832</v>
      </c>
      <c r="AV11" s="67" t="s">
        <v>1833</v>
      </c>
      <c r="AW11" s="63">
        <v>45140.621527777781</v>
      </c>
      <c r="AX11" s="63">
        <v>45180.458333333336</v>
      </c>
    </row>
    <row r="12" spans="1:50" ht="15.6">
      <c r="A12" s="58" t="s">
        <v>792</v>
      </c>
      <c r="B12" s="59">
        <f t="shared" si="2"/>
        <v>21</v>
      </c>
      <c r="D12" s="60">
        <v>10</v>
      </c>
      <c r="E12" s="61" t="s">
        <v>655</v>
      </c>
      <c r="F12" s="62" t="s">
        <v>656</v>
      </c>
      <c r="G12" s="62" t="s">
        <v>765</v>
      </c>
      <c r="H12" s="62" t="s">
        <v>793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1834</v>
      </c>
      <c r="P12" s="64" t="s">
        <v>773</v>
      </c>
      <c r="Q12" s="64" t="s">
        <v>13</v>
      </c>
      <c r="R12" s="65">
        <v>1</v>
      </c>
      <c r="S12" s="66">
        <v>44525.625</v>
      </c>
      <c r="T12" s="57" t="s">
        <v>1742</v>
      </c>
      <c r="V12" s="60">
        <v>10</v>
      </c>
      <c r="W12" s="60" t="str">
        <f t="shared" si="3"/>
        <v>桃園市</v>
      </c>
      <c r="X12" s="67" t="s">
        <v>1737</v>
      </c>
      <c r="Y12" s="67">
        <v>1</v>
      </c>
      <c r="Z12" s="67">
        <v>5009</v>
      </c>
      <c r="AA12" s="67" t="s">
        <v>1835</v>
      </c>
      <c r="AB12" s="67" t="s">
        <v>1836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1733</v>
      </c>
      <c r="AI12" s="68"/>
      <c r="AJ12" s="67">
        <v>4116</v>
      </c>
      <c r="AK12" s="67" t="s">
        <v>1837</v>
      </c>
      <c r="AL12" s="67" t="s">
        <v>1838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1778</v>
      </c>
      <c r="AS12" s="68">
        <v>3</v>
      </c>
      <c r="AT12" s="67">
        <v>4387</v>
      </c>
      <c r="AU12" s="67" t="s">
        <v>1839</v>
      </c>
      <c r="AV12" s="67" t="s">
        <v>1840</v>
      </c>
      <c r="AW12" s="63">
        <v>45184.436805555553</v>
      </c>
      <c r="AX12" s="63">
        <v>45191.583333333336</v>
      </c>
    </row>
    <row r="13" spans="1:50" ht="15.6">
      <c r="A13" s="58" t="s">
        <v>794</v>
      </c>
      <c r="B13" s="59">
        <f t="shared" si="2"/>
        <v>26</v>
      </c>
      <c r="D13" s="60">
        <v>11</v>
      </c>
      <c r="E13" s="61">
        <v>4834</v>
      </c>
      <c r="F13" s="62" t="s">
        <v>537</v>
      </c>
      <c r="G13" s="62" t="s">
        <v>773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1841</v>
      </c>
      <c r="P13" s="64" t="s">
        <v>773</v>
      </c>
      <c r="Q13" s="64" t="s">
        <v>13</v>
      </c>
      <c r="R13" s="65">
        <v>1</v>
      </c>
      <c r="S13" s="66">
        <v>44566.458333333336</v>
      </c>
      <c r="T13" s="57" t="s">
        <v>1742</v>
      </c>
      <c r="V13" s="60">
        <v>11</v>
      </c>
      <c r="W13" s="60" t="str">
        <f t="shared" si="3"/>
        <v>苗栗縣</v>
      </c>
      <c r="X13" s="67" t="s">
        <v>1737</v>
      </c>
      <c r="Y13" s="67">
        <v>2</v>
      </c>
      <c r="Z13" s="67">
        <v>4887</v>
      </c>
      <c r="AA13" s="67" t="s">
        <v>1842</v>
      </c>
      <c r="AB13" s="67" t="s">
        <v>1843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1733</v>
      </c>
      <c r="AI13" s="68">
        <v>1</v>
      </c>
      <c r="AJ13" s="67">
        <v>5009</v>
      </c>
      <c r="AK13" s="67" t="s">
        <v>1835</v>
      </c>
      <c r="AL13" s="67" t="s">
        <v>1844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1796</v>
      </c>
      <c r="AS13" s="68">
        <v>2</v>
      </c>
      <c r="AT13" s="67" t="s">
        <v>683</v>
      </c>
      <c r="AU13" s="67" t="s">
        <v>1845</v>
      </c>
      <c r="AV13" s="67" t="s">
        <v>1846</v>
      </c>
      <c r="AW13" s="63">
        <v>45202.722222222219</v>
      </c>
      <c r="AX13" s="63">
        <v>45245.458333333336</v>
      </c>
    </row>
    <row r="14" spans="1:50" ht="15.6">
      <c r="A14" s="58" t="s">
        <v>795</v>
      </c>
      <c r="B14" s="59">
        <f t="shared" si="2"/>
        <v>11</v>
      </c>
      <c r="D14" s="60">
        <v>12</v>
      </c>
      <c r="E14" s="61">
        <v>3535</v>
      </c>
      <c r="F14" s="62" t="s">
        <v>195</v>
      </c>
      <c r="G14" s="62" t="s">
        <v>796</v>
      </c>
      <c r="H14" s="62" t="s">
        <v>797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1847</v>
      </c>
      <c r="P14" s="64" t="s">
        <v>796</v>
      </c>
      <c r="Q14" s="64" t="s">
        <v>798</v>
      </c>
      <c r="R14" s="65">
        <v>1</v>
      </c>
      <c r="S14" s="66">
        <v>44510.458333333336</v>
      </c>
      <c r="T14" s="57" t="s">
        <v>1742</v>
      </c>
      <c r="V14" s="60">
        <v>12</v>
      </c>
      <c r="W14" s="60" t="str">
        <f t="shared" si="3"/>
        <v>桃園市</v>
      </c>
      <c r="X14" s="67" t="s">
        <v>1737</v>
      </c>
      <c r="Y14" s="67">
        <v>2</v>
      </c>
      <c r="Z14" s="67">
        <v>4981</v>
      </c>
      <c r="AA14" s="67" t="s">
        <v>1848</v>
      </c>
      <c r="AB14" s="67" t="s">
        <v>1849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1733</v>
      </c>
      <c r="AI14" s="68"/>
      <c r="AJ14" s="67" t="s">
        <v>1850</v>
      </c>
      <c r="AK14" s="67" t="s">
        <v>1851</v>
      </c>
      <c r="AL14" s="67" t="s">
        <v>1852</v>
      </c>
      <c r="AM14" s="63">
        <v>44663.447916666664</v>
      </c>
      <c r="AN14" s="63">
        <v>44692.458333333336</v>
      </c>
    </row>
    <row r="15" spans="1:50" ht="15.6">
      <c r="A15" s="58" t="s">
        <v>799</v>
      </c>
      <c r="B15" s="59">
        <f t="shared" si="2"/>
        <v>26</v>
      </c>
      <c r="D15" s="60">
        <v>13</v>
      </c>
      <c r="E15" s="61">
        <v>2892</v>
      </c>
      <c r="F15" s="62" t="s">
        <v>143</v>
      </c>
      <c r="G15" s="62" t="s">
        <v>778</v>
      </c>
      <c r="H15" s="62" t="s">
        <v>800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1853</v>
      </c>
      <c r="P15" s="64" t="s">
        <v>796</v>
      </c>
      <c r="Q15" s="64" t="s">
        <v>797</v>
      </c>
      <c r="R15" s="65">
        <v>1</v>
      </c>
      <c r="S15" s="66">
        <v>44515.458333333336</v>
      </c>
      <c r="T15" s="57" t="s">
        <v>1742</v>
      </c>
      <c r="V15" s="60">
        <v>13</v>
      </c>
      <c r="W15" s="60" t="str">
        <f t="shared" si="3"/>
        <v>台中市</v>
      </c>
      <c r="X15" s="67" t="s">
        <v>1737</v>
      </c>
      <c r="Y15" s="67">
        <v>2</v>
      </c>
      <c r="Z15" s="67">
        <v>4926</v>
      </c>
      <c r="AA15" s="67" t="s">
        <v>1854</v>
      </c>
      <c r="AB15" s="67" t="s">
        <v>1855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1733</v>
      </c>
      <c r="AI15" s="68"/>
      <c r="AJ15" s="67" t="s">
        <v>1856</v>
      </c>
      <c r="AK15" s="67" t="s">
        <v>1857</v>
      </c>
      <c r="AL15" s="67" t="s">
        <v>1858</v>
      </c>
      <c r="AM15" s="63">
        <v>44678.590277777781</v>
      </c>
      <c r="AN15" s="63">
        <v>44697.625</v>
      </c>
    </row>
    <row r="16" spans="1:50" ht="15.6">
      <c r="A16" s="58" t="s">
        <v>801</v>
      </c>
      <c r="B16" s="59">
        <f t="shared" si="2"/>
        <v>65</v>
      </c>
      <c r="D16" s="60">
        <v>14</v>
      </c>
      <c r="E16" s="61" t="s">
        <v>662</v>
      </c>
      <c r="F16" s="62" t="s">
        <v>663</v>
      </c>
      <c r="G16" s="62" t="s">
        <v>783</v>
      </c>
      <c r="H16" s="62" t="s">
        <v>802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804</v>
      </c>
      <c r="P16" s="64" t="s">
        <v>778</v>
      </c>
      <c r="Q16" s="64" t="s">
        <v>1859</v>
      </c>
      <c r="R16" s="65">
        <v>1</v>
      </c>
      <c r="S16" s="66">
        <v>44516.458333333336</v>
      </c>
      <c r="T16" s="57" t="s">
        <v>1742</v>
      </c>
      <c r="V16" s="60">
        <v>14</v>
      </c>
      <c r="W16" s="60" t="str">
        <f t="shared" si="3"/>
        <v>基隆市</v>
      </c>
      <c r="X16" s="67" t="s">
        <v>1737</v>
      </c>
      <c r="Y16" s="67">
        <v>2</v>
      </c>
      <c r="Z16" s="67">
        <v>4892</v>
      </c>
      <c r="AA16" s="67" t="s">
        <v>1860</v>
      </c>
      <c r="AB16" s="67" t="s">
        <v>1861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1733</v>
      </c>
      <c r="AI16" s="68"/>
      <c r="AJ16" s="67">
        <v>3914</v>
      </c>
      <c r="AK16" s="67" t="s">
        <v>1862</v>
      </c>
      <c r="AL16" s="67" t="s">
        <v>1863</v>
      </c>
      <c r="AM16" s="63">
        <v>44678.584722222222</v>
      </c>
      <c r="AN16" s="63">
        <v>44698.458333333336</v>
      </c>
    </row>
    <row r="17" spans="1:40" ht="15.6">
      <c r="A17" s="58" t="s">
        <v>784</v>
      </c>
      <c r="B17" s="59">
        <f t="shared" si="2"/>
        <v>152</v>
      </c>
      <c r="D17" s="60">
        <v>15</v>
      </c>
      <c r="E17" s="61" t="s">
        <v>805</v>
      </c>
      <c r="F17" s="62" t="s">
        <v>806</v>
      </c>
      <c r="G17" s="62" t="s">
        <v>774</v>
      </c>
      <c r="H17" s="62" t="s">
        <v>807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1864</v>
      </c>
      <c r="P17" s="64" t="s">
        <v>796</v>
      </c>
      <c r="Q17" s="64" t="s">
        <v>808</v>
      </c>
      <c r="R17" s="65">
        <v>1</v>
      </c>
      <c r="S17" s="66">
        <v>44539.458333333336</v>
      </c>
      <c r="T17" s="57" t="s">
        <v>1742</v>
      </c>
      <c r="V17" s="60">
        <v>15</v>
      </c>
      <c r="W17" s="60" t="str">
        <f t="shared" si="3"/>
        <v>台北市</v>
      </c>
      <c r="X17" s="67" t="s">
        <v>1737</v>
      </c>
      <c r="Y17" s="67">
        <v>2</v>
      </c>
      <c r="Z17" s="67">
        <v>4870</v>
      </c>
      <c r="AA17" s="67" t="s">
        <v>1865</v>
      </c>
      <c r="AB17" s="67" t="s">
        <v>1866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1733</v>
      </c>
      <c r="AI17" s="68"/>
      <c r="AJ17" s="67">
        <v>2559</v>
      </c>
      <c r="AK17" s="67" t="s">
        <v>1867</v>
      </c>
      <c r="AL17" s="67" t="s">
        <v>1868</v>
      </c>
      <c r="AM17" s="63">
        <v>44672.616666666669</v>
      </c>
      <c r="AN17" s="63">
        <v>44698.625</v>
      </c>
    </row>
    <row r="18" spans="1:40" ht="15.6">
      <c r="A18" s="58" t="s">
        <v>809</v>
      </c>
      <c r="B18" s="59">
        <f t="shared" si="2"/>
        <v>53</v>
      </c>
      <c r="D18" s="60">
        <v>16</v>
      </c>
      <c r="E18" s="61">
        <v>4121</v>
      </c>
      <c r="F18" s="62" t="s">
        <v>310</v>
      </c>
      <c r="G18" s="62" t="s">
        <v>784</v>
      </c>
      <c r="H18" s="62" t="s">
        <v>810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1869</v>
      </c>
      <c r="P18" s="64" t="s">
        <v>796</v>
      </c>
      <c r="Q18" s="64" t="s">
        <v>811</v>
      </c>
      <c r="R18" s="65">
        <v>1</v>
      </c>
      <c r="S18" s="66">
        <v>44540.458333333336</v>
      </c>
      <c r="T18" s="57" t="s">
        <v>1742</v>
      </c>
      <c r="V18" s="60">
        <v>16</v>
      </c>
      <c r="W18" s="60" t="str">
        <f t="shared" si="3"/>
        <v>桃園市</v>
      </c>
      <c r="X18" s="67" t="s">
        <v>1737</v>
      </c>
      <c r="Y18" s="67">
        <v>2</v>
      </c>
      <c r="Z18" s="67">
        <v>4998</v>
      </c>
      <c r="AA18" s="67" t="s">
        <v>1870</v>
      </c>
      <c r="AB18" s="67" t="s">
        <v>1844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1733</v>
      </c>
      <c r="AI18" s="68"/>
      <c r="AJ18" s="67">
        <v>4007</v>
      </c>
      <c r="AK18" s="67" t="s">
        <v>1871</v>
      </c>
      <c r="AL18" s="67" t="s">
        <v>1872</v>
      </c>
      <c r="AM18" s="63">
        <v>44687.510416666664</v>
      </c>
      <c r="AN18" s="63">
        <v>44700.458333333336</v>
      </c>
    </row>
    <row r="19" spans="1:40" ht="15.6">
      <c r="A19" s="58" t="s">
        <v>812</v>
      </c>
      <c r="B19" s="59">
        <f t="shared" si="2"/>
        <v>0</v>
      </c>
      <c r="D19" s="60">
        <v>17</v>
      </c>
      <c r="E19" s="61">
        <v>4076</v>
      </c>
      <c r="F19" s="62" t="s">
        <v>304</v>
      </c>
      <c r="G19" s="62" t="s">
        <v>795</v>
      </c>
      <c r="H19" s="62" t="s">
        <v>800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1873</v>
      </c>
      <c r="P19" s="64" t="s">
        <v>796</v>
      </c>
      <c r="Q19" s="64" t="s">
        <v>808</v>
      </c>
      <c r="R19" s="65">
        <v>1</v>
      </c>
      <c r="S19" s="66">
        <v>44554.458333333336</v>
      </c>
      <c r="T19" s="57" t="s">
        <v>1742</v>
      </c>
      <c r="V19" s="60">
        <v>17</v>
      </c>
      <c r="W19" s="60" t="str">
        <f t="shared" si="3"/>
        <v>嘉義縣</v>
      </c>
      <c r="X19" s="67" t="s">
        <v>1737</v>
      </c>
      <c r="Y19" s="67">
        <v>2</v>
      </c>
      <c r="Z19" s="67">
        <v>5013</v>
      </c>
      <c r="AA19" s="67" t="s">
        <v>1874</v>
      </c>
      <c r="AB19" s="67" t="s">
        <v>1875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1733</v>
      </c>
      <c r="AI19" s="68"/>
      <c r="AJ19" s="67">
        <v>2793</v>
      </c>
      <c r="AK19" s="67" t="s">
        <v>1876</v>
      </c>
      <c r="AL19" s="67" t="s">
        <v>1877</v>
      </c>
      <c r="AM19" s="63">
        <v>44676.393055555556</v>
      </c>
      <c r="AN19" s="63">
        <v>44705.625</v>
      </c>
    </row>
    <row r="20" spans="1:40" ht="15.6">
      <c r="A20" s="58" t="s">
        <v>813</v>
      </c>
      <c r="B20" s="59">
        <f t="shared" si="2"/>
        <v>0</v>
      </c>
      <c r="D20" s="60">
        <v>18</v>
      </c>
      <c r="E20" s="61">
        <v>2076</v>
      </c>
      <c r="F20" s="62" t="s">
        <v>62</v>
      </c>
      <c r="G20" s="62" t="s">
        <v>809</v>
      </c>
      <c r="H20" s="62" t="s">
        <v>814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1878</v>
      </c>
      <c r="P20" s="64" t="s">
        <v>774</v>
      </c>
      <c r="Q20" s="64" t="s">
        <v>815</v>
      </c>
      <c r="R20" s="65">
        <v>1</v>
      </c>
      <c r="S20" s="66">
        <v>44503.625</v>
      </c>
      <c r="T20" s="57" t="s">
        <v>1742</v>
      </c>
      <c r="V20" s="60">
        <v>18</v>
      </c>
      <c r="W20" s="60" t="str">
        <f t="shared" si="3"/>
        <v>屏東縣</v>
      </c>
      <c r="X20" s="67" t="s">
        <v>1737</v>
      </c>
      <c r="Y20" s="67">
        <v>2</v>
      </c>
      <c r="Z20" s="67">
        <v>4912</v>
      </c>
      <c r="AA20" s="67" t="s">
        <v>1879</v>
      </c>
      <c r="AB20" s="67" t="s">
        <v>1880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1733</v>
      </c>
      <c r="AI20" s="68"/>
      <c r="AJ20" s="67">
        <v>4141</v>
      </c>
      <c r="AK20" s="67" t="s">
        <v>1881</v>
      </c>
      <c r="AL20" s="67" t="s">
        <v>1882</v>
      </c>
      <c r="AM20" s="63">
        <v>44692.406944444447</v>
      </c>
      <c r="AN20" s="63">
        <v>44707.458333333336</v>
      </c>
    </row>
    <row r="21" spans="1:40" ht="15.6">
      <c r="A21" s="58" t="s">
        <v>816</v>
      </c>
      <c r="B21" s="59">
        <f t="shared" si="2"/>
        <v>0</v>
      </c>
      <c r="D21" s="60">
        <v>19</v>
      </c>
      <c r="E21" s="61">
        <v>4872</v>
      </c>
      <c r="F21" s="62" t="s">
        <v>549</v>
      </c>
      <c r="G21" s="62" t="s">
        <v>801</v>
      </c>
      <c r="H21" s="62" t="s">
        <v>817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1883</v>
      </c>
      <c r="P21" s="64" t="s">
        <v>789</v>
      </c>
      <c r="Q21" s="64" t="s">
        <v>818</v>
      </c>
      <c r="R21" s="65">
        <v>1</v>
      </c>
      <c r="S21" s="66">
        <v>44504.458333333336</v>
      </c>
      <c r="T21" s="57" t="s">
        <v>1742</v>
      </c>
      <c r="V21" s="60">
        <v>19</v>
      </c>
      <c r="W21" s="60" t="str">
        <f t="shared" si="3"/>
        <v>桃園市</v>
      </c>
      <c r="X21" s="67" t="s">
        <v>1737</v>
      </c>
      <c r="Y21" s="67">
        <v>2</v>
      </c>
      <c r="Z21" s="67">
        <v>4967</v>
      </c>
      <c r="AA21" s="67" t="s">
        <v>1884</v>
      </c>
      <c r="AB21" s="67" t="s">
        <v>1885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1733</v>
      </c>
      <c r="AI21" s="68"/>
      <c r="AJ21" s="67">
        <v>4251</v>
      </c>
      <c r="AK21" s="67" t="s">
        <v>1886</v>
      </c>
      <c r="AL21" s="67" t="s">
        <v>1887</v>
      </c>
      <c r="AM21" s="63">
        <v>44698.376388888886</v>
      </c>
      <c r="AN21" s="63">
        <v>44714.416666666664</v>
      </c>
    </row>
    <row r="22" spans="1:40" ht="15.6">
      <c r="A22" s="58" t="s">
        <v>768</v>
      </c>
      <c r="B22" s="59">
        <f t="shared" si="2"/>
        <v>33</v>
      </c>
      <c r="D22" s="60">
        <v>20</v>
      </c>
      <c r="E22" s="61">
        <v>4812</v>
      </c>
      <c r="F22" s="62" t="s">
        <v>530</v>
      </c>
      <c r="G22" s="62" t="s">
        <v>765</v>
      </c>
      <c r="H22" s="62" t="s">
        <v>819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821</v>
      </c>
      <c r="P22" s="64" t="s">
        <v>789</v>
      </c>
      <c r="Q22" s="64" t="s">
        <v>822</v>
      </c>
      <c r="R22" s="65">
        <v>1</v>
      </c>
      <c r="S22" s="66">
        <v>44504.458333333336</v>
      </c>
      <c r="T22" s="57" t="s">
        <v>1742</v>
      </c>
      <c r="V22" s="60">
        <v>20</v>
      </c>
      <c r="W22" s="60" t="str">
        <f t="shared" si="3"/>
        <v>新北市</v>
      </c>
      <c r="X22" s="67" t="s">
        <v>1737</v>
      </c>
      <c r="Y22" s="67">
        <v>2</v>
      </c>
      <c r="Z22" s="67">
        <v>4968</v>
      </c>
      <c r="AA22" s="67" t="s">
        <v>1888</v>
      </c>
      <c r="AB22" s="67" t="s">
        <v>1889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1733</v>
      </c>
      <c r="AI22" s="68"/>
      <c r="AJ22" s="67">
        <v>4873</v>
      </c>
      <c r="AK22" s="67" t="s">
        <v>1890</v>
      </c>
      <c r="AL22" s="67" t="s">
        <v>1891</v>
      </c>
      <c r="AM22" s="63">
        <v>44699.65</v>
      </c>
      <c r="AN22" s="63">
        <v>44714.625</v>
      </c>
    </row>
    <row r="23" spans="1:40" ht="15.6">
      <c r="A23" s="71" t="s">
        <v>1892</v>
      </c>
      <c r="B23" s="59">
        <f t="shared" si="2"/>
        <v>0</v>
      </c>
      <c r="D23" s="60">
        <v>21</v>
      </c>
      <c r="E23" s="61">
        <v>4697</v>
      </c>
      <c r="F23" s="62" t="s">
        <v>824</v>
      </c>
      <c r="G23" s="62" t="s">
        <v>773</v>
      </c>
      <c r="H23" s="62" t="s">
        <v>790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1893</v>
      </c>
      <c r="P23" s="64" t="s">
        <v>792</v>
      </c>
      <c r="Q23" s="64" t="s">
        <v>826</v>
      </c>
      <c r="R23" s="65">
        <v>1</v>
      </c>
      <c r="S23" s="66">
        <v>44508.625</v>
      </c>
      <c r="T23" s="57" t="s">
        <v>1742</v>
      </c>
      <c r="V23" s="60">
        <v>21</v>
      </c>
      <c r="W23" s="60" t="str">
        <f t="shared" si="3"/>
        <v>新北市</v>
      </c>
      <c r="X23" s="67" t="s">
        <v>1737</v>
      </c>
      <c r="Y23" s="67">
        <v>2</v>
      </c>
      <c r="Z23" s="67">
        <v>4917</v>
      </c>
      <c r="AA23" s="67" t="s">
        <v>1894</v>
      </c>
      <c r="AB23" s="67" t="s">
        <v>1895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1733</v>
      </c>
      <c r="AI23" s="68"/>
      <c r="AJ23" s="67">
        <v>4839</v>
      </c>
      <c r="AK23" s="67" t="s">
        <v>1896</v>
      </c>
      <c r="AL23" s="67" t="s">
        <v>1897</v>
      </c>
      <c r="AM23" s="63">
        <v>44704.611805555556</v>
      </c>
      <c r="AN23" s="63">
        <v>44719.625</v>
      </c>
    </row>
    <row r="24" spans="1:40" ht="15.6">
      <c r="A24" s="71" t="s">
        <v>1898</v>
      </c>
      <c r="B24" s="59">
        <f t="shared" si="2"/>
        <v>0</v>
      </c>
      <c r="D24" s="60">
        <v>22</v>
      </c>
      <c r="E24" s="61">
        <v>4573</v>
      </c>
      <c r="F24" s="62" t="s">
        <v>442</v>
      </c>
      <c r="G24" s="62" t="s">
        <v>773</v>
      </c>
      <c r="H24" s="62" t="s">
        <v>777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1899</v>
      </c>
      <c r="P24" s="64" t="s">
        <v>774</v>
      </c>
      <c r="Q24" s="64" t="s">
        <v>829</v>
      </c>
      <c r="R24" s="65">
        <v>1</v>
      </c>
      <c r="S24" s="66">
        <v>44518.458333333336</v>
      </c>
      <c r="T24" s="57" t="s">
        <v>1742</v>
      </c>
      <c r="V24" s="60">
        <v>22</v>
      </c>
      <c r="W24" s="60" t="str">
        <f t="shared" si="3"/>
        <v>台北市</v>
      </c>
      <c r="X24" s="67" t="s">
        <v>1737</v>
      </c>
      <c r="Y24" s="67">
        <v>2</v>
      </c>
      <c r="Z24" s="67">
        <v>4668</v>
      </c>
      <c r="AA24" s="67" t="s">
        <v>1900</v>
      </c>
      <c r="AB24" s="67" t="s">
        <v>1901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1733</v>
      </c>
      <c r="AI24" s="68">
        <v>1</v>
      </c>
      <c r="AJ24" s="67" t="s">
        <v>830</v>
      </c>
      <c r="AK24" s="67" t="s">
        <v>1902</v>
      </c>
      <c r="AL24" s="67" t="s">
        <v>1903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538</v>
      </c>
      <c r="G25" s="62" t="s">
        <v>765</v>
      </c>
      <c r="H25" s="62" t="s">
        <v>831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1904</v>
      </c>
      <c r="P25" s="64" t="s">
        <v>774</v>
      </c>
      <c r="Q25" s="64" t="s">
        <v>832</v>
      </c>
      <c r="R25" s="65">
        <v>1</v>
      </c>
      <c r="S25" s="66">
        <v>44518.625</v>
      </c>
      <c r="T25" s="57" t="s">
        <v>1742</v>
      </c>
      <c r="V25" s="60">
        <v>23</v>
      </c>
      <c r="W25" s="60" t="str">
        <f t="shared" si="3"/>
        <v>桃園市</v>
      </c>
      <c r="X25" s="67" t="s">
        <v>1737</v>
      </c>
      <c r="Y25" s="67">
        <v>2</v>
      </c>
      <c r="Z25" s="67">
        <v>5016</v>
      </c>
      <c r="AA25" s="67" t="s">
        <v>1905</v>
      </c>
      <c r="AB25" s="67" t="s">
        <v>1906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1733</v>
      </c>
      <c r="AI25" s="68">
        <v>2</v>
      </c>
      <c r="AJ25" s="67">
        <v>4784</v>
      </c>
      <c r="AK25" s="67" t="s">
        <v>1907</v>
      </c>
      <c r="AL25" s="67" t="s">
        <v>1908</v>
      </c>
      <c r="AM25" s="63">
        <v>44714.451388888891</v>
      </c>
      <c r="AN25" s="63">
        <v>44721.458333333336</v>
      </c>
    </row>
    <row r="26" spans="1:40" ht="15.6">
      <c r="A26" s="73" t="s">
        <v>1909</v>
      </c>
      <c r="B26" s="73">
        <f>SUM(B3:B25)</f>
        <v>1628</v>
      </c>
      <c r="D26" s="60">
        <v>24</v>
      </c>
      <c r="E26" s="61">
        <v>4663</v>
      </c>
      <c r="F26" s="62" t="s">
        <v>478</v>
      </c>
      <c r="G26" s="62" t="s">
        <v>773</v>
      </c>
      <c r="H26" s="62" t="s">
        <v>834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1910</v>
      </c>
      <c r="P26" s="64" t="s">
        <v>792</v>
      </c>
      <c r="Q26" s="64" t="s">
        <v>826</v>
      </c>
      <c r="R26" s="65">
        <v>1</v>
      </c>
      <c r="S26" s="66">
        <v>44524.416666666664</v>
      </c>
      <c r="T26" s="57" t="s">
        <v>1742</v>
      </c>
      <c r="V26" s="60">
        <v>24</v>
      </c>
      <c r="W26" s="60" t="str">
        <f t="shared" si="3"/>
        <v>宜蘭縣</v>
      </c>
      <c r="X26" s="67" t="s">
        <v>1737</v>
      </c>
      <c r="Y26" s="67">
        <v>2</v>
      </c>
      <c r="Z26" s="67">
        <v>5010</v>
      </c>
      <c r="AA26" s="67" t="s">
        <v>1911</v>
      </c>
      <c r="AB26" s="67" t="s">
        <v>1912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1733</v>
      </c>
      <c r="AI26" s="68"/>
      <c r="AJ26" s="67">
        <v>2991</v>
      </c>
      <c r="AK26" s="67" t="s">
        <v>1913</v>
      </c>
      <c r="AL26" s="67" t="s">
        <v>1914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66</v>
      </c>
      <c r="G27" s="62" t="s">
        <v>765</v>
      </c>
      <c r="H27" s="62" t="s">
        <v>766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1915</v>
      </c>
      <c r="P27" s="64" t="s">
        <v>789</v>
      </c>
      <c r="Q27" s="64" t="s">
        <v>822</v>
      </c>
      <c r="R27" s="65">
        <v>1</v>
      </c>
      <c r="S27" s="66">
        <v>44529.625</v>
      </c>
      <c r="T27" s="57" t="s">
        <v>1742</v>
      </c>
      <c r="V27" s="60">
        <v>25</v>
      </c>
      <c r="W27" s="60" t="str">
        <f t="shared" si="3"/>
        <v>南投縣</v>
      </c>
      <c r="X27" s="67" t="s">
        <v>1737</v>
      </c>
      <c r="Y27" s="67">
        <v>2</v>
      </c>
      <c r="Z27" s="67">
        <v>4790</v>
      </c>
      <c r="AA27" s="67" t="s">
        <v>1916</v>
      </c>
      <c r="AB27" s="67" t="s">
        <v>1917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1733</v>
      </c>
      <c r="AI27" s="68">
        <v>2</v>
      </c>
      <c r="AJ27" s="67">
        <v>3249</v>
      </c>
      <c r="AK27" s="67" t="s">
        <v>1918</v>
      </c>
      <c r="AL27" s="67" t="s">
        <v>1919</v>
      </c>
      <c r="AM27" s="63">
        <v>44706.681944444441</v>
      </c>
      <c r="AN27" s="63">
        <v>44726.625</v>
      </c>
    </row>
    <row r="28" spans="1:40" ht="15.6">
      <c r="A28" s="73" t="s">
        <v>1920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422</v>
      </c>
      <c r="G28" s="62" t="s">
        <v>773</v>
      </c>
      <c r="H28" s="62" t="s">
        <v>837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1921</v>
      </c>
      <c r="P28" s="64" t="s">
        <v>774</v>
      </c>
      <c r="Q28" s="64" t="s">
        <v>829</v>
      </c>
      <c r="R28" s="65">
        <v>1</v>
      </c>
      <c r="S28" s="66">
        <v>44572.625</v>
      </c>
      <c r="T28" s="57" t="s">
        <v>1742</v>
      </c>
      <c r="V28" s="60">
        <v>26</v>
      </c>
      <c r="W28" s="60" t="str">
        <f t="shared" si="3"/>
        <v>桃園市</v>
      </c>
      <c r="X28" s="67" t="s">
        <v>1737</v>
      </c>
      <c r="Y28" s="67">
        <v>2</v>
      </c>
      <c r="Z28" s="67">
        <v>4709</v>
      </c>
      <c r="AA28" s="67" t="s">
        <v>1922</v>
      </c>
      <c r="AB28" s="67" t="s">
        <v>1923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1733</v>
      </c>
      <c r="AI28" s="68"/>
      <c r="AJ28" s="67">
        <v>4363</v>
      </c>
      <c r="AK28" s="67" t="s">
        <v>1924</v>
      </c>
      <c r="AL28" s="67" t="s">
        <v>1925</v>
      </c>
      <c r="AM28" s="63">
        <v>44697.463194444441</v>
      </c>
      <c r="AN28" s="63">
        <v>44728.625</v>
      </c>
    </row>
    <row r="29" spans="1:40" ht="15.6">
      <c r="A29" s="73" t="s">
        <v>1926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449</v>
      </c>
      <c r="G29" s="62" t="s">
        <v>773</v>
      </c>
      <c r="H29" s="62" t="s">
        <v>837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840</v>
      </c>
      <c r="P29" s="64" t="s">
        <v>801</v>
      </c>
      <c r="Q29" s="64" t="s">
        <v>841</v>
      </c>
      <c r="R29" s="65">
        <v>1</v>
      </c>
      <c r="S29" s="66">
        <v>44509.625</v>
      </c>
      <c r="T29" s="57" t="s">
        <v>1742</v>
      </c>
      <c r="V29" s="60">
        <v>27</v>
      </c>
      <c r="W29" s="60" t="str">
        <f t="shared" si="3"/>
        <v>台北市</v>
      </c>
      <c r="X29" s="67" t="s">
        <v>1737</v>
      </c>
      <c r="Y29" s="67">
        <v>2</v>
      </c>
      <c r="Z29" s="67">
        <v>5012</v>
      </c>
      <c r="AA29" s="67" t="s">
        <v>1927</v>
      </c>
      <c r="AB29" s="67" t="s">
        <v>1928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1733</v>
      </c>
      <c r="AI29" s="68">
        <v>2</v>
      </c>
      <c r="AJ29" s="67">
        <v>4697</v>
      </c>
      <c r="AK29" s="67" t="s">
        <v>1929</v>
      </c>
      <c r="AL29" s="67" t="s">
        <v>1930</v>
      </c>
      <c r="AM29" s="63">
        <v>44718.682638888888</v>
      </c>
      <c r="AN29" s="63">
        <v>44732.625</v>
      </c>
    </row>
    <row r="30" spans="1:40" ht="15.6">
      <c r="A30" s="73" t="s">
        <v>1931</v>
      </c>
      <c r="B30" s="73">
        <f>SUM(BC:BC)</f>
        <v>0</v>
      </c>
      <c r="D30" s="60">
        <v>28</v>
      </c>
      <c r="E30" s="61">
        <v>4609</v>
      </c>
      <c r="F30" s="62" t="s">
        <v>455</v>
      </c>
      <c r="G30" s="62" t="s">
        <v>773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1932</v>
      </c>
      <c r="P30" s="64" t="s">
        <v>784</v>
      </c>
      <c r="Q30" s="64" t="s">
        <v>842</v>
      </c>
      <c r="R30" s="65">
        <v>1</v>
      </c>
      <c r="S30" s="66">
        <v>44510.625</v>
      </c>
      <c r="T30" s="57" t="s">
        <v>1742</v>
      </c>
      <c r="V30" s="60">
        <v>28</v>
      </c>
      <c r="W30" s="60" t="str">
        <f t="shared" si="3"/>
        <v>台北市</v>
      </c>
      <c r="X30" s="67" t="s">
        <v>1737</v>
      </c>
      <c r="Y30" s="67">
        <v>2</v>
      </c>
      <c r="Z30" s="67">
        <v>4934</v>
      </c>
      <c r="AA30" s="67" t="s">
        <v>1933</v>
      </c>
      <c r="AB30" s="67" t="s">
        <v>1934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1733</v>
      </c>
      <c r="AI30" s="68"/>
      <c r="AJ30" s="67">
        <v>3981</v>
      </c>
      <c r="AK30" s="67" t="s">
        <v>1935</v>
      </c>
      <c r="AL30" s="67" t="s">
        <v>1936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419</v>
      </c>
      <c r="G31" s="62" t="s">
        <v>773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1937</v>
      </c>
      <c r="P31" s="64" t="s">
        <v>801</v>
      </c>
      <c r="Q31" s="64" t="s">
        <v>843</v>
      </c>
      <c r="R31" s="65">
        <v>1</v>
      </c>
      <c r="S31" s="66">
        <v>44511.625</v>
      </c>
      <c r="T31" s="57" t="s">
        <v>1742</v>
      </c>
      <c r="V31" s="60">
        <v>29</v>
      </c>
      <c r="W31" s="60" t="str">
        <f>LEFT(AB31,3)</f>
        <v>台北市</v>
      </c>
      <c r="X31" s="67" t="s">
        <v>1737</v>
      </c>
      <c r="Y31" s="67">
        <v>2</v>
      </c>
      <c r="Z31" s="67">
        <v>5026</v>
      </c>
      <c r="AA31" s="67" t="s">
        <v>1938</v>
      </c>
      <c r="AB31" s="67" t="s">
        <v>1939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1733</v>
      </c>
      <c r="AI31" s="68"/>
      <c r="AJ31" s="67">
        <v>4309</v>
      </c>
      <c r="AK31" s="67" t="s">
        <v>1940</v>
      </c>
      <c r="AL31" s="67" t="s">
        <v>1941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492</v>
      </c>
      <c r="G32" s="62" t="s">
        <v>773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845</v>
      </c>
      <c r="P32" s="64" t="s">
        <v>784</v>
      </c>
      <c r="Q32" s="64" t="s">
        <v>846</v>
      </c>
      <c r="R32" s="65">
        <v>1</v>
      </c>
      <c r="S32" s="66">
        <v>44518.625</v>
      </c>
      <c r="T32" s="57" t="s">
        <v>1742</v>
      </c>
      <c r="V32" s="60">
        <v>30</v>
      </c>
      <c r="W32" s="60" t="str">
        <f t="shared" ref="W32:W95" si="4">LEFT(AB32,3)</f>
        <v>台中市</v>
      </c>
      <c r="X32" s="67" t="s">
        <v>1737</v>
      </c>
      <c r="Y32" s="67">
        <v>2</v>
      </c>
      <c r="Z32" s="67">
        <v>4952</v>
      </c>
      <c r="AA32" s="67" t="s">
        <v>1942</v>
      </c>
      <c r="AB32" s="67" t="s">
        <v>1943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1733</v>
      </c>
      <c r="AI32" s="68"/>
      <c r="AJ32" s="67">
        <v>4131</v>
      </c>
      <c r="AK32" s="67" t="s">
        <v>1944</v>
      </c>
      <c r="AL32" s="67" t="s">
        <v>1945</v>
      </c>
      <c r="AM32" s="63">
        <v>44734.781944444447</v>
      </c>
      <c r="AN32" s="63">
        <v>44743.416666666664</v>
      </c>
    </row>
    <row r="33" spans="1:40" ht="15.6">
      <c r="A33" s="73" t="s">
        <v>1946</v>
      </c>
      <c r="B33" s="73">
        <f>SUM(I:I)+SUM(R:R)+SUM(Y:Y)-SUM(AI:AI)</f>
        <v>3210</v>
      </c>
      <c r="D33" s="60">
        <v>31</v>
      </c>
      <c r="E33" s="61">
        <v>4788</v>
      </c>
      <c r="F33" s="62" t="s">
        <v>523</v>
      </c>
      <c r="G33" s="62" t="s">
        <v>773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1947</v>
      </c>
      <c r="P33" s="64" t="s">
        <v>784</v>
      </c>
      <c r="Q33" s="64" t="s">
        <v>847</v>
      </c>
      <c r="R33" s="65">
        <v>1</v>
      </c>
      <c r="S33" s="66">
        <v>44613.625</v>
      </c>
      <c r="T33" s="57" t="s">
        <v>1742</v>
      </c>
      <c r="V33" s="60">
        <v>31</v>
      </c>
      <c r="W33" s="60" t="str">
        <f t="shared" si="4"/>
        <v>台中市</v>
      </c>
      <c r="X33" s="67" t="s">
        <v>1737</v>
      </c>
      <c r="Y33" s="67">
        <v>2</v>
      </c>
      <c r="Z33" s="67">
        <v>5008</v>
      </c>
      <c r="AA33" s="67" t="s">
        <v>1948</v>
      </c>
      <c r="AB33" s="67" t="s">
        <v>1949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1733</v>
      </c>
      <c r="AI33" s="68"/>
      <c r="AJ33" s="67">
        <v>3424</v>
      </c>
      <c r="AK33" s="67" t="s">
        <v>1950</v>
      </c>
      <c r="AL33" s="67" t="s">
        <v>1951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526</v>
      </c>
      <c r="G34" s="62" t="s">
        <v>773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1737</v>
      </c>
      <c r="Y34" s="67">
        <v>2</v>
      </c>
      <c r="Z34" s="67">
        <v>4815</v>
      </c>
      <c r="AA34" s="67" t="s">
        <v>1952</v>
      </c>
      <c r="AB34" s="67" t="s">
        <v>1953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1733</v>
      </c>
      <c r="AI34" s="68"/>
      <c r="AJ34" s="67">
        <v>3091</v>
      </c>
      <c r="AK34" s="67" t="s">
        <v>1954</v>
      </c>
      <c r="AL34" s="67" t="s">
        <v>1955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525</v>
      </c>
      <c r="G35" s="62" t="s">
        <v>773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55" t="s">
        <v>1956</v>
      </c>
      <c r="N35" s="355"/>
      <c r="O35" s="355"/>
      <c r="P35" s="355"/>
      <c r="Q35" s="355"/>
      <c r="R35" s="355"/>
      <c r="S35" s="355"/>
      <c r="T35" s="53"/>
      <c r="V35" s="60">
        <v>33</v>
      </c>
      <c r="W35" s="60" t="str">
        <f t="shared" si="4"/>
        <v>台中市</v>
      </c>
      <c r="X35" s="67" t="s">
        <v>1737</v>
      </c>
      <c r="Y35" s="67">
        <v>2</v>
      </c>
      <c r="Z35" s="67">
        <v>4843</v>
      </c>
      <c r="AA35" s="67" t="s">
        <v>1957</v>
      </c>
      <c r="AB35" s="67" t="s">
        <v>1958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1733</v>
      </c>
      <c r="AI35" s="68">
        <v>2</v>
      </c>
      <c r="AJ35" s="67" t="s">
        <v>1959</v>
      </c>
      <c r="AK35" s="67" t="s">
        <v>1960</v>
      </c>
      <c r="AL35" s="67" t="s">
        <v>1961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501</v>
      </c>
      <c r="G36" s="62" t="s">
        <v>778</v>
      </c>
      <c r="H36" s="62" t="s">
        <v>800</v>
      </c>
      <c r="I36" s="61">
        <v>2</v>
      </c>
      <c r="J36" s="63">
        <v>44432.416666666664</v>
      </c>
      <c r="K36" s="63">
        <v>44608.4375</v>
      </c>
      <c r="M36" s="54" t="s">
        <v>1761</v>
      </c>
      <c r="N36" s="54" t="s">
        <v>1766</v>
      </c>
      <c r="O36" s="54" t="s">
        <v>1767</v>
      </c>
      <c r="P36" s="54" t="s">
        <v>1759</v>
      </c>
      <c r="Q36" s="54" t="s">
        <v>1763</v>
      </c>
      <c r="R36" s="54" t="s">
        <v>1764</v>
      </c>
      <c r="S36" s="54" t="s">
        <v>1768</v>
      </c>
      <c r="T36" s="76"/>
      <c r="V36" s="60">
        <v>34</v>
      </c>
      <c r="W36" s="60" t="str">
        <f t="shared" si="4"/>
        <v>桃園市</v>
      </c>
      <c r="X36" s="67" t="s">
        <v>1737</v>
      </c>
      <c r="Y36" s="67">
        <v>2</v>
      </c>
      <c r="Z36" s="67">
        <v>4769</v>
      </c>
      <c r="AA36" s="67" t="s">
        <v>1962</v>
      </c>
      <c r="AB36" s="67" t="s">
        <v>1963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1733</v>
      </c>
      <c r="AI36" s="68"/>
      <c r="AJ36" s="67">
        <v>4620</v>
      </c>
      <c r="AK36" s="67" t="s">
        <v>1964</v>
      </c>
      <c r="AL36" s="67" t="s">
        <v>1965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415</v>
      </c>
      <c r="G37" s="62" t="s">
        <v>783</v>
      </c>
      <c r="H37" s="62" t="s">
        <v>802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855</v>
      </c>
      <c r="O37" s="77" t="s">
        <v>856</v>
      </c>
      <c r="P37" s="77" t="s">
        <v>773</v>
      </c>
      <c r="Q37" s="77" t="s">
        <v>10</v>
      </c>
      <c r="R37" s="59">
        <v>4</v>
      </c>
      <c r="S37" s="63">
        <v>44322.416666666664</v>
      </c>
      <c r="T37" s="57" t="s">
        <v>1956</v>
      </c>
      <c r="V37" s="60">
        <v>35</v>
      </c>
      <c r="W37" s="60" t="str">
        <f t="shared" si="4"/>
        <v>宜蘭縣</v>
      </c>
      <c r="X37" s="67" t="s">
        <v>1737</v>
      </c>
      <c r="Y37" s="67">
        <v>2</v>
      </c>
      <c r="Z37" s="67">
        <v>4959</v>
      </c>
      <c r="AA37" s="67" t="s">
        <v>1966</v>
      </c>
      <c r="AB37" s="67" t="s">
        <v>1967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1733</v>
      </c>
      <c r="AI37" s="68">
        <v>2</v>
      </c>
      <c r="AJ37" s="67">
        <v>4545</v>
      </c>
      <c r="AK37" s="67" t="s">
        <v>1968</v>
      </c>
      <c r="AL37" s="67" t="s">
        <v>1969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493</v>
      </c>
      <c r="G38" s="62" t="s">
        <v>774</v>
      </c>
      <c r="H38" s="62" t="s">
        <v>853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863</v>
      </c>
      <c r="O38" s="77" t="s">
        <v>864</v>
      </c>
      <c r="P38" s="77" t="s">
        <v>784</v>
      </c>
      <c r="Q38" s="77" t="s">
        <v>810</v>
      </c>
      <c r="R38" s="59">
        <v>2</v>
      </c>
      <c r="S38" s="63">
        <v>44424.375</v>
      </c>
      <c r="T38" s="57" t="s">
        <v>1956</v>
      </c>
      <c r="V38" s="60">
        <v>36</v>
      </c>
      <c r="W38" s="60" t="str">
        <f t="shared" si="4"/>
        <v>桃園市</v>
      </c>
      <c r="X38" s="67" t="s">
        <v>1737</v>
      </c>
      <c r="Y38" s="67">
        <v>2</v>
      </c>
      <c r="Z38" s="67">
        <v>4735</v>
      </c>
      <c r="AA38" s="67" t="s">
        <v>1970</v>
      </c>
      <c r="AB38" s="67" t="s">
        <v>1971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1733</v>
      </c>
      <c r="AI38" s="68">
        <v>2</v>
      </c>
      <c r="AJ38" s="67">
        <v>2191</v>
      </c>
      <c r="AK38" s="67" t="s">
        <v>1972</v>
      </c>
      <c r="AL38" s="67" t="s">
        <v>1973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488</v>
      </c>
      <c r="G39" s="62" t="s">
        <v>792</v>
      </c>
      <c r="H39" s="62" t="s">
        <v>854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868</v>
      </c>
      <c r="O39" s="77" t="s">
        <v>869</v>
      </c>
      <c r="P39" s="77" t="s">
        <v>809</v>
      </c>
      <c r="Q39" s="77" t="s">
        <v>814</v>
      </c>
      <c r="R39" s="59">
        <v>2</v>
      </c>
      <c r="S39" s="63">
        <v>44426.375</v>
      </c>
      <c r="T39" s="57" t="s">
        <v>1956</v>
      </c>
      <c r="V39" s="60">
        <v>37</v>
      </c>
      <c r="W39" s="60" t="str">
        <f t="shared" si="4"/>
        <v>苗栗縣</v>
      </c>
      <c r="X39" s="67" t="s">
        <v>1737</v>
      </c>
      <c r="Y39" s="67">
        <v>2</v>
      </c>
      <c r="Z39" s="67">
        <v>5022</v>
      </c>
      <c r="AA39" s="67" t="s">
        <v>1974</v>
      </c>
      <c r="AB39" s="67" t="s">
        <v>1975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1733</v>
      </c>
      <c r="AI39" s="68"/>
      <c r="AJ39" s="67">
        <v>4758</v>
      </c>
      <c r="AK39" s="67" t="s">
        <v>1976</v>
      </c>
      <c r="AL39" s="67" t="s">
        <v>1977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233</v>
      </c>
      <c r="G40" s="62" t="s">
        <v>783</v>
      </c>
      <c r="H40" s="62" t="s">
        <v>857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860</v>
      </c>
      <c r="O40" s="77" t="s">
        <v>861</v>
      </c>
      <c r="P40" s="77" t="s">
        <v>783</v>
      </c>
      <c r="Q40" s="77" t="s">
        <v>802</v>
      </c>
      <c r="R40" s="59">
        <v>2</v>
      </c>
      <c r="S40" s="63">
        <v>44427.395833333336</v>
      </c>
      <c r="T40" s="57" t="s">
        <v>1956</v>
      </c>
      <c r="V40" s="60">
        <v>38</v>
      </c>
      <c r="W40" s="60" t="str">
        <f t="shared" si="4"/>
        <v>桃園市</v>
      </c>
      <c r="X40" s="67" t="s">
        <v>1737</v>
      </c>
      <c r="Y40" s="67">
        <v>2</v>
      </c>
      <c r="Z40" s="67">
        <v>4999</v>
      </c>
      <c r="AA40" s="67" t="s">
        <v>1978</v>
      </c>
      <c r="AB40" s="67" t="s">
        <v>1979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1733</v>
      </c>
      <c r="AI40" s="68"/>
      <c r="AJ40" s="67">
        <v>3588</v>
      </c>
      <c r="AK40" s="67" t="s">
        <v>1980</v>
      </c>
      <c r="AL40" s="67" t="s">
        <v>1981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498</v>
      </c>
      <c r="G41" s="62" t="s">
        <v>794</v>
      </c>
      <c r="H41" s="62" t="s">
        <v>859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830</v>
      </c>
      <c r="O41" s="64" t="s">
        <v>1982</v>
      </c>
      <c r="P41" s="64" t="s">
        <v>789</v>
      </c>
      <c r="Q41" s="64" t="s">
        <v>1041</v>
      </c>
      <c r="R41" s="65">
        <v>1</v>
      </c>
      <c r="S41" s="66">
        <v>44431.583333333336</v>
      </c>
      <c r="T41" s="57" t="s">
        <v>1956</v>
      </c>
      <c r="V41" s="60">
        <v>39</v>
      </c>
      <c r="W41" s="60" t="str">
        <f t="shared" si="4"/>
        <v>新竹縣</v>
      </c>
      <c r="X41" s="67" t="s">
        <v>1737</v>
      </c>
      <c r="Y41" s="67">
        <v>2</v>
      </c>
      <c r="Z41" s="67">
        <v>5002</v>
      </c>
      <c r="AA41" s="67" t="s">
        <v>1983</v>
      </c>
      <c r="AB41" s="67" t="s">
        <v>1984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1733</v>
      </c>
      <c r="AI41" s="68">
        <v>1</v>
      </c>
      <c r="AJ41" s="67" t="s">
        <v>1985</v>
      </c>
      <c r="AK41" s="67" t="s">
        <v>1947</v>
      </c>
      <c r="AL41" s="67" t="s">
        <v>1986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451</v>
      </c>
      <c r="G42" s="62" t="s">
        <v>774</v>
      </c>
      <c r="H42" s="62" t="s">
        <v>862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874</v>
      </c>
      <c r="O42" s="77" t="s">
        <v>875</v>
      </c>
      <c r="P42" s="77" t="s">
        <v>774</v>
      </c>
      <c r="Q42" s="77" t="s">
        <v>853</v>
      </c>
      <c r="R42" s="59">
        <v>2</v>
      </c>
      <c r="S42" s="63">
        <v>44432.375</v>
      </c>
      <c r="T42" s="57" t="s">
        <v>1956</v>
      </c>
      <c r="V42" s="60">
        <v>40</v>
      </c>
      <c r="W42" s="60" t="str">
        <f t="shared" si="4"/>
        <v>雲林縣</v>
      </c>
      <c r="X42" s="67" t="s">
        <v>1737</v>
      </c>
      <c r="Y42" s="67">
        <v>2</v>
      </c>
      <c r="Z42" s="67">
        <v>5029</v>
      </c>
      <c r="AA42" s="67" t="s">
        <v>1987</v>
      </c>
      <c r="AB42" s="67" t="s">
        <v>1988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1733</v>
      </c>
      <c r="AI42" s="68">
        <v>2</v>
      </c>
      <c r="AJ42" s="67" t="s">
        <v>1989</v>
      </c>
      <c r="AK42" s="67" t="s">
        <v>1990</v>
      </c>
      <c r="AL42" s="67" t="s">
        <v>1991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444</v>
      </c>
      <c r="G43" s="62" t="s">
        <v>774</v>
      </c>
      <c r="H43" s="62" t="s">
        <v>867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878</v>
      </c>
      <c r="O43" s="77" t="s">
        <v>879</v>
      </c>
      <c r="P43" s="77" t="s">
        <v>799</v>
      </c>
      <c r="Q43" s="77" t="s">
        <v>880</v>
      </c>
      <c r="R43" s="59">
        <v>2</v>
      </c>
      <c r="S43" s="63">
        <v>44432.541666666664</v>
      </c>
      <c r="T43" s="57" t="s">
        <v>1956</v>
      </c>
      <c r="V43" s="60">
        <v>41</v>
      </c>
      <c r="W43" s="60" t="str">
        <f t="shared" si="4"/>
        <v>高雄市</v>
      </c>
      <c r="X43" s="67" t="s">
        <v>1737</v>
      </c>
      <c r="Y43" s="67">
        <v>2</v>
      </c>
      <c r="Z43" s="67">
        <v>5036</v>
      </c>
      <c r="AA43" s="67" t="s">
        <v>1992</v>
      </c>
      <c r="AB43" s="67" t="s">
        <v>1993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1733</v>
      </c>
      <c r="AI43" s="68">
        <v>2</v>
      </c>
      <c r="AJ43" s="67" t="s">
        <v>1994</v>
      </c>
      <c r="AK43" s="67" t="s">
        <v>1995</v>
      </c>
      <c r="AL43" s="67" t="s">
        <v>1996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872</v>
      </c>
      <c r="G44" s="62" t="s">
        <v>784</v>
      </c>
      <c r="H44" s="62" t="s">
        <v>873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1997</v>
      </c>
      <c r="O44" s="77" t="s">
        <v>1998</v>
      </c>
      <c r="P44" s="77" t="s">
        <v>778</v>
      </c>
      <c r="Q44" s="77" t="s">
        <v>800</v>
      </c>
      <c r="R44" s="59">
        <v>0</v>
      </c>
      <c r="S44" s="63">
        <v>44785</v>
      </c>
      <c r="T44" s="57" t="s">
        <v>1956</v>
      </c>
      <c r="V44" s="60">
        <v>42</v>
      </c>
      <c r="W44" s="60" t="str">
        <f t="shared" si="4"/>
        <v>台北市</v>
      </c>
      <c r="X44" s="67" t="s">
        <v>1737</v>
      </c>
      <c r="Y44" s="67">
        <v>2</v>
      </c>
      <c r="Z44" s="67">
        <v>5023</v>
      </c>
      <c r="AA44" s="67" t="s">
        <v>1999</v>
      </c>
      <c r="AB44" s="67" t="s">
        <v>2000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1733</v>
      </c>
      <c r="AI44" s="68">
        <v>2</v>
      </c>
      <c r="AJ44" s="67" t="s">
        <v>2001</v>
      </c>
      <c r="AK44" s="67" t="s">
        <v>2002</v>
      </c>
      <c r="AL44" s="67" t="s">
        <v>2003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548</v>
      </c>
      <c r="G45" s="62" t="s">
        <v>784</v>
      </c>
      <c r="H45" s="62" t="s">
        <v>877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2004</v>
      </c>
      <c r="O45" s="77" t="s">
        <v>2005</v>
      </c>
      <c r="P45" s="77" t="s">
        <v>784</v>
      </c>
      <c r="Q45" s="77" t="s">
        <v>785</v>
      </c>
      <c r="R45" s="59">
        <v>0</v>
      </c>
      <c r="S45" s="63">
        <v>44791</v>
      </c>
      <c r="T45" s="57" t="s">
        <v>1956</v>
      </c>
      <c r="V45" s="60">
        <v>43</v>
      </c>
      <c r="W45" s="60" t="str">
        <f t="shared" si="4"/>
        <v>新北市</v>
      </c>
      <c r="X45" s="67" t="s">
        <v>1737</v>
      </c>
      <c r="Y45" s="67">
        <v>2</v>
      </c>
      <c r="Z45" s="67">
        <v>5040</v>
      </c>
      <c r="AA45" s="67" t="s">
        <v>2006</v>
      </c>
      <c r="AB45" s="67" t="s">
        <v>2007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1733</v>
      </c>
      <c r="AI45" s="68"/>
      <c r="AJ45" s="67">
        <v>2385</v>
      </c>
      <c r="AK45" s="67" t="s">
        <v>2008</v>
      </c>
      <c r="AL45" s="67" t="s">
        <v>2009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881</v>
      </c>
      <c r="G46" s="62" t="s">
        <v>799</v>
      </c>
      <c r="H46" s="62" t="s">
        <v>882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858</v>
      </c>
      <c r="O46" s="77" t="s">
        <v>2010</v>
      </c>
      <c r="P46" s="77" t="s">
        <v>2011</v>
      </c>
      <c r="Q46" s="77" t="s">
        <v>2012</v>
      </c>
      <c r="R46" s="59">
        <v>0</v>
      </c>
      <c r="S46" s="63">
        <v>44791</v>
      </c>
      <c r="T46" s="57" t="s">
        <v>1956</v>
      </c>
      <c r="V46" s="60">
        <v>44</v>
      </c>
      <c r="W46" s="60" t="str">
        <f t="shared" si="4"/>
        <v>桃園市</v>
      </c>
      <c r="X46" s="67" t="s">
        <v>1737</v>
      </c>
      <c r="Y46" s="67">
        <v>2</v>
      </c>
      <c r="Z46" s="67">
        <v>5034</v>
      </c>
      <c r="AA46" s="67" t="s">
        <v>2013</v>
      </c>
      <c r="AB46" s="67" t="s">
        <v>2014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1733</v>
      </c>
      <c r="AI46" s="68">
        <v>1</v>
      </c>
      <c r="AJ46" s="67" t="s">
        <v>2015</v>
      </c>
      <c r="AK46" s="67" t="s">
        <v>2016</v>
      </c>
      <c r="AL46" s="67" t="s">
        <v>2017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110</v>
      </c>
      <c r="G47" s="62" t="s">
        <v>784</v>
      </c>
      <c r="H47" s="62" t="s">
        <v>883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884</v>
      </c>
      <c r="O47" s="77" t="s">
        <v>2018</v>
      </c>
      <c r="P47" s="77" t="s">
        <v>801</v>
      </c>
      <c r="Q47" s="77" t="s">
        <v>807</v>
      </c>
      <c r="R47" s="59">
        <v>2</v>
      </c>
      <c r="S47" s="63">
        <v>44792</v>
      </c>
      <c r="T47" s="57" t="s">
        <v>1956</v>
      </c>
      <c r="V47" s="60">
        <v>45</v>
      </c>
      <c r="W47" s="60" t="str">
        <f t="shared" si="4"/>
        <v>桃園市</v>
      </c>
      <c r="X47" s="67" t="s">
        <v>1737</v>
      </c>
      <c r="Y47" s="67">
        <v>2</v>
      </c>
      <c r="Z47" s="67">
        <v>5033</v>
      </c>
      <c r="AA47" s="67" t="s">
        <v>2019</v>
      </c>
      <c r="AB47" s="67" t="s">
        <v>2020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1733</v>
      </c>
      <c r="AI47" s="68">
        <v>2</v>
      </c>
      <c r="AJ47" s="67">
        <v>4613</v>
      </c>
      <c r="AK47" s="67" t="s">
        <v>2021</v>
      </c>
      <c r="AL47" s="67" t="s">
        <v>2022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82</v>
      </c>
      <c r="G48" s="62" t="s">
        <v>784</v>
      </c>
      <c r="H48" s="62" t="s">
        <v>785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2023</v>
      </c>
      <c r="O48" s="77" t="s">
        <v>2024</v>
      </c>
      <c r="P48" s="77" t="s">
        <v>2025</v>
      </c>
      <c r="Q48" s="77" t="s">
        <v>851</v>
      </c>
      <c r="R48" s="59">
        <v>0</v>
      </c>
      <c r="S48" s="63">
        <v>44796</v>
      </c>
      <c r="T48" s="57" t="s">
        <v>1956</v>
      </c>
      <c r="V48" s="60">
        <v>46</v>
      </c>
      <c r="W48" s="60" t="str">
        <f t="shared" si="4"/>
        <v>台南市</v>
      </c>
      <c r="X48" s="67" t="s">
        <v>1737</v>
      </c>
      <c r="Y48" s="67">
        <v>2</v>
      </c>
      <c r="Z48" s="67">
        <v>5037</v>
      </c>
      <c r="AA48" s="67" t="s">
        <v>2026</v>
      </c>
      <c r="AB48" s="67" t="s">
        <v>2027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1733</v>
      </c>
      <c r="AI48" s="68"/>
      <c r="AJ48" s="67">
        <v>4985</v>
      </c>
      <c r="AK48" s="67" t="s">
        <v>2028</v>
      </c>
      <c r="AL48" s="67" t="s">
        <v>2029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69</v>
      </c>
      <c r="G49" s="62" t="s">
        <v>784</v>
      </c>
      <c r="H49" s="62" t="s">
        <v>842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1737</v>
      </c>
      <c r="Y49" s="67">
        <v>2</v>
      </c>
      <c r="Z49" s="67">
        <v>5038</v>
      </c>
      <c r="AA49" s="67" t="s">
        <v>2030</v>
      </c>
      <c r="AB49" s="67" t="s">
        <v>2031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1733</v>
      </c>
      <c r="AI49" s="68">
        <v>2</v>
      </c>
      <c r="AJ49" s="67">
        <v>4836</v>
      </c>
      <c r="AK49" s="67" t="s">
        <v>2032</v>
      </c>
      <c r="AL49" s="67" t="s">
        <v>2033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551</v>
      </c>
      <c r="G50" s="62" t="s">
        <v>809</v>
      </c>
      <c r="H50" s="62" t="s">
        <v>886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1737</v>
      </c>
      <c r="Y50" s="67">
        <v>2</v>
      </c>
      <c r="Z50" s="67">
        <v>5030</v>
      </c>
      <c r="AA50" s="67" t="s">
        <v>2034</v>
      </c>
      <c r="AB50" s="67" t="s">
        <v>2035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1733</v>
      </c>
      <c r="AI50" s="68">
        <v>2</v>
      </c>
      <c r="AJ50" s="67" t="s">
        <v>2036</v>
      </c>
      <c r="AK50" s="67" t="s">
        <v>2037</v>
      </c>
      <c r="AL50" s="67" t="s">
        <v>2038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467</v>
      </c>
      <c r="G51" s="62" t="s">
        <v>765</v>
      </c>
      <c r="H51" s="62" t="s">
        <v>766</v>
      </c>
      <c r="I51" s="61">
        <v>2</v>
      </c>
      <c r="J51" s="63">
        <v>44440.416666666664</v>
      </c>
      <c r="K51" s="63">
        <v>44607.416666666664</v>
      </c>
      <c r="M51" s="355" t="s">
        <v>2039</v>
      </c>
      <c r="N51" s="355"/>
      <c r="O51" s="355"/>
      <c r="P51" s="355"/>
      <c r="Q51" s="355"/>
      <c r="R51" s="355"/>
      <c r="S51" s="355"/>
      <c r="T51" s="80"/>
      <c r="V51" s="60">
        <v>49</v>
      </c>
      <c r="W51" s="60" t="str">
        <f t="shared" si="4"/>
        <v>台北市</v>
      </c>
      <c r="X51" s="67" t="s">
        <v>1737</v>
      </c>
      <c r="Y51" s="67">
        <v>2</v>
      </c>
      <c r="Z51" s="67">
        <v>5006</v>
      </c>
      <c r="AA51" s="67" t="s">
        <v>2040</v>
      </c>
      <c r="AB51" s="67" t="s">
        <v>2041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1733</v>
      </c>
      <c r="AI51" s="68"/>
      <c r="AJ51" s="67">
        <v>4149</v>
      </c>
      <c r="AK51" s="67" t="s">
        <v>2042</v>
      </c>
      <c r="AL51" s="67" t="s">
        <v>2043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475</v>
      </c>
      <c r="G52" s="62" t="s">
        <v>765</v>
      </c>
      <c r="H52" s="62" t="s">
        <v>831</v>
      </c>
      <c r="I52" s="61">
        <v>2</v>
      </c>
      <c r="J52" s="63">
        <v>44441.416666666664</v>
      </c>
      <c r="K52" s="63">
        <v>44578.479166666664</v>
      </c>
      <c r="M52" s="54" t="s">
        <v>1761</v>
      </c>
      <c r="N52" s="54" t="s">
        <v>1766</v>
      </c>
      <c r="O52" s="54" t="s">
        <v>1767</v>
      </c>
      <c r="P52" s="54" t="s">
        <v>1759</v>
      </c>
      <c r="Q52" s="54" t="s">
        <v>1763</v>
      </c>
      <c r="R52" s="54" t="s">
        <v>1764</v>
      </c>
      <c r="S52" s="54" t="s">
        <v>1768</v>
      </c>
      <c r="T52" s="80"/>
      <c r="V52" s="60">
        <v>50</v>
      </c>
      <c r="W52" s="60" t="str">
        <f t="shared" si="4"/>
        <v>彰化縣</v>
      </c>
      <c r="X52" s="67" t="s">
        <v>1737</v>
      </c>
      <c r="Y52" s="67">
        <v>2</v>
      </c>
      <c r="Z52" s="67">
        <v>5032</v>
      </c>
      <c r="AA52" s="67" t="s">
        <v>2044</v>
      </c>
      <c r="AB52" s="67" t="s">
        <v>2045</v>
      </c>
      <c r="AC52" s="63">
        <v>44837.378472222219</v>
      </c>
      <c r="AD52" s="63">
        <v>44847.625</v>
      </c>
      <c r="AF52" s="60">
        <v>50</v>
      </c>
      <c r="AG52" s="60"/>
      <c r="AH52" s="67" t="s">
        <v>1733</v>
      </c>
      <c r="AI52" s="68"/>
      <c r="AJ52" s="67">
        <v>3890</v>
      </c>
      <c r="AK52" s="67" t="s">
        <v>2046</v>
      </c>
      <c r="AL52" s="67" t="s">
        <v>2047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287</v>
      </c>
      <c r="G53" s="62" t="s">
        <v>773</v>
      </c>
      <c r="H53" s="62" t="s">
        <v>888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2048</v>
      </c>
      <c r="O53" s="77" t="s">
        <v>1786</v>
      </c>
      <c r="P53" s="77" t="s">
        <v>765</v>
      </c>
      <c r="Q53" s="77" t="s">
        <v>766</v>
      </c>
      <c r="R53" s="59">
        <v>0</v>
      </c>
      <c r="S53" s="63">
        <v>45078.416666666664</v>
      </c>
      <c r="T53" s="80" t="s">
        <v>2049</v>
      </c>
      <c r="V53" s="60">
        <v>51</v>
      </c>
      <c r="W53" s="60" t="str">
        <f t="shared" si="4"/>
        <v>台北市</v>
      </c>
      <c r="X53" s="67" t="s">
        <v>1737</v>
      </c>
      <c r="Y53" s="67">
        <v>2</v>
      </c>
      <c r="Z53" s="67">
        <v>5018</v>
      </c>
      <c r="AA53" s="67" t="s">
        <v>2050</v>
      </c>
      <c r="AB53" s="67" t="s">
        <v>2051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1733</v>
      </c>
      <c r="AI53" s="68">
        <v>2</v>
      </c>
      <c r="AJ53" s="67">
        <v>3938</v>
      </c>
      <c r="AK53" s="67" t="s">
        <v>2052</v>
      </c>
      <c r="AL53" s="67" t="s">
        <v>2053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163</v>
      </c>
      <c r="G54" s="62" t="s">
        <v>773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2054</v>
      </c>
      <c r="O54" s="77" t="s">
        <v>2055</v>
      </c>
      <c r="P54" s="77" t="s">
        <v>1732</v>
      </c>
      <c r="Q54" s="77" t="s">
        <v>1731</v>
      </c>
      <c r="R54" s="59">
        <v>0</v>
      </c>
      <c r="S54" s="63">
        <v>45134.625</v>
      </c>
      <c r="T54" s="80" t="s">
        <v>2049</v>
      </c>
      <c r="V54" s="60">
        <v>52</v>
      </c>
      <c r="W54" s="60" t="str">
        <f t="shared" si="4"/>
        <v>桃園市</v>
      </c>
      <c r="X54" s="67" t="s">
        <v>1737</v>
      </c>
      <c r="Y54" s="67">
        <v>2</v>
      </c>
      <c r="Z54" s="67">
        <v>4964</v>
      </c>
      <c r="AA54" s="67" t="s">
        <v>2056</v>
      </c>
      <c r="AB54" s="67" t="s">
        <v>2057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1733</v>
      </c>
      <c r="AI54" s="68">
        <v>2</v>
      </c>
      <c r="AJ54" s="67">
        <v>4053</v>
      </c>
      <c r="AK54" s="67" t="s">
        <v>2058</v>
      </c>
      <c r="AL54" s="67" t="s">
        <v>2059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464</v>
      </c>
      <c r="G55" s="62" t="s">
        <v>765</v>
      </c>
      <c r="H55" s="62" t="s">
        <v>791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2060</v>
      </c>
      <c r="O55" s="77" t="s">
        <v>2061</v>
      </c>
      <c r="P55" s="77" t="s">
        <v>2062</v>
      </c>
      <c r="Q55" s="77" t="s">
        <v>2063</v>
      </c>
      <c r="R55" s="59">
        <v>0</v>
      </c>
      <c r="S55" s="63">
        <v>45148.458333333336</v>
      </c>
      <c r="T55" s="80" t="s">
        <v>2049</v>
      </c>
      <c r="V55" s="60">
        <v>53</v>
      </c>
      <c r="W55" s="60" t="str">
        <f t="shared" si="4"/>
        <v>台南市</v>
      </c>
      <c r="X55" s="67" t="s">
        <v>1737</v>
      </c>
      <c r="Y55" s="67">
        <v>2</v>
      </c>
      <c r="Z55" s="67">
        <v>5044</v>
      </c>
      <c r="AA55" s="67" t="s">
        <v>2064</v>
      </c>
      <c r="AB55" s="67" t="s">
        <v>2065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1733</v>
      </c>
      <c r="AI55" s="68">
        <v>2</v>
      </c>
      <c r="AJ55" s="67">
        <v>4236</v>
      </c>
      <c r="AK55" s="67" t="s">
        <v>2066</v>
      </c>
      <c r="AL55" s="67" t="s">
        <v>2067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469</v>
      </c>
      <c r="G56" s="62" t="s">
        <v>765</v>
      </c>
      <c r="H56" s="62" t="s">
        <v>791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1678</v>
      </c>
      <c r="O56" s="67" t="s">
        <v>1679</v>
      </c>
      <c r="P56" s="81" t="s">
        <v>2068</v>
      </c>
      <c r="Q56" s="81" t="s">
        <v>2069</v>
      </c>
      <c r="R56" s="59">
        <v>0</v>
      </c>
      <c r="S56" s="63">
        <v>45293.458333333336</v>
      </c>
      <c r="T56" s="80" t="s">
        <v>2049</v>
      </c>
      <c r="V56" s="60">
        <v>54</v>
      </c>
      <c r="W56" s="60" t="str">
        <f t="shared" si="4"/>
        <v>台北市</v>
      </c>
      <c r="X56" s="67" t="s">
        <v>1737</v>
      </c>
      <c r="Y56" s="67">
        <v>2</v>
      </c>
      <c r="Z56" s="67">
        <v>4972</v>
      </c>
      <c r="AA56" s="67" t="s">
        <v>2070</v>
      </c>
      <c r="AB56" s="67" t="s">
        <v>2071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1733</v>
      </c>
      <c r="AI56" s="68">
        <v>2</v>
      </c>
      <c r="AJ56" s="67">
        <v>3899</v>
      </c>
      <c r="AK56" s="67" t="s">
        <v>2072</v>
      </c>
      <c r="AL56" s="67" t="s">
        <v>2073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554</v>
      </c>
      <c r="G57" s="62" t="s">
        <v>765</v>
      </c>
      <c r="H57" s="62" t="s">
        <v>791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722</v>
      </c>
      <c r="O57" s="67" t="s">
        <v>1406</v>
      </c>
      <c r="P57" s="81" t="s">
        <v>765</v>
      </c>
      <c r="Q57" s="81" t="s">
        <v>766</v>
      </c>
      <c r="R57" s="59">
        <v>0</v>
      </c>
      <c r="S57" s="63">
        <v>45309</v>
      </c>
      <c r="T57" s="80" t="s">
        <v>2049</v>
      </c>
      <c r="V57" s="60">
        <v>55</v>
      </c>
      <c r="W57" s="60" t="str">
        <f t="shared" si="4"/>
        <v>新北市</v>
      </c>
      <c r="X57" s="67" t="s">
        <v>1737</v>
      </c>
      <c r="Y57" s="67">
        <v>2</v>
      </c>
      <c r="Z57" s="67">
        <v>5046</v>
      </c>
      <c r="AA57" s="67" t="s">
        <v>2074</v>
      </c>
      <c r="AB57" s="67" t="s">
        <v>2075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1733</v>
      </c>
      <c r="AI57" s="68">
        <v>2</v>
      </c>
      <c r="AJ57" s="67">
        <v>2982</v>
      </c>
      <c r="AK57" s="67" t="s">
        <v>2076</v>
      </c>
      <c r="AL57" s="67" t="s">
        <v>2077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542</v>
      </c>
      <c r="G58" s="62" t="s">
        <v>773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730</v>
      </c>
      <c r="O58" s="67" t="s">
        <v>1450</v>
      </c>
      <c r="P58" s="81" t="s">
        <v>765</v>
      </c>
      <c r="Q58" s="81" t="s">
        <v>791</v>
      </c>
      <c r="R58" s="59">
        <v>0</v>
      </c>
      <c r="S58" s="63">
        <v>45316</v>
      </c>
      <c r="T58" s="80" t="s">
        <v>2049</v>
      </c>
      <c r="V58" s="60">
        <v>56</v>
      </c>
      <c r="W58" s="60" t="str">
        <f t="shared" si="4"/>
        <v>桃園市</v>
      </c>
      <c r="X58" s="67" t="s">
        <v>1737</v>
      </c>
      <c r="Y58" s="67">
        <v>2</v>
      </c>
      <c r="Z58" s="67">
        <v>4896</v>
      </c>
      <c r="AA58" s="67" t="s">
        <v>2078</v>
      </c>
      <c r="AB58" s="67" t="s">
        <v>2079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1733</v>
      </c>
      <c r="AI58" s="68">
        <v>2</v>
      </c>
      <c r="AJ58" s="67">
        <v>4860</v>
      </c>
      <c r="AK58" s="67" t="s">
        <v>2080</v>
      </c>
      <c r="AL58" s="67" t="s">
        <v>2081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780</v>
      </c>
      <c r="G59" s="62" t="s">
        <v>773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731</v>
      </c>
      <c r="P59" s="81" t="s">
        <v>773</v>
      </c>
      <c r="Q59" s="81" t="s">
        <v>8</v>
      </c>
      <c r="R59" s="59">
        <v>0</v>
      </c>
      <c r="S59" s="63">
        <v>45307</v>
      </c>
      <c r="T59" s="80" t="s">
        <v>2049</v>
      </c>
      <c r="V59" s="60">
        <v>57</v>
      </c>
      <c r="W59" s="60" t="str">
        <f t="shared" si="4"/>
        <v>新竹市</v>
      </c>
      <c r="X59" s="67" t="s">
        <v>1737</v>
      </c>
      <c r="Y59" s="67">
        <v>2</v>
      </c>
      <c r="Z59" s="67">
        <v>5028</v>
      </c>
      <c r="AA59" s="67" t="s">
        <v>2082</v>
      </c>
      <c r="AB59" s="67" t="s">
        <v>2083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1733</v>
      </c>
      <c r="AI59" s="68">
        <v>2</v>
      </c>
      <c r="AJ59" s="67">
        <v>4893</v>
      </c>
      <c r="AK59" s="67" t="s">
        <v>2084</v>
      </c>
      <c r="AL59" s="67" t="s">
        <v>2085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557</v>
      </c>
      <c r="G60" s="62" t="s">
        <v>774</v>
      </c>
      <c r="H60" s="62" t="s">
        <v>815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1453</v>
      </c>
      <c r="O60" s="67" t="s">
        <v>1454</v>
      </c>
      <c r="P60" s="81" t="s">
        <v>773</v>
      </c>
      <c r="Q60" s="81" t="s">
        <v>8</v>
      </c>
      <c r="R60" s="59">
        <v>0</v>
      </c>
      <c r="S60" s="63">
        <v>45307</v>
      </c>
      <c r="T60" s="80" t="s">
        <v>2049</v>
      </c>
      <c r="V60" s="60">
        <v>58</v>
      </c>
      <c r="W60" s="60" t="str">
        <f t="shared" si="4"/>
        <v>彰化縣</v>
      </c>
      <c r="X60" s="67" t="s">
        <v>1737</v>
      </c>
      <c r="Y60" s="67">
        <v>2</v>
      </c>
      <c r="Z60" s="67">
        <v>4990</v>
      </c>
      <c r="AA60" s="67" t="s">
        <v>2086</v>
      </c>
      <c r="AB60" s="67" t="s">
        <v>2087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1733</v>
      </c>
      <c r="AI60" s="68">
        <v>2</v>
      </c>
      <c r="AJ60" s="67">
        <v>4328</v>
      </c>
      <c r="AK60" s="67" t="s">
        <v>2088</v>
      </c>
      <c r="AL60" s="67" t="s">
        <v>2089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536</v>
      </c>
      <c r="G61" s="62" t="s">
        <v>792</v>
      </c>
      <c r="H61" s="62" t="s">
        <v>892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719</v>
      </c>
      <c r="P61" s="81" t="s">
        <v>773</v>
      </c>
      <c r="Q61" s="81" t="s">
        <v>15</v>
      </c>
      <c r="R61" s="59">
        <v>0</v>
      </c>
      <c r="S61" s="63">
        <v>45310</v>
      </c>
      <c r="T61" s="80" t="s">
        <v>2049</v>
      </c>
      <c r="V61" s="60">
        <v>59</v>
      </c>
      <c r="W61" s="60" t="str">
        <f t="shared" si="4"/>
        <v>宜蘭縣</v>
      </c>
      <c r="X61" s="67" t="s">
        <v>1737</v>
      </c>
      <c r="Y61" s="67">
        <v>2</v>
      </c>
      <c r="Z61" s="67">
        <v>5049</v>
      </c>
      <c r="AA61" s="67" t="s">
        <v>2090</v>
      </c>
      <c r="AB61" s="67" t="s">
        <v>2091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1733</v>
      </c>
      <c r="AI61" s="68">
        <v>2</v>
      </c>
      <c r="AJ61" s="67">
        <v>2228</v>
      </c>
      <c r="AK61" s="67" t="s">
        <v>2092</v>
      </c>
      <c r="AL61" s="67" t="s">
        <v>2093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553</v>
      </c>
      <c r="G62" s="62" t="s">
        <v>774</v>
      </c>
      <c r="H62" s="62" t="s">
        <v>894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728</v>
      </c>
      <c r="P62" s="81" t="s">
        <v>773</v>
      </c>
      <c r="Q62" s="81" t="s">
        <v>13</v>
      </c>
      <c r="R62" s="59">
        <v>0</v>
      </c>
      <c r="S62" s="63">
        <v>45310</v>
      </c>
      <c r="T62" s="80" t="s">
        <v>2049</v>
      </c>
      <c r="V62" s="60">
        <v>60</v>
      </c>
      <c r="W62" s="60" t="str">
        <f t="shared" si="4"/>
        <v>屏東縣</v>
      </c>
      <c r="X62" s="67" t="s">
        <v>1737</v>
      </c>
      <c r="Y62" s="67">
        <v>2</v>
      </c>
      <c r="Z62" s="67">
        <v>4707</v>
      </c>
      <c r="AA62" s="67" t="s">
        <v>2094</v>
      </c>
      <c r="AB62" s="67" t="s">
        <v>2095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1733</v>
      </c>
      <c r="AI62" s="68">
        <v>2</v>
      </c>
      <c r="AJ62" s="67">
        <v>4419</v>
      </c>
      <c r="AK62" s="67" t="s">
        <v>2096</v>
      </c>
      <c r="AL62" s="67" t="s">
        <v>2097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885</v>
      </c>
      <c r="G63" s="62" t="s">
        <v>801</v>
      </c>
      <c r="H63" s="62" t="s">
        <v>841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743</v>
      </c>
      <c r="P63" s="81" t="s">
        <v>773</v>
      </c>
      <c r="Q63" s="81" t="s">
        <v>13</v>
      </c>
      <c r="R63" s="59">
        <v>0</v>
      </c>
      <c r="S63" s="63">
        <v>45314</v>
      </c>
      <c r="T63" s="80" t="s">
        <v>2049</v>
      </c>
      <c r="V63" s="60">
        <v>61</v>
      </c>
      <c r="W63" s="60" t="str">
        <f t="shared" si="4"/>
        <v>台中市</v>
      </c>
      <c r="X63" s="67" t="s">
        <v>1737</v>
      </c>
      <c r="Y63" s="67">
        <v>2</v>
      </c>
      <c r="Z63" s="67">
        <v>5053</v>
      </c>
      <c r="AA63" s="67" t="s">
        <v>2098</v>
      </c>
      <c r="AB63" s="67" t="s">
        <v>2099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1733</v>
      </c>
      <c r="AI63" s="68">
        <v>2</v>
      </c>
      <c r="AJ63" s="67" t="s">
        <v>2100</v>
      </c>
      <c r="AK63" s="67" t="s">
        <v>2101</v>
      </c>
      <c r="AL63" s="67" t="s">
        <v>2102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178</v>
      </c>
      <c r="G64" s="62" t="s">
        <v>765</v>
      </c>
      <c r="H64" s="62" t="s">
        <v>897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729</v>
      </c>
      <c r="P64" s="81" t="s">
        <v>773</v>
      </c>
      <c r="Q64" s="81" t="s">
        <v>11</v>
      </c>
      <c r="R64" s="59">
        <v>0</v>
      </c>
      <c r="S64" s="63">
        <v>45317</v>
      </c>
      <c r="T64" s="80" t="s">
        <v>2049</v>
      </c>
      <c r="V64" s="60">
        <v>62</v>
      </c>
      <c r="W64" s="60" t="str">
        <f t="shared" si="4"/>
        <v>新竹縣</v>
      </c>
      <c r="X64" s="67" t="s">
        <v>1737</v>
      </c>
      <c r="Y64" s="67">
        <v>2</v>
      </c>
      <c r="Z64" s="67">
        <v>5041</v>
      </c>
      <c r="AA64" s="67" t="s">
        <v>2103</v>
      </c>
      <c r="AB64" s="67" t="s">
        <v>2104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1733</v>
      </c>
      <c r="AI64" s="68">
        <v>2</v>
      </c>
      <c r="AJ64" s="67">
        <v>3836</v>
      </c>
      <c r="AK64" s="67" t="s">
        <v>2105</v>
      </c>
      <c r="AL64" s="67" t="s">
        <v>2106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117</v>
      </c>
      <c r="G65" s="62" t="s">
        <v>765</v>
      </c>
      <c r="H65" s="62" t="s">
        <v>897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721</v>
      </c>
      <c r="O65" s="67" t="s">
        <v>1405</v>
      </c>
      <c r="P65" s="81" t="s">
        <v>764</v>
      </c>
      <c r="Q65" s="81" t="s">
        <v>771</v>
      </c>
      <c r="R65" s="59">
        <v>0</v>
      </c>
      <c r="S65" s="63">
        <v>45309</v>
      </c>
      <c r="T65" s="80" t="s">
        <v>2049</v>
      </c>
      <c r="V65" s="60">
        <v>63</v>
      </c>
      <c r="W65" s="60" t="str">
        <f t="shared" si="4"/>
        <v>桃園市</v>
      </c>
      <c r="X65" s="67" t="s">
        <v>1737</v>
      </c>
      <c r="Y65" s="67">
        <v>2</v>
      </c>
      <c r="Z65" s="67">
        <v>5031</v>
      </c>
      <c r="AA65" s="67" t="s">
        <v>2107</v>
      </c>
      <c r="AB65" s="67" t="s">
        <v>2108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1733</v>
      </c>
      <c r="AI65" s="68">
        <v>2</v>
      </c>
      <c r="AJ65" s="67">
        <v>2628</v>
      </c>
      <c r="AK65" s="67" t="s">
        <v>2109</v>
      </c>
      <c r="AL65" s="67" t="s">
        <v>2110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215</v>
      </c>
      <c r="G66" s="62" t="s">
        <v>764</v>
      </c>
      <c r="H66" s="62" t="s">
        <v>899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720</v>
      </c>
      <c r="O66" s="67" t="s">
        <v>1404</v>
      </c>
      <c r="P66" s="81" t="s">
        <v>773</v>
      </c>
      <c r="Q66" s="81" t="s">
        <v>788</v>
      </c>
      <c r="R66" s="59">
        <v>0</v>
      </c>
      <c r="S66" s="63">
        <v>45316</v>
      </c>
      <c r="T66" s="80" t="s">
        <v>2049</v>
      </c>
      <c r="V66" s="60">
        <v>64</v>
      </c>
      <c r="W66" s="60" t="str">
        <f t="shared" si="4"/>
        <v>新竹縣</v>
      </c>
      <c r="X66" s="67" t="s">
        <v>1737</v>
      </c>
      <c r="Y66" s="67">
        <v>2</v>
      </c>
      <c r="Z66" s="67">
        <v>5051</v>
      </c>
      <c r="AA66" s="67" t="s">
        <v>2111</v>
      </c>
      <c r="AB66" s="67" t="s">
        <v>2112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1733</v>
      </c>
      <c r="AI66" s="68">
        <v>1</v>
      </c>
      <c r="AJ66" s="67" t="s">
        <v>820</v>
      </c>
      <c r="AK66" s="67" t="s">
        <v>2113</v>
      </c>
      <c r="AL66" s="67" t="s">
        <v>2114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593</v>
      </c>
      <c r="F67" s="62" t="s">
        <v>594</v>
      </c>
      <c r="G67" s="62" t="s">
        <v>765</v>
      </c>
      <c r="H67" s="62" t="s">
        <v>766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739</v>
      </c>
      <c r="O67" s="67" t="s">
        <v>740</v>
      </c>
      <c r="P67" s="81" t="s">
        <v>796</v>
      </c>
      <c r="Q67" s="81" t="s">
        <v>808</v>
      </c>
      <c r="R67" s="59">
        <v>0</v>
      </c>
      <c r="S67" s="63">
        <v>45307</v>
      </c>
      <c r="T67" s="80" t="s">
        <v>2049</v>
      </c>
      <c r="V67" s="60">
        <v>65</v>
      </c>
      <c r="W67" s="60" t="str">
        <f t="shared" si="4"/>
        <v>屏東縣</v>
      </c>
      <c r="X67" s="67" t="s">
        <v>1737</v>
      </c>
      <c r="Y67" s="67">
        <v>2</v>
      </c>
      <c r="Z67" s="67">
        <v>4942</v>
      </c>
      <c r="AA67" s="67" t="s">
        <v>2115</v>
      </c>
      <c r="AB67" s="67" t="s">
        <v>2116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1733</v>
      </c>
      <c r="AI67" s="68">
        <v>1</v>
      </c>
      <c r="AJ67" s="67" t="s">
        <v>803</v>
      </c>
      <c r="AK67" s="67" t="s">
        <v>2117</v>
      </c>
      <c r="AL67" s="67" t="s">
        <v>2118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249</v>
      </c>
      <c r="G68" s="62" t="s">
        <v>765</v>
      </c>
      <c r="H68" s="62" t="s">
        <v>766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741</v>
      </c>
      <c r="O68" s="67" t="s">
        <v>742</v>
      </c>
      <c r="P68" s="81" t="s">
        <v>796</v>
      </c>
      <c r="Q68" s="81" t="s">
        <v>808</v>
      </c>
      <c r="R68" s="59">
        <v>0</v>
      </c>
      <c r="S68" s="63">
        <v>45307</v>
      </c>
      <c r="T68" s="80" t="s">
        <v>2049</v>
      </c>
      <c r="V68" s="60">
        <v>66</v>
      </c>
      <c r="W68" s="60" t="str">
        <f t="shared" si="4"/>
        <v>新北市</v>
      </c>
      <c r="X68" s="67" t="s">
        <v>1737</v>
      </c>
      <c r="Y68" s="67">
        <v>2</v>
      </c>
      <c r="Z68" s="67">
        <v>5052</v>
      </c>
      <c r="AA68" s="67" t="s">
        <v>2119</v>
      </c>
      <c r="AB68" s="67" t="s">
        <v>2120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1733</v>
      </c>
      <c r="AI68" s="68">
        <v>1</v>
      </c>
      <c r="AJ68" s="67" t="s">
        <v>767</v>
      </c>
      <c r="AK68" s="67" t="s">
        <v>2121</v>
      </c>
      <c r="AL68" s="67" t="s">
        <v>2122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446</v>
      </c>
      <c r="G69" s="62" t="s">
        <v>768</v>
      </c>
      <c r="H69" s="62" t="s">
        <v>769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727</v>
      </c>
      <c r="O69" s="67" t="s">
        <v>1661</v>
      </c>
      <c r="P69" s="81" t="s">
        <v>796</v>
      </c>
      <c r="Q69" s="81" t="s">
        <v>797</v>
      </c>
      <c r="R69" s="59">
        <v>0</v>
      </c>
      <c r="S69" s="63">
        <v>45321</v>
      </c>
      <c r="T69" s="80" t="s">
        <v>2049</v>
      </c>
      <c r="V69" s="60">
        <v>67</v>
      </c>
      <c r="W69" s="60" t="str">
        <f t="shared" si="4"/>
        <v>台中市</v>
      </c>
      <c r="X69" s="67" t="s">
        <v>1737</v>
      </c>
      <c r="Y69" s="67">
        <v>2</v>
      </c>
      <c r="Z69" s="67">
        <v>4994</v>
      </c>
      <c r="AA69" s="67" t="s">
        <v>2123</v>
      </c>
      <c r="AB69" s="67" t="s">
        <v>2124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1733</v>
      </c>
      <c r="AI69" s="68">
        <v>1</v>
      </c>
      <c r="AJ69" s="67" t="s">
        <v>844</v>
      </c>
      <c r="AK69" s="67" t="s">
        <v>2125</v>
      </c>
      <c r="AL69" s="67" t="s">
        <v>2126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596</v>
      </c>
      <c r="F70" s="62" t="s">
        <v>597</v>
      </c>
      <c r="G70" s="62" t="s">
        <v>765</v>
      </c>
      <c r="H70" s="62" t="s">
        <v>766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724</v>
      </c>
      <c r="O70" s="67" t="s">
        <v>1662</v>
      </c>
      <c r="P70" s="81" t="s">
        <v>796</v>
      </c>
      <c r="Q70" s="81" t="s">
        <v>798</v>
      </c>
      <c r="R70" s="59">
        <v>0</v>
      </c>
      <c r="S70" s="63">
        <v>45321</v>
      </c>
      <c r="T70" s="80" t="s">
        <v>2049</v>
      </c>
      <c r="V70" s="60">
        <v>68</v>
      </c>
      <c r="W70" s="60" t="str">
        <f t="shared" si="4"/>
        <v>桃園市</v>
      </c>
      <c r="X70" s="67" t="s">
        <v>1737</v>
      </c>
      <c r="Y70" s="67">
        <v>2</v>
      </c>
      <c r="Z70" s="67">
        <v>5054</v>
      </c>
      <c r="AA70" s="67" t="s">
        <v>2127</v>
      </c>
      <c r="AB70" s="67" t="s">
        <v>2128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1733</v>
      </c>
      <c r="AI70" s="68">
        <v>1</v>
      </c>
      <c r="AJ70" s="67" t="s">
        <v>839</v>
      </c>
      <c r="AK70" s="67" t="s">
        <v>2129</v>
      </c>
      <c r="AL70" s="67" t="s">
        <v>2130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430</v>
      </c>
      <c r="G71" s="62" t="s">
        <v>773</v>
      </c>
      <c r="H71" s="62" t="s">
        <v>777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733</v>
      </c>
      <c r="O71" s="67" t="s">
        <v>734</v>
      </c>
      <c r="P71" s="81" t="s">
        <v>774</v>
      </c>
      <c r="Q71" s="81" t="s">
        <v>829</v>
      </c>
      <c r="R71" s="59">
        <v>0</v>
      </c>
      <c r="S71" s="63">
        <v>45308</v>
      </c>
      <c r="T71" s="80" t="s">
        <v>2049</v>
      </c>
      <c r="V71" s="60">
        <v>69</v>
      </c>
      <c r="W71" s="60" t="str">
        <f t="shared" si="4"/>
        <v>彰化縣</v>
      </c>
      <c r="X71" s="67" t="s">
        <v>1737</v>
      </c>
      <c r="Y71" s="67">
        <v>2</v>
      </c>
      <c r="Z71" s="67">
        <v>5045</v>
      </c>
      <c r="AA71" s="67" t="s">
        <v>2131</v>
      </c>
      <c r="AB71" s="67" t="s">
        <v>2132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1733</v>
      </c>
      <c r="AI71" s="68">
        <v>1</v>
      </c>
      <c r="AJ71" s="67" t="s">
        <v>838</v>
      </c>
      <c r="AK71" s="67" t="s">
        <v>1921</v>
      </c>
      <c r="AL71" s="67" t="s">
        <v>2133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458</v>
      </c>
      <c r="G72" s="62" t="s">
        <v>765</v>
      </c>
      <c r="H72" s="62" t="s">
        <v>900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735</v>
      </c>
      <c r="O72" s="67" t="s">
        <v>736</v>
      </c>
      <c r="P72" s="81" t="s">
        <v>789</v>
      </c>
      <c r="Q72" s="81" t="s">
        <v>822</v>
      </c>
      <c r="R72" s="59">
        <v>0</v>
      </c>
      <c r="S72" s="63">
        <v>45309</v>
      </c>
      <c r="T72" s="80" t="s">
        <v>2049</v>
      </c>
      <c r="V72" s="60">
        <v>70</v>
      </c>
      <c r="W72" s="60" t="str">
        <f t="shared" si="4"/>
        <v>新北市</v>
      </c>
      <c r="X72" s="67" t="s">
        <v>1737</v>
      </c>
      <c r="Y72" s="67">
        <v>2</v>
      </c>
      <c r="Z72" s="67">
        <v>5057</v>
      </c>
      <c r="AA72" s="67" t="s">
        <v>2134</v>
      </c>
      <c r="AB72" s="67" t="s">
        <v>2135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1733</v>
      </c>
      <c r="AI72" s="68">
        <v>2</v>
      </c>
      <c r="AJ72" s="67" t="s">
        <v>902</v>
      </c>
      <c r="AK72" s="67" t="s">
        <v>2136</v>
      </c>
      <c r="AL72" s="67" t="s">
        <v>2137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203</v>
      </c>
      <c r="G73" s="62" t="s">
        <v>765</v>
      </c>
      <c r="H73" s="62" t="s">
        <v>819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725</v>
      </c>
      <c r="O73" s="67" t="s">
        <v>1663</v>
      </c>
      <c r="P73" s="81" t="s">
        <v>789</v>
      </c>
      <c r="Q73" s="81" t="s">
        <v>1041</v>
      </c>
      <c r="R73" s="59">
        <v>0</v>
      </c>
      <c r="S73" s="63">
        <v>45310</v>
      </c>
      <c r="T73" s="80" t="s">
        <v>2049</v>
      </c>
      <c r="V73" s="60">
        <v>71</v>
      </c>
      <c r="W73" s="60" t="str">
        <f t="shared" si="4"/>
        <v>新北市</v>
      </c>
      <c r="X73" s="67" t="s">
        <v>1737</v>
      </c>
      <c r="Y73" s="67">
        <v>2</v>
      </c>
      <c r="Z73" s="67">
        <v>4979</v>
      </c>
      <c r="AA73" s="67" t="s">
        <v>2138</v>
      </c>
      <c r="AB73" s="67" t="s">
        <v>2139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1733</v>
      </c>
      <c r="AI73" s="68">
        <v>2</v>
      </c>
      <c r="AJ73" s="67">
        <v>4018</v>
      </c>
      <c r="AK73" s="67" t="s">
        <v>2140</v>
      </c>
      <c r="AL73" s="67" t="s">
        <v>2141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463</v>
      </c>
      <c r="G74" s="62" t="s">
        <v>765</v>
      </c>
      <c r="H74" s="62" t="s">
        <v>897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732</v>
      </c>
      <c r="O74" s="67" t="s">
        <v>1665</v>
      </c>
      <c r="P74" s="81" t="s">
        <v>774</v>
      </c>
      <c r="Q74" s="81" t="s">
        <v>832</v>
      </c>
      <c r="R74" s="59">
        <v>0</v>
      </c>
      <c r="S74" s="63">
        <v>45314</v>
      </c>
      <c r="T74" s="80" t="s">
        <v>2049</v>
      </c>
      <c r="V74" s="60">
        <v>72</v>
      </c>
      <c r="W74" s="60" t="str">
        <f t="shared" si="4"/>
        <v>桃園市</v>
      </c>
      <c r="X74" s="67" t="s">
        <v>1737</v>
      </c>
      <c r="Y74" s="67">
        <v>2</v>
      </c>
      <c r="Z74" s="67">
        <v>5050</v>
      </c>
      <c r="AA74" s="67" t="s">
        <v>2142</v>
      </c>
      <c r="AB74" s="67" t="s">
        <v>2143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1733</v>
      </c>
      <c r="AI74" s="68">
        <v>2</v>
      </c>
      <c r="AJ74" s="67">
        <v>5046</v>
      </c>
      <c r="AK74" s="67" t="s">
        <v>2074</v>
      </c>
      <c r="AL74" s="67" t="s">
        <v>2075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219</v>
      </c>
      <c r="G75" s="62" t="s">
        <v>773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1672</v>
      </c>
      <c r="O75" s="67" t="s">
        <v>1673</v>
      </c>
      <c r="P75" s="81" t="s">
        <v>774</v>
      </c>
      <c r="Q75" s="81" t="s">
        <v>775</v>
      </c>
      <c r="R75" s="59">
        <v>0</v>
      </c>
      <c r="S75" s="63">
        <v>45322</v>
      </c>
      <c r="T75" s="80" t="s">
        <v>2049</v>
      </c>
      <c r="V75" s="60">
        <v>73</v>
      </c>
      <c r="W75" s="60" t="str">
        <f t="shared" si="4"/>
        <v>新北市</v>
      </c>
      <c r="X75" s="67" t="s">
        <v>1737</v>
      </c>
      <c r="Y75" s="67">
        <v>2</v>
      </c>
      <c r="Z75" s="67">
        <v>5060</v>
      </c>
      <c r="AA75" s="67" t="s">
        <v>2144</v>
      </c>
      <c r="AB75" s="67" t="s">
        <v>2145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1733</v>
      </c>
      <c r="AI75" s="68">
        <v>1</v>
      </c>
      <c r="AJ75" s="67" t="s">
        <v>825</v>
      </c>
      <c r="AK75" s="67" t="s">
        <v>1893</v>
      </c>
      <c r="AL75" s="67" t="s">
        <v>2146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447</v>
      </c>
      <c r="G76" s="62" t="s">
        <v>773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1674</v>
      </c>
      <c r="O76" s="67" t="s">
        <v>1675</v>
      </c>
      <c r="P76" s="81" t="s">
        <v>789</v>
      </c>
      <c r="Q76" s="81" t="s">
        <v>822</v>
      </c>
      <c r="R76" s="59">
        <v>0</v>
      </c>
      <c r="S76" s="63">
        <v>45313</v>
      </c>
      <c r="T76" s="80" t="s">
        <v>2049</v>
      </c>
      <c r="V76" s="60">
        <v>74</v>
      </c>
      <c r="W76" s="60" t="str">
        <f t="shared" si="4"/>
        <v>高雄市</v>
      </c>
      <c r="X76" s="67" t="s">
        <v>1737</v>
      </c>
      <c r="Y76" s="67">
        <v>2</v>
      </c>
      <c r="Z76" s="67">
        <v>5078</v>
      </c>
      <c r="AA76" s="67" t="s">
        <v>2147</v>
      </c>
      <c r="AB76" s="67" t="s">
        <v>2148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1733</v>
      </c>
      <c r="AI76" s="68">
        <v>1</v>
      </c>
      <c r="AJ76" s="67" t="s">
        <v>835</v>
      </c>
      <c r="AK76" s="67" t="s">
        <v>1910</v>
      </c>
      <c r="AL76" s="67" t="s">
        <v>2149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240</v>
      </c>
      <c r="G77" s="62" t="s">
        <v>773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1666</v>
      </c>
      <c r="O77" s="67" t="s">
        <v>1667</v>
      </c>
      <c r="P77" s="81" t="s">
        <v>774</v>
      </c>
      <c r="Q77" s="81" t="s">
        <v>1145</v>
      </c>
      <c r="R77" s="59">
        <v>0</v>
      </c>
      <c r="S77" s="63">
        <v>45315</v>
      </c>
      <c r="T77" s="80" t="s">
        <v>2049</v>
      </c>
      <c r="V77" s="60">
        <v>75</v>
      </c>
      <c r="W77" s="60" t="str">
        <f t="shared" si="4"/>
        <v>高雄市</v>
      </c>
      <c r="X77" s="67" t="s">
        <v>1737</v>
      </c>
      <c r="Y77" s="67">
        <v>2</v>
      </c>
      <c r="Z77" s="67">
        <v>5077</v>
      </c>
      <c r="AA77" s="67" t="s">
        <v>2150</v>
      </c>
      <c r="AB77" s="67" t="s">
        <v>2151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1733</v>
      </c>
      <c r="AI77" s="68">
        <v>2</v>
      </c>
      <c r="AJ77" s="67">
        <v>4969</v>
      </c>
      <c r="AK77" s="67" t="s">
        <v>2152</v>
      </c>
      <c r="AL77" s="67" t="s">
        <v>2153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470</v>
      </c>
      <c r="G78" s="62" t="s">
        <v>773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726</v>
      </c>
      <c r="O78" s="67" t="s">
        <v>1664</v>
      </c>
      <c r="P78" s="81" t="s">
        <v>774</v>
      </c>
      <c r="Q78" s="81" t="s">
        <v>815</v>
      </c>
      <c r="R78" s="59">
        <v>0</v>
      </c>
      <c r="S78" s="63">
        <v>45316</v>
      </c>
      <c r="T78" s="80" t="s">
        <v>2049</v>
      </c>
      <c r="V78" s="60">
        <v>76</v>
      </c>
      <c r="W78" s="60" t="str">
        <f t="shared" si="4"/>
        <v>高雄市</v>
      </c>
      <c r="X78" s="67" t="s">
        <v>1737</v>
      </c>
      <c r="Y78" s="67">
        <v>2</v>
      </c>
      <c r="Z78" s="67">
        <v>5076</v>
      </c>
      <c r="AA78" s="67" t="s">
        <v>2154</v>
      </c>
      <c r="AB78" s="67" t="s">
        <v>2155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1733</v>
      </c>
      <c r="AI78" s="68">
        <v>2</v>
      </c>
      <c r="AJ78" s="67">
        <v>4458</v>
      </c>
      <c r="AK78" s="67" t="s">
        <v>2156</v>
      </c>
      <c r="AL78" s="67" t="s">
        <v>2157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90</v>
      </c>
      <c r="G79" s="62" t="s">
        <v>773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1668</v>
      </c>
      <c r="O79" s="67" t="s">
        <v>1669</v>
      </c>
      <c r="P79" s="81" t="s">
        <v>774</v>
      </c>
      <c r="Q79" s="81" t="s">
        <v>775</v>
      </c>
      <c r="R79" s="59">
        <v>0</v>
      </c>
      <c r="S79" s="63">
        <v>45317</v>
      </c>
      <c r="T79" s="80" t="s">
        <v>2049</v>
      </c>
      <c r="V79" s="60">
        <v>77</v>
      </c>
      <c r="W79" s="60" t="str">
        <f t="shared" si="4"/>
        <v>桃園市</v>
      </c>
      <c r="X79" s="67" t="s">
        <v>1737</v>
      </c>
      <c r="Y79" s="67">
        <v>2</v>
      </c>
      <c r="Z79" s="67">
        <v>5075</v>
      </c>
      <c r="AA79" s="67" t="s">
        <v>2158</v>
      </c>
      <c r="AB79" s="67" t="s">
        <v>2159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1733</v>
      </c>
      <c r="AI79" s="68">
        <v>2</v>
      </c>
      <c r="AJ79" s="67">
        <v>4987</v>
      </c>
      <c r="AK79" s="67" t="s">
        <v>2160</v>
      </c>
      <c r="AL79" s="67" t="s">
        <v>2161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432</v>
      </c>
      <c r="G80" s="62" t="s">
        <v>773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1670</v>
      </c>
      <c r="O80" s="67" t="s">
        <v>1671</v>
      </c>
      <c r="P80" s="81" t="s">
        <v>789</v>
      </c>
      <c r="Q80" s="81" t="s">
        <v>1050</v>
      </c>
      <c r="R80" s="59">
        <v>0</v>
      </c>
      <c r="S80" s="63">
        <v>45320</v>
      </c>
      <c r="T80" s="80" t="s">
        <v>2049</v>
      </c>
      <c r="V80" s="60">
        <v>78</v>
      </c>
      <c r="W80" s="60" t="str">
        <f t="shared" si="4"/>
        <v>新竹縣</v>
      </c>
      <c r="X80" s="67" t="s">
        <v>1737</v>
      </c>
      <c r="Y80" s="67">
        <v>2</v>
      </c>
      <c r="Z80" s="67">
        <v>5035</v>
      </c>
      <c r="AA80" s="67" t="s">
        <v>2162</v>
      </c>
      <c r="AB80" s="67" t="s">
        <v>2163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1733</v>
      </c>
      <c r="AI80" s="68">
        <v>2</v>
      </c>
      <c r="AJ80" s="67">
        <v>2987</v>
      </c>
      <c r="AK80" s="67" t="s">
        <v>2164</v>
      </c>
      <c r="AL80" s="67" t="s">
        <v>2165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435</v>
      </c>
      <c r="G81" s="62" t="s">
        <v>773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1681</v>
      </c>
      <c r="O81" s="67" t="s">
        <v>1682</v>
      </c>
      <c r="P81" s="81" t="s">
        <v>784</v>
      </c>
      <c r="Q81" s="81" t="s">
        <v>842</v>
      </c>
      <c r="R81" s="59">
        <v>0</v>
      </c>
      <c r="S81" s="63">
        <v>45308</v>
      </c>
      <c r="T81" s="80" t="s">
        <v>2049</v>
      </c>
      <c r="V81" s="60">
        <v>79</v>
      </c>
      <c r="W81" s="60" t="str">
        <f t="shared" si="4"/>
        <v>新北市</v>
      </c>
      <c r="X81" s="67" t="s">
        <v>1737</v>
      </c>
      <c r="Y81" s="67">
        <v>2</v>
      </c>
      <c r="Z81" s="67">
        <v>5074</v>
      </c>
      <c r="AA81" s="67" t="s">
        <v>2166</v>
      </c>
      <c r="AB81" s="67" t="s">
        <v>2167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1733</v>
      </c>
      <c r="AI81" s="68">
        <v>2</v>
      </c>
      <c r="AJ81" s="67">
        <v>4340</v>
      </c>
      <c r="AK81" s="67" t="s">
        <v>2168</v>
      </c>
      <c r="AL81" s="67" t="s">
        <v>2169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183</v>
      </c>
      <c r="G82" s="62" t="s">
        <v>773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723</v>
      </c>
      <c r="O82" s="67" t="s">
        <v>1685</v>
      </c>
      <c r="P82" s="81" t="s">
        <v>801</v>
      </c>
      <c r="Q82" s="81" t="s">
        <v>843</v>
      </c>
      <c r="R82" s="59">
        <v>0</v>
      </c>
      <c r="S82" s="63">
        <v>45309</v>
      </c>
      <c r="T82" s="80" t="s">
        <v>2049</v>
      </c>
      <c r="V82" s="60">
        <v>80</v>
      </c>
      <c r="W82" s="60" t="str">
        <f t="shared" si="4"/>
        <v>宜蘭縣</v>
      </c>
      <c r="X82" s="67" t="s">
        <v>1737</v>
      </c>
      <c r="Y82" s="67">
        <v>2</v>
      </c>
      <c r="Z82" s="67">
        <v>5001</v>
      </c>
      <c r="AA82" s="67" t="s">
        <v>2170</v>
      </c>
      <c r="AB82" s="67" t="s">
        <v>2171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1733</v>
      </c>
      <c r="AI82" s="68">
        <v>2</v>
      </c>
      <c r="AJ82" s="67">
        <v>3220</v>
      </c>
      <c r="AK82" s="67" t="s">
        <v>2172</v>
      </c>
      <c r="AL82" s="67" t="s">
        <v>2173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440</v>
      </c>
      <c r="G83" s="62" t="s">
        <v>765</v>
      </c>
      <c r="H83" s="62" t="s">
        <v>905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1683</v>
      </c>
      <c r="O83" s="67" t="s">
        <v>1684</v>
      </c>
      <c r="P83" s="81" t="s">
        <v>784</v>
      </c>
      <c r="Q83" s="81" t="s">
        <v>1020</v>
      </c>
      <c r="R83" s="59">
        <v>0</v>
      </c>
      <c r="S83" s="63">
        <v>45310</v>
      </c>
      <c r="T83" s="80" t="s">
        <v>2049</v>
      </c>
      <c r="V83" s="60">
        <v>81</v>
      </c>
      <c r="W83" s="60" t="str">
        <f t="shared" si="4"/>
        <v>彰化縣</v>
      </c>
      <c r="X83" s="67" t="s">
        <v>1737</v>
      </c>
      <c r="Y83" s="67">
        <v>2</v>
      </c>
      <c r="Z83" s="67">
        <v>5069</v>
      </c>
      <c r="AA83" s="67" t="s">
        <v>2174</v>
      </c>
      <c r="AB83" s="67" t="s">
        <v>2175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1733</v>
      </c>
      <c r="AI83" s="68">
        <v>2</v>
      </c>
      <c r="AJ83" s="67">
        <v>2998</v>
      </c>
      <c r="AK83" s="67" t="s">
        <v>2176</v>
      </c>
      <c r="AL83" s="67" t="s">
        <v>2177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425</v>
      </c>
      <c r="G84" s="62" t="s">
        <v>773</v>
      </c>
      <c r="H84" s="62" t="s">
        <v>788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737</v>
      </c>
      <c r="O84" s="67" t="s">
        <v>738</v>
      </c>
      <c r="P84" s="81" t="s">
        <v>796</v>
      </c>
      <c r="Q84" s="81" t="s">
        <v>811</v>
      </c>
      <c r="R84" s="59">
        <v>0</v>
      </c>
      <c r="S84" s="63">
        <v>45323</v>
      </c>
      <c r="T84" s="80" t="s">
        <v>2049</v>
      </c>
      <c r="V84" s="60">
        <v>82</v>
      </c>
      <c r="W84" s="60" t="str">
        <f t="shared" si="4"/>
        <v>宜蘭縣</v>
      </c>
      <c r="X84" s="67" t="s">
        <v>1737</v>
      </c>
      <c r="Y84" s="67">
        <v>2</v>
      </c>
      <c r="Z84" s="67">
        <v>5084</v>
      </c>
      <c r="AA84" s="67" t="s">
        <v>2178</v>
      </c>
      <c r="AB84" s="67" t="s">
        <v>2179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1733</v>
      </c>
      <c r="AI84" s="68">
        <v>2</v>
      </c>
      <c r="AJ84" s="67">
        <v>4568</v>
      </c>
      <c r="AK84" s="67" t="s">
        <v>2180</v>
      </c>
      <c r="AL84" s="67" t="s">
        <v>2181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452</v>
      </c>
      <c r="G85" s="62" t="s">
        <v>773</v>
      </c>
      <c r="H85" s="62" t="s">
        <v>788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1658</v>
      </c>
      <c r="O85" s="67" t="s">
        <v>1659</v>
      </c>
      <c r="P85" s="81" t="s">
        <v>796</v>
      </c>
      <c r="Q85" s="81" t="s">
        <v>811</v>
      </c>
      <c r="R85" s="59">
        <v>0</v>
      </c>
      <c r="S85" s="63">
        <v>45323</v>
      </c>
      <c r="T85" s="80" t="s">
        <v>2049</v>
      </c>
      <c r="V85" s="60">
        <v>83</v>
      </c>
      <c r="W85" s="60" t="str">
        <f t="shared" si="4"/>
        <v>桃園市</v>
      </c>
      <c r="X85" s="67" t="s">
        <v>1737</v>
      </c>
      <c r="Y85" s="67">
        <v>2</v>
      </c>
      <c r="Z85" s="67">
        <v>5072</v>
      </c>
      <c r="AA85" s="67" t="s">
        <v>2182</v>
      </c>
      <c r="AB85" s="67" t="s">
        <v>2183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1733</v>
      </c>
      <c r="AI85" s="68">
        <v>2</v>
      </c>
      <c r="AJ85" s="67">
        <v>4081</v>
      </c>
      <c r="AK85" s="67" t="s">
        <v>2184</v>
      </c>
      <c r="AL85" s="67" t="s">
        <v>2185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68</v>
      </c>
      <c r="G86" s="62" t="s">
        <v>773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1676</v>
      </c>
      <c r="O86" s="67" t="s">
        <v>1677</v>
      </c>
      <c r="P86" s="81" t="s">
        <v>2025</v>
      </c>
      <c r="Q86" s="81" t="s">
        <v>2186</v>
      </c>
      <c r="R86" s="59">
        <v>0</v>
      </c>
      <c r="S86" s="63">
        <v>45345.458333333336</v>
      </c>
      <c r="T86" s="80" t="s">
        <v>2049</v>
      </c>
      <c r="V86" s="60">
        <v>84</v>
      </c>
      <c r="W86" s="60" t="str">
        <f t="shared" si="4"/>
        <v>高雄市</v>
      </c>
      <c r="X86" s="67" t="s">
        <v>1737</v>
      </c>
      <c r="Y86" s="67">
        <v>2</v>
      </c>
      <c r="Z86" s="67">
        <v>5065</v>
      </c>
      <c r="AA86" s="67" t="s">
        <v>2187</v>
      </c>
      <c r="AB86" s="67" t="s">
        <v>2188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1733</v>
      </c>
      <c r="AI86" s="68">
        <v>2</v>
      </c>
      <c r="AJ86" s="67">
        <v>3953</v>
      </c>
      <c r="AK86" s="67" t="s">
        <v>2189</v>
      </c>
      <c r="AL86" s="67" t="s">
        <v>2190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100</v>
      </c>
      <c r="G87" s="62" t="s">
        <v>773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2191</v>
      </c>
      <c r="O87" s="67" t="s">
        <v>1686</v>
      </c>
      <c r="P87" s="81" t="s">
        <v>2192</v>
      </c>
      <c r="Q87" s="81" t="s">
        <v>2193</v>
      </c>
      <c r="R87" s="59">
        <v>0</v>
      </c>
      <c r="S87" s="63">
        <v>45346.458333333336</v>
      </c>
      <c r="T87" s="80" t="s">
        <v>2049</v>
      </c>
      <c r="V87" s="60">
        <v>85</v>
      </c>
      <c r="W87" s="60" t="str">
        <f t="shared" si="4"/>
        <v>新竹市</v>
      </c>
      <c r="X87" s="67" t="s">
        <v>1737</v>
      </c>
      <c r="Y87" s="67">
        <v>2</v>
      </c>
      <c r="Z87" s="67">
        <v>5070</v>
      </c>
      <c r="AA87" s="67" t="s">
        <v>2194</v>
      </c>
      <c r="AB87" s="67" t="s">
        <v>2195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1733</v>
      </c>
      <c r="AI87" s="68">
        <v>2</v>
      </c>
      <c r="AJ87" s="67">
        <v>2508</v>
      </c>
      <c r="AK87" s="67" t="s">
        <v>2196</v>
      </c>
      <c r="AL87" s="67" t="s">
        <v>2197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497</v>
      </c>
      <c r="G88" s="62" t="s">
        <v>765</v>
      </c>
      <c r="H88" s="62" t="s">
        <v>791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1737</v>
      </c>
      <c r="Y88" s="67">
        <v>2</v>
      </c>
      <c r="Z88" s="67">
        <v>5068</v>
      </c>
      <c r="AA88" s="67" t="s">
        <v>2198</v>
      </c>
      <c r="AB88" s="67" t="s">
        <v>2199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1733</v>
      </c>
      <c r="AI88" s="68">
        <v>2</v>
      </c>
      <c r="AJ88" s="67">
        <v>5084</v>
      </c>
      <c r="AK88" s="67" t="s">
        <v>2178</v>
      </c>
      <c r="AL88" s="67" t="s">
        <v>2179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140</v>
      </c>
      <c r="G89" s="62" t="s">
        <v>765</v>
      </c>
      <c r="H89" s="62" t="s">
        <v>791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1737</v>
      </c>
      <c r="Y89" s="67">
        <v>2</v>
      </c>
      <c r="Z89" s="67">
        <v>5062</v>
      </c>
      <c r="AA89" s="67" t="s">
        <v>2200</v>
      </c>
      <c r="AB89" s="67" t="s">
        <v>2201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1733</v>
      </c>
      <c r="AI89" s="68">
        <v>2</v>
      </c>
      <c r="AJ89" s="67">
        <v>4108</v>
      </c>
      <c r="AK89" s="67" t="s">
        <v>2202</v>
      </c>
      <c r="AL89" s="67" t="s">
        <v>2203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650</v>
      </c>
      <c r="G90" s="62" t="s">
        <v>773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1737</v>
      </c>
      <c r="Y90" s="67">
        <v>2</v>
      </c>
      <c r="Z90" s="67">
        <v>5082</v>
      </c>
      <c r="AA90" s="67" t="s">
        <v>2204</v>
      </c>
      <c r="AB90" s="67" t="s">
        <v>2205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1733</v>
      </c>
      <c r="AI90" s="68">
        <v>2</v>
      </c>
      <c r="AJ90" s="67" t="s">
        <v>1054</v>
      </c>
      <c r="AK90" s="67" t="s">
        <v>2206</v>
      </c>
      <c r="AL90" s="67" t="s">
        <v>2207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102</v>
      </c>
      <c r="G91" s="62" t="s">
        <v>773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1737</v>
      </c>
      <c r="Y91" s="67">
        <v>2</v>
      </c>
      <c r="Z91" s="67">
        <v>5088</v>
      </c>
      <c r="AA91" s="67" t="s">
        <v>2208</v>
      </c>
      <c r="AB91" s="67" t="s">
        <v>2209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1733</v>
      </c>
      <c r="AI91" s="68">
        <v>2</v>
      </c>
      <c r="AJ91" s="67">
        <v>4285</v>
      </c>
      <c r="AK91" s="67" t="s">
        <v>2210</v>
      </c>
      <c r="AL91" s="67" t="s">
        <v>2211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433</v>
      </c>
      <c r="G92" s="62" t="s">
        <v>773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1737</v>
      </c>
      <c r="Y92" s="67">
        <v>2</v>
      </c>
      <c r="Z92" s="67">
        <v>5081</v>
      </c>
      <c r="AA92" s="67" t="s">
        <v>2212</v>
      </c>
      <c r="AB92" s="67" t="s">
        <v>2213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1733</v>
      </c>
      <c r="AI92" s="68">
        <v>2</v>
      </c>
      <c r="AJ92" s="67">
        <v>4126</v>
      </c>
      <c r="AK92" s="67" t="s">
        <v>2214</v>
      </c>
      <c r="AL92" s="67" t="s">
        <v>2215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357</v>
      </c>
      <c r="G93" s="62" t="s">
        <v>773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1737</v>
      </c>
      <c r="Y93" s="67">
        <v>2</v>
      </c>
      <c r="Z93" s="67">
        <v>5058</v>
      </c>
      <c r="AA93" s="67" t="s">
        <v>2216</v>
      </c>
      <c r="AB93" s="67" t="s">
        <v>2217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1733</v>
      </c>
      <c r="AI93" s="68">
        <v>2</v>
      </c>
      <c r="AJ93" s="67">
        <v>4439</v>
      </c>
      <c r="AK93" s="67" t="s">
        <v>2218</v>
      </c>
      <c r="AL93" s="67" t="s">
        <v>2219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509</v>
      </c>
      <c r="G94" s="62" t="s">
        <v>773</v>
      </c>
      <c r="H94" s="62" t="s">
        <v>777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1737</v>
      </c>
      <c r="Y94" s="67">
        <v>2</v>
      </c>
      <c r="Z94" s="67">
        <v>5079</v>
      </c>
      <c r="AA94" s="67" t="s">
        <v>2220</v>
      </c>
      <c r="AB94" s="67" t="s">
        <v>2221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2222</v>
      </c>
      <c r="AI94" s="68">
        <v>1</v>
      </c>
      <c r="AJ94" s="67" t="s">
        <v>2048</v>
      </c>
      <c r="AK94" s="67" t="s">
        <v>2223</v>
      </c>
      <c r="AL94" s="67" t="s">
        <v>2224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491</v>
      </c>
      <c r="G95" s="62" t="s">
        <v>773</v>
      </c>
      <c r="H95" s="62" t="s">
        <v>888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1737</v>
      </c>
      <c r="Y95" s="67">
        <v>2</v>
      </c>
      <c r="Z95" s="67">
        <v>4716</v>
      </c>
      <c r="AA95" s="67" t="s">
        <v>2225</v>
      </c>
      <c r="AB95" s="67" t="s">
        <v>2226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1733</v>
      </c>
      <c r="AI95" s="68">
        <v>2</v>
      </c>
      <c r="AJ95" s="67">
        <v>4412</v>
      </c>
      <c r="AK95" s="67" t="s">
        <v>2227</v>
      </c>
      <c r="AL95" s="67" t="s">
        <v>2228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423</v>
      </c>
      <c r="G96" s="62" t="s">
        <v>765</v>
      </c>
      <c r="H96" s="62" t="s">
        <v>907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1737</v>
      </c>
      <c r="Y96" s="67">
        <v>2</v>
      </c>
      <c r="Z96" s="67">
        <v>5080</v>
      </c>
      <c r="AA96" s="67" t="s">
        <v>2229</v>
      </c>
      <c r="AB96" s="67" t="s">
        <v>2230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1733</v>
      </c>
      <c r="AI96" s="68">
        <v>2</v>
      </c>
      <c r="AJ96" s="67">
        <v>3080</v>
      </c>
      <c r="AK96" s="67" t="s">
        <v>2231</v>
      </c>
      <c r="AL96" s="67" t="s">
        <v>2232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436</v>
      </c>
      <c r="G97" s="62" t="s">
        <v>764</v>
      </c>
      <c r="H97" s="62" t="s">
        <v>908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1737</v>
      </c>
      <c r="Y97" s="67">
        <v>2</v>
      </c>
      <c r="Z97" s="67">
        <v>4996</v>
      </c>
      <c r="AA97" s="67" t="s">
        <v>2233</v>
      </c>
      <c r="AB97" s="67" t="s">
        <v>2234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1733</v>
      </c>
      <c r="AI97" s="68">
        <v>2</v>
      </c>
      <c r="AJ97" s="67">
        <v>3271</v>
      </c>
      <c r="AK97" s="67" t="s">
        <v>2235</v>
      </c>
      <c r="AL97" s="67" t="s">
        <v>2236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269</v>
      </c>
      <c r="G98" s="62" t="s">
        <v>773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1737</v>
      </c>
      <c r="Y98" s="67">
        <v>2</v>
      </c>
      <c r="Z98" s="67">
        <v>5089</v>
      </c>
      <c r="AA98" s="67" t="s">
        <v>2237</v>
      </c>
      <c r="AB98" s="67" t="s">
        <v>2238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1733</v>
      </c>
      <c r="AI98" s="68">
        <v>2</v>
      </c>
      <c r="AJ98" s="67">
        <v>3753</v>
      </c>
      <c r="AK98" s="67" t="s">
        <v>2239</v>
      </c>
      <c r="AL98" s="67" t="s">
        <v>2240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483</v>
      </c>
      <c r="G99" s="62" t="s">
        <v>765</v>
      </c>
      <c r="H99" s="62" t="s">
        <v>909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1737</v>
      </c>
      <c r="Y99" s="67">
        <v>2</v>
      </c>
      <c r="Z99" s="67">
        <v>5086</v>
      </c>
      <c r="AA99" s="67" t="s">
        <v>2241</v>
      </c>
      <c r="AB99" s="67" t="s">
        <v>2242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1733</v>
      </c>
      <c r="AI99" s="68">
        <v>2</v>
      </c>
      <c r="AJ99" s="67">
        <v>4988</v>
      </c>
      <c r="AK99" s="67" t="s">
        <v>2243</v>
      </c>
      <c r="AL99" s="67" t="s">
        <v>2244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466</v>
      </c>
      <c r="G100" s="62" t="s">
        <v>765</v>
      </c>
      <c r="H100" s="62" t="s">
        <v>905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1737</v>
      </c>
      <c r="Y100" s="67">
        <v>2</v>
      </c>
      <c r="Z100" s="67">
        <v>4825</v>
      </c>
      <c r="AA100" s="67" t="s">
        <v>2245</v>
      </c>
      <c r="AB100" s="67" t="s">
        <v>2246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1733</v>
      </c>
      <c r="AI100" s="68">
        <v>2</v>
      </c>
      <c r="AJ100" s="67">
        <v>3617</v>
      </c>
      <c r="AK100" s="67" t="s">
        <v>2247</v>
      </c>
      <c r="AL100" s="67" t="s">
        <v>2248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480</v>
      </c>
      <c r="G101" s="62" t="s">
        <v>773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1737</v>
      </c>
      <c r="Y101" s="67">
        <v>2</v>
      </c>
      <c r="Z101" s="67">
        <v>5087</v>
      </c>
      <c r="AA101" s="67" t="s">
        <v>2249</v>
      </c>
      <c r="AB101" s="67" t="s">
        <v>2250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1733</v>
      </c>
      <c r="AI101" s="68">
        <v>3</v>
      </c>
      <c r="AJ101" s="67">
        <v>4193</v>
      </c>
      <c r="AK101" s="67" t="s">
        <v>2251</v>
      </c>
      <c r="AL101" s="67" t="s">
        <v>2252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271</v>
      </c>
      <c r="G102" s="62" t="s">
        <v>783</v>
      </c>
      <c r="H102" s="62" t="s">
        <v>802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1737</v>
      </c>
      <c r="Y102" s="67">
        <v>2</v>
      </c>
      <c r="Z102" s="67">
        <v>5025</v>
      </c>
      <c r="AA102" s="67" t="s">
        <v>2253</v>
      </c>
      <c r="AB102" s="67" t="s">
        <v>2254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1733</v>
      </c>
      <c r="AI102" s="68">
        <v>3</v>
      </c>
      <c r="AJ102" s="67">
        <v>4256</v>
      </c>
      <c r="AK102" s="67" t="s">
        <v>2255</v>
      </c>
      <c r="AL102" s="67" t="s">
        <v>2256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461</v>
      </c>
      <c r="G103" s="62" t="s">
        <v>783</v>
      </c>
      <c r="H103" s="62" t="s">
        <v>910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1737</v>
      </c>
      <c r="Y103" s="67">
        <v>2</v>
      </c>
      <c r="Z103" s="67">
        <v>4772</v>
      </c>
      <c r="AA103" s="67" t="s">
        <v>2257</v>
      </c>
      <c r="AB103" s="67" t="s">
        <v>2258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1733</v>
      </c>
      <c r="AI103" s="68">
        <v>2</v>
      </c>
      <c r="AJ103" s="67">
        <v>4936</v>
      </c>
      <c r="AK103" s="67" t="s">
        <v>2259</v>
      </c>
      <c r="AL103" s="67" t="s">
        <v>2260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911</v>
      </c>
      <c r="G104" s="62" t="s">
        <v>781</v>
      </c>
      <c r="H104" s="62" t="s">
        <v>782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1737</v>
      </c>
      <c r="Y104" s="67">
        <v>2</v>
      </c>
      <c r="Z104" s="67">
        <v>5101</v>
      </c>
      <c r="AA104" s="67" t="s">
        <v>2261</v>
      </c>
      <c r="AB104" s="67" t="s">
        <v>2262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1733</v>
      </c>
      <c r="AI104" s="68">
        <v>2</v>
      </c>
      <c r="AJ104" s="67">
        <v>4092</v>
      </c>
      <c r="AK104" s="67" t="s">
        <v>2263</v>
      </c>
      <c r="AL104" s="67" t="s">
        <v>2264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457</v>
      </c>
      <c r="G105" s="62" t="s">
        <v>781</v>
      </c>
      <c r="H105" s="62" t="s">
        <v>912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1737</v>
      </c>
      <c r="Y105" s="67">
        <v>2</v>
      </c>
      <c r="Z105" s="67">
        <v>5096</v>
      </c>
      <c r="AA105" s="67" t="s">
        <v>2265</v>
      </c>
      <c r="AB105" s="67" t="s">
        <v>2266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1733</v>
      </c>
      <c r="AI105" s="68">
        <v>2</v>
      </c>
      <c r="AJ105" s="67">
        <v>3890</v>
      </c>
      <c r="AK105" s="67" t="s">
        <v>2046</v>
      </c>
      <c r="AL105" s="67" t="s">
        <v>2047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443</v>
      </c>
      <c r="G106" s="62" t="s">
        <v>783</v>
      </c>
      <c r="H106" s="62" t="s">
        <v>913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1737</v>
      </c>
      <c r="Y106" s="67">
        <v>2</v>
      </c>
      <c r="Z106" s="67">
        <v>5019</v>
      </c>
      <c r="AA106" s="67" t="s">
        <v>2267</v>
      </c>
      <c r="AB106" s="67" t="s">
        <v>2268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1733</v>
      </c>
      <c r="AI106" s="68">
        <v>2</v>
      </c>
      <c r="AJ106" s="67">
        <v>3015</v>
      </c>
      <c r="AK106" s="67" t="s">
        <v>2269</v>
      </c>
      <c r="AL106" s="67" t="s">
        <v>2270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448</v>
      </c>
      <c r="G107" s="62" t="s">
        <v>774</v>
      </c>
      <c r="H107" s="62" t="s">
        <v>914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1737</v>
      </c>
      <c r="Y107" s="67">
        <v>2</v>
      </c>
      <c r="Z107" s="67">
        <v>5021</v>
      </c>
      <c r="AA107" s="67" t="s">
        <v>2271</v>
      </c>
      <c r="AB107" s="67" t="s">
        <v>2272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1733</v>
      </c>
      <c r="AI107" s="68">
        <v>2</v>
      </c>
      <c r="AJ107" s="67" t="s">
        <v>47</v>
      </c>
      <c r="AK107" s="67" t="s">
        <v>2273</v>
      </c>
      <c r="AL107" s="67" t="s">
        <v>2274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540</v>
      </c>
      <c r="G108" s="62" t="s">
        <v>774</v>
      </c>
      <c r="H108" s="62" t="s">
        <v>775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1737</v>
      </c>
      <c r="Y108" s="67">
        <v>2</v>
      </c>
      <c r="Z108" s="67">
        <v>5047</v>
      </c>
      <c r="AA108" s="67" t="s">
        <v>2275</v>
      </c>
      <c r="AB108" s="67" t="s">
        <v>2276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1733</v>
      </c>
      <c r="AI108" s="68">
        <v>2</v>
      </c>
      <c r="AJ108" s="67">
        <v>4799</v>
      </c>
      <c r="AK108" s="67" t="s">
        <v>2277</v>
      </c>
      <c r="AL108" s="67" t="s">
        <v>2278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504</v>
      </c>
      <c r="G109" s="62" t="s">
        <v>774</v>
      </c>
      <c r="H109" s="62" t="s">
        <v>894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1737</v>
      </c>
      <c r="Y109" s="67">
        <v>2</v>
      </c>
      <c r="Z109" s="67">
        <v>5102</v>
      </c>
      <c r="AA109" s="67" t="s">
        <v>2279</v>
      </c>
      <c r="AB109" s="67" t="s">
        <v>2280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1733</v>
      </c>
      <c r="AI109" s="68">
        <v>2</v>
      </c>
      <c r="AJ109" s="67">
        <v>5052</v>
      </c>
      <c r="AK109" s="67" t="s">
        <v>2119</v>
      </c>
      <c r="AL109" s="67" t="s">
        <v>2120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462</v>
      </c>
      <c r="G110" s="62" t="s">
        <v>792</v>
      </c>
      <c r="H110" s="62" t="s">
        <v>826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1737</v>
      </c>
      <c r="Y110" s="67">
        <v>2</v>
      </c>
      <c r="Z110" s="67">
        <v>5097</v>
      </c>
      <c r="AA110" s="67" t="s">
        <v>2281</v>
      </c>
      <c r="AB110" s="67" t="s">
        <v>2282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1733</v>
      </c>
      <c r="AI110" s="68">
        <v>2</v>
      </c>
      <c r="AJ110" s="67">
        <v>3138</v>
      </c>
      <c r="AK110" s="67" t="s">
        <v>2283</v>
      </c>
      <c r="AL110" s="67" t="s">
        <v>2284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456</v>
      </c>
      <c r="G111" s="62" t="s">
        <v>792</v>
      </c>
      <c r="H111" s="62" t="s">
        <v>915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1737</v>
      </c>
      <c r="Y111" s="67">
        <v>2</v>
      </c>
      <c r="Z111" s="67">
        <v>5017</v>
      </c>
      <c r="AA111" s="67" t="s">
        <v>2285</v>
      </c>
      <c r="AB111" s="67" t="s">
        <v>2286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1733</v>
      </c>
      <c r="AI111" s="68">
        <v>2</v>
      </c>
      <c r="AJ111" s="67">
        <v>4142</v>
      </c>
      <c r="AK111" s="67" t="s">
        <v>2287</v>
      </c>
      <c r="AL111" s="67" t="s">
        <v>2288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104</v>
      </c>
      <c r="G112" s="62" t="s">
        <v>794</v>
      </c>
      <c r="H112" s="62" t="s">
        <v>916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1737</v>
      </c>
      <c r="Y112" s="67">
        <v>2</v>
      </c>
      <c r="Z112" s="67">
        <v>4906</v>
      </c>
      <c r="AA112" s="67" t="s">
        <v>2289</v>
      </c>
      <c r="AB112" s="67" t="s">
        <v>2290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1733</v>
      </c>
      <c r="AI112" s="68">
        <v>2</v>
      </c>
      <c r="AJ112" s="67">
        <v>4185</v>
      </c>
      <c r="AK112" s="67" t="s">
        <v>2291</v>
      </c>
      <c r="AL112" s="67" t="s">
        <v>2292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420</v>
      </c>
      <c r="G113" s="62" t="s">
        <v>794</v>
      </c>
      <c r="H113" s="62" t="s">
        <v>916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1737</v>
      </c>
      <c r="Y113" s="67">
        <v>2</v>
      </c>
      <c r="Z113" s="67">
        <v>5109</v>
      </c>
      <c r="AA113" s="67" t="s">
        <v>2293</v>
      </c>
      <c r="AB113" s="67" t="s">
        <v>2294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1733</v>
      </c>
      <c r="AI113" s="68">
        <v>2</v>
      </c>
      <c r="AJ113" s="67" t="s">
        <v>1021</v>
      </c>
      <c r="AK113" s="67" t="s">
        <v>2295</v>
      </c>
      <c r="AL113" s="67" t="s">
        <v>2296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424</v>
      </c>
      <c r="G114" s="62" t="s">
        <v>789</v>
      </c>
      <c r="H114" s="62" t="s">
        <v>917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1737</v>
      </c>
      <c r="Y114" s="67">
        <v>2</v>
      </c>
      <c r="Z114" s="67">
        <v>5108</v>
      </c>
      <c r="AA114" s="67" t="s">
        <v>2297</v>
      </c>
      <c r="AB114" s="67" t="s">
        <v>2298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1733</v>
      </c>
      <c r="AI114" s="68">
        <v>2</v>
      </c>
      <c r="AJ114" s="67">
        <v>2051</v>
      </c>
      <c r="AK114" s="67" t="s">
        <v>2299</v>
      </c>
      <c r="AL114" s="67" t="s">
        <v>2300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529</v>
      </c>
      <c r="G115" s="62" t="s">
        <v>789</v>
      </c>
      <c r="H115" s="62" t="s">
        <v>917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1737</v>
      </c>
      <c r="Y115" s="67">
        <v>2</v>
      </c>
      <c r="Z115" s="67">
        <v>5111</v>
      </c>
      <c r="AA115" s="67" t="s">
        <v>2301</v>
      </c>
      <c r="AB115" s="67" t="s">
        <v>2302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1733</v>
      </c>
      <c r="AI115" s="68">
        <v>2</v>
      </c>
      <c r="AJ115" s="67">
        <v>5045</v>
      </c>
      <c r="AK115" s="67" t="s">
        <v>2131</v>
      </c>
      <c r="AL115" s="67" t="s">
        <v>2303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137</v>
      </c>
      <c r="G116" s="62" t="s">
        <v>789</v>
      </c>
      <c r="H116" s="62" t="s">
        <v>918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1737</v>
      </c>
      <c r="Y116" s="67">
        <v>2</v>
      </c>
      <c r="Z116" s="67">
        <v>5103</v>
      </c>
      <c r="AA116" s="67" t="s">
        <v>2304</v>
      </c>
      <c r="AB116" s="67" t="s">
        <v>2305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1733</v>
      </c>
      <c r="AI116" s="68">
        <v>2</v>
      </c>
      <c r="AJ116" s="67">
        <v>4688</v>
      </c>
      <c r="AK116" s="67" t="s">
        <v>2306</v>
      </c>
      <c r="AL116" s="67" t="s">
        <v>2307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453</v>
      </c>
      <c r="G117" s="62" t="s">
        <v>789</v>
      </c>
      <c r="H117" s="62" t="s">
        <v>918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1737</v>
      </c>
      <c r="Y117" s="67">
        <v>2</v>
      </c>
      <c r="Z117" s="67">
        <v>5107</v>
      </c>
      <c r="AA117" s="67" t="s">
        <v>2308</v>
      </c>
      <c r="AB117" s="67" t="s">
        <v>2309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1733</v>
      </c>
      <c r="AI117" s="68">
        <v>2</v>
      </c>
      <c r="AJ117" s="67">
        <v>4951</v>
      </c>
      <c r="AK117" s="67" t="s">
        <v>2310</v>
      </c>
      <c r="AL117" s="67" t="s">
        <v>2311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445</v>
      </c>
      <c r="G118" s="62" t="s">
        <v>789</v>
      </c>
      <c r="H118" s="62" t="s">
        <v>822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1737</v>
      </c>
      <c r="Y118" s="67">
        <v>2</v>
      </c>
      <c r="Z118" s="67">
        <v>5094</v>
      </c>
      <c r="AA118" s="67" t="s">
        <v>2312</v>
      </c>
      <c r="AB118" s="67" t="s">
        <v>2313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1733</v>
      </c>
      <c r="AI118" s="68">
        <v>2</v>
      </c>
      <c r="AJ118" s="67">
        <v>2602</v>
      </c>
      <c r="AK118" s="67" t="s">
        <v>2314</v>
      </c>
      <c r="AL118" s="67" t="s">
        <v>2315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106</v>
      </c>
      <c r="G119" s="62" t="s">
        <v>801</v>
      </c>
      <c r="H119" s="62" t="s">
        <v>853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1737</v>
      </c>
      <c r="Y119" s="67">
        <v>2</v>
      </c>
      <c r="Z119" s="67">
        <v>5092</v>
      </c>
      <c r="AA119" s="67" t="s">
        <v>2316</v>
      </c>
      <c r="AB119" s="67" t="s">
        <v>2317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1733</v>
      </c>
      <c r="AI119" s="68">
        <v>2</v>
      </c>
      <c r="AJ119" s="67" t="s">
        <v>1058</v>
      </c>
      <c r="AK119" s="67" t="s">
        <v>2318</v>
      </c>
      <c r="AL119" s="67" t="s">
        <v>2319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852</v>
      </c>
      <c r="G120" s="62" t="s">
        <v>801</v>
      </c>
      <c r="H120" s="62" t="s">
        <v>919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1737</v>
      </c>
      <c r="Y120" s="67">
        <v>2</v>
      </c>
      <c r="Z120" s="67">
        <v>4946</v>
      </c>
      <c r="AA120" s="67" t="s">
        <v>2320</v>
      </c>
      <c r="AB120" s="67" t="s">
        <v>2321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1733</v>
      </c>
      <c r="AI120" s="68">
        <v>3</v>
      </c>
      <c r="AJ120" s="67">
        <v>4119</v>
      </c>
      <c r="AK120" s="67" t="s">
        <v>2322</v>
      </c>
      <c r="AL120" s="67" t="s">
        <v>2323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754</v>
      </c>
      <c r="F121" s="62" t="s">
        <v>755</v>
      </c>
      <c r="G121" s="62" t="s">
        <v>784</v>
      </c>
      <c r="H121" s="62" t="s">
        <v>873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1737</v>
      </c>
      <c r="Y121" s="67">
        <v>2</v>
      </c>
      <c r="Z121" s="67">
        <v>5130</v>
      </c>
      <c r="AA121" s="67" t="s">
        <v>2259</v>
      </c>
      <c r="AB121" s="67" t="s">
        <v>2260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1733</v>
      </c>
      <c r="AI121" s="68">
        <v>2</v>
      </c>
      <c r="AJ121" s="67">
        <v>2492</v>
      </c>
      <c r="AK121" s="67" t="s">
        <v>2324</v>
      </c>
      <c r="AL121" s="67" t="s">
        <v>2325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747</v>
      </c>
      <c r="F122" s="62" t="s">
        <v>748</v>
      </c>
      <c r="G122" s="62" t="s">
        <v>784</v>
      </c>
      <c r="H122" s="62" t="s">
        <v>846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1737</v>
      </c>
      <c r="Y122" s="67">
        <v>2</v>
      </c>
      <c r="Z122" s="67">
        <v>5115</v>
      </c>
      <c r="AA122" s="67" t="s">
        <v>2326</v>
      </c>
      <c r="AB122" s="67" t="s">
        <v>2327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1733</v>
      </c>
      <c r="AI122" s="68">
        <v>2</v>
      </c>
      <c r="AJ122" s="67">
        <v>3542</v>
      </c>
      <c r="AK122" s="67" t="s">
        <v>2328</v>
      </c>
      <c r="AL122" s="67" t="s">
        <v>2329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156</v>
      </c>
      <c r="G123" s="62" t="s">
        <v>799</v>
      </c>
      <c r="H123" s="62" t="s">
        <v>920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1737</v>
      </c>
      <c r="Y123" s="67">
        <v>2</v>
      </c>
      <c r="Z123" s="67">
        <v>5121</v>
      </c>
      <c r="AA123" s="67" t="s">
        <v>2330</v>
      </c>
      <c r="AB123" s="67" t="s">
        <v>2331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1733</v>
      </c>
      <c r="AI123" s="68">
        <v>2</v>
      </c>
      <c r="AJ123" s="67">
        <v>4832</v>
      </c>
      <c r="AK123" s="67" t="s">
        <v>2332</v>
      </c>
      <c r="AL123" s="67" t="s">
        <v>2333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506</v>
      </c>
      <c r="G124" s="62" t="s">
        <v>799</v>
      </c>
      <c r="H124" s="62" t="s">
        <v>880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1737</v>
      </c>
      <c r="Y124" s="67">
        <v>2</v>
      </c>
      <c r="Z124" s="67">
        <v>5091</v>
      </c>
      <c r="AA124" s="67" t="s">
        <v>2334</v>
      </c>
      <c r="AB124" s="67" t="s">
        <v>2335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1733</v>
      </c>
      <c r="AI124" s="68">
        <v>3</v>
      </c>
      <c r="AJ124" s="67">
        <v>3896</v>
      </c>
      <c r="AK124" s="67" t="s">
        <v>2336</v>
      </c>
      <c r="AL124" s="67" t="s">
        <v>2337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499</v>
      </c>
      <c r="G125" s="62" t="s">
        <v>795</v>
      </c>
      <c r="H125" s="62" t="s">
        <v>800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1737</v>
      </c>
      <c r="Y125" s="67">
        <v>2</v>
      </c>
      <c r="Z125" s="67">
        <v>5110</v>
      </c>
      <c r="AA125" s="67" t="s">
        <v>2338</v>
      </c>
      <c r="AB125" s="67" t="s">
        <v>2339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472</v>
      </c>
      <c r="G126" s="62" t="s">
        <v>809</v>
      </c>
      <c r="H126" s="62" t="s">
        <v>921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1737</v>
      </c>
      <c r="Y126" s="67">
        <v>2</v>
      </c>
      <c r="Z126" s="67">
        <v>4811</v>
      </c>
      <c r="AA126" s="67" t="s">
        <v>2340</v>
      </c>
      <c r="AB126" s="67" t="s">
        <v>2341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512</v>
      </c>
      <c r="G127" s="62" t="s">
        <v>809</v>
      </c>
      <c r="H127" s="62" t="s">
        <v>922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1737</v>
      </c>
      <c r="Y127" s="67">
        <v>2</v>
      </c>
      <c r="Z127" s="67">
        <v>5125</v>
      </c>
      <c r="AA127" s="67" t="s">
        <v>2342</v>
      </c>
      <c r="AB127" s="67" t="s">
        <v>2343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477</v>
      </c>
      <c r="G128" s="62" t="s">
        <v>809</v>
      </c>
      <c r="H128" s="62" t="s">
        <v>922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1737</v>
      </c>
      <c r="Y128" s="67">
        <v>2</v>
      </c>
      <c r="Z128" s="67">
        <v>4978</v>
      </c>
      <c r="AA128" s="67" t="s">
        <v>2344</v>
      </c>
      <c r="AB128" s="67" t="s">
        <v>2345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555</v>
      </c>
      <c r="G129" s="62" t="s">
        <v>809</v>
      </c>
      <c r="H129" s="62" t="s">
        <v>923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1737</v>
      </c>
      <c r="Y129" s="67">
        <v>2</v>
      </c>
      <c r="Z129" s="67">
        <v>5129</v>
      </c>
      <c r="AA129" s="67" t="s">
        <v>2346</v>
      </c>
      <c r="AB129" s="67" t="s">
        <v>2347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924</v>
      </c>
      <c r="G130" s="62" t="s">
        <v>773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1737</v>
      </c>
      <c r="Y130" s="67">
        <v>2</v>
      </c>
      <c r="Z130" s="67">
        <v>5145</v>
      </c>
      <c r="AA130" s="67" t="s">
        <v>2348</v>
      </c>
      <c r="AB130" s="67" t="s">
        <v>2349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288</v>
      </c>
      <c r="G131" s="62" t="s">
        <v>796</v>
      </c>
      <c r="H131" s="62" t="s">
        <v>925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1737</v>
      </c>
      <c r="Y131" s="67">
        <v>2</v>
      </c>
      <c r="Z131" s="67">
        <v>5126</v>
      </c>
      <c r="AA131" s="67" t="s">
        <v>2350</v>
      </c>
      <c r="AB131" s="67" t="s">
        <v>2351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63</v>
      </c>
      <c r="G132" s="62" t="s">
        <v>792</v>
      </c>
      <c r="H132" s="62" t="s">
        <v>926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1737</v>
      </c>
      <c r="Y132" s="67">
        <v>2</v>
      </c>
      <c r="Z132" s="67">
        <v>5144</v>
      </c>
      <c r="AA132" s="67" t="s">
        <v>2352</v>
      </c>
      <c r="AB132" s="67" t="s">
        <v>2353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54</v>
      </c>
      <c r="G133" s="62" t="s">
        <v>765</v>
      </c>
      <c r="H133" s="62" t="s">
        <v>766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1737</v>
      </c>
      <c r="Y133" s="67">
        <v>2</v>
      </c>
      <c r="Z133" s="67">
        <v>5066</v>
      </c>
      <c r="AA133" s="67" t="s">
        <v>2354</v>
      </c>
      <c r="AB133" s="67" t="s">
        <v>2355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56</v>
      </c>
      <c r="G134" s="62" t="s">
        <v>765</v>
      </c>
      <c r="H134" s="62" t="s">
        <v>766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1737</v>
      </c>
      <c r="Y134" s="67">
        <v>2</v>
      </c>
      <c r="Z134" s="67">
        <v>5123</v>
      </c>
      <c r="AA134" s="67" t="s">
        <v>2356</v>
      </c>
      <c r="AB134" s="67" t="s">
        <v>2357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686</v>
      </c>
      <c r="F135" s="62" t="s">
        <v>687</v>
      </c>
      <c r="G135" s="62" t="s">
        <v>778</v>
      </c>
      <c r="H135" s="62" t="s">
        <v>807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1737</v>
      </c>
      <c r="Y135" s="67">
        <v>2</v>
      </c>
      <c r="Z135" s="67">
        <v>4854</v>
      </c>
      <c r="AA135" s="67" t="s">
        <v>2358</v>
      </c>
      <c r="AB135" s="67" t="s">
        <v>2359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666</v>
      </c>
      <c r="F136" s="62" t="s">
        <v>927</v>
      </c>
      <c r="G136" s="62" t="s">
        <v>778</v>
      </c>
      <c r="H136" s="62" t="s">
        <v>807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1737</v>
      </c>
      <c r="Y136" s="67">
        <v>2</v>
      </c>
      <c r="Z136" s="67">
        <v>4963</v>
      </c>
      <c r="AA136" s="67" t="s">
        <v>2360</v>
      </c>
      <c r="AB136" s="67" t="s">
        <v>2361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409</v>
      </c>
      <c r="G137" s="62" t="s">
        <v>778</v>
      </c>
      <c r="H137" s="62" t="s">
        <v>807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1737</v>
      </c>
      <c r="Y137" s="67">
        <v>2</v>
      </c>
      <c r="Z137" s="67">
        <v>5147</v>
      </c>
      <c r="AA137" s="67" t="s">
        <v>2362</v>
      </c>
      <c r="AB137" s="67" t="s">
        <v>2363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393</v>
      </c>
      <c r="G138" s="62" t="s">
        <v>778</v>
      </c>
      <c r="H138" s="62" t="s">
        <v>807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1737</v>
      </c>
      <c r="Y138" s="67">
        <v>2</v>
      </c>
      <c r="Z138" s="67">
        <v>5133</v>
      </c>
      <c r="AA138" s="67" t="s">
        <v>2364</v>
      </c>
      <c r="AB138" s="67" t="s">
        <v>2365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459</v>
      </c>
      <c r="G139" s="62" t="s">
        <v>774</v>
      </c>
      <c r="H139" s="62" t="s">
        <v>894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1737</v>
      </c>
      <c r="Y139" s="67">
        <v>2</v>
      </c>
      <c r="Z139" s="67">
        <v>5027</v>
      </c>
      <c r="AA139" s="67" t="s">
        <v>2366</v>
      </c>
      <c r="AB139" s="67" t="s">
        <v>2367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125</v>
      </c>
      <c r="G140" s="62" t="s">
        <v>774</v>
      </c>
      <c r="H140" s="62" t="s">
        <v>894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1737</v>
      </c>
      <c r="Y140" s="67">
        <v>2</v>
      </c>
      <c r="Z140" s="67">
        <v>5136</v>
      </c>
      <c r="AA140" s="67" t="s">
        <v>2368</v>
      </c>
      <c r="AB140" s="67" t="s">
        <v>2369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381</v>
      </c>
      <c r="G141" s="62" t="s">
        <v>774</v>
      </c>
      <c r="H141" s="62" t="s">
        <v>894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1737</v>
      </c>
      <c r="Y141" s="67">
        <v>2</v>
      </c>
      <c r="Z141" s="67">
        <v>5149</v>
      </c>
      <c r="AA141" s="67" t="s">
        <v>2370</v>
      </c>
      <c r="AB141" s="67" t="s">
        <v>2371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402</v>
      </c>
      <c r="G142" s="62" t="s">
        <v>774</v>
      </c>
      <c r="H142" s="62" t="s">
        <v>894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1737</v>
      </c>
      <c r="Y142" s="67">
        <v>2</v>
      </c>
      <c r="Z142" s="67">
        <v>5112</v>
      </c>
      <c r="AA142" s="67" t="s">
        <v>2372</v>
      </c>
      <c r="AB142" s="67" t="s">
        <v>2373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759</v>
      </c>
      <c r="F143" s="62" t="s">
        <v>928</v>
      </c>
      <c r="G143" s="62" t="s">
        <v>784</v>
      </c>
      <c r="H143" s="62" t="s">
        <v>929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1737</v>
      </c>
      <c r="Y143" s="67">
        <v>2</v>
      </c>
      <c r="Z143" s="67">
        <v>5141</v>
      </c>
      <c r="AA143" s="67" t="s">
        <v>2374</v>
      </c>
      <c r="AB143" s="67" t="s">
        <v>2375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59</v>
      </c>
      <c r="G144" s="62" t="s">
        <v>784</v>
      </c>
      <c r="H144" s="62" t="s">
        <v>929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1737</v>
      </c>
      <c r="Y144" s="67">
        <v>2</v>
      </c>
      <c r="Z144" s="67">
        <v>5153</v>
      </c>
      <c r="AA144" s="67" t="s">
        <v>2376</v>
      </c>
      <c r="AB144" s="67" t="s">
        <v>2377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365</v>
      </c>
      <c r="G145" s="62" t="s">
        <v>784</v>
      </c>
      <c r="H145" s="62" t="s">
        <v>929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1737</v>
      </c>
      <c r="Y145" s="67">
        <v>2</v>
      </c>
      <c r="Z145" s="67">
        <v>5116</v>
      </c>
      <c r="AA145" s="67" t="s">
        <v>2378</v>
      </c>
      <c r="AB145" s="67" t="s">
        <v>2379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340</v>
      </c>
      <c r="G146" s="62" t="s">
        <v>781</v>
      </c>
      <c r="H146" s="62" t="s">
        <v>930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1737</v>
      </c>
      <c r="Y146" s="67">
        <v>2</v>
      </c>
      <c r="Z146" s="67">
        <v>5139</v>
      </c>
      <c r="AA146" s="67" t="s">
        <v>2380</v>
      </c>
      <c r="AB146" s="67" t="s">
        <v>2381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71</v>
      </c>
      <c r="G147" s="62" t="s">
        <v>765</v>
      </c>
      <c r="H147" s="62" t="s">
        <v>766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1737</v>
      </c>
      <c r="Y147" s="67">
        <v>2</v>
      </c>
      <c r="Z147" s="67">
        <v>5105</v>
      </c>
      <c r="AA147" s="67" t="s">
        <v>2382</v>
      </c>
      <c r="AB147" s="67" t="s">
        <v>2383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75</v>
      </c>
      <c r="G148" s="62" t="s">
        <v>765</v>
      </c>
      <c r="H148" s="62" t="s">
        <v>766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1737</v>
      </c>
      <c r="Y148" s="67">
        <v>2</v>
      </c>
      <c r="Z148" s="67">
        <v>5104</v>
      </c>
      <c r="AA148" s="67" t="s">
        <v>2384</v>
      </c>
      <c r="AB148" s="67" t="s">
        <v>2385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225</v>
      </c>
      <c r="G149" s="62" t="s">
        <v>765</v>
      </c>
      <c r="H149" s="62" t="s">
        <v>905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1737</v>
      </c>
      <c r="Y149" s="67">
        <v>2</v>
      </c>
      <c r="Z149" s="67">
        <v>4944</v>
      </c>
      <c r="AA149" s="67" t="s">
        <v>2386</v>
      </c>
      <c r="AB149" s="67" t="s">
        <v>2387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931</v>
      </c>
      <c r="G150" s="62" t="s">
        <v>765</v>
      </c>
      <c r="H150" s="62" t="s">
        <v>905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1737</v>
      </c>
      <c r="Y150" s="67">
        <v>2</v>
      </c>
      <c r="Z150" s="67">
        <v>5154</v>
      </c>
      <c r="AA150" s="67" t="s">
        <v>2388</v>
      </c>
      <c r="AB150" s="67" t="s">
        <v>2389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169</v>
      </c>
      <c r="G151" s="62" t="s">
        <v>778</v>
      </c>
      <c r="H151" s="62" t="s">
        <v>807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1737</v>
      </c>
      <c r="Y151" s="67">
        <v>2</v>
      </c>
      <c r="Z151" s="67">
        <v>5156</v>
      </c>
      <c r="AA151" s="67" t="s">
        <v>2390</v>
      </c>
      <c r="AB151" s="67" t="s">
        <v>2391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932</v>
      </c>
      <c r="G152" s="62" t="s">
        <v>778</v>
      </c>
      <c r="H152" s="62" t="s">
        <v>807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1737</v>
      </c>
      <c r="Y152" s="67">
        <v>2</v>
      </c>
      <c r="Z152" s="67">
        <v>4918</v>
      </c>
      <c r="AA152" s="67" t="s">
        <v>2392</v>
      </c>
      <c r="AB152" s="67" t="s">
        <v>2393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301</v>
      </c>
      <c r="G153" s="62" t="s">
        <v>778</v>
      </c>
      <c r="H153" s="62" t="s">
        <v>807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1737</v>
      </c>
      <c r="Y153" s="67">
        <v>2</v>
      </c>
      <c r="Z153" s="67">
        <v>5117</v>
      </c>
      <c r="AA153" s="67" t="s">
        <v>2394</v>
      </c>
      <c r="AB153" s="67" t="s">
        <v>2395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355</v>
      </c>
      <c r="G154" s="62" t="s">
        <v>778</v>
      </c>
      <c r="H154" s="62" t="s">
        <v>807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1737</v>
      </c>
      <c r="Y154" s="67">
        <v>2</v>
      </c>
      <c r="Z154" s="67">
        <v>5127</v>
      </c>
      <c r="AA154" s="67" t="s">
        <v>2396</v>
      </c>
      <c r="AB154" s="67" t="s">
        <v>2397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387</v>
      </c>
      <c r="G155" s="62" t="s">
        <v>774</v>
      </c>
      <c r="H155" s="62" t="s">
        <v>815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1737</v>
      </c>
      <c r="Y155" s="67">
        <v>2</v>
      </c>
      <c r="Z155" s="67">
        <v>5142</v>
      </c>
      <c r="AA155" s="67" t="s">
        <v>2398</v>
      </c>
      <c r="AB155" s="67" t="s">
        <v>2399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712</v>
      </c>
      <c r="F156" s="62" t="s">
        <v>933</v>
      </c>
      <c r="G156" s="62" t="s">
        <v>774</v>
      </c>
      <c r="H156" s="62" t="s">
        <v>815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1737</v>
      </c>
      <c r="Y156" s="67">
        <v>2</v>
      </c>
      <c r="Z156" s="67">
        <v>5162</v>
      </c>
      <c r="AA156" s="67" t="s">
        <v>2400</v>
      </c>
      <c r="AB156" s="67" t="s">
        <v>2401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715</v>
      </c>
      <c r="F157" s="62" t="s">
        <v>716</v>
      </c>
      <c r="G157" s="62" t="s">
        <v>774</v>
      </c>
      <c r="H157" s="62" t="s">
        <v>815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1737</v>
      </c>
      <c r="Y157" s="67">
        <v>2</v>
      </c>
      <c r="Z157" s="67">
        <v>5157</v>
      </c>
      <c r="AA157" s="67" t="s">
        <v>2402</v>
      </c>
      <c r="AB157" s="67" t="s">
        <v>2403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61</v>
      </c>
      <c r="G158" s="62" t="s">
        <v>774</v>
      </c>
      <c r="H158" s="62" t="s">
        <v>894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1737</v>
      </c>
      <c r="Y158" s="67">
        <v>2</v>
      </c>
      <c r="Z158" s="67">
        <v>5148</v>
      </c>
      <c r="AA158" s="67" t="s">
        <v>2404</v>
      </c>
      <c r="AB158" s="67" t="s">
        <v>2405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67</v>
      </c>
      <c r="G159" s="62" t="s">
        <v>784</v>
      </c>
      <c r="H159" s="62" t="s">
        <v>929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187</v>
      </c>
      <c r="G160" s="62" t="s">
        <v>784</v>
      </c>
      <c r="H160" s="62" t="s">
        <v>929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292</v>
      </c>
      <c r="G161" s="62" t="s">
        <v>784</v>
      </c>
      <c r="H161" s="62" t="s">
        <v>929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934</v>
      </c>
      <c r="G162" s="62" t="s">
        <v>784</v>
      </c>
      <c r="H162" s="62" t="s">
        <v>929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893</v>
      </c>
      <c r="G163" s="62" t="s">
        <v>765</v>
      </c>
      <c r="H163" s="62" t="s">
        <v>766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591</v>
      </c>
      <c r="F164" s="62" t="s">
        <v>592</v>
      </c>
      <c r="G164" s="62" t="s">
        <v>765</v>
      </c>
      <c r="H164" s="62" t="s">
        <v>766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167</v>
      </c>
      <c r="G165" s="62" t="s">
        <v>765</v>
      </c>
      <c r="H165" s="62" t="s">
        <v>766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935</v>
      </c>
      <c r="G166" s="62" t="s">
        <v>765</v>
      </c>
      <c r="H166" s="62" t="s">
        <v>905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414</v>
      </c>
      <c r="G167" s="62" t="s">
        <v>765</v>
      </c>
      <c r="H167" s="62" t="s">
        <v>905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568</v>
      </c>
      <c r="G168" s="62" t="s">
        <v>765</v>
      </c>
      <c r="H168" s="62" t="s">
        <v>905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936</v>
      </c>
      <c r="G169" s="62" t="s">
        <v>765</v>
      </c>
      <c r="H169" s="62" t="s">
        <v>905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78</v>
      </c>
      <c r="G170" s="62" t="s">
        <v>778</v>
      </c>
      <c r="H170" s="62" t="s">
        <v>807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152</v>
      </c>
      <c r="G171" s="62" t="s">
        <v>778</v>
      </c>
      <c r="H171" s="62" t="s">
        <v>807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168</v>
      </c>
      <c r="G172" s="62" t="s">
        <v>778</v>
      </c>
      <c r="H172" s="62" t="s">
        <v>807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133</v>
      </c>
      <c r="G173" s="62" t="s">
        <v>778</v>
      </c>
      <c r="H173" s="62" t="s">
        <v>807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116</v>
      </c>
      <c r="G174" s="62" t="s">
        <v>774</v>
      </c>
      <c r="H174" s="62" t="s">
        <v>815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937</v>
      </c>
      <c r="G175" s="62" t="s">
        <v>774</v>
      </c>
      <c r="H175" s="62" t="s">
        <v>815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224</v>
      </c>
      <c r="G176" s="62" t="s">
        <v>774</v>
      </c>
      <c r="H176" s="62" t="s">
        <v>815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343</v>
      </c>
      <c r="G177" s="62" t="s">
        <v>774</v>
      </c>
      <c r="H177" s="62" t="s">
        <v>815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524</v>
      </c>
      <c r="G178" s="62" t="s">
        <v>784</v>
      </c>
      <c r="H178" s="62" t="s">
        <v>938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760</v>
      </c>
      <c r="F179" s="62" t="s">
        <v>939</v>
      </c>
      <c r="G179" s="62" t="s">
        <v>784</v>
      </c>
      <c r="H179" s="62" t="s">
        <v>938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148</v>
      </c>
      <c r="G180" s="62" t="s">
        <v>792</v>
      </c>
      <c r="H180" s="62" t="s">
        <v>940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228</v>
      </c>
      <c r="G181" s="62" t="s">
        <v>765</v>
      </c>
      <c r="H181" s="62" t="s">
        <v>766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898</v>
      </c>
      <c r="G182" s="62" t="s">
        <v>765</v>
      </c>
      <c r="H182" s="62" t="s">
        <v>766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941</v>
      </c>
      <c r="G183" s="62" t="s">
        <v>765</v>
      </c>
      <c r="H183" s="62" t="s">
        <v>766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157</v>
      </c>
      <c r="G184" s="62" t="s">
        <v>765</v>
      </c>
      <c r="H184" s="62" t="s">
        <v>905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942</v>
      </c>
      <c r="G185" s="62" t="s">
        <v>765</v>
      </c>
      <c r="H185" s="62" t="s">
        <v>905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943</v>
      </c>
      <c r="G186" s="62" t="s">
        <v>765</v>
      </c>
      <c r="H186" s="62" t="s">
        <v>905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535</v>
      </c>
      <c r="G187" s="62" t="s">
        <v>778</v>
      </c>
      <c r="H187" s="62" t="s">
        <v>944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675</v>
      </c>
      <c r="F188" s="62" t="s">
        <v>676</v>
      </c>
      <c r="G188" s="62" t="s">
        <v>778</v>
      </c>
      <c r="H188" s="62" t="s">
        <v>944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945</v>
      </c>
      <c r="G189" s="62" t="s">
        <v>778</v>
      </c>
      <c r="H189" s="62" t="s">
        <v>807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77</v>
      </c>
      <c r="G190" s="62" t="s">
        <v>778</v>
      </c>
      <c r="H190" s="62" t="s">
        <v>807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946</v>
      </c>
      <c r="G191" s="62" t="s">
        <v>774</v>
      </c>
      <c r="H191" s="62" t="s">
        <v>815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113</v>
      </c>
      <c r="G192" s="62" t="s">
        <v>774</v>
      </c>
      <c r="H192" s="62" t="s">
        <v>815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947</v>
      </c>
      <c r="G193" s="62" t="s">
        <v>784</v>
      </c>
      <c r="H193" s="62" t="s">
        <v>810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192</v>
      </c>
      <c r="G194" s="62" t="s">
        <v>784</v>
      </c>
      <c r="H194" s="62" t="s">
        <v>810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589</v>
      </c>
      <c r="F195" s="62" t="s">
        <v>590</v>
      </c>
      <c r="G195" s="62" t="s">
        <v>765</v>
      </c>
      <c r="H195" s="62" t="s">
        <v>766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450</v>
      </c>
      <c r="G196" s="62" t="s">
        <v>765</v>
      </c>
      <c r="H196" s="62" t="s">
        <v>766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948</v>
      </c>
      <c r="G197" s="62" t="s">
        <v>765</v>
      </c>
      <c r="H197" s="62" t="s">
        <v>766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207</v>
      </c>
      <c r="G198" s="62" t="s">
        <v>765</v>
      </c>
      <c r="H198" s="62" t="s">
        <v>905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587</v>
      </c>
      <c r="F199" s="62" t="s">
        <v>949</v>
      </c>
      <c r="G199" s="62" t="s">
        <v>765</v>
      </c>
      <c r="H199" s="62" t="s">
        <v>905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950</v>
      </c>
      <c r="G200" s="62" t="s">
        <v>765</v>
      </c>
      <c r="H200" s="62" t="s">
        <v>905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951</v>
      </c>
      <c r="G201" s="62" t="s">
        <v>778</v>
      </c>
      <c r="H201" s="62" t="s">
        <v>944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952</v>
      </c>
      <c r="G202" s="62" t="s">
        <v>778</v>
      </c>
      <c r="H202" s="62" t="s">
        <v>944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375</v>
      </c>
      <c r="G203" s="62" t="s">
        <v>778</v>
      </c>
      <c r="H203" s="62" t="s">
        <v>944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377</v>
      </c>
      <c r="G204" s="62" t="s">
        <v>778</v>
      </c>
      <c r="H204" s="62" t="s">
        <v>944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953</v>
      </c>
      <c r="G205" s="62" t="s">
        <v>784</v>
      </c>
      <c r="H205" s="62" t="s">
        <v>810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756</v>
      </c>
      <c r="F206" s="62" t="s">
        <v>757</v>
      </c>
      <c r="G206" s="62" t="s">
        <v>784</v>
      </c>
      <c r="H206" s="62" t="s">
        <v>785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399</v>
      </c>
      <c r="G207" s="62" t="s">
        <v>784</v>
      </c>
      <c r="H207" s="62" t="s">
        <v>785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516</v>
      </c>
      <c r="G208" s="62" t="s">
        <v>784</v>
      </c>
      <c r="H208" s="62" t="s">
        <v>785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889</v>
      </c>
      <c r="G209" s="62" t="s">
        <v>765</v>
      </c>
      <c r="H209" s="62" t="s">
        <v>766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307</v>
      </c>
      <c r="G210" s="62" t="s">
        <v>765</v>
      </c>
      <c r="H210" s="62" t="s">
        <v>766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318</v>
      </c>
      <c r="G211" s="62" t="s">
        <v>765</v>
      </c>
      <c r="H211" s="62" t="s">
        <v>766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564</v>
      </c>
      <c r="G212" s="62" t="s">
        <v>765</v>
      </c>
      <c r="H212" s="62" t="s">
        <v>791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511</v>
      </c>
      <c r="G213" s="62" t="s">
        <v>765</v>
      </c>
      <c r="H213" s="62" t="s">
        <v>791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954</v>
      </c>
      <c r="G214" s="62" t="s">
        <v>778</v>
      </c>
      <c r="H214" s="62" t="s">
        <v>800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955</v>
      </c>
      <c r="G215" s="62" t="s">
        <v>778</v>
      </c>
      <c r="H215" s="62" t="s">
        <v>800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188</v>
      </c>
      <c r="G216" s="62" t="s">
        <v>778</v>
      </c>
      <c r="H216" s="62" t="s">
        <v>800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264</v>
      </c>
      <c r="G217" s="62" t="s">
        <v>774</v>
      </c>
      <c r="H217" s="62" t="s">
        <v>956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421</v>
      </c>
      <c r="G218" s="62" t="s">
        <v>774</v>
      </c>
      <c r="H218" s="62" t="s">
        <v>957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258</v>
      </c>
      <c r="G219" s="62" t="s">
        <v>774</v>
      </c>
      <c r="H219" s="62" t="s">
        <v>956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505</v>
      </c>
      <c r="G220" s="62" t="s">
        <v>774</v>
      </c>
      <c r="H220" s="62" t="s">
        <v>956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958</v>
      </c>
      <c r="G221" s="62" t="s">
        <v>784</v>
      </c>
      <c r="H221" s="62" t="s">
        <v>785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339</v>
      </c>
      <c r="G222" s="62" t="s">
        <v>784</v>
      </c>
      <c r="H222" s="62" t="s">
        <v>785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362</v>
      </c>
      <c r="G223" s="62" t="s">
        <v>784</v>
      </c>
      <c r="H223" s="62" t="s">
        <v>785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959</v>
      </c>
      <c r="G224" s="62" t="s">
        <v>765</v>
      </c>
      <c r="H224" s="62" t="s">
        <v>766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332</v>
      </c>
      <c r="G225" s="62" t="s">
        <v>765</v>
      </c>
      <c r="H225" s="62" t="s">
        <v>766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513</v>
      </c>
      <c r="G226" s="62" t="s">
        <v>765</v>
      </c>
      <c r="H226" s="62" t="s">
        <v>766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434</v>
      </c>
      <c r="G227" s="62" t="s">
        <v>765</v>
      </c>
      <c r="H227" s="62" t="s">
        <v>791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603</v>
      </c>
      <c r="F228" s="62" t="s">
        <v>604</v>
      </c>
      <c r="G228" s="62" t="s">
        <v>765</v>
      </c>
      <c r="H228" s="62" t="s">
        <v>791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960</v>
      </c>
      <c r="G229" s="62" t="s">
        <v>765</v>
      </c>
      <c r="H229" s="62" t="s">
        <v>791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147</v>
      </c>
      <c r="G230" s="62" t="s">
        <v>778</v>
      </c>
      <c r="H230" s="62" t="s">
        <v>800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468</v>
      </c>
      <c r="G231" s="62" t="s">
        <v>778</v>
      </c>
      <c r="H231" s="62" t="s">
        <v>800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870</v>
      </c>
      <c r="F232" s="62" t="s">
        <v>871</v>
      </c>
      <c r="G232" s="62" t="s">
        <v>778</v>
      </c>
      <c r="H232" s="62" t="s">
        <v>800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119</v>
      </c>
      <c r="G233" s="62" t="s">
        <v>774</v>
      </c>
      <c r="H233" s="62" t="s">
        <v>956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126</v>
      </c>
      <c r="G234" s="62" t="s">
        <v>774</v>
      </c>
      <c r="H234" s="62" t="s">
        <v>956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141</v>
      </c>
      <c r="G235" s="62" t="s">
        <v>774</v>
      </c>
      <c r="H235" s="62" t="s">
        <v>956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182</v>
      </c>
      <c r="G236" s="62" t="s">
        <v>774</v>
      </c>
      <c r="H236" s="62" t="s">
        <v>956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118</v>
      </c>
      <c r="G237" s="62" t="s">
        <v>784</v>
      </c>
      <c r="H237" s="62" t="s">
        <v>785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961</v>
      </c>
      <c r="G238" s="62" t="s">
        <v>784</v>
      </c>
      <c r="H238" s="62" t="s">
        <v>785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544</v>
      </c>
      <c r="G239" s="62" t="s">
        <v>784</v>
      </c>
      <c r="H239" s="62" t="s">
        <v>877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565</v>
      </c>
      <c r="G240" s="62" t="s">
        <v>765</v>
      </c>
      <c r="H240" s="62" t="s">
        <v>766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891</v>
      </c>
      <c r="G241" s="62" t="s">
        <v>765</v>
      </c>
      <c r="H241" s="62" t="s">
        <v>766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622</v>
      </c>
      <c r="F242" s="62" t="s">
        <v>623</v>
      </c>
      <c r="G242" s="62" t="s">
        <v>773</v>
      </c>
      <c r="H242" s="62" t="s">
        <v>777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569</v>
      </c>
      <c r="G243" s="62" t="s">
        <v>765</v>
      </c>
      <c r="H243" s="62" t="s">
        <v>791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610</v>
      </c>
      <c r="F244" s="62" t="s">
        <v>611</v>
      </c>
      <c r="G244" s="62" t="s">
        <v>765</v>
      </c>
      <c r="H244" s="62" t="s">
        <v>791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849</v>
      </c>
      <c r="F245" s="62" t="s">
        <v>850</v>
      </c>
      <c r="G245" s="62" t="s">
        <v>765</v>
      </c>
      <c r="H245" s="62" t="s">
        <v>791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962</v>
      </c>
      <c r="G246" s="62" t="s">
        <v>765</v>
      </c>
      <c r="H246" s="62" t="s">
        <v>791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677</v>
      </c>
      <c r="F247" s="62" t="s">
        <v>678</v>
      </c>
      <c r="G247" s="62" t="s">
        <v>778</v>
      </c>
      <c r="H247" s="62" t="s">
        <v>800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681</v>
      </c>
      <c r="F248" s="62" t="s">
        <v>682</v>
      </c>
      <c r="G248" s="62" t="s">
        <v>778</v>
      </c>
      <c r="H248" s="62" t="s">
        <v>800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963</v>
      </c>
      <c r="G249" s="62" t="s">
        <v>774</v>
      </c>
      <c r="H249" s="62" t="s">
        <v>853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114</v>
      </c>
      <c r="G250" s="62" t="s">
        <v>774</v>
      </c>
      <c r="H250" s="62" t="s">
        <v>956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906</v>
      </c>
      <c r="G251" s="62" t="s">
        <v>774</v>
      </c>
      <c r="H251" s="62" t="s">
        <v>853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135</v>
      </c>
      <c r="G252" s="62" t="s">
        <v>774</v>
      </c>
      <c r="H252" s="62" t="s">
        <v>853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750</v>
      </c>
      <c r="F253" s="62" t="s">
        <v>964</v>
      </c>
      <c r="G253" s="62" t="s">
        <v>784</v>
      </c>
      <c r="H253" s="62" t="s">
        <v>846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751</v>
      </c>
      <c r="F254" s="62" t="s">
        <v>752</v>
      </c>
      <c r="G254" s="62" t="s">
        <v>784</v>
      </c>
      <c r="H254" s="62" t="s">
        <v>846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58</v>
      </c>
      <c r="G255" s="62" t="s">
        <v>784</v>
      </c>
      <c r="H255" s="62" t="s">
        <v>846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617</v>
      </c>
      <c r="F256" s="62" t="s">
        <v>618</v>
      </c>
      <c r="G256" s="62" t="s">
        <v>773</v>
      </c>
      <c r="H256" s="62" t="s">
        <v>777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624</v>
      </c>
      <c r="F257" s="62" t="s">
        <v>965</v>
      </c>
      <c r="G257" s="62" t="s">
        <v>773</v>
      </c>
      <c r="H257" s="62" t="s">
        <v>777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890</v>
      </c>
      <c r="G258" s="62" t="s">
        <v>765</v>
      </c>
      <c r="H258" s="62" t="s">
        <v>791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966</v>
      </c>
      <c r="G259" s="62" t="s">
        <v>765</v>
      </c>
      <c r="H259" s="62" t="s">
        <v>791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405</v>
      </c>
      <c r="G260" s="62" t="s">
        <v>765</v>
      </c>
      <c r="H260" s="62" t="s">
        <v>791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669</v>
      </c>
      <c r="F261" s="62" t="s">
        <v>670</v>
      </c>
      <c r="G261" s="62" t="s">
        <v>778</v>
      </c>
      <c r="H261" s="62" t="s">
        <v>800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673</v>
      </c>
      <c r="F262" s="62" t="s">
        <v>967</v>
      </c>
      <c r="G262" s="62" t="s">
        <v>778</v>
      </c>
      <c r="H262" s="62" t="s">
        <v>800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514</v>
      </c>
      <c r="G263" s="62" t="s">
        <v>778</v>
      </c>
      <c r="H263" s="62" t="s">
        <v>800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786</v>
      </c>
      <c r="G264" s="62" t="s">
        <v>778</v>
      </c>
      <c r="H264" s="62" t="s">
        <v>800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708</v>
      </c>
      <c r="F265" s="62" t="s">
        <v>709</v>
      </c>
      <c r="G265" s="62" t="s">
        <v>774</v>
      </c>
      <c r="H265" s="62" t="s">
        <v>968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500</v>
      </c>
      <c r="G266" s="62" t="s">
        <v>774</v>
      </c>
      <c r="H266" s="62" t="s">
        <v>853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345</v>
      </c>
      <c r="G267" s="62" t="s">
        <v>784</v>
      </c>
      <c r="H267" s="62" t="s">
        <v>846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376</v>
      </c>
      <c r="G268" s="62" t="s">
        <v>784</v>
      </c>
      <c r="H268" s="62" t="s">
        <v>846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370</v>
      </c>
      <c r="G269" s="62" t="s">
        <v>784</v>
      </c>
      <c r="H269" s="62" t="s">
        <v>846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70</v>
      </c>
      <c r="G270" s="62" t="s">
        <v>773</v>
      </c>
      <c r="H270" s="62" t="s">
        <v>777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259</v>
      </c>
      <c r="G271" s="62" t="s">
        <v>773</v>
      </c>
      <c r="H271" s="62" t="s">
        <v>777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286</v>
      </c>
      <c r="G272" s="62" t="s">
        <v>773</v>
      </c>
      <c r="H272" s="62" t="s">
        <v>777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614</v>
      </c>
      <c r="F273" s="62" t="s">
        <v>615</v>
      </c>
      <c r="G273" s="62" t="s">
        <v>773</v>
      </c>
      <c r="H273" s="62" t="s">
        <v>777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619</v>
      </c>
      <c r="F274" s="62" t="s">
        <v>620</v>
      </c>
      <c r="G274" s="62" t="s">
        <v>773</v>
      </c>
      <c r="H274" s="62" t="s">
        <v>777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99</v>
      </c>
      <c r="G275" s="62" t="s">
        <v>765</v>
      </c>
      <c r="H275" s="62" t="s">
        <v>791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101</v>
      </c>
      <c r="G276" s="62" t="s">
        <v>765</v>
      </c>
      <c r="H276" s="62" t="s">
        <v>791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311</v>
      </c>
      <c r="G277" s="62" t="s">
        <v>778</v>
      </c>
      <c r="H277" s="62" t="s">
        <v>800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369</v>
      </c>
      <c r="G278" s="62" t="s">
        <v>778</v>
      </c>
      <c r="H278" s="62" t="s">
        <v>800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358</v>
      </c>
      <c r="G279" s="62" t="s">
        <v>778</v>
      </c>
      <c r="H279" s="62" t="s">
        <v>800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275</v>
      </c>
      <c r="G280" s="62" t="s">
        <v>774</v>
      </c>
      <c r="H280" s="62" t="s">
        <v>853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438</v>
      </c>
      <c r="G281" s="62" t="s">
        <v>774</v>
      </c>
      <c r="H281" s="62" t="s">
        <v>968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218</v>
      </c>
      <c r="G282" s="62" t="s">
        <v>784</v>
      </c>
      <c r="H282" s="62" t="s">
        <v>846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223</v>
      </c>
      <c r="G283" s="62" t="s">
        <v>784</v>
      </c>
      <c r="H283" s="62" t="s">
        <v>846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322</v>
      </c>
      <c r="G284" s="62" t="s">
        <v>784</v>
      </c>
      <c r="H284" s="62" t="s">
        <v>846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969</v>
      </c>
      <c r="G285" s="62" t="s">
        <v>778</v>
      </c>
      <c r="H285" s="62" t="s">
        <v>800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600</v>
      </c>
      <c r="F286" s="62" t="s">
        <v>601</v>
      </c>
      <c r="G286" s="62" t="s">
        <v>765</v>
      </c>
      <c r="H286" s="62" t="s">
        <v>791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970</v>
      </c>
      <c r="G287" s="62" t="s">
        <v>778</v>
      </c>
      <c r="H287" s="62" t="s">
        <v>800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574</v>
      </c>
      <c r="G288" s="62" t="s">
        <v>773</v>
      </c>
      <c r="H288" s="62" t="s">
        <v>777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971</v>
      </c>
      <c r="G289" s="62" t="s">
        <v>773</v>
      </c>
      <c r="H289" s="62" t="s">
        <v>777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972</v>
      </c>
      <c r="G290" s="62" t="s">
        <v>773</v>
      </c>
      <c r="H290" s="62" t="s">
        <v>777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973</v>
      </c>
      <c r="G291" s="62" t="s">
        <v>765</v>
      </c>
      <c r="H291" s="62" t="s">
        <v>793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974</v>
      </c>
      <c r="G292" s="62" t="s">
        <v>765</v>
      </c>
      <c r="H292" s="62" t="s">
        <v>793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201</v>
      </c>
      <c r="G293" s="62" t="s">
        <v>765</v>
      </c>
      <c r="H293" s="62" t="s">
        <v>793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248</v>
      </c>
      <c r="G294" s="62" t="s">
        <v>778</v>
      </c>
      <c r="H294" s="62" t="s">
        <v>800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274</v>
      </c>
      <c r="G295" s="62" t="s">
        <v>778</v>
      </c>
      <c r="H295" s="62" t="s">
        <v>800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205</v>
      </c>
      <c r="G296" s="62" t="s">
        <v>774</v>
      </c>
      <c r="H296" s="62" t="s">
        <v>968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220</v>
      </c>
      <c r="G297" s="62" t="s">
        <v>774</v>
      </c>
      <c r="H297" s="62" t="s">
        <v>968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253</v>
      </c>
      <c r="G298" s="62" t="s">
        <v>774</v>
      </c>
      <c r="H298" s="62" t="s">
        <v>968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385</v>
      </c>
      <c r="G299" s="62" t="s">
        <v>774</v>
      </c>
      <c r="H299" s="62" t="s">
        <v>968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130</v>
      </c>
      <c r="G300" s="62" t="s">
        <v>784</v>
      </c>
      <c r="H300" s="62" t="s">
        <v>846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174</v>
      </c>
      <c r="G301" s="62" t="s">
        <v>784</v>
      </c>
      <c r="H301" s="62" t="s">
        <v>846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630</v>
      </c>
      <c r="F302" s="62" t="s">
        <v>631</v>
      </c>
      <c r="G302" s="62" t="s">
        <v>773</v>
      </c>
      <c r="H302" s="62" t="s">
        <v>777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975</v>
      </c>
      <c r="G303" s="62" t="s">
        <v>773</v>
      </c>
      <c r="H303" s="62" t="s">
        <v>777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291</v>
      </c>
      <c r="G304" s="62" t="s">
        <v>773</v>
      </c>
      <c r="H304" s="62" t="s">
        <v>777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632</v>
      </c>
      <c r="F305" s="62" t="s">
        <v>976</v>
      </c>
      <c r="G305" s="62" t="s">
        <v>765</v>
      </c>
      <c r="H305" s="62" t="s">
        <v>793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977</v>
      </c>
      <c r="G306" s="62" t="s">
        <v>765</v>
      </c>
      <c r="H306" s="62" t="s">
        <v>793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139</v>
      </c>
      <c r="G307" s="62" t="s">
        <v>765</v>
      </c>
      <c r="H307" s="62" t="s">
        <v>793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222</v>
      </c>
      <c r="G308" s="62" t="s">
        <v>765</v>
      </c>
      <c r="H308" s="62" t="s">
        <v>793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904</v>
      </c>
      <c r="G309" s="62" t="s">
        <v>778</v>
      </c>
      <c r="H309" s="62" t="s">
        <v>800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978</v>
      </c>
      <c r="G310" s="62" t="s">
        <v>778</v>
      </c>
      <c r="H310" s="62" t="s">
        <v>800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701</v>
      </c>
      <c r="F311" s="62" t="s">
        <v>702</v>
      </c>
      <c r="G311" s="62" t="s">
        <v>774</v>
      </c>
      <c r="H311" s="62" t="s">
        <v>775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103</v>
      </c>
      <c r="G312" s="62" t="s">
        <v>774</v>
      </c>
      <c r="H312" s="62" t="s">
        <v>968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123</v>
      </c>
      <c r="G313" s="62" t="s">
        <v>774</v>
      </c>
      <c r="H313" s="62" t="s">
        <v>968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502</v>
      </c>
      <c r="G314" s="62" t="s">
        <v>784</v>
      </c>
      <c r="H314" s="62" t="s">
        <v>842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753</v>
      </c>
      <c r="F315" s="62" t="s">
        <v>979</v>
      </c>
      <c r="G315" s="62" t="s">
        <v>784</v>
      </c>
      <c r="H315" s="62" t="s">
        <v>842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350</v>
      </c>
      <c r="G316" s="62" t="s">
        <v>784</v>
      </c>
      <c r="H316" s="62" t="s">
        <v>842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625</v>
      </c>
      <c r="F317" s="62" t="s">
        <v>626</v>
      </c>
      <c r="G317" s="62" t="s">
        <v>773</v>
      </c>
      <c r="H317" s="62" t="s">
        <v>777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980</v>
      </c>
      <c r="G318" s="62" t="s">
        <v>773</v>
      </c>
      <c r="H318" s="62" t="s">
        <v>777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520</v>
      </c>
      <c r="G319" s="62" t="s">
        <v>773</v>
      </c>
      <c r="H319" s="62" t="s">
        <v>777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981</v>
      </c>
      <c r="G320" s="62" t="s">
        <v>765</v>
      </c>
      <c r="H320" s="62" t="s">
        <v>793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124</v>
      </c>
      <c r="G321" s="62" t="s">
        <v>765</v>
      </c>
      <c r="H321" s="62" t="s">
        <v>793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213</v>
      </c>
      <c r="G322" s="62" t="s">
        <v>765</v>
      </c>
      <c r="H322" s="62" t="s">
        <v>793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336</v>
      </c>
      <c r="G323" s="62" t="s">
        <v>765</v>
      </c>
      <c r="H323" s="62" t="s">
        <v>793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982</v>
      </c>
      <c r="G324" s="62" t="s">
        <v>778</v>
      </c>
      <c r="H324" s="62" t="s">
        <v>800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983</v>
      </c>
      <c r="G325" s="62" t="s">
        <v>778</v>
      </c>
      <c r="H325" s="62" t="s">
        <v>800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151</v>
      </c>
      <c r="G326" s="62" t="s">
        <v>778</v>
      </c>
      <c r="H326" s="62" t="s">
        <v>800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984</v>
      </c>
      <c r="G327" s="62" t="s">
        <v>778</v>
      </c>
      <c r="H327" s="62" t="s">
        <v>800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256</v>
      </c>
      <c r="G328" s="62" t="s">
        <v>774</v>
      </c>
      <c r="H328" s="62" t="s">
        <v>775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407</v>
      </c>
      <c r="G329" s="62" t="s">
        <v>774</v>
      </c>
      <c r="H329" s="62" t="s">
        <v>775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521</v>
      </c>
      <c r="G330" s="62" t="s">
        <v>774</v>
      </c>
      <c r="H330" s="62" t="s">
        <v>775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985</v>
      </c>
      <c r="G331" s="62" t="s">
        <v>774</v>
      </c>
      <c r="H331" s="62" t="s">
        <v>775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986</v>
      </c>
      <c r="G332" s="62" t="s">
        <v>784</v>
      </c>
      <c r="H332" s="62" t="s">
        <v>842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987</v>
      </c>
      <c r="G333" s="62" t="s">
        <v>784</v>
      </c>
      <c r="H333" s="62" t="s">
        <v>842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895</v>
      </c>
      <c r="F334" s="62" t="s">
        <v>896</v>
      </c>
      <c r="G334" s="62" t="s">
        <v>778</v>
      </c>
      <c r="H334" s="62" t="s">
        <v>800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627</v>
      </c>
      <c r="F335" s="62" t="s">
        <v>988</v>
      </c>
      <c r="G335" s="62" t="s">
        <v>773</v>
      </c>
      <c r="H335" s="62" t="s">
        <v>777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989</v>
      </c>
      <c r="G336" s="62" t="s">
        <v>773</v>
      </c>
      <c r="H336" s="62" t="s">
        <v>777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200</v>
      </c>
      <c r="G337" s="62" t="s">
        <v>773</v>
      </c>
      <c r="H337" s="62" t="s">
        <v>777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990</v>
      </c>
      <c r="G338" s="62" t="s">
        <v>773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991</v>
      </c>
      <c r="G339" s="62" t="s">
        <v>773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347</v>
      </c>
      <c r="G340" s="62" t="s">
        <v>773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112</v>
      </c>
      <c r="G341" s="62" t="s">
        <v>778</v>
      </c>
      <c r="H341" s="62" t="s">
        <v>800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109</v>
      </c>
      <c r="G342" s="62" t="s">
        <v>778</v>
      </c>
      <c r="H342" s="62" t="s">
        <v>800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234</v>
      </c>
      <c r="G343" s="62" t="s">
        <v>774</v>
      </c>
      <c r="H343" s="62" t="s">
        <v>775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243</v>
      </c>
      <c r="G344" s="62" t="s">
        <v>774</v>
      </c>
      <c r="H344" s="62" t="s">
        <v>775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284</v>
      </c>
      <c r="G345" s="62" t="s">
        <v>784</v>
      </c>
      <c r="H345" s="62" t="s">
        <v>842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186</v>
      </c>
      <c r="G346" s="62" t="s">
        <v>784</v>
      </c>
      <c r="H346" s="62" t="s">
        <v>842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281</v>
      </c>
      <c r="G347" s="62" t="s">
        <v>784</v>
      </c>
      <c r="H347" s="62" t="s">
        <v>842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154</v>
      </c>
      <c r="G348" s="62" t="s">
        <v>784</v>
      </c>
      <c r="H348" s="62" t="s">
        <v>992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652</v>
      </c>
      <c r="F349" s="62" t="s">
        <v>993</v>
      </c>
      <c r="G349" s="62" t="s">
        <v>773</v>
      </c>
      <c r="H349" s="62" t="s">
        <v>994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65</v>
      </c>
      <c r="G350" s="62" t="s">
        <v>773</v>
      </c>
      <c r="H350" s="62" t="s">
        <v>994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84</v>
      </c>
      <c r="G351" s="62" t="s">
        <v>773</v>
      </c>
      <c r="H351" s="62" t="s">
        <v>994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81</v>
      </c>
      <c r="G352" s="62" t="s">
        <v>773</v>
      </c>
      <c r="H352" s="62" t="s">
        <v>994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646</v>
      </c>
      <c r="G353" s="62" t="s">
        <v>773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92</v>
      </c>
      <c r="G354" s="62" t="s">
        <v>773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833</v>
      </c>
      <c r="G355" s="83" t="s">
        <v>773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105</v>
      </c>
      <c r="G356" s="62" t="s">
        <v>778</v>
      </c>
      <c r="H356" s="62" t="s">
        <v>800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995</v>
      </c>
      <c r="G357" s="62" t="s">
        <v>778</v>
      </c>
      <c r="H357" s="62" t="s">
        <v>800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321</v>
      </c>
      <c r="G358" s="62" t="s">
        <v>784</v>
      </c>
      <c r="H358" s="62" t="s">
        <v>842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132</v>
      </c>
      <c r="G359" s="62" t="s">
        <v>784</v>
      </c>
      <c r="H359" s="62" t="s">
        <v>842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179</v>
      </c>
      <c r="G360" s="62" t="s">
        <v>784</v>
      </c>
      <c r="H360" s="62" t="s">
        <v>842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996</v>
      </c>
      <c r="G361" s="62" t="s">
        <v>773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177</v>
      </c>
      <c r="G362" s="62" t="s">
        <v>781</v>
      </c>
      <c r="H362" s="62" t="s">
        <v>912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997</v>
      </c>
      <c r="G363" s="62" t="s">
        <v>801</v>
      </c>
      <c r="H363" s="62" t="s">
        <v>919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998</v>
      </c>
      <c r="G364" s="62" t="s">
        <v>783</v>
      </c>
      <c r="H364" s="62" t="s">
        <v>999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1000</v>
      </c>
      <c r="G365" s="62" t="s">
        <v>765</v>
      </c>
      <c r="H365" s="62" t="s">
        <v>771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1001</v>
      </c>
      <c r="G366" s="62" t="s">
        <v>792</v>
      </c>
      <c r="H366" s="62" t="s">
        <v>940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95</v>
      </c>
      <c r="G367" s="62" t="s">
        <v>773</v>
      </c>
      <c r="H367" s="62" t="s">
        <v>790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146</v>
      </c>
      <c r="G368" s="62" t="s">
        <v>773</v>
      </c>
      <c r="H368" s="62" t="s">
        <v>790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244</v>
      </c>
      <c r="G369" s="62" t="s">
        <v>773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294</v>
      </c>
      <c r="G370" s="62" t="s">
        <v>773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439</v>
      </c>
      <c r="G371" s="62" t="s">
        <v>773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539</v>
      </c>
      <c r="G372" s="62" t="s">
        <v>781</v>
      </c>
      <c r="H372" s="62" t="s">
        <v>1002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305</v>
      </c>
      <c r="G373" s="62" t="s">
        <v>781</v>
      </c>
      <c r="H373" s="62" t="s">
        <v>1002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164</v>
      </c>
      <c r="G374" s="62" t="s">
        <v>781</v>
      </c>
      <c r="H374" s="62" t="s">
        <v>1002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196</v>
      </c>
      <c r="G375" s="62" t="s">
        <v>774</v>
      </c>
      <c r="H375" s="62" t="s">
        <v>1003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532</v>
      </c>
      <c r="G376" s="62" t="s">
        <v>774</v>
      </c>
      <c r="H376" s="62" t="s">
        <v>1003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161</v>
      </c>
      <c r="G377" s="62" t="s">
        <v>774</v>
      </c>
      <c r="H377" s="62" t="s">
        <v>1003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1004</v>
      </c>
      <c r="G378" s="62" t="s">
        <v>784</v>
      </c>
      <c r="H378" s="62" t="s">
        <v>992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1005</v>
      </c>
      <c r="G379" s="62" t="s">
        <v>784</v>
      </c>
      <c r="H379" s="62" t="s">
        <v>992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1006</v>
      </c>
      <c r="G380" s="62" t="s">
        <v>773</v>
      </c>
      <c r="H380" s="62" t="s">
        <v>790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1007</v>
      </c>
      <c r="G381" s="62" t="s">
        <v>773</v>
      </c>
      <c r="H381" s="62" t="s">
        <v>790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73</v>
      </c>
      <c r="G382" s="62" t="s">
        <v>773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108</v>
      </c>
      <c r="G383" s="62" t="s">
        <v>773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181</v>
      </c>
      <c r="G384" s="62" t="s">
        <v>773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634</v>
      </c>
      <c r="G385" s="62" t="s">
        <v>773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202</v>
      </c>
      <c r="G386" s="62" t="s">
        <v>781</v>
      </c>
      <c r="H386" s="62" t="s">
        <v>1002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184</v>
      </c>
      <c r="G387" s="62" t="s">
        <v>781</v>
      </c>
      <c r="H387" s="62" t="s">
        <v>1002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121</v>
      </c>
      <c r="G388" s="62" t="s">
        <v>781</v>
      </c>
      <c r="H388" s="62" t="s">
        <v>1002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1008</v>
      </c>
      <c r="G389" s="62" t="s">
        <v>774</v>
      </c>
      <c r="H389" s="62" t="s">
        <v>1003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571</v>
      </c>
      <c r="G390" s="62" t="s">
        <v>774</v>
      </c>
      <c r="H390" s="62" t="s">
        <v>1003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479</v>
      </c>
      <c r="G391" s="62" t="s">
        <v>774</v>
      </c>
      <c r="H391" s="62" t="s">
        <v>1009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227</v>
      </c>
      <c r="G392" s="62" t="s">
        <v>765</v>
      </c>
      <c r="H392" s="62" t="s">
        <v>907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338</v>
      </c>
      <c r="G393" s="62" t="s">
        <v>765</v>
      </c>
      <c r="H393" s="62" t="s">
        <v>907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612</v>
      </c>
      <c r="F394" s="62" t="s">
        <v>613</v>
      </c>
      <c r="G394" s="62" t="s">
        <v>773</v>
      </c>
      <c r="H394" s="62" t="s">
        <v>888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341</v>
      </c>
      <c r="G395" s="62" t="s">
        <v>773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371</v>
      </c>
      <c r="G396" s="62" t="s">
        <v>773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386</v>
      </c>
      <c r="G397" s="62" t="s">
        <v>773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644</v>
      </c>
      <c r="G398" s="62" t="s">
        <v>773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2406</v>
      </c>
      <c r="G399" s="62" t="s">
        <v>2011</v>
      </c>
      <c r="H399" s="62" t="s">
        <v>2407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1797</v>
      </c>
      <c r="G400" s="62" t="s">
        <v>796</v>
      </c>
      <c r="H400" s="62" t="s">
        <v>1011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836</v>
      </c>
      <c r="G401" s="62" t="s">
        <v>774</v>
      </c>
      <c r="H401" s="62" t="s">
        <v>1012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367</v>
      </c>
      <c r="G402" s="62" t="s">
        <v>774</v>
      </c>
      <c r="H402" s="62" t="s">
        <v>1012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865</v>
      </c>
      <c r="F403" s="62" t="s">
        <v>866</v>
      </c>
      <c r="G403" s="62" t="s">
        <v>773</v>
      </c>
      <c r="H403" s="62" t="s">
        <v>888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628</v>
      </c>
      <c r="F404" s="62" t="s">
        <v>629</v>
      </c>
      <c r="G404" s="62" t="s">
        <v>773</v>
      </c>
      <c r="H404" s="62" t="s">
        <v>888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93</v>
      </c>
      <c r="G405" s="62" t="s">
        <v>773</v>
      </c>
      <c r="H405" s="62" t="s">
        <v>888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1013</v>
      </c>
      <c r="G406" s="62" t="s">
        <v>773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383</v>
      </c>
      <c r="G407" s="62" t="s">
        <v>773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643</v>
      </c>
      <c r="G408" s="62" t="s">
        <v>773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303</v>
      </c>
      <c r="G409" s="62" t="s">
        <v>796</v>
      </c>
      <c r="H409" s="62" t="s">
        <v>1014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1015</v>
      </c>
      <c r="G410" s="62" t="s">
        <v>796</v>
      </c>
      <c r="H410" s="62" t="s">
        <v>1016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427</v>
      </c>
      <c r="G411" s="62" t="s">
        <v>784</v>
      </c>
      <c r="H411" s="62" t="s">
        <v>873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298</v>
      </c>
      <c r="G412" s="62" t="s">
        <v>784</v>
      </c>
      <c r="H412" s="62" t="s">
        <v>873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2408</v>
      </c>
      <c r="G413" s="62" t="s">
        <v>784</v>
      </c>
      <c r="H413" s="62" t="s">
        <v>873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2409</v>
      </c>
      <c r="G414" s="62" t="s">
        <v>773</v>
      </c>
      <c r="H414" s="62" t="s">
        <v>888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194</v>
      </c>
      <c r="G415" s="62" t="s">
        <v>773</v>
      </c>
      <c r="H415" s="62" t="s">
        <v>888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278</v>
      </c>
      <c r="G416" s="62" t="s">
        <v>773</v>
      </c>
      <c r="H416" s="62" t="s">
        <v>888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2032</v>
      </c>
      <c r="G417" s="62" t="s">
        <v>773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647</v>
      </c>
      <c r="G418" s="62" t="s">
        <v>773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1017</v>
      </c>
      <c r="G419" s="62" t="s">
        <v>773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257</v>
      </c>
      <c r="G420" s="62" t="s">
        <v>781</v>
      </c>
      <c r="H420" s="62" t="s">
        <v>1018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392</v>
      </c>
      <c r="G421" s="62" t="s">
        <v>783</v>
      </c>
      <c r="H421" s="62" t="s">
        <v>910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2410</v>
      </c>
      <c r="G422" s="62" t="s">
        <v>784</v>
      </c>
      <c r="H422" s="62" t="s">
        <v>1019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2411</v>
      </c>
      <c r="G423" s="62" t="s">
        <v>765</v>
      </c>
      <c r="H423" s="62" t="s">
        <v>900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616</v>
      </c>
      <c r="F424" s="62" t="s">
        <v>2412</v>
      </c>
      <c r="G424" s="62" t="s">
        <v>765</v>
      </c>
      <c r="H424" s="62" t="s">
        <v>900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2413</v>
      </c>
      <c r="G425" s="62" t="s">
        <v>765</v>
      </c>
      <c r="H425" s="62" t="s">
        <v>900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621</v>
      </c>
      <c r="F426" s="62" t="s">
        <v>2414</v>
      </c>
      <c r="G426" s="62" t="s">
        <v>765</v>
      </c>
      <c r="H426" s="62" t="s">
        <v>900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2415</v>
      </c>
      <c r="G427" s="62" t="s">
        <v>773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2416</v>
      </c>
      <c r="F428" s="62" t="s">
        <v>2417</v>
      </c>
      <c r="G428" s="62" t="s">
        <v>773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2418</v>
      </c>
      <c r="G429" s="62" t="s">
        <v>773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2419</v>
      </c>
      <c r="G430" s="62" t="s">
        <v>773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2269</v>
      </c>
      <c r="G431" s="62" t="s">
        <v>781</v>
      </c>
      <c r="H431" s="62" t="s">
        <v>782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2420</v>
      </c>
      <c r="G432" s="62" t="s">
        <v>781</v>
      </c>
      <c r="H432" s="62" t="s">
        <v>782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2421</v>
      </c>
      <c r="G433" s="62" t="s">
        <v>781</v>
      </c>
      <c r="H433" s="62" t="s">
        <v>782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714</v>
      </c>
      <c r="F434" s="62" t="s">
        <v>2422</v>
      </c>
      <c r="G434" s="62" t="s">
        <v>774</v>
      </c>
      <c r="H434" s="62" t="s">
        <v>832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2423</v>
      </c>
      <c r="G435" s="62" t="s">
        <v>774</v>
      </c>
      <c r="H435" s="62" t="s">
        <v>832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2424</v>
      </c>
      <c r="G436" s="62" t="s">
        <v>774</v>
      </c>
      <c r="H436" s="62" t="s">
        <v>832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2425</v>
      </c>
      <c r="G437" s="62" t="s">
        <v>774</v>
      </c>
      <c r="H437" s="62" t="s">
        <v>832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2426</v>
      </c>
      <c r="G438" s="62" t="s">
        <v>784</v>
      </c>
      <c r="H438" s="62" t="s">
        <v>883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2427</v>
      </c>
      <c r="G439" s="62" t="s">
        <v>784</v>
      </c>
      <c r="H439" s="62" t="s">
        <v>883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2428</v>
      </c>
      <c r="G440" s="62" t="s">
        <v>784</v>
      </c>
      <c r="H440" s="62" t="s">
        <v>883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2429</v>
      </c>
      <c r="G441" s="62" t="s">
        <v>765</v>
      </c>
      <c r="H441" s="62" t="s">
        <v>771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2430</v>
      </c>
      <c r="G442" s="62" t="s">
        <v>765</v>
      </c>
      <c r="H442" s="62" t="s">
        <v>771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2431</v>
      </c>
      <c r="G443" s="62" t="s">
        <v>773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2184</v>
      </c>
      <c r="G444" s="62" t="s">
        <v>773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2432</v>
      </c>
      <c r="G445" s="62" t="s">
        <v>773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2433</v>
      </c>
      <c r="G446" s="62" t="s">
        <v>773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2434</v>
      </c>
      <c r="G447" s="62" t="s">
        <v>781</v>
      </c>
      <c r="H447" s="62" t="s">
        <v>782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2435</v>
      </c>
      <c r="G448" s="62" t="s">
        <v>781</v>
      </c>
      <c r="H448" s="62" t="s">
        <v>782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2436</v>
      </c>
      <c r="G449" s="62" t="s">
        <v>781</v>
      </c>
      <c r="H449" s="62" t="s">
        <v>782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2437</v>
      </c>
      <c r="G450" s="62" t="s">
        <v>774</v>
      </c>
      <c r="H450" s="62" t="s">
        <v>807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2438</v>
      </c>
      <c r="G451" s="62" t="s">
        <v>774</v>
      </c>
      <c r="H451" s="62" t="s">
        <v>807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711</v>
      </c>
      <c r="F452" s="62" t="s">
        <v>2439</v>
      </c>
      <c r="G452" s="62" t="s">
        <v>774</v>
      </c>
      <c r="H452" s="62" t="s">
        <v>851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2440</v>
      </c>
      <c r="G453" s="62" t="s">
        <v>774</v>
      </c>
      <c r="H453" s="62" t="s">
        <v>851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749</v>
      </c>
      <c r="F454" s="62" t="s">
        <v>2441</v>
      </c>
      <c r="G454" s="62" t="s">
        <v>784</v>
      </c>
      <c r="H454" s="62" t="s">
        <v>847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2442</v>
      </c>
      <c r="G455" s="62" t="s">
        <v>784</v>
      </c>
      <c r="H455" s="62" t="s">
        <v>847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2443</v>
      </c>
      <c r="G456" s="62" t="s">
        <v>784</v>
      </c>
      <c r="H456" s="62" t="s">
        <v>847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2444</v>
      </c>
      <c r="G457" s="62" t="s">
        <v>765</v>
      </c>
      <c r="H457" s="62" t="s">
        <v>771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2445</v>
      </c>
      <c r="G458" s="62" t="s">
        <v>765</v>
      </c>
      <c r="H458" s="62" t="s">
        <v>771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2446</v>
      </c>
      <c r="G459" s="62" t="s">
        <v>765</v>
      </c>
      <c r="H459" s="62" t="s">
        <v>909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2447</v>
      </c>
      <c r="F460" s="62" t="s">
        <v>2448</v>
      </c>
      <c r="G460" s="62" t="s">
        <v>765</v>
      </c>
      <c r="H460" s="62" t="s">
        <v>909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2449</v>
      </c>
      <c r="F461" s="62" t="s">
        <v>2450</v>
      </c>
      <c r="G461" s="62" t="s">
        <v>765</v>
      </c>
      <c r="H461" s="62" t="s">
        <v>909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2451</v>
      </c>
      <c r="G462" s="62" t="s">
        <v>781</v>
      </c>
      <c r="H462" s="62" t="s">
        <v>782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2452</v>
      </c>
      <c r="G463" s="62" t="s">
        <v>781</v>
      </c>
      <c r="H463" s="62" t="s">
        <v>782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2453</v>
      </c>
      <c r="G464" s="62" t="s">
        <v>781</v>
      </c>
      <c r="H464" s="62" t="s">
        <v>782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2454</v>
      </c>
      <c r="G465" s="62" t="s">
        <v>789</v>
      </c>
      <c r="H465" s="62" t="s">
        <v>918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2455</v>
      </c>
      <c r="G466" s="62" t="s">
        <v>789</v>
      </c>
      <c r="H466" s="62" t="s">
        <v>918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2456</v>
      </c>
      <c r="G467" s="62" t="s">
        <v>784</v>
      </c>
      <c r="H467" s="62" t="s">
        <v>847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2457</v>
      </c>
      <c r="G468" s="62" t="s">
        <v>784</v>
      </c>
      <c r="H468" s="62" t="s">
        <v>847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2458</v>
      </c>
      <c r="G469" s="62" t="s">
        <v>784</v>
      </c>
      <c r="H469" s="62" t="s">
        <v>847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2459</v>
      </c>
      <c r="G470" s="62" t="s">
        <v>765</v>
      </c>
      <c r="H470" s="62" t="s">
        <v>771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2460</v>
      </c>
      <c r="G471" s="62" t="s">
        <v>765</v>
      </c>
      <c r="H471" s="62" t="s">
        <v>771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2461</v>
      </c>
      <c r="G472" s="62" t="s">
        <v>765</v>
      </c>
      <c r="H472" s="62" t="s">
        <v>771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2202</v>
      </c>
      <c r="G473" s="62" t="s">
        <v>765</v>
      </c>
      <c r="H473" s="62" t="s">
        <v>909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2462</v>
      </c>
      <c r="G474" s="62" t="s">
        <v>765</v>
      </c>
      <c r="H474" s="62" t="s">
        <v>909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2463</v>
      </c>
      <c r="G475" s="62" t="s">
        <v>765</v>
      </c>
      <c r="H475" s="62" t="s">
        <v>909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674</v>
      </c>
      <c r="F476" s="62" t="s">
        <v>2464</v>
      </c>
      <c r="G476" s="62" t="s">
        <v>781</v>
      </c>
      <c r="H476" s="62" t="s">
        <v>782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2465</v>
      </c>
      <c r="G477" s="62" t="s">
        <v>781</v>
      </c>
      <c r="H477" s="62" t="s">
        <v>782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2466</v>
      </c>
      <c r="G478" s="62" t="s">
        <v>781</v>
      </c>
      <c r="H478" s="62" t="s">
        <v>782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2467</v>
      </c>
      <c r="G479" s="62" t="s">
        <v>784</v>
      </c>
      <c r="H479" s="62" t="s">
        <v>1020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1021</v>
      </c>
      <c r="F480" s="62" t="s">
        <v>2295</v>
      </c>
      <c r="G480" s="62" t="s">
        <v>773</v>
      </c>
      <c r="H480" s="62" t="s">
        <v>834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588</v>
      </c>
      <c r="F481" s="62" t="s">
        <v>2468</v>
      </c>
      <c r="G481" s="62" t="s">
        <v>773</v>
      </c>
      <c r="H481" s="62" t="s">
        <v>834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2469</v>
      </c>
      <c r="G482" s="62" t="s">
        <v>773</v>
      </c>
      <c r="H482" s="62" t="s">
        <v>834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2470</v>
      </c>
      <c r="G483" s="62" t="s">
        <v>765</v>
      </c>
      <c r="H483" s="62" t="s">
        <v>909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2471</v>
      </c>
      <c r="G484" s="62" t="s">
        <v>765</v>
      </c>
      <c r="H484" s="62" t="s">
        <v>909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2472</v>
      </c>
      <c r="F485" s="62" t="s">
        <v>2473</v>
      </c>
      <c r="G485" s="62" t="s">
        <v>765</v>
      </c>
      <c r="H485" s="62" t="s">
        <v>909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2474</v>
      </c>
      <c r="G486" s="62" t="s">
        <v>781</v>
      </c>
      <c r="H486" s="62" t="s">
        <v>782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2475</v>
      </c>
      <c r="G487" s="62" t="s">
        <v>781</v>
      </c>
      <c r="H487" s="62" t="s">
        <v>782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2476</v>
      </c>
      <c r="G488" s="62" t="s">
        <v>781</v>
      </c>
      <c r="H488" s="62" t="s">
        <v>782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2477</v>
      </c>
      <c r="G489" s="62" t="s">
        <v>789</v>
      </c>
      <c r="H489" s="62" t="s">
        <v>918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2478</v>
      </c>
      <c r="G490" s="62" t="s">
        <v>784</v>
      </c>
      <c r="H490" s="62" t="s">
        <v>1020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2479</v>
      </c>
      <c r="G491" s="62" t="s">
        <v>784</v>
      </c>
      <c r="H491" s="62" t="s">
        <v>847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2480</v>
      </c>
      <c r="G492" s="62" t="s">
        <v>784</v>
      </c>
      <c r="H492" s="62" t="s">
        <v>847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2481</v>
      </c>
      <c r="G493" s="62" t="s">
        <v>773</v>
      </c>
      <c r="H493" s="62" t="s">
        <v>834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2482</v>
      </c>
      <c r="G494" s="62" t="s">
        <v>773</v>
      </c>
      <c r="H494" s="62" t="s">
        <v>834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2483</v>
      </c>
      <c r="G495" s="62" t="s">
        <v>773</v>
      </c>
      <c r="H495" s="62" t="s">
        <v>834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2484</v>
      </c>
      <c r="G496" s="62" t="s">
        <v>773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2324</v>
      </c>
      <c r="G497" s="62" t="s">
        <v>773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2485</v>
      </c>
      <c r="G498" s="62" t="s">
        <v>773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2486</v>
      </c>
      <c r="G499" s="62" t="s">
        <v>773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2487</v>
      </c>
      <c r="G500" s="62" t="s">
        <v>781</v>
      </c>
      <c r="H500" s="62" t="s">
        <v>1002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2488</v>
      </c>
      <c r="G501" s="62" t="s">
        <v>781</v>
      </c>
      <c r="H501" s="62" t="s">
        <v>1002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2489</v>
      </c>
      <c r="G502" s="62" t="s">
        <v>781</v>
      </c>
      <c r="H502" s="62" t="s">
        <v>1002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2490</v>
      </c>
      <c r="G503" s="62" t="s">
        <v>789</v>
      </c>
      <c r="H503" s="62" t="s">
        <v>1022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2491</v>
      </c>
      <c r="G504" s="62" t="s">
        <v>789</v>
      </c>
      <c r="H504" s="62" t="s">
        <v>1022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2492</v>
      </c>
      <c r="G505" s="62" t="s">
        <v>789</v>
      </c>
      <c r="H505" s="62" t="s">
        <v>1023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2493</v>
      </c>
      <c r="G506" s="62" t="s">
        <v>784</v>
      </c>
      <c r="H506" s="62" t="s">
        <v>992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2494</v>
      </c>
      <c r="G507" s="62" t="s">
        <v>784</v>
      </c>
      <c r="H507" s="62" t="s">
        <v>992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2495</v>
      </c>
      <c r="G508" s="62" t="s">
        <v>784</v>
      </c>
      <c r="H508" s="62" t="s">
        <v>992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2496</v>
      </c>
      <c r="G509" s="62" t="s">
        <v>773</v>
      </c>
      <c r="H509" s="62" t="s">
        <v>834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2497</v>
      </c>
      <c r="G510" s="62" t="s">
        <v>773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2498</v>
      </c>
      <c r="G511" s="62" t="s">
        <v>773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2052</v>
      </c>
      <c r="G512" s="62" t="s">
        <v>773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2499</v>
      </c>
      <c r="G513" s="62" t="s">
        <v>781</v>
      </c>
      <c r="H513" s="62" t="s">
        <v>1002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2500</v>
      </c>
      <c r="G514" s="62" t="s">
        <v>781</v>
      </c>
      <c r="H514" s="62" t="s">
        <v>1002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2501</v>
      </c>
      <c r="G515" s="62" t="s">
        <v>781</v>
      </c>
      <c r="H515" s="62" t="s">
        <v>1002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2502</v>
      </c>
      <c r="G516" s="62" t="s">
        <v>789</v>
      </c>
      <c r="H516" s="62" t="s">
        <v>1024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2503</v>
      </c>
      <c r="G517" s="62" t="s">
        <v>789</v>
      </c>
      <c r="H517" s="62" t="s">
        <v>1024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758</v>
      </c>
      <c r="F518" s="62" t="s">
        <v>2504</v>
      </c>
      <c r="G518" s="62" t="s">
        <v>784</v>
      </c>
      <c r="H518" s="62" t="s">
        <v>1025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2505</v>
      </c>
      <c r="G519" s="62" t="s">
        <v>784</v>
      </c>
      <c r="H519" s="62" t="s">
        <v>1025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2506</v>
      </c>
      <c r="G520" s="62" t="s">
        <v>784</v>
      </c>
      <c r="H520" s="62" t="s">
        <v>1025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2507</v>
      </c>
      <c r="G521" s="62" t="s">
        <v>773</v>
      </c>
      <c r="H521" s="62" t="s">
        <v>834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2508</v>
      </c>
      <c r="G522" s="62" t="s">
        <v>773</v>
      </c>
      <c r="H522" s="62" t="s">
        <v>834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2180</v>
      </c>
      <c r="G523" s="62" t="s">
        <v>773</v>
      </c>
      <c r="H523" s="62" t="s">
        <v>834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2509</v>
      </c>
      <c r="G524" s="62" t="s">
        <v>773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2510</v>
      </c>
      <c r="G525" s="62" t="s">
        <v>773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2511</v>
      </c>
      <c r="G526" s="62" t="s">
        <v>773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2512</v>
      </c>
      <c r="G527" s="62" t="s">
        <v>781</v>
      </c>
      <c r="H527" s="62" t="s">
        <v>1002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2513</v>
      </c>
      <c r="G528" s="62" t="s">
        <v>781</v>
      </c>
      <c r="H528" s="62" t="s">
        <v>1002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2514</v>
      </c>
      <c r="G529" s="62" t="s">
        <v>781</v>
      </c>
      <c r="H529" s="62" t="s">
        <v>1002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2515</v>
      </c>
      <c r="G530" s="62" t="s">
        <v>774</v>
      </c>
      <c r="H530" s="62" t="s">
        <v>1026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2516</v>
      </c>
      <c r="G531" s="62" t="s">
        <v>774</v>
      </c>
      <c r="H531" s="62" t="s">
        <v>1026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2517</v>
      </c>
      <c r="G532" s="62" t="s">
        <v>774</v>
      </c>
      <c r="H532" s="62" t="s">
        <v>1026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2518</v>
      </c>
      <c r="G533" s="62" t="s">
        <v>784</v>
      </c>
      <c r="H533" s="62" t="s">
        <v>1025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2519</v>
      </c>
      <c r="G534" s="62" t="s">
        <v>784</v>
      </c>
      <c r="H534" s="62" t="s">
        <v>1025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2520</v>
      </c>
      <c r="G535" s="62" t="s">
        <v>784</v>
      </c>
      <c r="H535" s="62" t="s">
        <v>1025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602</v>
      </c>
      <c r="F536" s="85" t="s">
        <v>2521</v>
      </c>
      <c r="G536" s="85" t="s">
        <v>765</v>
      </c>
      <c r="H536" s="85" t="s">
        <v>1027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609</v>
      </c>
      <c r="F537" s="85" t="s">
        <v>2522</v>
      </c>
      <c r="G537" s="85" t="s">
        <v>765</v>
      </c>
      <c r="H537" s="85" t="s">
        <v>1027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2523</v>
      </c>
      <c r="G538" s="85" t="s">
        <v>765</v>
      </c>
      <c r="H538" s="85" t="s">
        <v>1027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2524</v>
      </c>
      <c r="G539" s="85" t="s">
        <v>773</v>
      </c>
      <c r="H539" s="85" t="s">
        <v>788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2525</v>
      </c>
      <c r="G540" s="85" t="s">
        <v>773</v>
      </c>
      <c r="H540" s="85" t="s">
        <v>788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2526</v>
      </c>
      <c r="G541" s="85" t="s">
        <v>773</v>
      </c>
      <c r="H541" s="85" t="s">
        <v>788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2527</v>
      </c>
      <c r="G542" s="85" t="s">
        <v>773</v>
      </c>
      <c r="H542" s="85" t="s">
        <v>788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2528</v>
      </c>
      <c r="G543" s="85" t="s">
        <v>773</v>
      </c>
      <c r="H543" s="85" t="s">
        <v>994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2529</v>
      </c>
      <c r="G544" s="85" t="s">
        <v>773</v>
      </c>
      <c r="H544" s="85" t="s">
        <v>994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2530</v>
      </c>
      <c r="G545" s="85" t="s">
        <v>773</v>
      </c>
      <c r="H545" s="85" t="s">
        <v>994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2531</v>
      </c>
      <c r="G546" s="85" t="s">
        <v>773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2532</v>
      </c>
      <c r="G547" s="85" t="s">
        <v>773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2533</v>
      </c>
      <c r="G548" s="85" t="s">
        <v>773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2534</v>
      </c>
      <c r="G549" s="85" t="s">
        <v>781</v>
      </c>
      <c r="H549" s="85" t="s">
        <v>1002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680</v>
      </c>
      <c r="F550" s="85" t="s">
        <v>2535</v>
      </c>
      <c r="G550" s="85" t="s">
        <v>781</v>
      </c>
      <c r="H550" s="85" t="s">
        <v>1028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2536</v>
      </c>
      <c r="G551" s="85" t="s">
        <v>781</v>
      </c>
      <c r="H551" s="85" t="s">
        <v>1028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2537</v>
      </c>
      <c r="G552" s="85" t="s">
        <v>774</v>
      </c>
      <c r="H552" s="85" t="s">
        <v>867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707</v>
      </c>
      <c r="F553" s="85" t="s">
        <v>2538</v>
      </c>
      <c r="G553" s="85" t="s">
        <v>774</v>
      </c>
      <c r="H553" s="85" t="s">
        <v>867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2539</v>
      </c>
      <c r="G554" s="85" t="s">
        <v>774</v>
      </c>
      <c r="H554" s="85" t="s">
        <v>867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2540</v>
      </c>
      <c r="G555" s="85" t="s">
        <v>784</v>
      </c>
      <c r="H555" s="85" t="s">
        <v>1025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2541</v>
      </c>
      <c r="G556" s="85" t="s">
        <v>784</v>
      </c>
      <c r="H556" s="85" t="s">
        <v>1029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2542</v>
      </c>
      <c r="G557" s="85" t="s">
        <v>784</v>
      </c>
      <c r="H557" s="85" t="s">
        <v>1030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2543</v>
      </c>
      <c r="G558" s="85" t="s">
        <v>773</v>
      </c>
      <c r="H558" s="85" t="s">
        <v>994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2544</v>
      </c>
      <c r="G559" s="85" t="s">
        <v>773</v>
      </c>
      <c r="H559" s="85" t="s">
        <v>994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2545</v>
      </c>
      <c r="G560" s="85" t="s">
        <v>773</v>
      </c>
      <c r="H560" s="85" t="s">
        <v>994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2546</v>
      </c>
      <c r="G561" s="85" t="s">
        <v>773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2547</v>
      </c>
      <c r="G562" s="85" t="s">
        <v>773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2548</v>
      </c>
      <c r="G563" s="85" t="s">
        <v>773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2549</v>
      </c>
      <c r="G564" s="85" t="s">
        <v>773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2550</v>
      </c>
      <c r="G565" s="85" t="s">
        <v>781</v>
      </c>
      <c r="H565" s="85" t="s">
        <v>1028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2551</v>
      </c>
      <c r="G566" s="85" t="s">
        <v>781</v>
      </c>
      <c r="H566" s="85" t="s">
        <v>1028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2552</v>
      </c>
      <c r="G567" s="85" t="s">
        <v>781</v>
      </c>
      <c r="H567" s="85" t="s">
        <v>1028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2553</v>
      </c>
      <c r="G568" s="85" t="s">
        <v>774</v>
      </c>
      <c r="H568" s="85" t="s">
        <v>1031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2554</v>
      </c>
      <c r="G569" s="85" t="s">
        <v>774</v>
      </c>
      <c r="H569" s="85" t="s">
        <v>1032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706</v>
      </c>
      <c r="F570" s="85" t="s">
        <v>2555</v>
      </c>
      <c r="G570" s="85" t="s">
        <v>774</v>
      </c>
      <c r="H570" s="85" t="s">
        <v>1032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704</v>
      </c>
      <c r="F571" s="85" t="s">
        <v>2556</v>
      </c>
      <c r="G571" s="85" t="s">
        <v>774</v>
      </c>
      <c r="H571" s="85" t="s">
        <v>1032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2557</v>
      </c>
      <c r="G572" s="85" t="s">
        <v>784</v>
      </c>
      <c r="H572" s="85" t="s">
        <v>1033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2558</v>
      </c>
      <c r="G573" s="85" t="s">
        <v>784</v>
      </c>
      <c r="H573" s="85" t="s">
        <v>1034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2559</v>
      </c>
      <c r="G574" s="85" t="s">
        <v>784</v>
      </c>
      <c r="H574" s="85" t="s">
        <v>1034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2560</v>
      </c>
      <c r="G575" s="85" t="s">
        <v>773</v>
      </c>
      <c r="H575" s="85" t="s">
        <v>994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2561</v>
      </c>
      <c r="G576" s="85" t="s">
        <v>773</v>
      </c>
      <c r="H576" s="85" t="s">
        <v>994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2562</v>
      </c>
      <c r="G577" s="85" t="s">
        <v>773</v>
      </c>
      <c r="H577" s="85" t="s">
        <v>994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2563</v>
      </c>
      <c r="G578" s="85" t="s">
        <v>773</v>
      </c>
      <c r="H578" s="85" t="s">
        <v>994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2564</v>
      </c>
      <c r="G579" s="85" t="s">
        <v>773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2046</v>
      </c>
      <c r="G580" s="85" t="s">
        <v>773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2565</v>
      </c>
      <c r="G581" s="85" t="s">
        <v>773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2566</v>
      </c>
      <c r="G582" s="85" t="s">
        <v>773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2567</v>
      </c>
      <c r="G583" s="85" t="s">
        <v>781</v>
      </c>
      <c r="H583" s="85" t="s">
        <v>1028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2568</v>
      </c>
      <c r="G584" s="85" t="s">
        <v>781</v>
      </c>
      <c r="H584" s="85" t="s">
        <v>782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2569</v>
      </c>
      <c r="G585" s="85" t="s">
        <v>796</v>
      </c>
      <c r="H585" s="85" t="s">
        <v>925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2570</v>
      </c>
      <c r="G586" s="85" t="s">
        <v>774</v>
      </c>
      <c r="H586" s="85" t="s">
        <v>1032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2571</v>
      </c>
      <c r="G587" s="85" t="s">
        <v>774</v>
      </c>
      <c r="H587" s="85" t="s">
        <v>1032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2572</v>
      </c>
      <c r="G588" s="85" t="s">
        <v>774</v>
      </c>
      <c r="H588" s="85" t="s">
        <v>1032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2573</v>
      </c>
      <c r="G589" s="85" t="s">
        <v>801</v>
      </c>
      <c r="H589" s="85" t="s">
        <v>1035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2574</v>
      </c>
      <c r="G590" s="85" t="s">
        <v>801</v>
      </c>
      <c r="H590" s="85" t="s">
        <v>1035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2575</v>
      </c>
      <c r="G591" s="85" t="s">
        <v>773</v>
      </c>
      <c r="H591" s="85" t="s">
        <v>994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2576</v>
      </c>
      <c r="G592" s="85" t="s">
        <v>773</v>
      </c>
      <c r="H592" s="85" t="s">
        <v>994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2577</v>
      </c>
      <c r="G593" s="85" t="s">
        <v>773</v>
      </c>
      <c r="H593" s="85" t="s">
        <v>994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2578</v>
      </c>
      <c r="G594" s="85" t="s">
        <v>773</v>
      </c>
      <c r="H594" s="85" t="s">
        <v>994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2579</v>
      </c>
      <c r="G595" s="85" t="s">
        <v>773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2580</v>
      </c>
      <c r="G596" s="85" t="s">
        <v>773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2581</v>
      </c>
      <c r="G597" s="85" t="s">
        <v>773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2582</v>
      </c>
      <c r="G598" s="85" t="s">
        <v>773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2583</v>
      </c>
      <c r="G599" s="85" t="s">
        <v>781</v>
      </c>
      <c r="H599" s="85" t="s">
        <v>782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2584</v>
      </c>
      <c r="G600" s="85" t="s">
        <v>781</v>
      </c>
      <c r="H600" s="85" t="s">
        <v>782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2585</v>
      </c>
      <c r="G601" s="85" t="s">
        <v>794</v>
      </c>
      <c r="H601" s="85" t="s">
        <v>1036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2586</v>
      </c>
      <c r="G602" s="85" t="s">
        <v>774</v>
      </c>
      <c r="H602" s="85" t="s">
        <v>867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2587</v>
      </c>
      <c r="G603" s="85" t="s">
        <v>774</v>
      </c>
      <c r="H603" s="85" t="s">
        <v>867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2588</v>
      </c>
      <c r="G604" s="85" t="s">
        <v>765</v>
      </c>
      <c r="H604" s="85" t="s">
        <v>897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2589</v>
      </c>
      <c r="G605" s="85" t="s">
        <v>765</v>
      </c>
      <c r="H605" s="85" t="s">
        <v>897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2590</v>
      </c>
      <c r="G606" s="85" t="s">
        <v>765</v>
      </c>
      <c r="H606" s="85" t="s">
        <v>897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2591</v>
      </c>
      <c r="G607" s="85" t="s">
        <v>773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2592</v>
      </c>
      <c r="G608" s="85" t="s">
        <v>773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2593</v>
      </c>
      <c r="G609" s="85" t="s">
        <v>773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2594</v>
      </c>
      <c r="G610" s="85" t="s">
        <v>773</v>
      </c>
      <c r="H610" s="85" t="s">
        <v>788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2595</v>
      </c>
      <c r="G611" s="85" t="s">
        <v>796</v>
      </c>
      <c r="H611" s="85" t="s">
        <v>925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2596</v>
      </c>
      <c r="G612" s="85" t="s">
        <v>796</v>
      </c>
      <c r="H612" s="85" t="s">
        <v>1014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2597</v>
      </c>
      <c r="G613" s="85" t="s">
        <v>792</v>
      </c>
      <c r="H613" s="85" t="s">
        <v>1037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2598</v>
      </c>
      <c r="G614" s="85" t="s">
        <v>792</v>
      </c>
      <c r="H614" s="85" t="s">
        <v>1037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2599</v>
      </c>
      <c r="G615" s="85" t="s">
        <v>792</v>
      </c>
      <c r="H615" s="85" t="s">
        <v>1038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2600</v>
      </c>
      <c r="G616" s="85" t="s">
        <v>801</v>
      </c>
      <c r="H616" s="85" t="s">
        <v>1039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2601</v>
      </c>
      <c r="G617" s="85" t="s">
        <v>801</v>
      </c>
      <c r="H617" s="85" t="s">
        <v>1040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2602</v>
      </c>
      <c r="G618" s="85" t="s">
        <v>801</v>
      </c>
      <c r="H618" s="85" t="s">
        <v>1040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2603</v>
      </c>
      <c r="G619" s="85" t="s">
        <v>765</v>
      </c>
      <c r="H619" s="85" t="s">
        <v>897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2235</v>
      </c>
      <c r="G620" s="85" t="s">
        <v>765</v>
      </c>
      <c r="H620" s="85" t="s">
        <v>897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2604</v>
      </c>
      <c r="G621" s="85" t="s">
        <v>765</v>
      </c>
      <c r="H621" s="85" t="s">
        <v>897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2605</v>
      </c>
      <c r="G622" s="85" t="s">
        <v>765</v>
      </c>
      <c r="H622" s="85" t="s">
        <v>897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1972</v>
      </c>
      <c r="G623" s="85" t="s">
        <v>773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2277</v>
      </c>
      <c r="G624" s="85" t="s">
        <v>773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2606</v>
      </c>
      <c r="G625" s="85" t="s">
        <v>773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2607</v>
      </c>
      <c r="G626" s="85" t="s">
        <v>796</v>
      </c>
      <c r="H626" s="85" t="s">
        <v>1014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2608</v>
      </c>
      <c r="G627" s="85" t="s">
        <v>796</v>
      </c>
      <c r="H627" s="85" t="s">
        <v>1010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2609</v>
      </c>
      <c r="G628" s="85" t="s">
        <v>796</v>
      </c>
      <c r="H628" s="85" t="s">
        <v>1010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2610</v>
      </c>
      <c r="G629" s="85" t="s">
        <v>796</v>
      </c>
      <c r="H629" s="85" t="s">
        <v>1010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2611</v>
      </c>
      <c r="G630" s="85" t="s">
        <v>774</v>
      </c>
      <c r="H630" s="85" t="s">
        <v>914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2612</v>
      </c>
      <c r="G631" s="85" t="s">
        <v>774</v>
      </c>
      <c r="H631" s="85" t="s">
        <v>914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2613</v>
      </c>
      <c r="G632" s="85" t="s">
        <v>774</v>
      </c>
      <c r="H632" s="85" t="s">
        <v>914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2614</v>
      </c>
      <c r="G633" s="85" t="s">
        <v>801</v>
      </c>
      <c r="H633" s="85" t="s">
        <v>1040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2615</v>
      </c>
      <c r="G634" s="85" t="s">
        <v>773</v>
      </c>
      <c r="H634" s="85" t="s">
        <v>837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2616</v>
      </c>
      <c r="G635" s="85" t="s">
        <v>773</v>
      </c>
      <c r="H635" s="85" t="s">
        <v>837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2617</v>
      </c>
      <c r="G636" s="85" t="s">
        <v>773</v>
      </c>
      <c r="H636" s="85" t="s">
        <v>837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876</v>
      </c>
      <c r="F637" s="85" t="s">
        <v>2002</v>
      </c>
      <c r="G637" s="85" t="s">
        <v>773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2618</v>
      </c>
      <c r="G638" s="85" t="s">
        <v>773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2619</v>
      </c>
      <c r="G639" s="85" t="s">
        <v>773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2620</v>
      </c>
      <c r="G640" s="85" t="s">
        <v>773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2621</v>
      </c>
      <c r="G641" s="85" t="s">
        <v>796</v>
      </c>
      <c r="H641" s="85" t="s">
        <v>1010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2622</v>
      </c>
      <c r="G642" s="85" t="s">
        <v>796</v>
      </c>
      <c r="H642" s="85" t="s">
        <v>1010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2623</v>
      </c>
      <c r="G643" s="85" t="s">
        <v>774</v>
      </c>
      <c r="H643" s="85" t="s">
        <v>862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2624</v>
      </c>
      <c r="G644" s="85" t="s">
        <v>789</v>
      </c>
      <c r="H644" s="85" t="s">
        <v>1041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2625</v>
      </c>
      <c r="G645" s="85" t="s">
        <v>801</v>
      </c>
      <c r="H645" s="85" t="s">
        <v>843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2626</v>
      </c>
      <c r="G646" s="85" t="s">
        <v>801</v>
      </c>
      <c r="H646" s="85" t="s">
        <v>843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2627</v>
      </c>
      <c r="G647" s="85" t="s">
        <v>801</v>
      </c>
      <c r="H647" s="85" t="s">
        <v>843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648</v>
      </c>
      <c r="F648" s="85" t="s">
        <v>2628</v>
      </c>
      <c r="G648" s="85" t="s">
        <v>773</v>
      </c>
      <c r="H648" s="85" t="s">
        <v>837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2629</v>
      </c>
      <c r="G649" s="85" t="s">
        <v>773</v>
      </c>
      <c r="H649" s="85" t="s">
        <v>837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2630</v>
      </c>
      <c r="G650" s="85" t="s">
        <v>773</v>
      </c>
      <c r="H650" s="85" t="s">
        <v>837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2631</v>
      </c>
      <c r="G651" s="85" t="s">
        <v>773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2632</v>
      </c>
      <c r="G652" s="85" t="s">
        <v>773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2168</v>
      </c>
      <c r="G653" s="85" t="s">
        <v>773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2633</v>
      </c>
      <c r="G654" s="85" t="s">
        <v>796</v>
      </c>
      <c r="H654" s="85" t="s">
        <v>1010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2634</v>
      </c>
      <c r="G655" s="85" t="s">
        <v>789</v>
      </c>
      <c r="H655" s="85" t="s">
        <v>1041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2635</v>
      </c>
      <c r="G656" s="85" t="s">
        <v>789</v>
      </c>
      <c r="H656" s="85" t="s">
        <v>1041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2636</v>
      </c>
      <c r="G657" s="85" t="s">
        <v>801</v>
      </c>
      <c r="H657" s="85" t="s">
        <v>1042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2156</v>
      </c>
      <c r="G658" s="85" t="s">
        <v>801</v>
      </c>
      <c r="H658" s="85" t="s">
        <v>1042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2637</v>
      </c>
      <c r="G659" s="85" t="s">
        <v>773</v>
      </c>
      <c r="H659" s="85" t="s">
        <v>1043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2638</v>
      </c>
      <c r="G660" s="85" t="s">
        <v>773</v>
      </c>
      <c r="H660" s="85" t="s">
        <v>1043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2639</v>
      </c>
      <c r="G661" s="85" t="s">
        <v>773</v>
      </c>
      <c r="H661" s="85" t="s">
        <v>1043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2640</v>
      </c>
      <c r="G662" s="85" t="s">
        <v>773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2641</v>
      </c>
      <c r="G663" s="85" t="s">
        <v>773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2642</v>
      </c>
      <c r="G664" s="85" t="s">
        <v>773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2643</v>
      </c>
      <c r="G665" s="85" t="s">
        <v>796</v>
      </c>
      <c r="H665" s="85" t="s">
        <v>798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2644</v>
      </c>
      <c r="G666" s="85" t="s">
        <v>796</v>
      </c>
      <c r="H666" s="85" t="s">
        <v>798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2645</v>
      </c>
      <c r="G667" s="85" t="s">
        <v>774</v>
      </c>
      <c r="H667" s="85" t="s">
        <v>914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2646</v>
      </c>
      <c r="G668" s="85" t="s">
        <v>774</v>
      </c>
      <c r="H668" s="85" t="s">
        <v>914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2647</v>
      </c>
      <c r="G669" s="85" t="s">
        <v>773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2648</v>
      </c>
      <c r="G670" s="85" t="s">
        <v>765</v>
      </c>
      <c r="H670" s="85" t="s">
        <v>1027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2076</v>
      </c>
      <c r="G671" s="85" t="s">
        <v>765</v>
      </c>
      <c r="H671" s="85" t="s">
        <v>1027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2649</v>
      </c>
      <c r="G672" s="85" t="s">
        <v>773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2650</v>
      </c>
      <c r="G673" s="85" t="s">
        <v>773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2651</v>
      </c>
      <c r="G674" s="85" t="s">
        <v>773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2652</v>
      </c>
      <c r="G675" s="85" t="s">
        <v>783</v>
      </c>
      <c r="H675" s="85" t="s">
        <v>1044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2653</v>
      </c>
      <c r="G676" s="85" t="s">
        <v>783</v>
      </c>
      <c r="H676" s="85" t="s">
        <v>1044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2654</v>
      </c>
      <c r="G677" s="85" t="s">
        <v>789</v>
      </c>
      <c r="H677" s="85" t="s">
        <v>1041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2655</v>
      </c>
      <c r="G678" s="85" t="s">
        <v>789</v>
      </c>
      <c r="H678" s="85" t="s">
        <v>1041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2656</v>
      </c>
      <c r="G679" s="85" t="s">
        <v>801</v>
      </c>
      <c r="H679" s="85" t="s">
        <v>1042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2657</v>
      </c>
      <c r="G680" s="85" t="s">
        <v>801</v>
      </c>
      <c r="H680" s="85" t="s">
        <v>1042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2658</v>
      </c>
      <c r="G681" s="85" t="s">
        <v>781</v>
      </c>
      <c r="H681" s="85" t="s">
        <v>782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2659</v>
      </c>
      <c r="G682" s="85" t="s">
        <v>765</v>
      </c>
      <c r="H682" s="85" t="s">
        <v>1027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2660</v>
      </c>
      <c r="G683" s="85" t="s">
        <v>765</v>
      </c>
      <c r="H683" s="85" t="s">
        <v>1027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2661</v>
      </c>
      <c r="G684" s="85" t="s">
        <v>765</v>
      </c>
      <c r="H684" s="85" t="s">
        <v>1027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2662</v>
      </c>
      <c r="G685" s="85" t="s">
        <v>773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2663</v>
      </c>
      <c r="G686" s="85" t="s">
        <v>773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2664</v>
      </c>
      <c r="G687" s="85" t="s">
        <v>783</v>
      </c>
      <c r="H687" s="85" t="s">
        <v>1045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2665</v>
      </c>
      <c r="G688" s="85" t="s">
        <v>783</v>
      </c>
      <c r="H688" s="85" t="s">
        <v>1045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2666</v>
      </c>
      <c r="G689" s="85" t="s">
        <v>789</v>
      </c>
      <c r="H689" s="85" t="s">
        <v>1046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2667</v>
      </c>
      <c r="G690" s="85" t="s">
        <v>789</v>
      </c>
      <c r="H690" s="85" t="s">
        <v>1047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2668</v>
      </c>
      <c r="G691" s="85" t="s">
        <v>801</v>
      </c>
      <c r="H691" s="85" t="s">
        <v>1042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2669</v>
      </c>
      <c r="G692" s="85" t="s">
        <v>801</v>
      </c>
      <c r="H692" s="85" t="s">
        <v>1042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2670</v>
      </c>
      <c r="G693" s="85" t="s">
        <v>801</v>
      </c>
      <c r="H693" s="85" t="s">
        <v>1042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598</v>
      </c>
      <c r="F694" s="85" t="s">
        <v>2671</v>
      </c>
      <c r="G694" s="85" t="s">
        <v>765</v>
      </c>
      <c r="H694" s="85" t="s">
        <v>831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599</v>
      </c>
      <c r="F695" s="85" t="s">
        <v>2672</v>
      </c>
      <c r="G695" s="85" t="s">
        <v>765</v>
      </c>
      <c r="H695" s="85" t="s">
        <v>831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607</v>
      </c>
      <c r="F696" s="85" t="s">
        <v>2673</v>
      </c>
      <c r="G696" s="85" t="s">
        <v>765</v>
      </c>
      <c r="H696" s="85" t="s">
        <v>831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608</v>
      </c>
      <c r="F697" s="85" t="s">
        <v>2674</v>
      </c>
      <c r="G697" s="85" t="s">
        <v>765</v>
      </c>
      <c r="H697" s="85" t="s">
        <v>831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2675</v>
      </c>
      <c r="G698" s="85" t="s">
        <v>773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2676</v>
      </c>
      <c r="G699" s="85" t="s">
        <v>773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2677</v>
      </c>
      <c r="G700" s="85" t="s">
        <v>773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2678</v>
      </c>
      <c r="G701" s="85" t="s">
        <v>773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2679</v>
      </c>
      <c r="G702" s="85" t="s">
        <v>783</v>
      </c>
      <c r="H702" s="85" t="s">
        <v>1045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2680</v>
      </c>
      <c r="G703" s="85" t="s">
        <v>783</v>
      </c>
      <c r="H703" s="85" t="s">
        <v>1045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717</v>
      </c>
      <c r="F704" s="85" t="s">
        <v>2681</v>
      </c>
      <c r="G704" s="85" t="s">
        <v>789</v>
      </c>
      <c r="H704" s="85" t="s">
        <v>822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718</v>
      </c>
      <c r="F705" s="85" t="s">
        <v>2682</v>
      </c>
      <c r="G705" s="85" t="s">
        <v>789</v>
      </c>
      <c r="H705" s="85" t="s">
        <v>822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2683</v>
      </c>
      <c r="G706" s="85" t="s">
        <v>789</v>
      </c>
      <c r="H706" s="85" t="s">
        <v>822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2684</v>
      </c>
      <c r="G707" s="85" t="s">
        <v>801</v>
      </c>
      <c r="H707" s="85" t="s">
        <v>1042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2685</v>
      </c>
      <c r="G708" s="85" t="s">
        <v>801</v>
      </c>
      <c r="H708" s="85" t="s">
        <v>1048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2686</v>
      </c>
      <c r="G709" s="85" t="s">
        <v>765</v>
      </c>
      <c r="H709" s="85" t="s">
        <v>831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2687</v>
      </c>
      <c r="G710" s="85" t="s">
        <v>765</v>
      </c>
      <c r="H710" s="85" t="s">
        <v>831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2688</v>
      </c>
      <c r="G711" s="85" t="s">
        <v>765</v>
      </c>
      <c r="H711" s="85" t="s">
        <v>831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2689</v>
      </c>
      <c r="G712" s="85" t="s">
        <v>765</v>
      </c>
      <c r="H712" s="85" t="s">
        <v>831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2690</v>
      </c>
      <c r="G713" s="85" t="s">
        <v>773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2691</v>
      </c>
      <c r="G714" s="85" t="s">
        <v>773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2692</v>
      </c>
      <c r="G715" s="85" t="s">
        <v>773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2693</v>
      </c>
      <c r="G716" s="85" t="s">
        <v>783</v>
      </c>
      <c r="H716" s="85" t="s">
        <v>802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2694</v>
      </c>
      <c r="G717" s="85" t="s">
        <v>783</v>
      </c>
      <c r="H717" s="85" t="s">
        <v>802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2695</v>
      </c>
      <c r="G718" s="85" t="s">
        <v>789</v>
      </c>
      <c r="H718" s="85" t="s">
        <v>822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2696</v>
      </c>
      <c r="G719" s="85" t="s">
        <v>789</v>
      </c>
      <c r="H719" s="85" t="s">
        <v>822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2697</v>
      </c>
      <c r="G720" s="85" t="s">
        <v>784</v>
      </c>
      <c r="H720" s="85" t="s">
        <v>1049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2698</v>
      </c>
      <c r="G721" s="85" t="s">
        <v>796</v>
      </c>
      <c r="H721" s="85" t="s">
        <v>1010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2699</v>
      </c>
      <c r="G722" s="85" t="s">
        <v>765</v>
      </c>
      <c r="H722" s="85" t="s">
        <v>831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2263</v>
      </c>
      <c r="G723" s="85" t="s">
        <v>765</v>
      </c>
      <c r="H723" s="85" t="s">
        <v>831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2700</v>
      </c>
      <c r="G724" s="85" t="s">
        <v>765</v>
      </c>
      <c r="H724" s="85" t="s">
        <v>831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2088</v>
      </c>
      <c r="G725" s="85" t="s">
        <v>773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2701</v>
      </c>
      <c r="G726" s="85" t="s">
        <v>773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2702</v>
      </c>
      <c r="G727" s="85" t="s">
        <v>773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2703</v>
      </c>
      <c r="G728" s="85" t="s">
        <v>783</v>
      </c>
      <c r="H728" s="85" t="s">
        <v>802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2704</v>
      </c>
      <c r="G729" s="85" t="s">
        <v>783</v>
      </c>
      <c r="H729" s="85" t="s">
        <v>802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2705</v>
      </c>
      <c r="G730" s="85" t="s">
        <v>765</v>
      </c>
      <c r="H730" s="85" t="s">
        <v>831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2706</v>
      </c>
      <c r="G731" s="85" t="s">
        <v>765</v>
      </c>
      <c r="H731" s="85" t="s">
        <v>831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605</v>
      </c>
      <c r="F732" s="85" t="s">
        <v>2707</v>
      </c>
      <c r="G732" s="85" t="s">
        <v>765</v>
      </c>
      <c r="H732" s="85" t="s">
        <v>907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2708</v>
      </c>
      <c r="G733" s="85" t="s">
        <v>773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2709</v>
      </c>
      <c r="G734" s="85" t="s">
        <v>773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2710</v>
      </c>
      <c r="G735" s="85" t="s">
        <v>773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2711</v>
      </c>
      <c r="G736" s="85" t="s">
        <v>783</v>
      </c>
      <c r="H736" s="85" t="s">
        <v>802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2712</v>
      </c>
      <c r="G737" s="85" t="s">
        <v>783</v>
      </c>
      <c r="H737" s="85" t="s">
        <v>802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2713</v>
      </c>
      <c r="G738" s="85" t="s">
        <v>789</v>
      </c>
      <c r="H738" s="85" t="s">
        <v>1050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2714</v>
      </c>
      <c r="G739" s="85" t="s">
        <v>789</v>
      </c>
      <c r="H739" s="85" t="s">
        <v>1050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2715</v>
      </c>
      <c r="G740" s="85" t="s">
        <v>789</v>
      </c>
      <c r="H740" s="85" t="s">
        <v>1050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2716</v>
      </c>
      <c r="G741" s="85" t="s">
        <v>801</v>
      </c>
      <c r="H741" s="85" t="s">
        <v>1051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2717</v>
      </c>
      <c r="G742" s="85" t="s">
        <v>801</v>
      </c>
      <c r="H742" s="85" t="s">
        <v>1052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2718</v>
      </c>
      <c r="G743" s="85" t="s">
        <v>773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606</v>
      </c>
      <c r="F744" s="85" t="s">
        <v>2719</v>
      </c>
      <c r="G744" s="85" t="s">
        <v>765</v>
      </c>
      <c r="H744" s="85" t="s">
        <v>907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2720</v>
      </c>
      <c r="G745" s="85" t="s">
        <v>765</v>
      </c>
      <c r="H745" s="85" t="s">
        <v>907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2721</v>
      </c>
      <c r="G746" s="85" t="s">
        <v>765</v>
      </c>
      <c r="H746" s="85" t="s">
        <v>907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2722</v>
      </c>
      <c r="G747" s="85" t="s">
        <v>773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2723</v>
      </c>
      <c r="G748" s="85" t="s">
        <v>773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2724</v>
      </c>
      <c r="G749" s="85" t="s">
        <v>783</v>
      </c>
      <c r="H749" s="85" t="s">
        <v>910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2725</v>
      </c>
      <c r="G750" s="85" t="s">
        <v>783</v>
      </c>
      <c r="H750" s="85" t="s">
        <v>910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2726</v>
      </c>
      <c r="G751" s="85" t="s">
        <v>789</v>
      </c>
      <c r="H751" s="85" t="s">
        <v>1053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1054</v>
      </c>
      <c r="F752" s="85" t="s">
        <v>2206</v>
      </c>
      <c r="G752" s="85" t="s">
        <v>789</v>
      </c>
      <c r="H752" s="85" t="s">
        <v>1055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2727</v>
      </c>
      <c r="G753" s="85" t="s">
        <v>801</v>
      </c>
      <c r="H753" s="85" t="s">
        <v>1056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2728</v>
      </c>
      <c r="G754" s="85" t="s">
        <v>801</v>
      </c>
      <c r="H754" s="85" t="s">
        <v>1056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2729</v>
      </c>
      <c r="G755" s="85" t="s">
        <v>801</v>
      </c>
      <c r="H755" s="85" t="s">
        <v>1057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2730</v>
      </c>
      <c r="G756" s="85" t="s">
        <v>765</v>
      </c>
      <c r="H756" s="85" t="s">
        <v>907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2731</v>
      </c>
      <c r="G757" s="85" t="s">
        <v>765</v>
      </c>
      <c r="H757" s="85" t="s">
        <v>907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2732</v>
      </c>
      <c r="G758" s="85" t="s">
        <v>765</v>
      </c>
      <c r="H758" s="85" t="s">
        <v>907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2733</v>
      </c>
      <c r="G759" s="85" t="s">
        <v>773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2734</v>
      </c>
      <c r="G760" s="85" t="s">
        <v>773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1058</v>
      </c>
      <c r="F761" s="85" t="s">
        <v>2318</v>
      </c>
      <c r="G761" s="85" t="s">
        <v>773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2735</v>
      </c>
      <c r="G762" s="85" t="s">
        <v>783</v>
      </c>
      <c r="H762" s="85" t="s">
        <v>910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2736</v>
      </c>
      <c r="G763" s="85" t="s">
        <v>783</v>
      </c>
      <c r="H763" s="85" t="s">
        <v>910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700</v>
      </c>
      <c r="F764" s="85" t="s">
        <v>2737</v>
      </c>
      <c r="G764" s="85" t="s">
        <v>774</v>
      </c>
      <c r="H764" s="85" t="s">
        <v>1059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703</v>
      </c>
      <c r="F765" s="85" t="s">
        <v>2738</v>
      </c>
      <c r="G765" s="85" t="s">
        <v>774</v>
      </c>
      <c r="H765" s="85" t="s">
        <v>1059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2739</v>
      </c>
      <c r="G766" s="85" t="s">
        <v>801</v>
      </c>
      <c r="H766" s="85" t="s">
        <v>1060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2740</v>
      </c>
      <c r="G767" s="85" t="s">
        <v>765</v>
      </c>
      <c r="H767" s="85" t="s">
        <v>907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2741</v>
      </c>
      <c r="G768" s="85" t="s">
        <v>765</v>
      </c>
      <c r="H768" s="85" t="s">
        <v>907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2742</v>
      </c>
      <c r="G769" s="85" t="s">
        <v>765</v>
      </c>
      <c r="H769" s="85" t="s">
        <v>907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2743</v>
      </c>
      <c r="G770" s="85" t="s">
        <v>773</v>
      </c>
      <c r="H770" s="85" t="s">
        <v>1061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2744</v>
      </c>
      <c r="G771" s="85" t="s">
        <v>773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2745</v>
      </c>
      <c r="G772" s="85" t="s">
        <v>773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2746</v>
      </c>
      <c r="G773" s="85" t="s">
        <v>783</v>
      </c>
      <c r="H773" s="85" t="s">
        <v>910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2747</v>
      </c>
      <c r="G774" s="85" t="s">
        <v>783</v>
      </c>
      <c r="H774" s="85" t="s">
        <v>910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699</v>
      </c>
      <c r="F775" s="85" t="s">
        <v>2748</v>
      </c>
      <c r="G775" s="85" t="s">
        <v>783</v>
      </c>
      <c r="H775" s="85" t="s">
        <v>857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2749</v>
      </c>
      <c r="G776" s="85" t="s">
        <v>783</v>
      </c>
      <c r="H776" s="85" t="s">
        <v>1062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2750</v>
      </c>
      <c r="G777" s="85" t="s">
        <v>801</v>
      </c>
      <c r="H777" s="85" t="s">
        <v>841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2751</v>
      </c>
      <c r="G778" s="85" t="s">
        <v>765</v>
      </c>
      <c r="H778" s="85" t="s">
        <v>907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2752</v>
      </c>
      <c r="G779" s="85" t="s">
        <v>765</v>
      </c>
      <c r="H779" s="85" t="s">
        <v>907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2152</v>
      </c>
      <c r="G780" s="85" t="s">
        <v>765</v>
      </c>
      <c r="H780" s="85" t="s">
        <v>907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2753</v>
      </c>
      <c r="G781" s="85" t="s">
        <v>773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2754</v>
      </c>
      <c r="G782" s="85" t="s">
        <v>773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2755</v>
      </c>
      <c r="G783" s="85" t="s">
        <v>773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2756</v>
      </c>
      <c r="G784" s="85" t="s">
        <v>773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2757</v>
      </c>
      <c r="G785" s="85" t="s">
        <v>783</v>
      </c>
      <c r="H785" s="85" t="s">
        <v>910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2758</v>
      </c>
      <c r="G786" s="85" t="s">
        <v>773</v>
      </c>
      <c r="H786" s="85" t="s">
        <v>1043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2759</v>
      </c>
      <c r="G787" s="85" t="s">
        <v>773</v>
      </c>
      <c r="H787" s="85" t="s">
        <v>1043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2760</v>
      </c>
      <c r="G788" s="85" t="s">
        <v>773</v>
      </c>
      <c r="H788" s="85" t="s">
        <v>1043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2761</v>
      </c>
      <c r="G789" s="85" t="s">
        <v>773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2762</v>
      </c>
      <c r="G790" s="85" t="s">
        <v>773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683</v>
      </c>
      <c r="F791" s="85" t="s">
        <v>2763</v>
      </c>
      <c r="G791" s="85" t="s">
        <v>796</v>
      </c>
      <c r="H791" s="85" t="s">
        <v>1063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2764</v>
      </c>
      <c r="G792" s="85" t="s">
        <v>796</v>
      </c>
      <c r="H792" s="85" t="s">
        <v>1063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2765</v>
      </c>
      <c r="G793" s="85" t="s">
        <v>796</v>
      </c>
      <c r="H793" s="85" t="s">
        <v>1063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2766</v>
      </c>
      <c r="G794" s="85" t="s">
        <v>774</v>
      </c>
      <c r="H794" s="85" t="s">
        <v>1059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2767</v>
      </c>
      <c r="G795" s="85" t="s">
        <v>774</v>
      </c>
      <c r="H795" s="85" t="s">
        <v>1059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2768</v>
      </c>
      <c r="G796" s="85" t="s">
        <v>774</v>
      </c>
      <c r="H796" s="85" t="s">
        <v>1059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2769</v>
      </c>
      <c r="G797" s="85" t="s">
        <v>784</v>
      </c>
      <c r="H797" s="85" t="s">
        <v>1064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2770</v>
      </c>
      <c r="G798" s="85" t="s">
        <v>784</v>
      </c>
      <c r="H798" s="85" t="s">
        <v>1064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2771</v>
      </c>
      <c r="G799" s="85" t="s">
        <v>784</v>
      </c>
      <c r="H799" s="85" t="s">
        <v>1064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2772</v>
      </c>
      <c r="G800" s="85" t="s">
        <v>773</v>
      </c>
      <c r="H800" s="85" t="s">
        <v>1043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2773</v>
      </c>
      <c r="G801" s="85" t="s">
        <v>773</v>
      </c>
      <c r="H801" s="85" t="s">
        <v>1043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2774</v>
      </c>
      <c r="G802" s="85" t="s">
        <v>765</v>
      </c>
      <c r="H802" s="85" t="s">
        <v>819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2775</v>
      </c>
      <c r="G803" s="85" t="s">
        <v>773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2776</v>
      </c>
      <c r="G804" s="85" t="s">
        <v>773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2777</v>
      </c>
      <c r="G805" s="85" t="s">
        <v>773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2778</v>
      </c>
      <c r="G806" s="85" t="s">
        <v>796</v>
      </c>
      <c r="H806" s="85" t="s">
        <v>1063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2779</v>
      </c>
      <c r="G807" s="85" t="s">
        <v>796</v>
      </c>
      <c r="H807" s="85" t="s">
        <v>1063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2780</v>
      </c>
      <c r="G808" s="85" t="s">
        <v>774</v>
      </c>
      <c r="H808" s="85" t="s">
        <v>1059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2781</v>
      </c>
      <c r="G809" s="85" t="s">
        <v>774</v>
      </c>
      <c r="H809" s="85" t="s">
        <v>1059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2782</v>
      </c>
      <c r="G810" s="85" t="s">
        <v>792</v>
      </c>
      <c r="H810" s="85" t="s">
        <v>892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508</v>
      </c>
      <c r="G811" s="85" t="s">
        <v>796</v>
      </c>
      <c r="H811" s="85" t="s">
        <v>1063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2783</v>
      </c>
      <c r="G812" s="85" t="s">
        <v>765</v>
      </c>
      <c r="H812" s="85" t="s">
        <v>819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2784</v>
      </c>
      <c r="G813" s="85" t="s">
        <v>765</v>
      </c>
      <c r="H813" s="85" t="s">
        <v>819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2785</v>
      </c>
      <c r="G814" s="85" t="s">
        <v>765</v>
      </c>
      <c r="H814" s="85" t="s">
        <v>819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2786</v>
      </c>
      <c r="G815" s="85" t="s">
        <v>773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2787</v>
      </c>
      <c r="G816" s="85" t="s">
        <v>773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2788</v>
      </c>
      <c r="G817" s="85" t="s">
        <v>773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2789</v>
      </c>
      <c r="G818" s="85" t="s">
        <v>796</v>
      </c>
      <c r="H818" s="85" t="s">
        <v>1063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2790</v>
      </c>
      <c r="G819" s="85" t="s">
        <v>796</v>
      </c>
      <c r="H819" s="85" t="s">
        <v>1063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2791</v>
      </c>
      <c r="G820" s="85" t="s">
        <v>796</v>
      </c>
      <c r="H820" s="85" t="s">
        <v>1063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2792</v>
      </c>
      <c r="G821" s="85" t="s">
        <v>792</v>
      </c>
      <c r="H821" s="85" t="s">
        <v>892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2793</v>
      </c>
      <c r="G822" s="85" t="s">
        <v>792</v>
      </c>
      <c r="H822" s="85" t="s">
        <v>892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2794</v>
      </c>
      <c r="G823" s="85" t="s">
        <v>792</v>
      </c>
      <c r="H823" s="85" t="s">
        <v>826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2795</v>
      </c>
      <c r="G824" s="85" t="s">
        <v>784</v>
      </c>
      <c r="H824" s="85" t="s">
        <v>1065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2796</v>
      </c>
      <c r="G825" s="85" t="s">
        <v>784</v>
      </c>
      <c r="H825" s="85" t="s">
        <v>1066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2797</v>
      </c>
      <c r="G826" s="85" t="s">
        <v>765</v>
      </c>
      <c r="H826" s="85" t="s">
        <v>819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2798</v>
      </c>
      <c r="G827" s="85" t="s">
        <v>765</v>
      </c>
      <c r="H827" s="85" t="s">
        <v>819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2799</v>
      </c>
      <c r="G828" s="85" t="s">
        <v>773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2800</v>
      </c>
      <c r="G829" s="85" t="s">
        <v>773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2801</v>
      </c>
      <c r="G830" s="85" t="s">
        <v>773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2802</v>
      </c>
      <c r="G831" s="85" t="s">
        <v>773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2803</v>
      </c>
      <c r="G832" s="85" t="s">
        <v>796</v>
      </c>
      <c r="H832" s="85" t="s">
        <v>1063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2804</v>
      </c>
      <c r="G833" s="85" t="s">
        <v>796</v>
      </c>
      <c r="H833" s="85" t="s">
        <v>1063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2805</v>
      </c>
      <c r="G834" s="85" t="s">
        <v>796</v>
      </c>
      <c r="H834" s="85" t="s">
        <v>1063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690</v>
      </c>
      <c r="F835" s="85" t="s">
        <v>2806</v>
      </c>
      <c r="G835" s="85" t="s">
        <v>783</v>
      </c>
      <c r="H835" s="85" t="s">
        <v>999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2807</v>
      </c>
      <c r="G836" s="85" t="s">
        <v>809</v>
      </c>
      <c r="H836" s="85" t="s">
        <v>814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2808</v>
      </c>
      <c r="G837" s="85" t="s">
        <v>809</v>
      </c>
      <c r="H837" s="85" t="s">
        <v>814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2809</v>
      </c>
      <c r="G838" s="85" t="s">
        <v>765</v>
      </c>
      <c r="H838" s="85" t="s">
        <v>819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657</v>
      </c>
      <c r="F839" s="85" t="s">
        <v>2810</v>
      </c>
      <c r="G839" s="85" t="s">
        <v>765</v>
      </c>
      <c r="H839" s="85" t="s">
        <v>819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658</v>
      </c>
      <c r="F840" s="85" t="s">
        <v>2811</v>
      </c>
      <c r="G840" s="85" t="s">
        <v>765</v>
      </c>
      <c r="H840" s="85" t="s">
        <v>819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2214</v>
      </c>
      <c r="G841" s="85" t="s">
        <v>773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2812</v>
      </c>
      <c r="G842" s="85" t="s">
        <v>773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2813</v>
      </c>
      <c r="G843" s="85" t="s">
        <v>773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2814</v>
      </c>
      <c r="G844" s="85" t="s">
        <v>764</v>
      </c>
      <c r="H844" s="85" t="s">
        <v>1067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2815</v>
      </c>
      <c r="G845" s="85" t="s">
        <v>764</v>
      </c>
      <c r="H845" s="85" t="s">
        <v>1067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2816</v>
      </c>
      <c r="G846" s="85" t="s">
        <v>773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2817</v>
      </c>
      <c r="G847" s="85" t="s">
        <v>773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2818</v>
      </c>
      <c r="G848" s="85" t="s">
        <v>773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2819</v>
      </c>
      <c r="G849" s="85" t="s">
        <v>778</v>
      </c>
      <c r="H849" s="85" t="s">
        <v>800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2820</v>
      </c>
      <c r="G850" s="85" t="s">
        <v>778</v>
      </c>
      <c r="H850" s="85" t="s">
        <v>800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2821</v>
      </c>
      <c r="G851" s="85" t="s">
        <v>789</v>
      </c>
      <c r="H851" s="85" t="s">
        <v>1068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2822</v>
      </c>
      <c r="G852" s="85" t="s">
        <v>789</v>
      </c>
      <c r="H852" s="85" t="s">
        <v>1068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2823</v>
      </c>
      <c r="G853" s="85" t="s">
        <v>789</v>
      </c>
      <c r="H853" s="85" t="s">
        <v>1068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2824</v>
      </c>
      <c r="G854" s="85" t="s">
        <v>809</v>
      </c>
      <c r="H854" s="85" t="s">
        <v>1069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2825</v>
      </c>
      <c r="G855" s="85" t="s">
        <v>809</v>
      </c>
      <c r="H855" s="85" t="s">
        <v>1069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2826</v>
      </c>
      <c r="G856" s="85" t="s">
        <v>773</v>
      </c>
      <c r="H856" s="85" t="s">
        <v>1070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2827</v>
      </c>
      <c r="G857" s="85" t="s">
        <v>773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2828</v>
      </c>
      <c r="G858" s="85" t="s">
        <v>773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2829</v>
      </c>
      <c r="G859" s="85" t="s">
        <v>773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2830</v>
      </c>
      <c r="G860" s="85" t="s">
        <v>778</v>
      </c>
      <c r="H860" s="85" t="s">
        <v>944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2283</v>
      </c>
      <c r="G861" s="85" t="s">
        <v>789</v>
      </c>
      <c r="H861" s="85" t="s">
        <v>1047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2831</v>
      </c>
      <c r="G862" s="85" t="s">
        <v>789</v>
      </c>
      <c r="H862" s="85" t="s">
        <v>1047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2832</v>
      </c>
      <c r="G863" s="85" t="s">
        <v>789</v>
      </c>
      <c r="H863" s="85" t="s">
        <v>1047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2833</v>
      </c>
      <c r="G864" s="85" t="s">
        <v>809</v>
      </c>
      <c r="H864" s="85" t="s">
        <v>1071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2834</v>
      </c>
      <c r="G865" s="85" t="s">
        <v>809</v>
      </c>
      <c r="H865" s="85" t="s">
        <v>814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2835</v>
      </c>
      <c r="G866" s="85" t="s">
        <v>809</v>
      </c>
      <c r="H866" s="85" t="s">
        <v>814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2836</v>
      </c>
      <c r="G867" s="85" t="s">
        <v>764</v>
      </c>
      <c r="H867" s="85" t="s">
        <v>1027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2837</v>
      </c>
      <c r="G868" s="85" t="s">
        <v>764</v>
      </c>
      <c r="H868" s="85" t="s">
        <v>1027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2838</v>
      </c>
      <c r="G869" s="85" t="s">
        <v>773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2839</v>
      </c>
      <c r="G870" s="85" t="s">
        <v>773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2840</v>
      </c>
      <c r="G871" s="85" t="s">
        <v>773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2841</v>
      </c>
      <c r="G872" s="85" t="s">
        <v>781</v>
      </c>
      <c r="H872" s="85" t="s">
        <v>912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2842</v>
      </c>
      <c r="G873" s="85" t="s">
        <v>781</v>
      </c>
      <c r="H873" s="85" t="s">
        <v>912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2843</v>
      </c>
      <c r="G874" s="85" t="s">
        <v>781</v>
      </c>
      <c r="H874" s="85" t="s">
        <v>912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2844</v>
      </c>
      <c r="G875" s="85" t="s">
        <v>796</v>
      </c>
      <c r="H875" s="85" t="s">
        <v>808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2845</v>
      </c>
      <c r="G876" s="85" t="s">
        <v>789</v>
      </c>
      <c r="H876" s="85" t="s">
        <v>1041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2846</v>
      </c>
      <c r="G877" s="85" t="s">
        <v>789</v>
      </c>
      <c r="H877" s="85" t="s">
        <v>1041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2847</v>
      </c>
      <c r="G878" s="85" t="s">
        <v>789</v>
      </c>
      <c r="H878" s="85" t="s">
        <v>1041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2848</v>
      </c>
      <c r="G879" s="85" t="s">
        <v>809</v>
      </c>
      <c r="H879" s="85" t="s">
        <v>814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2849</v>
      </c>
      <c r="G880" s="85" t="s">
        <v>809</v>
      </c>
      <c r="H880" s="85" t="s">
        <v>814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2850</v>
      </c>
      <c r="G881" s="85" t="s">
        <v>764</v>
      </c>
      <c r="H881" s="85" t="s">
        <v>1067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2851</v>
      </c>
      <c r="G882" s="85" t="s">
        <v>764</v>
      </c>
      <c r="H882" s="85" t="s">
        <v>908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2852</v>
      </c>
      <c r="G883" s="85" t="s">
        <v>764</v>
      </c>
      <c r="H883" s="85" t="s">
        <v>908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2853</v>
      </c>
      <c r="G884" s="85" t="s">
        <v>773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2854</v>
      </c>
      <c r="G885" s="85" t="s">
        <v>773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2855</v>
      </c>
      <c r="G886" s="85" t="s">
        <v>773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2856</v>
      </c>
      <c r="G887" s="85" t="s">
        <v>778</v>
      </c>
      <c r="H887" s="85" t="s">
        <v>944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2857</v>
      </c>
      <c r="G888" s="85" t="s">
        <v>781</v>
      </c>
      <c r="H888" s="85" t="s">
        <v>1072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2858</v>
      </c>
      <c r="G889" s="85" t="s">
        <v>781</v>
      </c>
      <c r="H889" s="85" t="s">
        <v>1072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2859</v>
      </c>
      <c r="G890" s="85" t="s">
        <v>789</v>
      </c>
      <c r="H890" s="85" t="s">
        <v>1073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2860</v>
      </c>
      <c r="G891" s="85" t="s">
        <v>789</v>
      </c>
      <c r="H891" s="85" t="s">
        <v>1074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2861</v>
      </c>
      <c r="G892" s="85" t="s">
        <v>789</v>
      </c>
      <c r="H892" s="85" t="s">
        <v>918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2862</v>
      </c>
      <c r="G893" s="85" t="s">
        <v>809</v>
      </c>
      <c r="H893" s="85" t="s">
        <v>1075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2863</v>
      </c>
      <c r="G894" s="85" t="s">
        <v>809</v>
      </c>
      <c r="H894" s="85" t="s">
        <v>1075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2864</v>
      </c>
      <c r="G895" s="85" t="s">
        <v>765</v>
      </c>
      <c r="H895" s="85" t="s">
        <v>900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2865</v>
      </c>
      <c r="G896" s="85" t="s">
        <v>773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2866</v>
      </c>
      <c r="G897" s="85" t="s">
        <v>773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2867</v>
      </c>
      <c r="G898" s="85" t="s">
        <v>773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2868</v>
      </c>
      <c r="G899" s="85" t="s">
        <v>773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2869</v>
      </c>
      <c r="G900" s="85" t="s">
        <v>778</v>
      </c>
      <c r="H900" s="85" t="s">
        <v>800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2870</v>
      </c>
      <c r="G901" s="85" t="s">
        <v>796</v>
      </c>
      <c r="H901" s="85" t="s">
        <v>1076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2871</v>
      </c>
      <c r="G902" s="85" t="s">
        <v>796</v>
      </c>
      <c r="H902" s="85" t="s">
        <v>1076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2872</v>
      </c>
      <c r="G903" s="85" t="s">
        <v>789</v>
      </c>
      <c r="H903" s="85" t="s">
        <v>918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2873</v>
      </c>
      <c r="G904" s="85" t="s">
        <v>789</v>
      </c>
      <c r="H904" s="85" t="s">
        <v>918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2874</v>
      </c>
      <c r="G905" s="85" t="s">
        <v>778</v>
      </c>
      <c r="H905" s="85" t="s">
        <v>944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2875</v>
      </c>
      <c r="G906" s="85" t="s">
        <v>781</v>
      </c>
      <c r="H906" s="85" t="s">
        <v>1072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2876</v>
      </c>
      <c r="G907" s="85" t="s">
        <v>768</v>
      </c>
      <c r="H907" s="85" t="s">
        <v>1077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2877</v>
      </c>
      <c r="G908" s="85" t="s">
        <v>768</v>
      </c>
      <c r="H908" s="85" t="s">
        <v>1078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2878</v>
      </c>
      <c r="G909" s="85" t="s">
        <v>773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2879</v>
      </c>
      <c r="G910" s="85" t="s">
        <v>773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2880</v>
      </c>
      <c r="G911" s="85" t="s">
        <v>773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2881</v>
      </c>
      <c r="G912" s="85" t="s">
        <v>781</v>
      </c>
      <c r="H912" s="85" t="s">
        <v>930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2882</v>
      </c>
      <c r="G913" s="85" t="s">
        <v>781</v>
      </c>
      <c r="H913" s="85" t="s">
        <v>930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2883</v>
      </c>
      <c r="G914" s="85" t="s">
        <v>796</v>
      </c>
      <c r="H914" s="85" t="s">
        <v>808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2884</v>
      </c>
      <c r="G915" s="85" t="s">
        <v>796</v>
      </c>
      <c r="H915" s="85" t="s">
        <v>808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2885</v>
      </c>
      <c r="G916" s="85" t="s">
        <v>789</v>
      </c>
      <c r="H916" s="85" t="s">
        <v>1024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2886</v>
      </c>
      <c r="G917" s="85" t="s">
        <v>789</v>
      </c>
      <c r="H917" s="85" t="s">
        <v>822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2887</v>
      </c>
      <c r="G918" s="85" t="s">
        <v>789</v>
      </c>
      <c r="H918" s="85" t="s">
        <v>1079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2888</v>
      </c>
      <c r="G919" s="85" t="s">
        <v>784</v>
      </c>
      <c r="H919" s="85" t="s">
        <v>842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2889</v>
      </c>
      <c r="G920" s="85" t="s">
        <v>784</v>
      </c>
      <c r="H920" s="85" t="s">
        <v>1080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2890</v>
      </c>
      <c r="G921" s="85" t="s">
        <v>768</v>
      </c>
      <c r="H921" s="85" t="s">
        <v>769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2891</v>
      </c>
      <c r="G922" s="85" t="s">
        <v>768</v>
      </c>
      <c r="H922" s="85" t="s">
        <v>769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2892</v>
      </c>
      <c r="G923" s="85" t="s">
        <v>773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2893</v>
      </c>
      <c r="G924" s="85" t="s">
        <v>773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2894</v>
      </c>
      <c r="G925" s="85" t="s">
        <v>773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2895</v>
      </c>
      <c r="G926" s="85" t="s">
        <v>796</v>
      </c>
      <c r="H926" s="85" t="s">
        <v>1076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2896</v>
      </c>
      <c r="G927" s="85" t="s">
        <v>796</v>
      </c>
      <c r="H927" s="85" t="s">
        <v>1076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2897</v>
      </c>
      <c r="G928" s="85" t="s">
        <v>796</v>
      </c>
      <c r="H928" s="85" t="s">
        <v>1076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2898</v>
      </c>
      <c r="G929" s="85" t="s">
        <v>774</v>
      </c>
      <c r="H929" s="85" t="s">
        <v>1081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2899</v>
      </c>
      <c r="G930" s="85" t="s">
        <v>774</v>
      </c>
      <c r="H930" s="85" t="s">
        <v>1081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2900</v>
      </c>
      <c r="G931" s="85" t="s">
        <v>774</v>
      </c>
      <c r="H931" s="85" t="s">
        <v>1081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710</v>
      </c>
      <c r="F932" s="85" t="s">
        <v>2901</v>
      </c>
      <c r="G932" s="85" t="s">
        <v>774</v>
      </c>
      <c r="H932" s="85" t="s">
        <v>1081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2902</v>
      </c>
      <c r="G933" s="85" t="s">
        <v>784</v>
      </c>
      <c r="H933" s="85" t="s">
        <v>1019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2903</v>
      </c>
      <c r="G934" s="85" t="s">
        <v>784</v>
      </c>
      <c r="H934" s="85" t="s">
        <v>1019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2904</v>
      </c>
      <c r="G935" s="85" t="s">
        <v>768</v>
      </c>
      <c r="H935" s="85" t="s">
        <v>1082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2905</v>
      </c>
      <c r="G936" s="85" t="s">
        <v>768</v>
      </c>
      <c r="H936" s="85" t="s">
        <v>1083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2906</v>
      </c>
      <c r="G937" s="85" t="s">
        <v>773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2907</v>
      </c>
      <c r="G938" s="85" t="s">
        <v>773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2908</v>
      </c>
      <c r="G939" s="85" t="s">
        <v>773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2909</v>
      </c>
      <c r="G940" s="85" t="s">
        <v>796</v>
      </c>
      <c r="H940" s="85" t="s">
        <v>1076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2910</v>
      </c>
      <c r="G941" s="85" t="s">
        <v>796</v>
      </c>
      <c r="H941" s="85" t="s">
        <v>1076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2911</v>
      </c>
      <c r="G942" s="85" t="s">
        <v>774</v>
      </c>
      <c r="H942" s="85" t="s">
        <v>1081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2912</v>
      </c>
      <c r="G943" s="85" t="s">
        <v>774</v>
      </c>
      <c r="H943" s="85" t="s">
        <v>1081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705</v>
      </c>
      <c r="F944" s="85" t="s">
        <v>2913</v>
      </c>
      <c r="G944" s="85" t="s">
        <v>774</v>
      </c>
      <c r="H944" s="85" t="s">
        <v>1026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2914</v>
      </c>
      <c r="G945" s="85" t="s">
        <v>784</v>
      </c>
      <c r="H945" s="85" t="s">
        <v>847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2915</v>
      </c>
      <c r="G946" s="85" t="s">
        <v>784</v>
      </c>
      <c r="H946" s="85" t="s">
        <v>847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2916</v>
      </c>
      <c r="G947" s="85" t="s">
        <v>768</v>
      </c>
      <c r="H947" s="85" t="s">
        <v>1084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2917</v>
      </c>
      <c r="G948" s="85" t="s">
        <v>773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2918</v>
      </c>
      <c r="G949" s="85" t="s">
        <v>773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2919</v>
      </c>
      <c r="G950" s="85" t="s">
        <v>773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2920</v>
      </c>
      <c r="G951" s="85" t="s">
        <v>796</v>
      </c>
      <c r="H951" s="85" t="s">
        <v>1076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2921</v>
      </c>
      <c r="G952" s="85" t="s">
        <v>796</v>
      </c>
      <c r="H952" s="85" t="s">
        <v>1011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2922</v>
      </c>
      <c r="G953" s="85" t="s">
        <v>796</v>
      </c>
      <c r="H953" s="85" t="s">
        <v>1011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2923</v>
      </c>
      <c r="G954" s="85" t="s">
        <v>774</v>
      </c>
      <c r="H954" s="85" t="s">
        <v>1026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2924</v>
      </c>
      <c r="G955" s="85" t="s">
        <v>774</v>
      </c>
      <c r="H955" s="85" t="s">
        <v>829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2925</v>
      </c>
      <c r="G956" s="85" t="s">
        <v>774</v>
      </c>
      <c r="H956" s="85" t="s">
        <v>829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2926</v>
      </c>
      <c r="G957" s="85" t="s">
        <v>784</v>
      </c>
      <c r="H957" s="85" t="s">
        <v>1029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2927</v>
      </c>
      <c r="G958" s="85" t="s">
        <v>784</v>
      </c>
      <c r="H958" s="85" t="s">
        <v>1034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2928</v>
      </c>
      <c r="G959" s="85" t="s">
        <v>773</v>
      </c>
      <c r="H959" s="85" t="s">
        <v>1085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2196</v>
      </c>
      <c r="G960" s="85" t="s">
        <v>773</v>
      </c>
      <c r="H960" s="85" t="s">
        <v>1086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2929</v>
      </c>
      <c r="G961" s="85" t="s">
        <v>773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2930</v>
      </c>
      <c r="G962" s="85" t="s">
        <v>773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2189</v>
      </c>
      <c r="G963" s="85" t="s">
        <v>773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2931</v>
      </c>
      <c r="G964" s="85" t="s">
        <v>796</v>
      </c>
      <c r="H964" s="85" t="s">
        <v>1076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2932</v>
      </c>
      <c r="G965" s="85" t="s">
        <v>796</v>
      </c>
      <c r="H965" s="85" t="s">
        <v>1011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2933</v>
      </c>
      <c r="G966" s="85" t="s">
        <v>796</v>
      </c>
      <c r="H966" s="85" t="s">
        <v>1076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2934</v>
      </c>
      <c r="G967" s="85" t="s">
        <v>774</v>
      </c>
      <c r="H967" s="85" t="s">
        <v>1087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2935</v>
      </c>
      <c r="G968" s="85" t="s">
        <v>784</v>
      </c>
      <c r="H968" s="85" t="s">
        <v>1020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2936</v>
      </c>
      <c r="G969" s="85" t="s">
        <v>768</v>
      </c>
      <c r="H969" s="85" t="s">
        <v>1084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2937</v>
      </c>
      <c r="G970" s="85" t="s">
        <v>768</v>
      </c>
      <c r="H970" s="85" t="s">
        <v>1088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2938</v>
      </c>
      <c r="G971" s="85" t="s">
        <v>768</v>
      </c>
      <c r="H971" s="85" t="s">
        <v>1088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2939</v>
      </c>
      <c r="G972" s="85" t="s">
        <v>773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2940</v>
      </c>
      <c r="G973" s="85" t="s">
        <v>773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2941</v>
      </c>
      <c r="G974" s="85" t="s">
        <v>773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2942</v>
      </c>
      <c r="G975" s="85" t="s">
        <v>796</v>
      </c>
      <c r="H975" s="85" t="s">
        <v>1011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2943</v>
      </c>
      <c r="G976" s="85" t="s">
        <v>796</v>
      </c>
      <c r="H976" s="85" t="s">
        <v>1011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2944</v>
      </c>
      <c r="G977" s="85" t="s">
        <v>774</v>
      </c>
      <c r="H977" s="85" t="s">
        <v>1089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2945</v>
      </c>
      <c r="G978" s="85" t="s">
        <v>784</v>
      </c>
      <c r="H978" s="85" t="s">
        <v>1090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2946</v>
      </c>
      <c r="G979" s="85" t="s">
        <v>784</v>
      </c>
      <c r="H979" s="85" t="s">
        <v>1091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2947</v>
      </c>
      <c r="G980" s="85" t="s">
        <v>768</v>
      </c>
      <c r="H980" s="85" t="s">
        <v>1088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2948</v>
      </c>
      <c r="G981" s="85" t="s">
        <v>768</v>
      </c>
      <c r="H981" s="85" t="s">
        <v>1088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2949</v>
      </c>
      <c r="G982" s="85" t="s">
        <v>768</v>
      </c>
      <c r="H982" s="85" t="s">
        <v>1088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2950</v>
      </c>
      <c r="G983" s="85" t="s">
        <v>773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2951</v>
      </c>
      <c r="G984" s="85" t="s">
        <v>773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2952</v>
      </c>
      <c r="G985" s="85" t="s">
        <v>796</v>
      </c>
      <c r="H985" s="85" t="s">
        <v>1011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2953</v>
      </c>
      <c r="G986" s="85" t="s">
        <v>796</v>
      </c>
      <c r="H986" s="85" t="s">
        <v>1011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2954</v>
      </c>
      <c r="G987" s="85" t="s">
        <v>774</v>
      </c>
      <c r="H987" s="85" t="s">
        <v>832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2955</v>
      </c>
      <c r="G988" s="85" t="s">
        <v>774</v>
      </c>
      <c r="H988" s="85" t="s">
        <v>832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2956</v>
      </c>
      <c r="G989" s="85" t="s">
        <v>774</v>
      </c>
      <c r="H989" s="85" t="s">
        <v>1012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2957</v>
      </c>
      <c r="G990" s="85" t="s">
        <v>809</v>
      </c>
      <c r="H990" s="85" t="s">
        <v>1092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2958</v>
      </c>
      <c r="G991" s="85" t="s">
        <v>809</v>
      </c>
      <c r="H991" s="85" t="s">
        <v>1093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2959</v>
      </c>
      <c r="G992" s="85" t="s">
        <v>809</v>
      </c>
      <c r="H992" s="85" t="s">
        <v>1093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2960</v>
      </c>
      <c r="G993" s="85" t="s">
        <v>773</v>
      </c>
      <c r="H993" s="85" t="s">
        <v>1043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2961</v>
      </c>
      <c r="G994" s="85" t="s">
        <v>765</v>
      </c>
      <c r="H994" s="85" t="s">
        <v>819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2962</v>
      </c>
      <c r="G995" s="85" t="s">
        <v>773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2963</v>
      </c>
      <c r="G996" s="85" t="s">
        <v>773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2964</v>
      </c>
      <c r="G997" s="85" t="s">
        <v>773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2965</v>
      </c>
      <c r="G998" s="85" t="s">
        <v>773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2966</v>
      </c>
      <c r="G999" s="85" t="s">
        <v>796</v>
      </c>
      <c r="H999" s="85" t="s">
        <v>1011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2967</v>
      </c>
      <c r="G1000" s="85" t="s">
        <v>796</v>
      </c>
      <c r="H1000" s="85" t="s">
        <v>1011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2968</v>
      </c>
      <c r="G1001" s="85" t="s">
        <v>796</v>
      </c>
      <c r="H1001" s="85" t="s">
        <v>1011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2969</v>
      </c>
      <c r="G1002" s="85" t="s">
        <v>792</v>
      </c>
      <c r="H1002" s="85" t="s">
        <v>940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2970</v>
      </c>
      <c r="G1003" s="85" t="s">
        <v>792</v>
      </c>
      <c r="H1003" s="85" t="s">
        <v>940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2971</v>
      </c>
      <c r="G1004" s="85" t="s">
        <v>792</v>
      </c>
      <c r="H1004" s="85" t="s">
        <v>1094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2972</v>
      </c>
      <c r="G1005" s="85" t="s">
        <v>809</v>
      </c>
      <c r="H1005" s="85" t="s">
        <v>1095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2973</v>
      </c>
      <c r="G1006" s="85" t="s">
        <v>809</v>
      </c>
      <c r="H1006" s="85" t="s">
        <v>923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2160</v>
      </c>
      <c r="G1007" s="85" t="s">
        <v>765</v>
      </c>
      <c r="H1007" s="85" t="s">
        <v>897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2974</v>
      </c>
      <c r="G1008" s="85" t="s">
        <v>773</v>
      </c>
      <c r="H1008" s="85" t="s">
        <v>788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2975</v>
      </c>
      <c r="G1009" s="85" t="s">
        <v>773</v>
      </c>
      <c r="H1009" s="85" t="s">
        <v>788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651</v>
      </c>
      <c r="F1010" s="85" t="s">
        <v>2976</v>
      </c>
      <c r="G1010" s="85" t="s">
        <v>773</v>
      </c>
      <c r="H1010" s="85" t="s">
        <v>788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2977</v>
      </c>
      <c r="G1011" s="85" t="s">
        <v>796</v>
      </c>
      <c r="H1011" s="85" t="s">
        <v>1011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2978</v>
      </c>
      <c r="G1012" s="85" t="s">
        <v>796</v>
      </c>
      <c r="H1012" s="85" t="s">
        <v>1011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2979</v>
      </c>
      <c r="G1013" s="85" t="s">
        <v>796</v>
      </c>
      <c r="H1013" s="85" t="s">
        <v>1011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713</v>
      </c>
      <c r="F1014" s="85" t="s">
        <v>2980</v>
      </c>
      <c r="G1014" s="85" t="s">
        <v>774</v>
      </c>
      <c r="H1014" s="85" t="s">
        <v>800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2239</v>
      </c>
      <c r="G1015" s="85" t="s">
        <v>794</v>
      </c>
      <c r="H1015" s="85" t="s">
        <v>1096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2981</v>
      </c>
      <c r="G1016" s="85" t="s">
        <v>794</v>
      </c>
      <c r="H1016" s="85" t="s">
        <v>1097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2982</v>
      </c>
      <c r="G1017" s="85" t="s">
        <v>809</v>
      </c>
      <c r="H1017" s="85" t="s">
        <v>814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2983</v>
      </c>
      <c r="G1018" s="85" t="s">
        <v>809</v>
      </c>
      <c r="H1018" s="85" t="s">
        <v>814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2984</v>
      </c>
      <c r="G1019" s="85" t="s">
        <v>809</v>
      </c>
      <c r="H1019" s="85" t="s">
        <v>921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2985</v>
      </c>
      <c r="G1020" s="85" t="s">
        <v>765</v>
      </c>
      <c r="H1020" s="85" t="s">
        <v>900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2986</v>
      </c>
      <c r="G1021" s="85" t="s">
        <v>765</v>
      </c>
      <c r="H1021" s="85" t="s">
        <v>900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2987</v>
      </c>
      <c r="G1022" s="85" t="s">
        <v>773</v>
      </c>
      <c r="H1022" s="85" t="s">
        <v>788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2988</v>
      </c>
      <c r="G1023" s="85" t="s">
        <v>773</v>
      </c>
      <c r="H1023" s="85" t="s">
        <v>788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2989</v>
      </c>
      <c r="G1024" s="85" t="s">
        <v>796</v>
      </c>
      <c r="H1024" s="85" t="s">
        <v>1011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2990</v>
      </c>
      <c r="G1025" s="85" t="s">
        <v>794</v>
      </c>
      <c r="H1025" s="85" t="s">
        <v>1098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2991</v>
      </c>
      <c r="G1026" s="85" t="s">
        <v>794</v>
      </c>
      <c r="H1026" s="85" t="s">
        <v>1099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2992</v>
      </c>
      <c r="G1027" s="85" t="s">
        <v>796</v>
      </c>
      <c r="H1027" s="85" t="s">
        <v>808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2993</v>
      </c>
      <c r="G1028" s="85" t="s">
        <v>796</v>
      </c>
      <c r="H1028" s="85" t="s">
        <v>808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2994</v>
      </c>
      <c r="G1029" s="85" t="s">
        <v>796</v>
      </c>
      <c r="H1029" s="85" t="s">
        <v>808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2995</v>
      </c>
      <c r="G1030" s="85" t="s">
        <v>796</v>
      </c>
      <c r="H1030" s="85" t="s">
        <v>808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2996</v>
      </c>
      <c r="G1031" s="85" t="s">
        <v>773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2997</v>
      </c>
      <c r="G1032" s="85" t="s">
        <v>773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2998</v>
      </c>
      <c r="G1033" s="85" t="s">
        <v>796</v>
      </c>
      <c r="H1033" s="85" t="s">
        <v>1011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2999</v>
      </c>
      <c r="G1034" s="85" t="s">
        <v>796</v>
      </c>
      <c r="H1034" s="85" t="s">
        <v>1011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744</v>
      </c>
      <c r="F1035" s="85" t="s">
        <v>3000</v>
      </c>
      <c r="G1035" s="85" t="s">
        <v>794</v>
      </c>
      <c r="H1035" s="85" t="s">
        <v>916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3001</v>
      </c>
      <c r="G1036" s="85" t="s">
        <v>794</v>
      </c>
      <c r="H1036" s="85" t="s">
        <v>916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3002</v>
      </c>
      <c r="G1037" s="85" t="s">
        <v>794</v>
      </c>
      <c r="H1037" s="85" t="s">
        <v>916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3003</v>
      </c>
      <c r="G1038" s="85" t="s">
        <v>794</v>
      </c>
      <c r="H1038" s="85" t="s">
        <v>916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3004</v>
      </c>
      <c r="G1039" s="85" t="s">
        <v>809</v>
      </c>
      <c r="H1039" s="85" t="s">
        <v>1100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3005</v>
      </c>
      <c r="G1040" s="85" t="s">
        <v>809</v>
      </c>
      <c r="H1040" s="85" t="s">
        <v>1101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3006</v>
      </c>
      <c r="G1041" s="85" t="s">
        <v>773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3007</v>
      </c>
      <c r="G1042" s="85" t="s">
        <v>796</v>
      </c>
      <c r="H1042" s="85" t="s">
        <v>808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3008</v>
      </c>
      <c r="G1043" s="85" t="s">
        <v>796</v>
      </c>
      <c r="H1043" s="85" t="s">
        <v>808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3009</v>
      </c>
      <c r="G1044" s="85" t="s">
        <v>773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3010</v>
      </c>
      <c r="G1045" s="85" t="s">
        <v>773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3011</v>
      </c>
      <c r="G1046" s="85" t="s">
        <v>796</v>
      </c>
      <c r="H1046" s="85" t="s">
        <v>1011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902</v>
      </c>
      <c r="F1047" s="85" t="s">
        <v>2136</v>
      </c>
      <c r="G1047" s="85" t="s">
        <v>796</v>
      </c>
      <c r="H1047" s="85" t="s">
        <v>1011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3012</v>
      </c>
      <c r="G1048" s="85" t="s">
        <v>778</v>
      </c>
      <c r="H1048" s="85" t="s">
        <v>800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3013</v>
      </c>
      <c r="G1049" s="85" t="s">
        <v>794</v>
      </c>
      <c r="H1049" s="85" t="s">
        <v>916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3014</v>
      </c>
      <c r="G1050" s="85" t="s">
        <v>794</v>
      </c>
      <c r="H1050" s="85" t="s">
        <v>1036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3015</v>
      </c>
      <c r="G1051" s="85" t="s">
        <v>794</v>
      </c>
      <c r="H1051" s="85" t="s">
        <v>1036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3016</v>
      </c>
      <c r="G1052" s="85" t="s">
        <v>801</v>
      </c>
      <c r="H1052" s="85" t="s">
        <v>800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3017</v>
      </c>
      <c r="G1053" s="85" t="s">
        <v>796</v>
      </c>
      <c r="H1053" s="85" t="s">
        <v>1011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3018</v>
      </c>
      <c r="G1054" s="85" t="s">
        <v>796</v>
      </c>
      <c r="H1054" s="85" t="s">
        <v>808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691</v>
      </c>
      <c r="F1055" s="85" t="s">
        <v>3019</v>
      </c>
      <c r="G1055" s="85" t="s">
        <v>796</v>
      </c>
      <c r="H1055" s="85" t="s">
        <v>808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3020</v>
      </c>
      <c r="G1056" s="85" t="s">
        <v>773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3021</v>
      </c>
      <c r="G1057" s="85" t="s">
        <v>773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3022</v>
      </c>
      <c r="G1058" s="85" t="s">
        <v>773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3023</v>
      </c>
      <c r="G1059" s="85" t="s">
        <v>796</v>
      </c>
      <c r="H1059" s="85" t="s">
        <v>1011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2210</v>
      </c>
      <c r="G1060" s="85" t="s">
        <v>796</v>
      </c>
      <c r="H1060" s="85" t="s">
        <v>1011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3024</v>
      </c>
      <c r="G1061" s="85" t="s">
        <v>796</v>
      </c>
      <c r="H1061" s="85" t="s">
        <v>1011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3025</v>
      </c>
      <c r="G1062" s="85" t="s">
        <v>794</v>
      </c>
      <c r="H1062" s="85" t="s">
        <v>1036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3026</v>
      </c>
      <c r="G1063" s="85" t="s">
        <v>801</v>
      </c>
      <c r="H1063" s="85" t="s">
        <v>800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3027</v>
      </c>
      <c r="G1064" s="85" t="s">
        <v>801</v>
      </c>
      <c r="H1064" s="85" t="s">
        <v>800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2172</v>
      </c>
      <c r="G1065" s="85" t="s">
        <v>796</v>
      </c>
      <c r="H1065" s="85" t="s">
        <v>808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3028</v>
      </c>
      <c r="G1066" s="85" t="s">
        <v>796</v>
      </c>
      <c r="H1066" s="85" t="s">
        <v>808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3029</v>
      </c>
      <c r="G1067" s="85" t="s">
        <v>796</v>
      </c>
      <c r="H1067" s="85" t="s">
        <v>808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3030</v>
      </c>
      <c r="G1068" s="85" t="s">
        <v>773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3031</v>
      </c>
      <c r="G1069" s="85" t="s">
        <v>773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698</v>
      </c>
      <c r="F1070" s="85" t="s">
        <v>3032</v>
      </c>
      <c r="G1070" s="85" t="s">
        <v>796</v>
      </c>
      <c r="H1070" s="85" t="s">
        <v>1014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685</v>
      </c>
      <c r="F1071" s="85" t="s">
        <v>3033</v>
      </c>
      <c r="G1071" s="85" t="s">
        <v>796</v>
      </c>
      <c r="H1071" s="85" t="s">
        <v>1014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3034</v>
      </c>
      <c r="G1072" s="85" t="s">
        <v>796</v>
      </c>
      <c r="H1072" s="85" t="s">
        <v>1014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3035</v>
      </c>
      <c r="G1073" s="85" t="s">
        <v>794</v>
      </c>
      <c r="H1073" s="85" t="s">
        <v>1102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3036</v>
      </c>
      <c r="G1074" s="85" t="s">
        <v>794</v>
      </c>
      <c r="H1074" s="85" t="s">
        <v>1102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3037</v>
      </c>
      <c r="G1075" s="85" t="s">
        <v>801</v>
      </c>
      <c r="H1075" s="85" t="s">
        <v>853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3038</v>
      </c>
      <c r="G1076" s="85" t="s">
        <v>801</v>
      </c>
      <c r="H1076" s="85" t="s">
        <v>853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3039</v>
      </c>
      <c r="G1077" s="85" t="s">
        <v>796</v>
      </c>
      <c r="H1077" s="85" t="s">
        <v>1011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3040</v>
      </c>
      <c r="G1078" s="85" t="s">
        <v>796</v>
      </c>
      <c r="H1078" s="85" t="s">
        <v>808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3041</v>
      </c>
      <c r="G1079" s="85" t="s">
        <v>796</v>
      </c>
      <c r="H1079" s="85" t="s">
        <v>808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3042</v>
      </c>
      <c r="G1080" s="85" t="s">
        <v>765</v>
      </c>
      <c r="H1080" s="85" t="s">
        <v>771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595</v>
      </c>
      <c r="F1081" s="85" t="s">
        <v>3043</v>
      </c>
      <c r="G1081" s="85" t="s">
        <v>765</v>
      </c>
      <c r="H1081" s="85" t="s">
        <v>909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3044</v>
      </c>
      <c r="G1082" s="85" t="s">
        <v>778</v>
      </c>
      <c r="H1082" s="85" t="s">
        <v>1011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3045</v>
      </c>
      <c r="G1083" s="85" t="s">
        <v>796</v>
      </c>
      <c r="H1083" s="85" t="s">
        <v>1011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3046</v>
      </c>
      <c r="G1084" s="85" t="s">
        <v>794</v>
      </c>
      <c r="H1084" s="85" t="s">
        <v>1103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3047</v>
      </c>
      <c r="G1085" s="85" t="s">
        <v>794</v>
      </c>
      <c r="H1085" s="85" t="s">
        <v>1104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3048</v>
      </c>
      <c r="G1086" s="85" t="s">
        <v>796</v>
      </c>
      <c r="H1086" s="85" t="s">
        <v>1010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3049</v>
      </c>
      <c r="G1087" s="85" t="s">
        <v>796</v>
      </c>
      <c r="H1087" s="85" t="s">
        <v>1010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3050</v>
      </c>
      <c r="G1088" s="85" t="s">
        <v>796</v>
      </c>
      <c r="H1088" s="85" t="s">
        <v>1010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3051</v>
      </c>
      <c r="G1089" s="85" t="s">
        <v>796</v>
      </c>
      <c r="H1089" s="85" t="s">
        <v>1010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667</v>
      </c>
      <c r="F1090" s="85" t="s">
        <v>3052</v>
      </c>
      <c r="G1090" s="85" t="s">
        <v>796</v>
      </c>
      <c r="H1090" s="85" t="s">
        <v>925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3053</v>
      </c>
      <c r="G1091" s="85" t="s">
        <v>796</v>
      </c>
      <c r="H1091" s="85" t="s">
        <v>925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3054</v>
      </c>
      <c r="G1092" s="85" t="s">
        <v>796</v>
      </c>
      <c r="H1092" s="85" t="s">
        <v>925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3055</v>
      </c>
      <c r="G1093" s="85" t="s">
        <v>783</v>
      </c>
      <c r="H1093" s="85" t="s">
        <v>1105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2140</v>
      </c>
      <c r="G1094" s="85" t="s">
        <v>783</v>
      </c>
      <c r="H1094" s="85" t="s">
        <v>1105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3056</v>
      </c>
      <c r="G1095" s="85" t="s">
        <v>801</v>
      </c>
      <c r="H1095" s="85" t="s">
        <v>1106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3057</v>
      </c>
      <c r="G1096" s="85" t="s">
        <v>801</v>
      </c>
      <c r="H1096" s="85" t="s">
        <v>919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3058</v>
      </c>
      <c r="G1097" s="85" t="s">
        <v>801</v>
      </c>
      <c r="H1097" s="85" t="s">
        <v>1107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3059</v>
      </c>
      <c r="G1098" s="85" t="s">
        <v>773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3060</v>
      </c>
      <c r="G1099" s="85" t="s">
        <v>765</v>
      </c>
      <c r="H1099" s="85" t="s">
        <v>900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3061</v>
      </c>
      <c r="G1100" s="85" t="s">
        <v>796</v>
      </c>
      <c r="H1100" s="85" t="s">
        <v>1010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3062</v>
      </c>
      <c r="G1101" s="85" t="s">
        <v>796</v>
      </c>
      <c r="H1101" s="85" t="s">
        <v>1010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3063</v>
      </c>
      <c r="G1102" s="85" t="s">
        <v>796</v>
      </c>
      <c r="H1102" s="85" t="s">
        <v>1010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3064</v>
      </c>
      <c r="G1103" s="85" t="s">
        <v>796</v>
      </c>
      <c r="H1103" s="85" t="s">
        <v>925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3065</v>
      </c>
      <c r="G1104" s="85" t="s">
        <v>796</v>
      </c>
      <c r="H1104" s="85" t="s">
        <v>925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3066</v>
      </c>
      <c r="G1105" s="85" t="s">
        <v>796</v>
      </c>
      <c r="H1105" s="85" t="s">
        <v>925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3067</v>
      </c>
      <c r="G1106" s="85" t="s">
        <v>783</v>
      </c>
      <c r="H1106" s="85" t="s">
        <v>1108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3068</v>
      </c>
      <c r="G1107" s="85" t="s">
        <v>801</v>
      </c>
      <c r="H1107" s="85" t="s">
        <v>807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3069</v>
      </c>
      <c r="G1108" s="85" t="s">
        <v>801</v>
      </c>
      <c r="H1108" s="85" t="s">
        <v>807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3070</v>
      </c>
      <c r="G1109" s="85" t="s">
        <v>801</v>
      </c>
      <c r="H1109" s="85" t="s">
        <v>807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2066</v>
      </c>
      <c r="G1110" s="85" t="s">
        <v>796</v>
      </c>
      <c r="H1110" s="85" t="s">
        <v>1010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3071</v>
      </c>
      <c r="G1111" s="85" t="s">
        <v>796</v>
      </c>
      <c r="H1111" s="85" t="s">
        <v>1010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689</v>
      </c>
      <c r="F1112" s="85" t="s">
        <v>3072</v>
      </c>
      <c r="G1112" s="85" t="s">
        <v>796</v>
      </c>
      <c r="H1112" s="85" t="s">
        <v>1010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3073</v>
      </c>
      <c r="G1113" s="85" t="s">
        <v>796</v>
      </c>
      <c r="H1113" s="85" t="s">
        <v>1010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3074</v>
      </c>
      <c r="G1114" s="85" t="s">
        <v>796</v>
      </c>
      <c r="H1114" s="85" t="s">
        <v>1010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3075</v>
      </c>
      <c r="G1115" s="85" t="s">
        <v>796</v>
      </c>
      <c r="H1115" s="85" t="s">
        <v>925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3076</v>
      </c>
      <c r="G1116" s="85" t="s">
        <v>796</v>
      </c>
      <c r="H1116" s="85" t="s">
        <v>925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3077</v>
      </c>
      <c r="G1117" s="85" t="s">
        <v>796</v>
      </c>
      <c r="H1117" s="85" t="s">
        <v>925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3078</v>
      </c>
      <c r="G1118" s="85" t="s">
        <v>783</v>
      </c>
      <c r="H1118" s="85" t="s">
        <v>1109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3079</v>
      </c>
      <c r="G1119" s="85" t="s">
        <v>783</v>
      </c>
      <c r="H1119" s="85" t="s">
        <v>1109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3080</v>
      </c>
      <c r="G1120" s="85" t="s">
        <v>801</v>
      </c>
      <c r="H1120" s="85" t="s">
        <v>1040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3081</v>
      </c>
      <c r="G1121" s="85" t="s">
        <v>801</v>
      </c>
      <c r="H1121" s="85" t="s">
        <v>1110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3082</v>
      </c>
      <c r="G1122" s="85" t="s">
        <v>796</v>
      </c>
      <c r="H1122" s="85" t="s">
        <v>1011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684</v>
      </c>
      <c r="F1123" s="85" t="s">
        <v>3083</v>
      </c>
      <c r="G1123" s="85" t="s">
        <v>796</v>
      </c>
      <c r="H1123" s="85" t="s">
        <v>1010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3084</v>
      </c>
      <c r="G1124" s="85" t="s">
        <v>796</v>
      </c>
      <c r="H1124" s="85" t="s">
        <v>1010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2096</v>
      </c>
      <c r="G1125" s="85" t="s">
        <v>796</v>
      </c>
      <c r="H1125" s="85" t="s">
        <v>1010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692</v>
      </c>
      <c r="F1126" s="85" t="s">
        <v>3085</v>
      </c>
      <c r="G1126" s="85" t="s">
        <v>796</v>
      </c>
      <c r="H1126" s="85" t="s">
        <v>1010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3086</v>
      </c>
      <c r="G1127" s="85" t="s">
        <v>796</v>
      </c>
      <c r="H1127" s="85" t="s">
        <v>925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3087</v>
      </c>
      <c r="G1128" s="85" t="s">
        <v>796</v>
      </c>
      <c r="H1128" s="85" t="s">
        <v>925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3088</v>
      </c>
      <c r="G1129" s="85" t="s">
        <v>796</v>
      </c>
      <c r="H1129" s="85" t="s">
        <v>925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3089</v>
      </c>
      <c r="G1130" s="85" t="s">
        <v>801</v>
      </c>
      <c r="H1130" s="85" t="s">
        <v>853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3090</v>
      </c>
      <c r="G1131" s="85" t="s">
        <v>801</v>
      </c>
      <c r="H1131" s="85" t="s">
        <v>853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3091</v>
      </c>
      <c r="G1132" s="85" t="s">
        <v>796</v>
      </c>
      <c r="H1132" s="85" t="s">
        <v>1010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668</v>
      </c>
      <c r="F1133" s="85" t="s">
        <v>3092</v>
      </c>
      <c r="G1133" s="85" t="s">
        <v>796</v>
      </c>
      <c r="H1133" s="85" t="s">
        <v>1010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3093</v>
      </c>
      <c r="G1134" s="85" t="s">
        <v>796</v>
      </c>
      <c r="H1134" s="85" t="s">
        <v>925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3094</v>
      </c>
      <c r="G1135" s="85" t="s">
        <v>796</v>
      </c>
      <c r="H1135" s="85" t="s">
        <v>925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3095</v>
      </c>
      <c r="G1136" s="85" t="s">
        <v>796</v>
      </c>
      <c r="H1136" s="85" t="s">
        <v>925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3096</v>
      </c>
      <c r="G1137" s="85" t="s">
        <v>796</v>
      </c>
      <c r="H1137" s="85" t="s">
        <v>1010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3097</v>
      </c>
      <c r="G1138" s="85" t="s">
        <v>796</v>
      </c>
      <c r="H1138" s="85" t="s">
        <v>1010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696</v>
      </c>
      <c r="F1139" s="85" t="s">
        <v>3098</v>
      </c>
      <c r="G1139" s="85" t="s">
        <v>796</v>
      </c>
      <c r="H1139" s="85" t="s">
        <v>1010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3099</v>
      </c>
      <c r="G1140" s="85" t="s">
        <v>796</v>
      </c>
      <c r="H1140" s="85" t="s">
        <v>797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3100</v>
      </c>
      <c r="G1141" s="85" t="s">
        <v>796</v>
      </c>
      <c r="H1141" s="85" t="s">
        <v>797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3101</v>
      </c>
      <c r="G1142" s="85" t="s">
        <v>796</v>
      </c>
      <c r="H1142" s="85" t="s">
        <v>797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3102</v>
      </c>
      <c r="G1143" s="85" t="s">
        <v>801</v>
      </c>
      <c r="H1143" s="85" t="s">
        <v>1111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3103</v>
      </c>
      <c r="G1144" s="85" t="s">
        <v>801</v>
      </c>
      <c r="H1144" s="85" t="s">
        <v>1051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3104</v>
      </c>
      <c r="G1145" s="85" t="s">
        <v>801</v>
      </c>
      <c r="H1145" s="85" t="s">
        <v>1112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3105</v>
      </c>
      <c r="G1146" s="85" t="s">
        <v>796</v>
      </c>
      <c r="H1146" s="85" t="s">
        <v>1010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3106</v>
      </c>
      <c r="G1147" s="85" t="s">
        <v>796</v>
      </c>
      <c r="H1147" s="85" t="s">
        <v>1010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3107</v>
      </c>
      <c r="G1148" s="85" t="s">
        <v>796</v>
      </c>
      <c r="H1148" s="85" t="s">
        <v>1010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3108</v>
      </c>
      <c r="G1149" s="85" t="s">
        <v>796</v>
      </c>
      <c r="H1149" s="85" t="s">
        <v>1010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3109</v>
      </c>
      <c r="G1150" s="85" t="s">
        <v>796</v>
      </c>
      <c r="H1150" s="85" t="s">
        <v>1010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659</v>
      </c>
      <c r="F1151" s="85" t="s">
        <v>3110</v>
      </c>
      <c r="G1151" s="85" t="s">
        <v>796</v>
      </c>
      <c r="H1151" s="85" t="s">
        <v>797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3111</v>
      </c>
      <c r="G1152" s="85" t="s">
        <v>796</v>
      </c>
      <c r="H1152" s="85" t="s">
        <v>797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3112</v>
      </c>
      <c r="G1153" s="85" t="s">
        <v>796</v>
      </c>
      <c r="H1153" s="85" t="s">
        <v>797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3113</v>
      </c>
      <c r="G1154" s="85" t="s">
        <v>801</v>
      </c>
      <c r="H1154" s="85" t="s">
        <v>1113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3114</v>
      </c>
      <c r="G1155" s="85" t="s">
        <v>809</v>
      </c>
      <c r="H1155" s="85" t="s">
        <v>1114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3115</v>
      </c>
      <c r="G1156" s="85" t="s">
        <v>796</v>
      </c>
      <c r="H1156" s="85" t="s">
        <v>798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3116</v>
      </c>
      <c r="G1157" s="85" t="s">
        <v>796</v>
      </c>
      <c r="H1157" s="85" t="s">
        <v>798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3117</v>
      </c>
      <c r="G1158" s="85" t="s">
        <v>796</v>
      </c>
      <c r="H1158" s="85" t="s">
        <v>798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3118</v>
      </c>
      <c r="G1159" s="85" t="s">
        <v>796</v>
      </c>
      <c r="H1159" s="85" t="s">
        <v>811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3119</v>
      </c>
      <c r="G1160" s="85" t="s">
        <v>796</v>
      </c>
      <c r="H1160" s="85" t="s">
        <v>797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3120</v>
      </c>
      <c r="G1161" s="85" t="s">
        <v>796</v>
      </c>
      <c r="H1161" s="85" t="s">
        <v>797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3121</v>
      </c>
      <c r="G1162" s="85" t="s">
        <v>796</v>
      </c>
      <c r="H1162" s="85" t="s">
        <v>797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3122</v>
      </c>
      <c r="G1163" s="85" t="s">
        <v>795</v>
      </c>
      <c r="H1163" s="85" t="s">
        <v>851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745</v>
      </c>
      <c r="F1164" s="85" t="s">
        <v>3123</v>
      </c>
      <c r="G1164" s="85" t="s">
        <v>795</v>
      </c>
      <c r="H1164" s="85" t="s">
        <v>851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3124</v>
      </c>
      <c r="G1165" s="85" t="s">
        <v>796</v>
      </c>
      <c r="H1165" s="85" t="s">
        <v>1010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3125</v>
      </c>
      <c r="G1166" s="85" t="s">
        <v>796</v>
      </c>
      <c r="H1166" s="85" t="s">
        <v>798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3126</v>
      </c>
      <c r="G1167" s="85" t="s">
        <v>796</v>
      </c>
      <c r="H1167" s="85" t="s">
        <v>798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660</v>
      </c>
      <c r="F1168" s="85" t="s">
        <v>3127</v>
      </c>
      <c r="G1168" s="85" t="s">
        <v>796</v>
      </c>
      <c r="H1168" s="85" t="s">
        <v>797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664</v>
      </c>
      <c r="F1169" s="85" t="s">
        <v>3128</v>
      </c>
      <c r="G1169" s="85" t="s">
        <v>796</v>
      </c>
      <c r="H1169" s="85" t="s">
        <v>797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665</v>
      </c>
      <c r="F1170" s="85" t="s">
        <v>3129</v>
      </c>
      <c r="G1170" s="85" t="s">
        <v>796</v>
      </c>
      <c r="H1170" s="85" t="s">
        <v>797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3130</v>
      </c>
      <c r="G1171" s="85" t="s">
        <v>795</v>
      </c>
      <c r="H1171" s="85" t="s">
        <v>851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746</v>
      </c>
      <c r="F1172" s="85" t="s">
        <v>3131</v>
      </c>
      <c r="G1172" s="85" t="s">
        <v>795</v>
      </c>
      <c r="H1172" s="85" t="s">
        <v>851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3132</v>
      </c>
      <c r="G1173" s="85" t="s">
        <v>796</v>
      </c>
      <c r="H1173" s="85" t="s">
        <v>798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3133</v>
      </c>
      <c r="G1174" s="85" t="s">
        <v>796</v>
      </c>
      <c r="H1174" s="85" t="s">
        <v>798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3134</v>
      </c>
      <c r="G1175" s="85" t="s">
        <v>796</v>
      </c>
      <c r="H1175" s="85" t="s">
        <v>798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3135</v>
      </c>
      <c r="G1176" s="85" t="s">
        <v>796</v>
      </c>
      <c r="H1176" s="85" t="s">
        <v>798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3136</v>
      </c>
      <c r="G1177" s="85" t="s">
        <v>781</v>
      </c>
      <c r="H1177" s="85" t="s">
        <v>1115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3137</v>
      </c>
      <c r="G1178" s="85" t="s">
        <v>801</v>
      </c>
      <c r="H1178" s="85" t="s">
        <v>1116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3138</v>
      </c>
      <c r="G1179" s="85" t="s">
        <v>801</v>
      </c>
      <c r="H1179" s="85" t="s">
        <v>1116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3139</v>
      </c>
      <c r="G1180" s="85" t="s">
        <v>796</v>
      </c>
      <c r="H1180" s="85" t="s">
        <v>798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3140</v>
      </c>
      <c r="G1181" s="85" t="s">
        <v>796</v>
      </c>
      <c r="H1181" s="85" t="s">
        <v>798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3141</v>
      </c>
      <c r="G1182" s="85" t="s">
        <v>796</v>
      </c>
      <c r="H1182" s="85" t="s">
        <v>798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671</v>
      </c>
      <c r="F1183" s="85" t="s">
        <v>3142</v>
      </c>
      <c r="G1183" s="85" t="s">
        <v>796</v>
      </c>
      <c r="H1183" s="85" t="s">
        <v>797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3143</v>
      </c>
      <c r="G1184" s="85" t="s">
        <v>796</v>
      </c>
      <c r="H1184" s="85" t="s">
        <v>797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3144</v>
      </c>
      <c r="G1185" s="85" t="s">
        <v>795</v>
      </c>
      <c r="H1185" s="85" t="s">
        <v>800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3145</v>
      </c>
      <c r="G1186" s="85" t="s">
        <v>795</v>
      </c>
      <c r="H1186" s="85" t="s">
        <v>800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3146</v>
      </c>
      <c r="G1187" s="85" t="s">
        <v>799</v>
      </c>
      <c r="H1187" s="85" t="s">
        <v>1117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3147</v>
      </c>
      <c r="G1188" s="85" t="s">
        <v>796</v>
      </c>
      <c r="H1188" s="85" t="s">
        <v>798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3148</v>
      </c>
      <c r="G1189" s="85" t="s">
        <v>796</v>
      </c>
      <c r="H1189" s="85" t="s">
        <v>798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3149</v>
      </c>
      <c r="G1190" s="85" t="s">
        <v>796</v>
      </c>
      <c r="H1190" s="85" t="s">
        <v>798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3150</v>
      </c>
      <c r="G1191" s="85" t="s">
        <v>796</v>
      </c>
      <c r="H1191" s="85" t="s">
        <v>798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697</v>
      </c>
      <c r="F1192" s="85" t="s">
        <v>3151</v>
      </c>
      <c r="G1192" s="85" t="s">
        <v>796</v>
      </c>
      <c r="H1192" s="85" t="s">
        <v>797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3152</v>
      </c>
      <c r="G1193" s="85" t="s">
        <v>796</v>
      </c>
      <c r="H1193" s="85" t="s">
        <v>797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3153</v>
      </c>
      <c r="G1194" s="85" t="s">
        <v>796</v>
      </c>
      <c r="H1194" s="85" t="s">
        <v>797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3154</v>
      </c>
      <c r="G1195" s="85" t="s">
        <v>795</v>
      </c>
      <c r="H1195" s="85" t="s">
        <v>800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3155</v>
      </c>
      <c r="G1196" s="85" t="s">
        <v>795</v>
      </c>
      <c r="H1196" s="85" t="s">
        <v>800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3156</v>
      </c>
      <c r="G1197" s="85" t="s">
        <v>784</v>
      </c>
      <c r="H1197" s="85" t="s">
        <v>1019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3157</v>
      </c>
      <c r="G1198" s="85" t="s">
        <v>796</v>
      </c>
      <c r="H1198" s="85" t="s">
        <v>798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3158</v>
      </c>
      <c r="G1199" s="85" t="s">
        <v>796</v>
      </c>
      <c r="H1199" s="85" t="s">
        <v>798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3159</v>
      </c>
      <c r="G1200" s="85" t="s">
        <v>796</v>
      </c>
      <c r="H1200" s="85" t="s">
        <v>798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3160</v>
      </c>
      <c r="G1201" s="85" t="s">
        <v>796</v>
      </c>
      <c r="H1201" s="85" t="s">
        <v>798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3161</v>
      </c>
      <c r="G1202" s="85" t="s">
        <v>796</v>
      </c>
      <c r="H1202" s="85" t="s">
        <v>797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3162</v>
      </c>
      <c r="G1203" s="85" t="s">
        <v>796</v>
      </c>
      <c r="H1203" s="85" t="s">
        <v>797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3163</v>
      </c>
      <c r="G1204" s="85" t="s">
        <v>796</v>
      </c>
      <c r="H1204" s="85" t="s">
        <v>797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3164</v>
      </c>
      <c r="G1205" s="85" t="s">
        <v>799</v>
      </c>
      <c r="H1205" s="85" t="s">
        <v>1118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3165</v>
      </c>
      <c r="G1206" s="85" t="s">
        <v>799</v>
      </c>
      <c r="H1206" s="85" t="s">
        <v>1118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3166</v>
      </c>
      <c r="G1207" s="85" t="s">
        <v>799</v>
      </c>
      <c r="H1207" s="85" t="s">
        <v>1118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3167</v>
      </c>
      <c r="G1208" s="85" t="s">
        <v>796</v>
      </c>
      <c r="H1208" s="85" t="s">
        <v>811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3168</v>
      </c>
      <c r="G1209" s="85" t="s">
        <v>796</v>
      </c>
      <c r="H1209" s="85" t="s">
        <v>811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3169</v>
      </c>
      <c r="G1210" s="85" t="s">
        <v>796</v>
      </c>
      <c r="H1210" s="85" t="s">
        <v>811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3170</v>
      </c>
      <c r="G1211" s="85" t="s">
        <v>796</v>
      </c>
      <c r="H1211" s="85" t="s">
        <v>811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3171</v>
      </c>
      <c r="G1212" s="85" t="s">
        <v>796</v>
      </c>
      <c r="H1212" s="85" t="s">
        <v>797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3172</v>
      </c>
      <c r="G1213" s="85" t="s">
        <v>796</v>
      </c>
      <c r="H1213" s="85" t="s">
        <v>797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3173</v>
      </c>
      <c r="G1214" s="85" t="s">
        <v>799</v>
      </c>
      <c r="H1214" s="85" t="s">
        <v>1119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3174</v>
      </c>
      <c r="G1215" s="85" t="s">
        <v>799</v>
      </c>
      <c r="H1215" s="85" t="s">
        <v>880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3175</v>
      </c>
      <c r="G1216" s="85" t="s">
        <v>796</v>
      </c>
      <c r="H1216" s="85" t="s">
        <v>811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3176</v>
      </c>
      <c r="G1217" s="85" t="s">
        <v>796</v>
      </c>
      <c r="H1217" s="85" t="s">
        <v>811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3177</v>
      </c>
      <c r="G1218" s="85" t="s">
        <v>796</v>
      </c>
      <c r="H1218" s="85" t="s">
        <v>811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3178</v>
      </c>
      <c r="G1219" s="85" t="s">
        <v>796</v>
      </c>
      <c r="H1219" s="85" t="s">
        <v>811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3179</v>
      </c>
      <c r="G1220" s="85" t="s">
        <v>796</v>
      </c>
      <c r="H1220" s="85" t="s">
        <v>1016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3180</v>
      </c>
      <c r="G1221" s="85" t="s">
        <v>796</v>
      </c>
      <c r="H1221" s="85" t="s">
        <v>1016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3181</v>
      </c>
      <c r="G1222" s="85" t="s">
        <v>796</v>
      </c>
      <c r="H1222" s="85" t="s">
        <v>811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3182</v>
      </c>
      <c r="G1223" s="85" t="s">
        <v>796</v>
      </c>
      <c r="H1223" s="85" t="s">
        <v>811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688</v>
      </c>
      <c r="F1224" s="85" t="s">
        <v>3183</v>
      </c>
      <c r="G1224" s="85" t="s">
        <v>796</v>
      </c>
      <c r="H1224" s="85" t="s">
        <v>811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3184</v>
      </c>
      <c r="G1225" s="85" t="s">
        <v>796</v>
      </c>
      <c r="H1225" s="85" t="s">
        <v>811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3185</v>
      </c>
      <c r="G1226" s="85" t="s">
        <v>796</v>
      </c>
      <c r="H1226" s="85" t="s">
        <v>797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3186</v>
      </c>
      <c r="G1227" s="85" t="s">
        <v>796</v>
      </c>
      <c r="H1227" s="85" t="s">
        <v>797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3187</v>
      </c>
      <c r="G1228" s="85" t="s">
        <v>799</v>
      </c>
      <c r="H1228" s="85" t="s">
        <v>1120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3188</v>
      </c>
      <c r="G1229" s="85" t="s">
        <v>799</v>
      </c>
      <c r="H1229" s="85" t="s">
        <v>1120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3189</v>
      </c>
      <c r="G1230" s="85" t="s">
        <v>799</v>
      </c>
      <c r="H1230" s="85" t="s">
        <v>1121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3190</v>
      </c>
      <c r="G1231" s="85" t="s">
        <v>796</v>
      </c>
      <c r="H1231" s="85" t="s">
        <v>811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3191</v>
      </c>
      <c r="G1232" s="85" t="s">
        <v>796</v>
      </c>
      <c r="H1232" s="85" t="s">
        <v>811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3192</v>
      </c>
      <c r="G1233" s="85" t="s">
        <v>796</v>
      </c>
      <c r="H1233" s="85" t="s">
        <v>811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3193</v>
      </c>
      <c r="G1234" s="85" t="s">
        <v>796</v>
      </c>
      <c r="H1234" s="85" t="s">
        <v>811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3194</v>
      </c>
      <c r="G1235" s="85" t="s">
        <v>796</v>
      </c>
      <c r="H1235" s="85" t="s">
        <v>797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3195</v>
      </c>
      <c r="G1236" s="85" t="s">
        <v>796</v>
      </c>
      <c r="H1236" s="85" t="s">
        <v>797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3196</v>
      </c>
      <c r="G1237" s="85" t="s">
        <v>799</v>
      </c>
      <c r="H1237" s="85" t="s">
        <v>880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3197</v>
      </c>
      <c r="G1238" s="85" t="s">
        <v>799</v>
      </c>
      <c r="H1238" s="85" t="s">
        <v>1122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3198</v>
      </c>
      <c r="G1239" s="85" t="s">
        <v>796</v>
      </c>
      <c r="H1239" s="85" t="s">
        <v>798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3199</v>
      </c>
      <c r="G1240" s="85" t="s">
        <v>796</v>
      </c>
      <c r="H1240" s="85" t="s">
        <v>797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3200</v>
      </c>
      <c r="G1241" s="85" t="s">
        <v>796</v>
      </c>
      <c r="H1241" s="85" t="s">
        <v>811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3201</v>
      </c>
      <c r="G1242" s="85" t="s">
        <v>796</v>
      </c>
      <c r="H1242" s="85" t="s">
        <v>811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1832</v>
      </c>
      <c r="G1243" s="85" t="s">
        <v>796</v>
      </c>
      <c r="H1243" s="85" t="s">
        <v>811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3202</v>
      </c>
      <c r="G1244" s="85" t="s">
        <v>796</v>
      </c>
      <c r="H1244" s="85" t="s">
        <v>797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3203</v>
      </c>
      <c r="G1245" s="85" t="s">
        <v>796</v>
      </c>
      <c r="H1245" s="85" t="s">
        <v>797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3204</v>
      </c>
      <c r="G1246" s="85" t="s">
        <v>799</v>
      </c>
      <c r="H1246" s="85" t="s">
        <v>920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3205</v>
      </c>
      <c r="G1247" s="85" t="s">
        <v>799</v>
      </c>
      <c r="H1247" s="85" t="s">
        <v>920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3206</v>
      </c>
      <c r="G1248" s="85" t="s">
        <v>796</v>
      </c>
      <c r="H1248" s="85" t="s">
        <v>811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3207</v>
      </c>
      <c r="G1249" s="85" t="s">
        <v>796</v>
      </c>
      <c r="H1249" s="85" t="s">
        <v>811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3208</v>
      </c>
      <c r="G1250" s="85" t="s">
        <v>796</v>
      </c>
      <c r="H1250" s="85" t="s">
        <v>811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3209</v>
      </c>
      <c r="G1251" s="85" t="s">
        <v>796</v>
      </c>
      <c r="H1251" s="85" t="s">
        <v>797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3210</v>
      </c>
      <c r="G1252" s="85" t="s">
        <v>796</v>
      </c>
      <c r="H1252" s="85" t="s">
        <v>797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3211</v>
      </c>
      <c r="G1253" s="85" t="s">
        <v>799</v>
      </c>
      <c r="H1253" s="85" t="s">
        <v>1123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3212</v>
      </c>
      <c r="G1254" s="85" t="s">
        <v>799</v>
      </c>
      <c r="H1254" s="85" t="s">
        <v>1123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3213</v>
      </c>
      <c r="G1255" s="85" t="s">
        <v>799</v>
      </c>
      <c r="H1255" s="85" t="s">
        <v>1124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3214</v>
      </c>
      <c r="G1256" s="85" t="s">
        <v>796</v>
      </c>
      <c r="H1256" s="85" t="s">
        <v>797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661</v>
      </c>
      <c r="F1257" s="85" t="s">
        <v>3215</v>
      </c>
      <c r="G1257" s="85" t="s">
        <v>796</v>
      </c>
      <c r="H1257" s="85" t="s">
        <v>797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3216</v>
      </c>
      <c r="G1258" s="85" t="s">
        <v>799</v>
      </c>
      <c r="H1258" s="85" t="s">
        <v>1125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3217</v>
      </c>
      <c r="G1259" s="85" t="s">
        <v>799</v>
      </c>
      <c r="H1259" s="85" t="s">
        <v>1125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672</v>
      </c>
      <c r="F1260" s="85" t="s">
        <v>3218</v>
      </c>
      <c r="G1260" s="85" t="s">
        <v>796</v>
      </c>
      <c r="H1260" s="85" t="s">
        <v>1126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3219</v>
      </c>
      <c r="G1261" s="85" t="s">
        <v>796</v>
      </c>
      <c r="H1261" s="85" t="s">
        <v>1126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3220</v>
      </c>
      <c r="G1262" s="85" t="s">
        <v>796</v>
      </c>
      <c r="H1262" s="85" t="s">
        <v>1126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3221</v>
      </c>
      <c r="G1263" s="85" t="s">
        <v>796</v>
      </c>
      <c r="H1263" s="85" t="s">
        <v>1126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3222</v>
      </c>
      <c r="G1264" s="85" t="s">
        <v>796</v>
      </c>
      <c r="H1264" s="85" t="s">
        <v>797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3223</v>
      </c>
      <c r="G1265" s="85" t="s">
        <v>796</v>
      </c>
      <c r="H1265" s="85" t="s">
        <v>797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2332</v>
      </c>
      <c r="G1266" s="85" t="s">
        <v>809</v>
      </c>
      <c r="H1266" s="85" t="s">
        <v>1127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3224</v>
      </c>
      <c r="G1267" s="85" t="s">
        <v>809</v>
      </c>
      <c r="H1267" s="85" t="s">
        <v>1114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3225</v>
      </c>
      <c r="G1268" s="85" t="s">
        <v>796</v>
      </c>
      <c r="H1268" s="85" t="s">
        <v>1126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3226</v>
      </c>
      <c r="G1269" s="85" t="s">
        <v>796</v>
      </c>
      <c r="H1269" s="85" t="s">
        <v>1126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3227</v>
      </c>
      <c r="G1270" s="85" t="s">
        <v>796</v>
      </c>
      <c r="H1270" s="85" t="s">
        <v>1126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3228</v>
      </c>
      <c r="G1271" s="85" t="s">
        <v>796</v>
      </c>
      <c r="H1271" s="85" t="s">
        <v>1126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3229</v>
      </c>
      <c r="G1272" s="85" t="s">
        <v>796</v>
      </c>
      <c r="H1272" s="85" t="s">
        <v>797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3230</v>
      </c>
      <c r="G1273" s="85" t="s">
        <v>796</v>
      </c>
      <c r="H1273" s="85" t="s">
        <v>797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3231</v>
      </c>
      <c r="G1274" s="85" t="s">
        <v>809</v>
      </c>
      <c r="H1274" s="85" t="s">
        <v>921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3232</v>
      </c>
      <c r="G1275" s="85" t="s">
        <v>809</v>
      </c>
      <c r="H1275" s="85" t="s">
        <v>1069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3233</v>
      </c>
      <c r="G1276" s="85" t="s">
        <v>796</v>
      </c>
      <c r="H1276" s="85" t="s">
        <v>811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3234</v>
      </c>
      <c r="G1277" s="62" t="s">
        <v>796</v>
      </c>
      <c r="H1277" s="62" t="s">
        <v>1126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3235</v>
      </c>
      <c r="G1278" s="62" t="s">
        <v>796</v>
      </c>
      <c r="H1278" s="62" t="s">
        <v>1126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679</v>
      </c>
      <c r="F1279" s="62" t="s">
        <v>3236</v>
      </c>
      <c r="G1279" s="62" t="s">
        <v>796</v>
      </c>
      <c r="H1279" s="62" t="s">
        <v>1126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3237</v>
      </c>
      <c r="G1280" s="62" t="s">
        <v>796</v>
      </c>
      <c r="H1280" s="62" t="s">
        <v>797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3238</v>
      </c>
      <c r="G1281" s="62" t="s">
        <v>796</v>
      </c>
      <c r="H1281" s="62" t="s">
        <v>797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3239</v>
      </c>
      <c r="G1282" s="62" t="s">
        <v>799</v>
      </c>
      <c r="H1282" s="62" t="s">
        <v>1117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3240</v>
      </c>
      <c r="G1283" s="62" t="s">
        <v>795</v>
      </c>
      <c r="H1283" s="62" t="s">
        <v>851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3241</v>
      </c>
      <c r="G1284" s="62" t="s">
        <v>799</v>
      </c>
      <c r="H1284" s="62" t="s">
        <v>1117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693</v>
      </c>
      <c r="F1285" s="62" t="s">
        <v>1128</v>
      </c>
      <c r="G1285" s="62" t="s">
        <v>796</v>
      </c>
      <c r="H1285" s="62" t="s">
        <v>1126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558</v>
      </c>
      <c r="G1286" s="62" t="s">
        <v>796</v>
      </c>
      <c r="H1286" s="62" t="s">
        <v>1126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282</v>
      </c>
      <c r="G1287" s="62" t="s">
        <v>796</v>
      </c>
      <c r="H1287" s="62" t="s">
        <v>1126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694</v>
      </c>
      <c r="F1288" s="62" t="s">
        <v>695</v>
      </c>
      <c r="G1288" s="62" t="s">
        <v>796</v>
      </c>
      <c r="H1288" s="62" t="s">
        <v>1126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239</v>
      </c>
      <c r="G1289" s="62" t="s">
        <v>783</v>
      </c>
      <c r="H1289" s="62" t="s">
        <v>1044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302</v>
      </c>
      <c r="G1290" s="62" t="s">
        <v>783</v>
      </c>
      <c r="H1290" s="62" t="s">
        <v>1045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176</v>
      </c>
      <c r="G1291" s="62" t="s">
        <v>801</v>
      </c>
      <c r="H1291" s="62" t="s">
        <v>841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353</v>
      </c>
      <c r="G1292" s="62" t="s">
        <v>801</v>
      </c>
      <c r="H1292" s="62" t="s">
        <v>1048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3242</v>
      </c>
      <c r="G1293" s="62" t="s">
        <v>796</v>
      </c>
      <c r="H1293" s="62" t="s">
        <v>798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111</v>
      </c>
      <c r="G1294" s="62" t="s">
        <v>796</v>
      </c>
      <c r="H1294" s="62" t="s">
        <v>1126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398</v>
      </c>
      <c r="G1295" s="62" t="s">
        <v>796</v>
      </c>
      <c r="H1295" s="62" t="s">
        <v>1126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572</v>
      </c>
      <c r="G1296" s="62" t="s">
        <v>796</v>
      </c>
      <c r="H1296" s="62" t="s">
        <v>1126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1129</v>
      </c>
      <c r="G1297" s="62" t="s">
        <v>781</v>
      </c>
      <c r="H1297" s="62" t="s">
        <v>1130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373</v>
      </c>
      <c r="G1298" s="62" t="s">
        <v>781</v>
      </c>
      <c r="H1298" s="62" t="s">
        <v>1130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3243</v>
      </c>
      <c r="G1299" s="62" t="s">
        <v>774</v>
      </c>
      <c r="H1299" s="62" t="s">
        <v>853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3244</v>
      </c>
      <c r="G1300" s="62" t="s">
        <v>784</v>
      </c>
      <c r="H1300" s="62" t="s">
        <v>929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3245</v>
      </c>
      <c r="G1301" s="62" t="s">
        <v>784</v>
      </c>
      <c r="H1301" s="62" t="s">
        <v>873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495</v>
      </c>
      <c r="G1302" s="62" t="s">
        <v>765</v>
      </c>
      <c r="H1302" s="62" t="s">
        <v>897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406</v>
      </c>
      <c r="G1303" s="62" t="s">
        <v>765</v>
      </c>
      <c r="H1303" s="62" t="s">
        <v>897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1131</v>
      </c>
      <c r="G1304" s="62" t="s">
        <v>773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214</v>
      </c>
      <c r="G1305" s="62" t="s">
        <v>796</v>
      </c>
      <c r="H1305" s="62" t="s">
        <v>1016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561</v>
      </c>
      <c r="G1306" s="62" t="s">
        <v>796</v>
      </c>
      <c r="H1306" s="62" t="s">
        <v>1016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567</v>
      </c>
      <c r="G1307" s="62" t="s">
        <v>774</v>
      </c>
      <c r="H1307" s="62" t="s">
        <v>853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379</v>
      </c>
      <c r="G1308" s="62" t="s">
        <v>784</v>
      </c>
      <c r="H1308" s="62" t="s">
        <v>992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3246</v>
      </c>
      <c r="G1309" s="62" t="s">
        <v>784</v>
      </c>
      <c r="H1309" s="62" t="s">
        <v>1080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527</v>
      </c>
      <c r="G1310" s="62" t="s">
        <v>765</v>
      </c>
      <c r="H1310" s="62" t="s">
        <v>897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418</v>
      </c>
      <c r="G1311" s="62" t="s">
        <v>765</v>
      </c>
      <c r="H1311" s="62" t="s">
        <v>897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231</v>
      </c>
      <c r="G1312" s="62" t="s">
        <v>773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1132</v>
      </c>
      <c r="G1313" s="62" t="s">
        <v>773</v>
      </c>
      <c r="H1313" s="62" t="s">
        <v>788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3247</v>
      </c>
      <c r="G1314" s="62" t="s">
        <v>796</v>
      </c>
      <c r="H1314" s="62" t="s">
        <v>1016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550</v>
      </c>
      <c r="G1315" s="62" t="s">
        <v>796</v>
      </c>
      <c r="H1315" s="62" t="s">
        <v>1016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1133</v>
      </c>
      <c r="G1316" s="62" t="s">
        <v>796</v>
      </c>
      <c r="H1316" s="62" t="s">
        <v>1016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522</v>
      </c>
      <c r="G1317" s="62" t="s">
        <v>774</v>
      </c>
      <c r="H1317" s="62" t="s">
        <v>894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272</v>
      </c>
      <c r="G1318" s="62" t="s">
        <v>774</v>
      </c>
      <c r="H1318" s="62" t="s">
        <v>832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388</v>
      </c>
      <c r="G1319" s="62" t="s">
        <v>809</v>
      </c>
      <c r="H1319" s="62" t="s">
        <v>1100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72</v>
      </c>
      <c r="G1320" s="62" t="s">
        <v>809</v>
      </c>
      <c r="H1320" s="62" t="s">
        <v>1101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586</v>
      </c>
      <c r="G1321" s="62" t="s">
        <v>765</v>
      </c>
      <c r="H1321" s="62" t="s">
        <v>897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173</v>
      </c>
      <c r="G1322" s="62" t="s">
        <v>765</v>
      </c>
      <c r="H1322" s="62" t="s">
        <v>905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211</v>
      </c>
      <c r="G1323" s="62" t="s">
        <v>765</v>
      </c>
      <c r="H1323" s="62" t="s">
        <v>905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120</v>
      </c>
      <c r="G1324" s="62" t="s">
        <v>796</v>
      </c>
      <c r="H1324" s="62" t="s">
        <v>1126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3248</v>
      </c>
      <c r="G1325" s="62" t="s">
        <v>796</v>
      </c>
      <c r="H1325" s="62" t="s">
        <v>1014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134</v>
      </c>
      <c r="G1326" s="62" t="s">
        <v>796</v>
      </c>
      <c r="H1326" s="62" t="s">
        <v>1014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175</v>
      </c>
      <c r="G1327" s="62" t="s">
        <v>774</v>
      </c>
      <c r="H1327" s="62" t="s">
        <v>968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396</v>
      </c>
      <c r="G1328" s="62" t="s">
        <v>774</v>
      </c>
      <c r="H1328" s="62" t="s">
        <v>1012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473</v>
      </c>
      <c r="G1329" s="62" t="s">
        <v>784</v>
      </c>
      <c r="H1329" s="62" t="s">
        <v>1034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226</v>
      </c>
      <c r="G1330" s="62" t="s">
        <v>784</v>
      </c>
      <c r="H1330" s="62" t="s">
        <v>1034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3249</v>
      </c>
      <c r="G1331" s="62" t="s">
        <v>784</v>
      </c>
      <c r="H1331" s="62" t="s">
        <v>992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3250</v>
      </c>
      <c r="G1332" s="62" t="s">
        <v>784</v>
      </c>
      <c r="H1332" s="62" t="s">
        <v>992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1134</v>
      </c>
      <c r="G1333" s="62" t="s">
        <v>765</v>
      </c>
      <c r="H1333" s="62" t="s">
        <v>1027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437</v>
      </c>
      <c r="G1334" s="62" t="s">
        <v>765</v>
      </c>
      <c r="H1334" s="62" t="s">
        <v>1027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552</v>
      </c>
      <c r="G1335" s="62" t="s">
        <v>765</v>
      </c>
      <c r="H1335" s="62" t="s">
        <v>909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1135</v>
      </c>
      <c r="G1336" s="62" t="s">
        <v>773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547</v>
      </c>
      <c r="G1337" s="62" t="s">
        <v>796</v>
      </c>
      <c r="H1337" s="62" t="s">
        <v>1014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1136</v>
      </c>
      <c r="G1338" s="62" t="s">
        <v>774</v>
      </c>
      <c r="H1338" s="62" t="s">
        <v>775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3251</v>
      </c>
      <c r="G1339" s="62" t="s">
        <v>796</v>
      </c>
      <c r="H1339" s="62" t="s">
        <v>1014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3252</v>
      </c>
      <c r="G1340" s="62" t="s">
        <v>796</v>
      </c>
      <c r="H1340" s="62" t="s">
        <v>1014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3253</v>
      </c>
      <c r="G1341" s="62" t="s">
        <v>796</v>
      </c>
      <c r="H1341" s="62" t="s">
        <v>1126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770</v>
      </c>
      <c r="G1342" s="62" t="s">
        <v>796</v>
      </c>
      <c r="H1342" s="62" t="s">
        <v>1126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3254</v>
      </c>
      <c r="G1343" s="62" t="s">
        <v>765</v>
      </c>
      <c r="H1343" s="62" t="s">
        <v>900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1137</v>
      </c>
      <c r="G1344" s="62" t="s">
        <v>773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1138</v>
      </c>
      <c r="G1345" s="62" t="s">
        <v>796</v>
      </c>
      <c r="H1345" s="62" t="s">
        <v>1014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299</v>
      </c>
      <c r="G1346" s="62" t="s">
        <v>774</v>
      </c>
      <c r="H1346" s="62" t="s">
        <v>1081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96</v>
      </c>
      <c r="G1347" s="62" t="s">
        <v>774</v>
      </c>
      <c r="H1347" s="62" t="s">
        <v>1059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397</v>
      </c>
      <c r="G1348" s="62" t="s">
        <v>809</v>
      </c>
      <c r="H1348" s="62" t="s">
        <v>1075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412</v>
      </c>
      <c r="G1349" s="62" t="s">
        <v>809</v>
      </c>
      <c r="H1349" s="62" t="s">
        <v>814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490</v>
      </c>
      <c r="G1350" s="62" t="s">
        <v>809</v>
      </c>
      <c r="H1350" s="62" t="s">
        <v>814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404</v>
      </c>
      <c r="G1351" s="62" t="s">
        <v>765</v>
      </c>
      <c r="H1351" s="62" t="s">
        <v>905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364</v>
      </c>
      <c r="G1352" s="62" t="s">
        <v>765</v>
      </c>
      <c r="H1352" s="62" t="s">
        <v>905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3255</v>
      </c>
      <c r="G1353" s="62" t="s">
        <v>796</v>
      </c>
      <c r="H1353" s="62" t="s">
        <v>1014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160</v>
      </c>
      <c r="G1354" s="62" t="s">
        <v>796</v>
      </c>
      <c r="H1354" s="62" t="s">
        <v>1014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3256</v>
      </c>
      <c r="G1355" s="62" t="s">
        <v>796</v>
      </c>
      <c r="H1355" s="62" t="s">
        <v>1014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3257</v>
      </c>
      <c r="G1356" s="62" t="s">
        <v>774</v>
      </c>
      <c r="H1356" s="62" t="s">
        <v>815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384</v>
      </c>
      <c r="G1357" s="62" t="s">
        <v>774</v>
      </c>
      <c r="H1357" s="62" t="s">
        <v>1003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242</v>
      </c>
      <c r="G1358" s="62" t="s">
        <v>809</v>
      </c>
      <c r="H1358" s="62" t="s">
        <v>814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563</v>
      </c>
      <c r="G1359" s="62" t="s">
        <v>809</v>
      </c>
      <c r="H1359" s="62" t="s">
        <v>814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380</v>
      </c>
      <c r="G1360" s="62" t="s">
        <v>784</v>
      </c>
      <c r="H1360" s="62" t="s">
        <v>992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3258</v>
      </c>
      <c r="G1361" s="62" t="s">
        <v>765</v>
      </c>
      <c r="H1361" s="62" t="s">
        <v>900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1139</v>
      </c>
      <c r="G1362" s="62" t="s">
        <v>765</v>
      </c>
      <c r="H1362" s="62" t="s">
        <v>766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1140</v>
      </c>
      <c r="G1363" s="62" t="s">
        <v>765</v>
      </c>
      <c r="H1363" s="62" t="s">
        <v>766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1141</v>
      </c>
      <c r="G1364" s="62" t="s">
        <v>773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333</v>
      </c>
      <c r="G1365" s="62" t="s">
        <v>773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212</v>
      </c>
      <c r="G1366" s="62" t="s">
        <v>796</v>
      </c>
      <c r="H1366" s="62" t="s">
        <v>1014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289</v>
      </c>
      <c r="G1367" s="62" t="s">
        <v>796</v>
      </c>
      <c r="H1367" s="62" t="s">
        <v>1014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410</v>
      </c>
      <c r="G1368" s="62" t="s">
        <v>796</v>
      </c>
      <c r="H1368" s="62" t="s">
        <v>1014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1142</v>
      </c>
      <c r="G1369" s="62" t="s">
        <v>774</v>
      </c>
      <c r="H1369" s="62" t="s">
        <v>832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534</v>
      </c>
      <c r="G1370" s="62" t="s">
        <v>774</v>
      </c>
      <c r="H1370" s="62" t="s">
        <v>815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197</v>
      </c>
      <c r="G1371" s="62" t="s">
        <v>809</v>
      </c>
      <c r="H1371" s="62" t="s">
        <v>814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577</v>
      </c>
      <c r="G1372" s="62" t="s">
        <v>765</v>
      </c>
      <c r="H1372" s="62" t="s">
        <v>900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171</v>
      </c>
      <c r="G1373" s="62" t="s">
        <v>773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162</v>
      </c>
      <c r="G1374" s="62" t="s">
        <v>773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515</v>
      </c>
      <c r="G1375" s="62" t="s">
        <v>773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413</v>
      </c>
      <c r="G1376" s="62" t="s">
        <v>796</v>
      </c>
      <c r="H1376" s="62" t="s">
        <v>1014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150</v>
      </c>
      <c r="G1377" s="62" t="s">
        <v>796</v>
      </c>
      <c r="H1377" s="62" t="s">
        <v>1014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247</v>
      </c>
      <c r="G1378" s="62" t="s">
        <v>796</v>
      </c>
      <c r="H1378" s="62" t="s">
        <v>1014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533</v>
      </c>
      <c r="G1379" s="62" t="s">
        <v>774</v>
      </c>
      <c r="H1379" s="62" t="s">
        <v>815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394</v>
      </c>
      <c r="G1380" s="62" t="s">
        <v>774</v>
      </c>
      <c r="H1380" s="62" t="s">
        <v>1143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486</v>
      </c>
      <c r="G1381" s="62" t="s">
        <v>784</v>
      </c>
      <c r="H1381" s="62" t="s">
        <v>1080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335</v>
      </c>
      <c r="G1382" s="62" t="s">
        <v>784</v>
      </c>
      <c r="H1382" s="62" t="s">
        <v>1080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3259</v>
      </c>
      <c r="G1383" s="62" t="s">
        <v>784</v>
      </c>
      <c r="H1383" s="62" t="s">
        <v>1144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277</v>
      </c>
      <c r="G1384" s="62" t="s">
        <v>765</v>
      </c>
      <c r="H1384" s="62" t="s">
        <v>900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265</v>
      </c>
      <c r="G1385" s="62" t="s">
        <v>765</v>
      </c>
      <c r="H1385" s="62" t="s">
        <v>771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209</v>
      </c>
      <c r="G1386" s="62" t="s">
        <v>765</v>
      </c>
      <c r="H1386" s="62" t="s">
        <v>771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507</v>
      </c>
      <c r="G1387" s="62" t="s">
        <v>796</v>
      </c>
      <c r="H1387" s="62" t="s">
        <v>1014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382</v>
      </c>
      <c r="G1388" s="62" t="s">
        <v>796</v>
      </c>
      <c r="H1388" s="62" t="s">
        <v>1014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378</v>
      </c>
      <c r="G1389" s="62" t="s">
        <v>774</v>
      </c>
      <c r="H1389" s="62" t="s">
        <v>1145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349</v>
      </c>
      <c r="G1390" s="62" t="s">
        <v>784</v>
      </c>
      <c r="H1390" s="62" t="s">
        <v>810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79</v>
      </c>
      <c r="G1391" s="62" t="s">
        <v>784</v>
      </c>
      <c r="H1391" s="62" t="s">
        <v>810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359</v>
      </c>
      <c r="G1392" s="62" t="s">
        <v>773</v>
      </c>
      <c r="H1392" s="62" t="s">
        <v>1085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238</v>
      </c>
      <c r="G1393" s="62" t="s">
        <v>773</v>
      </c>
      <c r="H1393" s="62" t="s">
        <v>834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241</v>
      </c>
      <c r="G1394" s="62" t="s">
        <v>773</v>
      </c>
      <c r="H1394" s="62" t="s">
        <v>834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83</v>
      </c>
      <c r="G1395" s="62" t="s">
        <v>765</v>
      </c>
      <c r="H1395" s="62" t="s">
        <v>771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235</v>
      </c>
      <c r="G1396" s="62" t="s">
        <v>765</v>
      </c>
      <c r="H1396" s="62" t="s">
        <v>771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297</v>
      </c>
      <c r="G1397" s="62" t="s">
        <v>778</v>
      </c>
      <c r="H1397" s="62" t="s">
        <v>944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518</v>
      </c>
      <c r="G1398" s="62" t="s">
        <v>778</v>
      </c>
      <c r="H1398" s="62" t="s">
        <v>944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85</v>
      </c>
      <c r="G1399" s="62" t="s">
        <v>778</v>
      </c>
      <c r="H1399" s="62" t="s">
        <v>944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232</v>
      </c>
      <c r="G1400" s="62" t="s">
        <v>801</v>
      </c>
      <c r="H1400" s="62" t="s">
        <v>800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372</v>
      </c>
      <c r="G1401" s="62" t="s">
        <v>801</v>
      </c>
      <c r="H1401" s="62" t="s">
        <v>800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578</v>
      </c>
      <c r="G1402" s="62" t="s">
        <v>794</v>
      </c>
      <c r="H1402" s="62" t="s">
        <v>916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390</v>
      </c>
      <c r="G1403" s="62" t="s">
        <v>794</v>
      </c>
      <c r="H1403" s="62" t="s">
        <v>916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252</v>
      </c>
      <c r="G1404" s="62" t="s">
        <v>773</v>
      </c>
      <c r="H1404" s="62" t="s">
        <v>777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267</v>
      </c>
      <c r="G1405" s="62" t="s">
        <v>773</v>
      </c>
      <c r="H1405" s="62" t="s">
        <v>790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193</v>
      </c>
      <c r="G1406" s="62" t="s">
        <v>765</v>
      </c>
      <c r="H1406" s="62" t="s">
        <v>909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191</v>
      </c>
      <c r="G1407" s="62" t="s">
        <v>765</v>
      </c>
      <c r="H1407" s="62" t="s">
        <v>909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570</v>
      </c>
      <c r="G1408" s="62" t="s">
        <v>796</v>
      </c>
      <c r="H1408" s="62" t="s">
        <v>1011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131</v>
      </c>
      <c r="G1409" s="62" t="s">
        <v>796</v>
      </c>
      <c r="H1409" s="62" t="s">
        <v>1011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323</v>
      </c>
      <c r="G1410" s="62" t="s">
        <v>801</v>
      </c>
      <c r="H1410" s="62" t="s">
        <v>1113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401</v>
      </c>
      <c r="G1411" s="62" t="s">
        <v>801</v>
      </c>
      <c r="H1411" s="62" t="s">
        <v>1113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391</v>
      </c>
      <c r="G1412" s="62" t="s">
        <v>794</v>
      </c>
      <c r="H1412" s="62" t="s">
        <v>1036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471</v>
      </c>
      <c r="G1413" s="62" t="s">
        <v>792</v>
      </c>
      <c r="H1413" s="62" t="s">
        <v>1146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221</v>
      </c>
      <c r="G1414" s="62" t="s">
        <v>765</v>
      </c>
      <c r="H1414" s="62" t="s">
        <v>793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261</v>
      </c>
      <c r="G1415" s="62" t="s">
        <v>781</v>
      </c>
      <c r="H1415" s="62" t="s">
        <v>1002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262</v>
      </c>
      <c r="G1416" s="62" t="s">
        <v>781</v>
      </c>
      <c r="H1416" s="62" t="s">
        <v>1002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465</v>
      </c>
      <c r="G1417" s="62" t="s">
        <v>781</v>
      </c>
      <c r="H1417" s="62" t="s">
        <v>1002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494</v>
      </c>
      <c r="G1418" s="62" t="s">
        <v>801</v>
      </c>
      <c r="H1418" s="62" t="s">
        <v>800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1147</v>
      </c>
      <c r="G1419" s="62" t="s">
        <v>784</v>
      </c>
      <c r="H1419" s="62" t="s">
        <v>785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250</v>
      </c>
      <c r="G1420" s="62" t="s">
        <v>783</v>
      </c>
      <c r="H1420" s="62" t="s">
        <v>1105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3260</v>
      </c>
      <c r="G1421" s="62" t="s">
        <v>765</v>
      </c>
      <c r="H1421" s="62" t="s">
        <v>791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3261</v>
      </c>
      <c r="G1422" s="62" t="s">
        <v>773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562</v>
      </c>
      <c r="G1423" s="62" t="s">
        <v>768</v>
      </c>
      <c r="H1423" s="62" t="s">
        <v>1148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441</v>
      </c>
      <c r="G1424" s="62" t="s">
        <v>796</v>
      </c>
      <c r="H1424" s="62" t="s">
        <v>797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260</v>
      </c>
      <c r="G1425" s="62" t="s">
        <v>796</v>
      </c>
      <c r="H1425" s="62" t="s">
        <v>797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329</v>
      </c>
      <c r="G1426" s="62" t="s">
        <v>796</v>
      </c>
      <c r="H1426" s="62" t="s">
        <v>797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510</v>
      </c>
      <c r="G1427" s="62" t="s">
        <v>809</v>
      </c>
      <c r="H1427" s="62" t="s">
        <v>1101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1149</v>
      </c>
      <c r="G1428" s="62" t="s">
        <v>794</v>
      </c>
      <c r="H1428" s="62" t="s">
        <v>1150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348</v>
      </c>
      <c r="G1429" s="62" t="s">
        <v>768</v>
      </c>
      <c r="H1429" s="62" t="s">
        <v>1083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199</v>
      </c>
      <c r="G1430" s="62" t="s">
        <v>768</v>
      </c>
      <c r="H1430" s="62" t="s">
        <v>1083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3262</v>
      </c>
      <c r="G1431" s="62" t="s">
        <v>765</v>
      </c>
      <c r="H1431" s="62" t="s">
        <v>793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266</v>
      </c>
      <c r="G1432" s="62" t="s">
        <v>796</v>
      </c>
      <c r="H1432" s="62" t="s">
        <v>925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489</v>
      </c>
      <c r="G1433" s="62" t="s">
        <v>796</v>
      </c>
      <c r="H1433" s="62" t="s">
        <v>925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295</v>
      </c>
      <c r="G1434" s="62" t="s">
        <v>796</v>
      </c>
      <c r="H1434" s="62" t="s">
        <v>925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3263</v>
      </c>
      <c r="G1435" s="62" t="s">
        <v>809</v>
      </c>
      <c r="H1435" s="62" t="s">
        <v>1101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543</v>
      </c>
      <c r="G1436" s="62" t="s">
        <v>784</v>
      </c>
      <c r="H1436" s="62" t="s">
        <v>785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344</v>
      </c>
      <c r="G1437" s="62" t="s">
        <v>784</v>
      </c>
      <c r="H1437" s="62" t="s">
        <v>785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166</v>
      </c>
      <c r="G1438" s="62" t="s">
        <v>774</v>
      </c>
      <c r="H1438" s="62" t="s">
        <v>775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374</v>
      </c>
      <c r="G1439" s="62" t="s">
        <v>774</v>
      </c>
      <c r="H1439" s="62" t="s">
        <v>775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3264</v>
      </c>
      <c r="G1440" s="62" t="s">
        <v>784</v>
      </c>
      <c r="H1440" s="62" t="s">
        <v>1034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268</v>
      </c>
      <c r="G1441" s="62" t="s">
        <v>784</v>
      </c>
      <c r="H1441" s="62" t="s">
        <v>992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2109</v>
      </c>
      <c r="G1442" s="62" t="s">
        <v>796</v>
      </c>
      <c r="H1442" s="62" t="s">
        <v>1011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142</v>
      </c>
      <c r="G1443" s="62" t="s">
        <v>789</v>
      </c>
      <c r="H1443" s="62" t="s">
        <v>1074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185</v>
      </c>
      <c r="G1444" s="62" t="s">
        <v>768</v>
      </c>
      <c r="H1444" s="62" t="s">
        <v>1088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566</v>
      </c>
      <c r="G1445" s="62" t="s">
        <v>768</v>
      </c>
      <c r="H1445" s="62" t="s">
        <v>1088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337</v>
      </c>
      <c r="G1446" s="62" t="s">
        <v>796</v>
      </c>
      <c r="H1446" s="62" t="s">
        <v>798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115</v>
      </c>
      <c r="G1447" s="62" t="s">
        <v>796</v>
      </c>
      <c r="H1447" s="62" t="s">
        <v>811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496</v>
      </c>
      <c r="G1448" s="62" t="s">
        <v>768</v>
      </c>
      <c r="H1448" s="62" t="s">
        <v>1077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454</v>
      </c>
      <c r="G1449" s="62" t="s">
        <v>768</v>
      </c>
      <c r="H1449" s="62" t="s">
        <v>1078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334</v>
      </c>
      <c r="G1450" s="62" t="s">
        <v>796</v>
      </c>
      <c r="H1450" s="62" t="s">
        <v>1010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411</v>
      </c>
      <c r="G1451" s="62" t="s">
        <v>796</v>
      </c>
      <c r="H1451" s="62" t="s">
        <v>1010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217</v>
      </c>
      <c r="G1452" s="62" t="s">
        <v>784</v>
      </c>
      <c r="H1452" s="62" t="s">
        <v>1151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308</v>
      </c>
      <c r="G1453" s="62" t="s">
        <v>784</v>
      </c>
      <c r="H1453" s="62" t="s">
        <v>846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1152</v>
      </c>
      <c r="G1454" s="62" t="s">
        <v>789</v>
      </c>
      <c r="H1454" s="62" t="s">
        <v>822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487</v>
      </c>
      <c r="G1455" s="62" t="s">
        <v>768</v>
      </c>
      <c r="H1455" s="62" t="s">
        <v>769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3265</v>
      </c>
      <c r="G1456" s="62" t="s">
        <v>778</v>
      </c>
      <c r="H1456" s="62" t="s">
        <v>800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138</v>
      </c>
      <c r="G1457" s="62" t="s">
        <v>778</v>
      </c>
      <c r="H1457" s="62" t="s">
        <v>800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3266</v>
      </c>
      <c r="G1458" s="62" t="s">
        <v>778</v>
      </c>
      <c r="H1458" s="62" t="s">
        <v>800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324</v>
      </c>
      <c r="G1459" s="62" t="s">
        <v>784</v>
      </c>
      <c r="H1459" s="62" t="s">
        <v>846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356</v>
      </c>
      <c r="G1460" s="62" t="s">
        <v>784</v>
      </c>
      <c r="H1460" s="62" t="s">
        <v>846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403</v>
      </c>
      <c r="G1461" s="62" t="s">
        <v>789</v>
      </c>
      <c r="H1461" s="62" t="s">
        <v>1041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3267</v>
      </c>
      <c r="G1462" s="62" t="s">
        <v>796</v>
      </c>
      <c r="H1462" s="62" t="s">
        <v>1153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460</v>
      </c>
      <c r="G1463" s="62" t="s">
        <v>796</v>
      </c>
      <c r="H1463" s="62" t="s">
        <v>808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1154</v>
      </c>
      <c r="G1464" s="62" t="s">
        <v>796</v>
      </c>
      <c r="H1464" s="62" t="s">
        <v>808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426</v>
      </c>
      <c r="G1465" s="62" t="s">
        <v>784</v>
      </c>
      <c r="H1465" s="62" t="s">
        <v>846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360</v>
      </c>
      <c r="G1466" s="62" t="s">
        <v>784</v>
      </c>
      <c r="H1466" s="62" t="s">
        <v>1030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482</v>
      </c>
      <c r="G1467" s="62" t="s">
        <v>781</v>
      </c>
      <c r="H1467" s="62" t="s">
        <v>782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352</v>
      </c>
      <c r="G1468" s="62" t="s">
        <v>781</v>
      </c>
      <c r="H1468" s="62" t="s">
        <v>912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158</v>
      </c>
      <c r="G1469" s="62" t="s">
        <v>789</v>
      </c>
      <c r="H1469" s="62" t="s">
        <v>822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159</v>
      </c>
      <c r="G1470" s="62" t="s">
        <v>789</v>
      </c>
      <c r="H1470" s="62" t="s">
        <v>822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1155</v>
      </c>
      <c r="G1471" s="62" t="s">
        <v>773</v>
      </c>
      <c r="H1471" s="62" t="s">
        <v>994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519</v>
      </c>
      <c r="G1472" s="62" t="s">
        <v>789</v>
      </c>
      <c r="H1472" s="62" t="s">
        <v>822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400</v>
      </c>
      <c r="G1473" s="62" t="s">
        <v>789</v>
      </c>
      <c r="H1473" s="62" t="s">
        <v>1041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416</v>
      </c>
      <c r="G1474" s="62" t="s">
        <v>784</v>
      </c>
      <c r="H1474" s="62" t="s">
        <v>992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1156</v>
      </c>
      <c r="G1475" s="62" t="s">
        <v>816</v>
      </c>
      <c r="H1475" s="62" t="s">
        <v>1157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3268</v>
      </c>
      <c r="G1476" s="62" t="s">
        <v>765</v>
      </c>
      <c r="H1476" s="62" t="s">
        <v>831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3269</v>
      </c>
      <c r="B1" s="93" t="s">
        <v>3270</v>
      </c>
      <c r="C1" s="94" t="s">
        <v>3271</v>
      </c>
      <c r="D1" s="93" t="s">
        <v>3272</v>
      </c>
      <c r="E1" s="93" t="s">
        <v>3273</v>
      </c>
      <c r="F1" s="93" t="s">
        <v>3274</v>
      </c>
      <c r="G1" s="93" t="s">
        <v>3275</v>
      </c>
      <c r="H1" s="93" t="s">
        <v>3276</v>
      </c>
      <c r="I1" s="93" t="s">
        <v>3277</v>
      </c>
    </row>
    <row r="2" spans="1:9">
      <c r="A2" s="95" t="s">
        <v>765</v>
      </c>
      <c r="B2" s="95" t="s">
        <v>3278</v>
      </c>
      <c r="C2" s="95" t="s">
        <v>3279</v>
      </c>
      <c r="D2" s="95" t="s">
        <v>3280</v>
      </c>
      <c r="E2" s="95" t="s">
        <v>807</v>
      </c>
      <c r="F2" s="95" t="s">
        <v>3281</v>
      </c>
      <c r="G2" s="95" t="s">
        <v>3282</v>
      </c>
      <c r="H2" s="95" t="s">
        <v>3283</v>
      </c>
      <c r="I2" s="96" t="s">
        <v>3284</v>
      </c>
    </row>
    <row r="3" spans="1:9">
      <c r="A3" s="95" t="s">
        <v>765</v>
      </c>
      <c r="B3" s="95" t="s">
        <v>3285</v>
      </c>
      <c r="C3" s="95" t="s">
        <v>3286</v>
      </c>
      <c r="D3" s="95" t="s">
        <v>3280</v>
      </c>
      <c r="E3" s="95" t="s">
        <v>807</v>
      </c>
      <c r="F3" s="95" t="s">
        <v>3281</v>
      </c>
      <c r="G3" s="95" t="s">
        <v>3282</v>
      </c>
      <c r="H3" s="95" t="s">
        <v>3283</v>
      </c>
      <c r="I3" s="96" t="s">
        <v>3284</v>
      </c>
    </row>
    <row r="4" spans="1:9">
      <c r="A4" s="95" t="s">
        <v>765</v>
      </c>
      <c r="B4" s="95" t="s">
        <v>3287</v>
      </c>
      <c r="C4" s="95" t="s">
        <v>3288</v>
      </c>
      <c r="D4" s="95" t="s">
        <v>3280</v>
      </c>
      <c r="E4" s="95" t="s">
        <v>807</v>
      </c>
      <c r="F4" s="95" t="s">
        <v>3281</v>
      </c>
      <c r="G4" s="95" t="s">
        <v>3282</v>
      </c>
      <c r="H4" s="95" t="s">
        <v>3283</v>
      </c>
      <c r="I4" s="96" t="s">
        <v>3284</v>
      </c>
    </row>
    <row r="5" spans="1:9">
      <c r="A5" s="95" t="s">
        <v>765</v>
      </c>
      <c r="B5" s="95" t="s">
        <v>3289</v>
      </c>
      <c r="C5" s="95" t="s">
        <v>3290</v>
      </c>
      <c r="D5" s="95" t="s">
        <v>3280</v>
      </c>
      <c r="E5" s="95" t="s">
        <v>807</v>
      </c>
      <c r="F5" s="95" t="s">
        <v>3281</v>
      </c>
      <c r="G5" s="95" t="s">
        <v>3282</v>
      </c>
      <c r="H5" s="95" t="s">
        <v>3283</v>
      </c>
      <c r="I5" s="96" t="s">
        <v>3284</v>
      </c>
    </row>
    <row r="6" spans="1:9">
      <c r="A6" s="95" t="s">
        <v>765</v>
      </c>
      <c r="B6" s="95" t="s">
        <v>3291</v>
      </c>
      <c r="C6" s="95" t="s">
        <v>3292</v>
      </c>
      <c r="D6" s="95" t="s">
        <v>3280</v>
      </c>
      <c r="E6" s="95" t="s">
        <v>807</v>
      </c>
      <c r="F6" s="95" t="s">
        <v>3281</v>
      </c>
      <c r="G6" s="95" t="s">
        <v>3282</v>
      </c>
      <c r="H6" s="95" t="s">
        <v>3283</v>
      </c>
      <c r="I6" s="96" t="s">
        <v>3284</v>
      </c>
    </row>
    <row r="7" spans="1:9">
      <c r="A7" s="95" t="s">
        <v>765</v>
      </c>
      <c r="B7" s="95" t="s">
        <v>3293</v>
      </c>
      <c r="C7" s="95" t="s">
        <v>3294</v>
      </c>
      <c r="D7" s="95" t="s">
        <v>3280</v>
      </c>
      <c r="E7" s="95" t="s">
        <v>807</v>
      </c>
      <c r="F7" s="95" t="s">
        <v>3281</v>
      </c>
      <c r="G7" s="95" t="s">
        <v>3282</v>
      </c>
      <c r="H7" s="95" t="s">
        <v>3283</v>
      </c>
      <c r="I7" s="96" t="s">
        <v>3284</v>
      </c>
    </row>
    <row r="8" spans="1:9">
      <c r="A8" s="95" t="s">
        <v>765</v>
      </c>
      <c r="B8" s="95" t="s">
        <v>3295</v>
      </c>
      <c r="C8" s="95" t="s">
        <v>3296</v>
      </c>
      <c r="D8" s="95" t="s">
        <v>3280</v>
      </c>
      <c r="E8" s="95" t="s">
        <v>807</v>
      </c>
      <c r="F8" s="95" t="s">
        <v>3281</v>
      </c>
      <c r="G8" s="95" t="s">
        <v>3282</v>
      </c>
      <c r="H8" s="95" t="s">
        <v>3283</v>
      </c>
      <c r="I8" s="96" t="s">
        <v>3284</v>
      </c>
    </row>
    <row r="9" spans="1:9">
      <c r="A9" s="95" t="s">
        <v>765</v>
      </c>
      <c r="B9" s="95" t="s">
        <v>3297</v>
      </c>
      <c r="C9" s="95" t="s">
        <v>3298</v>
      </c>
      <c r="D9" s="95" t="s">
        <v>3280</v>
      </c>
      <c r="E9" s="95" t="s">
        <v>807</v>
      </c>
      <c r="F9" s="95" t="s">
        <v>3281</v>
      </c>
      <c r="G9" s="95" t="s">
        <v>3282</v>
      </c>
      <c r="H9" s="95" t="s">
        <v>3283</v>
      </c>
      <c r="I9" s="96" t="s">
        <v>3284</v>
      </c>
    </row>
    <row r="10" spans="1:9">
      <c r="A10" s="95" t="s">
        <v>765</v>
      </c>
      <c r="B10" s="95" t="s">
        <v>3299</v>
      </c>
      <c r="C10" s="95" t="s">
        <v>3300</v>
      </c>
      <c r="D10" s="95" t="s">
        <v>3280</v>
      </c>
      <c r="E10" s="95" t="s">
        <v>807</v>
      </c>
      <c r="F10" s="95" t="s">
        <v>3281</v>
      </c>
      <c r="G10" s="95" t="s">
        <v>3282</v>
      </c>
      <c r="H10" s="95" t="s">
        <v>3283</v>
      </c>
      <c r="I10" s="96" t="s">
        <v>3284</v>
      </c>
    </row>
    <row r="11" spans="1:9">
      <c r="A11" s="95" t="s">
        <v>765</v>
      </c>
      <c r="B11" s="95" t="s">
        <v>3301</v>
      </c>
      <c r="C11" s="95" t="s">
        <v>3302</v>
      </c>
      <c r="D11" s="95" t="s">
        <v>3280</v>
      </c>
      <c r="E11" s="95" t="s">
        <v>807</v>
      </c>
      <c r="F11" s="95" t="s">
        <v>3281</v>
      </c>
      <c r="G11" s="95" t="s">
        <v>3282</v>
      </c>
      <c r="H11" s="95" t="s">
        <v>3283</v>
      </c>
      <c r="I11" s="96" t="s">
        <v>3284</v>
      </c>
    </row>
    <row r="12" spans="1:9">
      <c r="A12" s="95" t="s">
        <v>765</v>
      </c>
      <c r="B12" s="95" t="s">
        <v>3303</v>
      </c>
      <c r="C12" s="95" t="s">
        <v>3304</v>
      </c>
      <c r="D12" s="95" t="s">
        <v>3280</v>
      </c>
      <c r="E12" s="95" t="s">
        <v>807</v>
      </c>
      <c r="F12" s="95" t="s">
        <v>3281</v>
      </c>
      <c r="G12" s="95" t="s">
        <v>3282</v>
      </c>
      <c r="H12" s="95" t="s">
        <v>3283</v>
      </c>
      <c r="I12" s="96" t="s">
        <v>3284</v>
      </c>
    </row>
    <row r="13" spans="1:9">
      <c r="A13" s="95" t="s">
        <v>765</v>
      </c>
      <c r="B13" s="95" t="s">
        <v>3305</v>
      </c>
      <c r="C13" s="95" t="s">
        <v>3306</v>
      </c>
      <c r="D13" s="95" t="s">
        <v>3280</v>
      </c>
      <c r="E13" s="95" t="s">
        <v>807</v>
      </c>
      <c r="F13" s="95" t="s">
        <v>3281</v>
      </c>
      <c r="G13" s="95" t="s">
        <v>3282</v>
      </c>
      <c r="H13" s="95" t="s">
        <v>3283</v>
      </c>
      <c r="I13" s="96" t="s">
        <v>3284</v>
      </c>
    </row>
    <row r="14" spans="1:9">
      <c r="A14" s="95" t="s">
        <v>773</v>
      </c>
      <c r="B14" s="95" t="s">
        <v>3307</v>
      </c>
      <c r="C14" s="95" t="s">
        <v>3308</v>
      </c>
      <c r="D14" s="95" t="s">
        <v>3280</v>
      </c>
      <c r="E14" s="95" t="s">
        <v>807</v>
      </c>
      <c r="F14" s="95" t="s">
        <v>3309</v>
      </c>
      <c r="G14" s="95" t="s">
        <v>3310</v>
      </c>
      <c r="H14" s="95" t="s">
        <v>3311</v>
      </c>
      <c r="I14" s="96" t="s">
        <v>53</v>
      </c>
    </row>
    <row r="15" spans="1:9">
      <c r="A15" s="95" t="s">
        <v>773</v>
      </c>
      <c r="B15" s="95" t="s">
        <v>3312</v>
      </c>
      <c r="C15" s="95" t="s">
        <v>3313</v>
      </c>
      <c r="D15" s="95" t="s">
        <v>3280</v>
      </c>
      <c r="E15" s="95" t="s">
        <v>807</v>
      </c>
      <c r="F15" s="95" t="s">
        <v>3309</v>
      </c>
      <c r="G15" s="95" t="s">
        <v>3310</v>
      </c>
      <c r="H15" s="95" t="s">
        <v>3311</v>
      </c>
      <c r="I15" s="96" t="s">
        <v>53</v>
      </c>
    </row>
    <row r="16" spans="1:9">
      <c r="A16" s="95" t="s">
        <v>773</v>
      </c>
      <c r="B16" s="95" t="s">
        <v>1726</v>
      </c>
      <c r="C16" s="95" t="s">
        <v>3314</v>
      </c>
      <c r="D16" s="95" t="s">
        <v>3280</v>
      </c>
      <c r="E16" s="95" t="s">
        <v>807</v>
      </c>
      <c r="F16" s="95" t="s">
        <v>3309</v>
      </c>
      <c r="G16" s="95" t="s">
        <v>3310</v>
      </c>
      <c r="H16" s="95" t="s">
        <v>3311</v>
      </c>
      <c r="I16" s="96" t="s">
        <v>53</v>
      </c>
    </row>
    <row r="17" spans="1:9">
      <c r="A17" s="95" t="s">
        <v>773</v>
      </c>
      <c r="B17" s="95" t="s">
        <v>1751</v>
      </c>
      <c r="C17" s="95" t="s">
        <v>3315</v>
      </c>
      <c r="D17" s="95" t="s">
        <v>3280</v>
      </c>
      <c r="E17" s="95" t="s">
        <v>807</v>
      </c>
      <c r="F17" s="95" t="s">
        <v>3309</v>
      </c>
      <c r="G17" s="95" t="s">
        <v>3310</v>
      </c>
      <c r="H17" s="95" t="s">
        <v>3311</v>
      </c>
      <c r="I17" s="96" t="s">
        <v>53</v>
      </c>
    </row>
    <row r="18" spans="1:9">
      <c r="A18" s="95" t="s">
        <v>773</v>
      </c>
      <c r="B18" s="95" t="s">
        <v>1752</v>
      </c>
      <c r="C18" s="95" t="s">
        <v>3316</v>
      </c>
      <c r="D18" s="95" t="s">
        <v>3280</v>
      </c>
      <c r="E18" s="95" t="s">
        <v>807</v>
      </c>
      <c r="F18" s="95" t="s">
        <v>3309</v>
      </c>
      <c r="G18" s="95" t="s">
        <v>3310</v>
      </c>
      <c r="H18" s="95" t="s">
        <v>3311</v>
      </c>
      <c r="I18" s="96" t="s">
        <v>53</v>
      </c>
    </row>
    <row r="19" spans="1:9">
      <c r="A19" s="95" t="s">
        <v>773</v>
      </c>
      <c r="B19" s="95" t="s">
        <v>3317</v>
      </c>
      <c r="C19" s="95" t="s">
        <v>3318</v>
      </c>
      <c r="D19" s="95" t="s">
        <v>3280</v>
      </c>
      <c r="E19" s="95" t="s">
        <v>807</v>
      </c>
      <c r="F19" s="95" t="s">
        <v>3309</v>
      </c>
      <c r="G19" s="95" t="s">
        <v>3310</v>
      </c>
      <c r="H19" s="95" t="s">
        <v>3311</v>
      </c>
      <c r="I19" s="96" t="s">
        <v>53</v>
      </c>
    </row>
    <row r="20" spans="1:9">
      <c r="A20" s="95" t="s">
        <v>773</v>
      </c>
      <c r="B20" s="95" t="s">
        <v>1750</v>
      </c>
      <c r="C20" s="95" t="s">
        <v>3319</v>
      </c>
      <c r="D20" s="95" t="s">
        <v>3280</v>
      </c>
      <c r="E20" s="95" t="s">
        <v>807</v>
      </c>
      <c r="F20" s="95" t="s">
        <v>3309</v>
      </c>
      <c r="G20" s="95" t="s">
        <v>3310</v>
      </c>
      <c r="H20" s="95" t="s">
        <v>3311</v>
      </c>
      <c r="I20" s="96" t="s">
        <v>53</v>
      </c>
    </row>
    <row r="21" spans="1:9">
      <c r="A21" s="95" t="s">
        <v>773</v>
      </c>
      <c r="B21" s="95" t="s">
        <v>1729</v>
      </c>
      <c r="C21" s="95" t="s">
        <v>3320</v>
      </c>
      <c r="D21" s="95" t="s">
        <v>3280</v>
      </c>
      <c r="E21" s="95" t="s">
        <v>807</v>
      </c>
      <c r="F21" s="95" t="s">
        <v>3309</v>
      </c>
      <c r="G21" s="95" t="s">
        <v>3310</v>
      </c>
      <c r="H21" s="95" t="s">
        <v>3311</v>
      </c>
      <c r="I21" s="96" t="s">
        <v>53</v>
      </c>
    </row>
    <row r="22" spans="1:9">
      <c r="A22" s="95" t="s">
        <v>773</v>
      </c>
      <c r="B22" s="95" t="s">
        <v>3321</v>
      </c>
      <c r="C22" s="95" t="s">
        <v>3322</v>
      </c>
      <c r="D22" s="95" t="s">
        <v>3280</v>
      </c>
      <c r="E22" s="95" t="s">
        <v>807</v>
      </c>
      <c r="F22" s="95" t="s">
        <v>3309</v>
      </c>
      <c r="G22" s="95" t="s">
        <v>3310</v>
      </c>
      <c r="H22" s="95" t="s">
        <v>3311</v>
      </c>
      <c r="I22" s="96" t="s">
        <v>53</v>
      </c>
    </row>
    <row r="23" spans="1:9">
      <c r="A23" s="95" t="s">
        <v>773</v>
      </c>
      <c r="B23" s="95" t="s">
        <v>3323</v>
      </c>
      <c r="C23" s="95" t="s">
        <v>3324</v>
      </c>
      <c r="D23" s="95" t="s">
        <v>3280</v>
      </c>
      <c r="E23" s="95" t="s">
        <v>807</v>
      </c>
      <c r="F23" s="95" t="s">
        <v>3309</v>
      </c>
      <c r="G23" s="95" t="s">
        <v>3310</v>
      </c>
      <c r="H23" s="95" t="s">
        <v>3311</v>
      </c>
      <c r="I23" s="96" t="s">
        <v>53</v>
      </c>
    </row>
    <row r="24" spans="1:9">
      <c r="A24" s="95" t="s">
        <v>773</v>
      </c>
      <c r="B24" s="95" t="s">
        <v>3325</v>
      </c>
      <c r="C24" s="95" t="s">
        <v>3326</v>
      </c>
      <c r="D24" s="95" t="s">
        <v>3280</v>
      </c>
      <c r="E24" s="95" t="s">
        <v>807</v>
      </c>
      <c r="F24" s="95" t="s">
        <v>3309</v>
      </c>
      <c r="G24" s="95" t="s">
        <v>3310</v>
      </c>
      <c r="H24" s="95" t="s">
        <v>3311</v>
      </c>
      <c r="I24" s="96" t="s">
        <v>53</v>
      </c>
    </row>
    <row r="25" spans="1:9">
      <c r="A25" s="95" t="s">
        <v>773</v>
      </c>
      <c r="B25" s="95" t="s">
        <v>3327</v>
      </c>
      <c r="C25" s="95" t="s">
        <v>3328</v>
      </c>
      <c r="D25" s="95" t="s">
        <v>3280</v>
      </c>
      <c r="E25" s="95" t="s">
        <v>807</v>
      </c>
      <c r="F25" s="95" t="s">
        <v>3309</v>
      </c>
      <c r="G25" s="95" t="s">
        <v>3310</v>
      </c>
      <c r="H25" s="95" t="s">
        <v>3311</v>
      </c>
      <c r="I25" s="96" t="s">
        <v>53</v>
      </c>
    </row>
    <row r="26" spans="1:9">
      <c r="A26" s="95" t="s">
        <v>773</v>
      </c>
      <c r="B26" s="95" t="s">
        <v>3329</v>
      </c>
      <c r="C26" s="95" t="s">
        <v>3330</v>
      </c>
      <c r="D26" s="95" t="s">
        <v>3280</v>
      </c>
      <c r="E26" s="95" t="s">
        <v>807</v>
      </c>
      <c r="F26" s="95" t="s">
        <v>3309</v>
      </c>
      <c r="G26" s="95" t="s">
        <v>3310</v>
      </c>
      <c r="H26" s="95" t="s">
        <v>3311</v>
      </c>
      <c r="I26" s="96" t="s">
        <v>53</v>
      </c>
    </row>
    <row r="27" spans="1:9">
      <c r="A27" s="95" t="s">
        <v>764</v>
      </c>
      <c r="B27" s="95" t="s">
        <v>3331</v>
      </c>
      <c r="C27" s="95" t="s">
        <v>3332</v>
      </c>
      <c r="D27" s="95" t="s">
        <v>3280</v>
      </c>
      <c r="E27" s="95" t="s">
        <v>807</v>
      </c>
      <c r="F27" s="95" t="s">
        <v>3309</v>
      </c>
      <c r="G27" s="95" t="s">
        <v>3310</v>
      </c>
      <c r="H27" s="95" t="s">
        <v>3333</v>
      </c>
      <c r="I27" s="96" t="s">
        <v>3334</v>
      </c>
    </row>
    <row r="28" spans="1:9">
      <c r="A28" s="95" t="s">
        <v>764</v>
      </c>
      <c r="B28" s="95" t="s">
        <v>3335</v>
      </c>
      <c r="C28" s="95" t="s">
        <v>3336</v>
      </c>
      <c r="D28" s="95" t="s">
        <v>3280</v>
      </c>
      <c r="E28" s="95" t="s">
        <v>807</v>
      </c>
      <c r="F28" s="95" t="s">
        <v>3309</v>
      </c>
      <c r="G28" s="95" t="s">
        <v>3310</v>
      </c>
      <c r="H28" s="95" t="s">
        <v>3333</v>
      </c>
      <c r="I28" s="96" t="s">
        <v>3334</v>
      </c>
    </row>
    <row r="29" spans="1:9">
      <c r="A29" s="95" t="s">
        <v>764</v>
      </c>
      <c r="B29" s="95" t="s">
        <v>3337</v>
      </c>
      <c r="C29" s="95" t="s">
        <v>3338</v>
      </c>
      <c r="D29" s="95" t="s">
        <v>3280</v>
      </c>
      <c r="E29" s="95" t="s">
        <v>807</v>
      </c>
      <c r="F29" s="95" t="s">
        <v>3309</v>
      </c>
      <c r="G29" s="95" t="s">
        <v>3310</v>
      </c>
      <c r="H29" s="95" t="s">
        <v>3333</v>
      </c>
      <c r="I29" s="96" t="s">
        <v>3334</v>
      </c>
    </row>
    <row r="30" spans="1:9">
      <c r="A30" s="95" t="s">
        <v>764</v>
      </c>
      <c r="B30" s="95" t="s">
        <v>3339</v>
      </c>
      <c r="C30" s="95" t="s">
        <v>3340</v>
      </c>
      <c r="D30" s="95" t="s">
        <v>3280</v>
      </c>
      <c r="E30" s="95" t="s">
        <v>807</v>
      </c>
      <c r="F30" s="95" t="s">
        <v>3309</v>
      </c>
      <c r="G30" s="95" t="s">
        <v>3310</v>
      </c>
      <c r="H30" s="95" t="s">
        <v>3333</v>
      </c>
      <c r="I30" s="96" t="s">
        <v>3334</v>
      </c>
    </row>
    <row r="31" spans="1:9">
      <c r="A31" s="95" t="s">
        <v>764</v>
      </c>
      <c r="B31" s="95" t="s">
        <v>3341</v>
      </c>
      <c r="C31" s="95" t="s">
        <v>3342</v>
      </c>
      <c r="D31" s="95" t="s">
        <v>3280</v>
      </c>
      <c r="E31" s="95" t="s">
        <v>807</v>
      </c>
      <c r="F31" s="95" t="s">
        <v>3309</v>
      </c>
      <c r="G31" s="95" t="s">
        <v>3310</v>
      </c>
      <c r="H31" s="95" t="s">
        <v>3333</v>
      </c>
      <c r="I31" s="96" t="s">
        <v>3334</v>
      </c>
    </row>
    <row r="32" spans="1:9">
      <c r="A32" s="95" t="s">
        <v>764</v>
      </c>
      <c r="B32" s="95" t="s">
        <v>3343</v>
      </c>
      <c r="C32" s="95" t="s">
        <v>3344</v>
      </c>
      <c r="D32" s="95" t="s">
        <v>3280</v>
      </c>
      <c r="E32" s="95" t="s">
        <v>807</v>
      </c>
      <c r="F32" s="95" t="s">
        <v>3309</v>
      </c>
      <c r="G32" s="95" t="s">
        <v>3310</v>
      </c>
      <c r="H32" s="95" t="s">
        <v>3333</v>
      </c>
      <c r="I32" s="96" t="s">
        <v>3334</v>
      </c>
    </row>
    <row r="33" spans="1:9">
      <c r="A33" s="95" t="s">
        <v>764</v>
      </c>
      <c r="B33" s="95" t="s">
        <v>3345</v>
      </c>
      <c r="C33" s="95" t="s">
        <v>3346</v>
      </c>
      <c r="D33" s="95" t="s">
        <v>3280</v>
      </c>
      <c r="E33" s="95" t="s">
        <v>807</v>
      </c>
      <c r="F33" s="95" t="s">
        <v>3309</v>
      </c>
      <c r="G33" s="95" t="s">
        <v>3310</v>
      </c>
      <c r="H33" s="95" t="s">
        <v>3333</v>
      </c>
      <c r="I33" s="96" t="s">
        <v>3334</v>
      </c>
    </row>
    <row r="34" spans="1:9">
      <c r="A34" s="95" t="s">
        <v>773</v>
      </c>
      <c r="B34" s="95" t="s">
        <v>3347</v>
      </c>
      <c r="C34" s="95" t="s">
        <v>3348</v>
      </c>
      <c r="D34" s="95" t="s">
        <v>3280</v>
      </c>
      <c r="E34" s="95" t="s">
        <v>807</v>
      </c>
      <c r="F34" s="95" t="s">
        <v>3309</v>
      </c>
      <c r="G34" s="95" t="s">
        <v>3310</v>
      </c>
      <c r="H34" s="95" t="s">
        <v>3333</v>
      </c>
      <c r="I34" s="96" t="s">
        <v>3334</v>
      </c>
    </row>
    <row r="35" spans="1:9">
      <c r="A35" s="95" t="s">
        <v>773</v>
      </c>
      <c r="B35" s="95" t="s">
        <v>3349</v>
      </c>
      <c r="C35" s="95" t="s">
        <v>3350</v>
      </c>
      <c r="D35" s="95" t="s">
        <v>3280</v>
      </c>
      <c r="E35" s="95" t="s">
        <v>807</v>
      </c>
      <c r="F35" s="95" t="s">
        <v>3309</v>
      </c>
      <c r="G35" s="95" t="s">
        <v>3310</v>
      </c>
      <c r="H35" s="95" t="s">
        <v>3333</v>
      </c>
      <c r="I35" s="96" t="s">
        <v>3334</v>
      </c>
    </row>
    <row r="36" spans="1:9">
      <c r="A36" s="95" t="s">
        <v>773</v>
      </c>
      <c r="B36" s="95" t="s">
        <v>3351</v>
      </c>
      <c r="C36" s="95" t="s">
        <v>3352</v>
      </c>
      <c r="D36" s="95" t="s">
        <v>3280</v>
      </c>
      <c r="E36" s="95" t="s">
        <v>807</v>
      </c>
      <c r="F36" s="95" t="s">
        <v>3309</v>
      </c>
      <c r="G36" s="95" t="s">
        <v>3310</v>
      </c>
      <c r="H36" s="95" t="s">
        <v>3333</v>
      </c>
      <c r="I36" s="96" t="s">
        <v>3334</v>
      </c>
    </row>
    <row r="37" spans="1:9">
      <c r="A37" s="95" t="s">
        <v>773</v>
      </c>
      <c r="B37" s="95" t="s">
        <v>3353</v>
      </c>
      <c r="C37" s="95" t="s">
        <v>3354</v>
      </c>
      <c r="D37" s="95" t="s">
        <v>3280</v>
      </c>
      <c r="E37" s="95" t="s">
        <v>807</v>
      </c>
      <c r="F37" s="95" t="s">
        <v>3309</v>
      </c>
      <c r="G37" s="95" t="s">
        <v>3310</v>
      </c>
      <c r="H37" s="95" t="s">
        <v>3333</v>
      </c>
      <c r="I37" s="96" t="s">
        <v>3334</v>
      </c>
    </row>
    <row r="38" spans="1:9">
      <c r="A38" s="95" t="s">
        <v>773</v>
      </c>
      <c r="B38" s="95" t="s">
        <v>3355</v>
      </c>
      <c r="C38" s="95" t="s">
        <v>3356</v>
      </c>
      <c r="D38" s="95" t="s">
        <v>3280</v>
      </c>
      <c r="E38" s="95" t="s">
        <v>807</v>
      </c>
      <c r="F38" s="95" t="s">
        <v>3309</v>
      </c>
      <c r="G38" s="95" t="s">
        <v>3310</v>
      </c>
      <c r="H38" s="95" t="s">
        <v>3333</v>
      </c>
      <c r="I38" s="96" t="s">
        <v>3334</v>
      </c>
    </row>
    <row r="39" spans="1:9">
      <c r="A39" s="95" t="s">
        <v>773</v>
      </c>
      <c r="B39" s="95" t="s">
        <v>3357</v>
      </c>
      <c r="C39" s="95" t="s">
        <v>3358</v>
      </c>
      <c r="D39" s="95" t="s">
        <v>3280</v>
      </c>
      <c r="E39" s="95" t="s">
        <v>807</v>
      </c>
      <c r="F39" s="95" t="s">
        <v>3309</v>
      </c>
      <c r="G39" s="95" t="s">
        <v>3310</v>
      </c>
      <c r="H39" s="95" t="s">
        <v>3333</v>
      </c>
      <c r="I39" s="96" t="s">
        <v>3334</v>
      </c>
    </row>
    <row r="40" spans="1:9">
      <c r="A40" s="95" t="s">
        <v>773</v>
      </c>
      <c r="B40" s="95" t="s">
        <v>3359</v>
      </c>
      <c r="C40" s="95" t="s">
        <v>3360</v>
      </c>
      <c r="D40" s="95" t="s">
        <v>3280</v>
      </c>
      <c r="E40" s="95" t="s">
        <v>807</v>
      </c>
      <c r="F40" s="95" t="s">
        <v>3309</v>
      </c>
      <c r="G40" s="95" t="s">
        <v>3310</v>
      </c>
      <c r="H40" s="95" t="s">
        <v>3333</v>
      </c>
      <c r="I40" s="96" t="s">
        <v>3334</v>
      </c>
    </row>
    <row r="41" spans="1:9">
      <c r="A41" s="95" t="s">
        <v>773</v>
      </c>
      <c r="B41" s="95" t="s">
        <v>3361</v>
      </c>
      <c r="C41" s="95" t="s">
        <v>3362</v>
      </c>
      <c r="D41" s="95" t="s">
        <v>3280</v>
      </c>
      <c r="E41" s="95" t="s">
        <v>807</v>
      </c>
      <c r="F41" s="95" t="s">
        <v>3309</v>
      </c>
      <c r="G41" s="95" t="s">
        <v>3310</v>
      </c>
      <c r="H41" s="95" t="s">
        <v>3333</v>
      </c>
      <c r="I41" s="96" t="s">
        <v>3334</v>
      </c>
    </row>
    <row r="42" spans="1:9">
      <c r="A42" s="95" t="s">
        <v>773</v>
      </c>
      <c r="B42" s="95" t="s">
        <v>3363</v>
      </c>
      <c r="C42" s="95" t="s">
        <v>3364</v>
      </c>
      <c r="D42" s="95" t="s">
        <v>3280</v>
      </c>
      <c r="E42" s="95" t="s">
        <v>807</v>
      </c>
      <c r="F42" s="95" t="s">
        <v>3309</v>
      </c>
      <c r="G42" s="95" t="s">
        <v>3310</v>
      </c>
      <c r="H42" s="95" t="s">
        <v>3333</v>
      </c>
      <c r="I42" s="96" t="s">
        <v>3334</v>
      </c>
    </row>
    <row r="43" spans="1:9">
      <c r="A43" s="95" t="s">
        <v>773</v>
      </c>
      <c r="B43" s="95" t="s">
        <v>3365</v>
      </c>
      <c r="C43" s="95" t="s">
        <v>3366</v>
      </c>
      <c r="D43" s="95" t="s">
        <v>3280</v>
      </c>
      <c r="E43" s="95" t="s">
        <v>807</v>
      </c>
      <c r="F43" s="95" t="s">
        <v>3309</v>
      </c>
      <c r="G43" s="95" t="s">
        <v>3310</v>
      </c>
      <c r="H43" s="95" t="s">
        <v>3333</v>
      </c>
      <c r="I43" s="96" t="s">
        <v>3334</v>
      </c>
    </row>
    <row r="44" spans="1:9">
      <c r="A44" s="95" t="s">
        <v>773</v>
      </c>
      <c r="B44" s="95" t="s">
        <v>3367</v>
      </c>
      <c r="C44" s="95" t="s">
        <v>3368</v>
      </c>
      <c r="D44" s="95" t="s">
        <v>3280</v>
      </c>
      <c r="E44" s="95" t="s">
        <v>807</v>
      </c>
      <c r="F44" s="95" t="s">
        <v>3309</v>
      </c>
      <c r="G44" s="95" t="s">
        <v>3310</v>
      </c>
      <c r="H44" s="95" t="s">
        <v>3333</v>
      </c>
      <c r="I44" s="96" t="s">
        <v>3334</v>
      </c>
    </row>
    <row r="45" spans="1:9">
      <c r="A45" s="95" t="s">
        <v>773</v>
      </c>
      <c r="B45" s="95" t="s">
        <v>3369</v>
      </c>
      <c r="C45" s="95" t="s">
        <v>3370</v>
      </c>
      <c r="D45" s="95" t="s">
        <v>3280</v>
      </c>
      <c r="E45" s="95" t="s">
        <v>807</v>
      </c>
      <c r="F45" s="95" t="s">
        <v>3309</v>
      </c>
      <c r="G45" s="95" t="s">
        <v>3310</v>
      </c>
      <c r="H45" s="95" t="s">
        <v>3333</v>
      </c>
      <c r="I45" s="96" t="s">
        <v>3334</v>
      </c>
    </row>
    <row r="46" spans="1:9">
      <c r="A46" s="95" t="s">
        <v>773</v>
      </c>
      <c r="B46" s="95" t="s">
        <v>3371</v>
      </c>
      <c r="C46" s="95" t="s">
        <v>3372</v>
      </c>
      <c r="D46" s="95" t="s">
        <v>3280</v>
      </c>
      <c r="E46" s="95" t="s">
        <v>807</v>
      </c>
      <c r="F46" s="95" t="s">
        <v>3309</v>
      </c>
      <c r="G46" s="95" t="s">
        <v>3310</v>
      </c>
      <c r="H46" s="95" t="s">
        <v>3333</v>
      </c>
      <c r="I46" s="96" t="s">
        <v>3334</v>
      </c>
    </row>
    <row r="47" spans="1:9">
      <c r="A47" s="95" t="s">
        <v>773</v>
      </c>
      <c r="B47" s="95" t="s">
        <v>3373</v>
      </c>
      <c r="C47" s="95" t="s">
        <v>3374</v>
      </c>
      <c r="D47" s="95" t="s">
        <v>3280</v>
      </c>
      <c r="E47" s="95" t="s">
        <v>807</v>
      </c>
      <c r="F47" s="95" t="s">
        <v>3309</v>
      </c>
      <c r="G47" s="95" t="s">
        <v>3310</v>
      </c>
      <c r="H47" s="95" t="s">
        <v>3333</v>
      </c>
      <c r="I47" s="96" t="s">
        <v>3334</v>
      </c>
    </row>
    <row r="48" spans="1:9">
      <c r="A48" s="95" t="s">
        <v>773</v>
      </c>
      <c r="B48" s="95" t="s">
        <v>3375</v>
      </c>
      <c r="C48" s="95" t="s">
        <v>3376</v>
      </c>
      <c r="D48" s="95" t="s">
        <v>3280</v>
      </c>
      <c r="E48" s="95" t="s">
        <v>807</v>
      </c>
      <c r="F48" s="95" t="s">
        <v>3309</v>
      </c>
      <c r="G48" s="95" t="s">
        <v>3310</v>
      </c>
      <c r="H48" s="95" t="s">
        <v>3333</v>
      </c>
      <c r="I48" s="96" t="s">
        <v>3334</v>
      </c>
    </row>
    <row r="49" spans="1:9">
      <c r="A49" s="95" t="s">
        <v>773</v>
      </c>
      <c r="B49" s="95" t="s">
        <v>3377</v>
      </c>
      <c r="C49" s="95" t="s">
        <v>3378</v>
      </c>
      <c r="D49" s="95" t="s">
        <v>3280</v>
      </c>
      <c r="E49" s="95" t="s">
        <v>807</v>
      </c>
      <c r="F49" s="95" t="s">
        <v>3309</v>
      </c>
      <c r="G49" s="95" t="s">
        <v>3310</v>
      </c>
      <c r="H49" s="95" t="s">
        <v>3333</v>
      </c>
      <c r="I49" s="96" t="s">
        <v>3334</v>
      </c>
    </row>
    <row r="50" spans="1:9">
      <c r="A50" s="95" t="s">
        <v>768</v>
      </c>
      <c r="B50" s="95" t="s">
        <v>3379</v>
      </c>
      <c r="C50" s="95" t="s">
        <v>3380</v>
      </c>
      <c r="D50" s="95" t="s">
        <v>3280</v>
      </c>
      <c r="E50" s="95" t="s">
        <v>807</v>
      </c>
      <c r="F50" s="95" t="s">
        <v>3309</v>
      </c>
      <c r="G50" s="95" t="s">
        <v>3310</v>
      </c>
      <c r="H50" s="95" t="s">
        <v>3333</v>
      </c>
      <c r="I50" s="96" t="s">
        <v>3334</v>
      </c>
    </row>
    <row r="51" spans="1:9">
      <c r="A51" s="95" t="s">
        <v>768</v>
      </c>
      <c r="B51" s="95" t="s">
        <v>3381</v>
      </c>
      <c r="C51" s="95" t="s">
        <v>3382</v>
      </c>
      <c r="D51" s="95" t="s">
        <v>3280</v>
      </c>
      <c r="E51" s="95" t="s">
        <v>807</v>
      </c>
      <c r="F51" s="95" t="s">
        <v>3309</v>
      </c>
      <c r="G51" s="95" t="s">
        <v>3310</v>
      </c>
      <c r="H51" s="95" t="s">
        <v>3333</v>
      </c>
      <c r="I51" s="96" t="s">
        <v>3334</v>
      </c>
    </row>
    <row r="52" spans="1:9">
      <c r="A52" s="95" t="s">
        <v>768</v>
      </c>
      <c r="B52" s="95" t="s">
        <v>3383</v>
      </c>
      <c r="C52" s="95" t="s">
        <v>3384</v>
      </c>
      <c r="D52" s="95" t="s">
        <v>3280</v>
      </c>
      <c r="E52" s="95" t="s">
        <v>807</v>
      </c>
      <c r="F52" s="95" t="s">
        <v>3309</v>
      </c>
      <c r="G52" s="95" t="s">
        <v>3310</v>
      </c>
      <c r="H52" s="95" t="s">
        <v>3333</v>
      </c>
      <c r="I52" s="96" t="s">
        <v>3334</v>
      </c>
    </row>
    <row r="53" spans="1:9">
      <c r="A53" s="95" t="s">
        <v>768</v>
      </c>
      <c r="B53" s="95" t="s">
        <v>3385</v>
      </c>
      <c r="C53" s="95" t="s">
        <v>3386</v>
      </c>
      <c r="D53" s="95" t="s">
        <v>3280</v>
      </c>
      <c r="E53" s="95" t="s">
        <v>807</v>
      </c>
      <c r="F53" s="95" t="s">
        <v>3309</v>
      </c>
      <c r="G53" s="95" t="s">
        <v>3310</v>
      </c>
      <c r="H53" s="95" t="s">
        <v>3333</v>
      </c>
      <c r="I53" s="96" t="s">
        <v>3334</v>
      </c>
    </row>
    <row r="54" spans="1:9">
      <c r="A54" s="95" t="s">
        <v>768</v>
      </c>
      <c r="B54" s="95" t="s">
        <v>3387</v>
      </c>
      <c r="C54" s="95" t="s">
        <v>3388</v>
      </c>
      <c r="D54" s="95" t="s">
        <v>3280</v>
      </c>
      <c r="E54" s="95" t="s">
        <v>807</v>
      </c>
      <c r="F54" s="95" t="s">
        <v>3309</v>
      </c>
      <c r="G54" s="95" t="s">
        <v>3310</v>
      </c>
      <c r="H54" s="95" t="s">
        <v>3333</v>
      </c>
      <c r="I54" s="96" t="s">
        <v>3334</v>
      </c>
    </row>
    <row r="55" spans="1:9">
      <c r="A55" s="95" t="s">
        <v>768</v>
      </c>
      <c r="B55" s="95" t="s">
        <v>3389</v>
      </c>
      <c r="C55" s="95" t="s">
        <v>3390</v>
      </c>
      <c r="D55" s="95" t="s">
        <v>3280</v>
      </c>
      <c r="E55" s="95" t="s">
        <v>807</v>
      </c>
      <c r="F55" s="95" t="s">
        <v>3309</v>
      </c>
      <c r="G55" s="95" t="s">
        <v>3310</v>
      </c>
      <c r="H55" s="95" t="s">
        <v>3333</v>
      </c>
      <c r="I55" s="96" t="s">
        <v>3334</v>
      </c>
    </row>
    <row r="56" spans="1:9">
      <c r="A56" s="95" t="s">
        <v>768</v>
      </c>
      <c r="B56" s="95" t="s">
        <v>3391</v>
      </c>
      <c r="C56" s="95" t="s">
        <v>3392</v>
      </c>
      <c r="D56" s="95" t="s">
        <v>3280</v>
      </c>
      <c r="E56" s="95" t="s">
        <v>807</v>
      </c>
      <c r="F56" s="95" t="s">
        <v>3309</v>
      </c>
      <c r="G56" s="95" t="s">
        <v>3310</v>
      </c>
      <c r="H56" s="95" t="s">
        <v>3333</v>
      </c>
      <c r="I56" s="96" t="s">
        <v>3334</v>
      </c>
    </row>
    <row r="57" spans="1:9">
      <c r="A57" s="95" t="s">
        <v>768</v>
      </c>
      <c r="B57" s="95" t="s">
        <v>3393</v>
      </c>
      <c r="C57" s="95" t="s">
        <v>3394</v>
      </c>
      <c r="D57" s="95" t="s">
        <v>3280</v>
      </c>
      <c r="E57" s="95" t="s">
        <v>807</v>
      </c>
      <c r="F57" s="95" t="s">
        <v>3309</v>
      </c>
      <c r="G57" s="95" t="s">
        <v>3310</v>
      </c>
      <c r="H57" s="95" t="s">
        <v>3333</v>
      </c>
      <c r="I57" s="96" t="s">
        <v>3334</v>
      </c>
    </row>
    <row r="58" spans="1:9">
      <c r="A58" s="95" t="s">
        <v>768</v>
      </c>
      <c r="B58" s="95" t="s">
        <v>3395</v>
      </c>
      <c r="C58" s="95" t="s">
        <v>3396</v>
      </c>
      <c r="D58" s="95" t="s">
        <v>3280</v>
      </c>
      <c r="E58" s="95" t="s">
        <v>807</v>
      </c>
      <c r="F58" s="95" t="s">
        <v>3309</v>
      </c>
      <c r="G58" s="95" t="s">
        <v>3310</v>
      </c>
      <c r="H58" s="95" t="s">
        <v>3333</v>
      </c>
      <c r="I58" s="96" t="s">
        <v>3334</v>
      </c>
    </row>
    <row r="59" spans="1:9">
      <c r="A59" s="95" t="s">
        <v>768</v>
      </c>
      <c r="B59" s="95" t="s">
        <v>3397</v>
      </c>
      <c r="C59" s="95" t="s">
        <v>3398</v>
      </c>
      <c r="D59" s="95" t="s">
        <v>3280</v>
      </c>
      <c r="E59" s="95" t="s">
        <v>807</v>
      </c>
      <c r="F59" s="95" t="s">
        <v>3309</v>
      </c>
      <c r="G59" s="95" t="s">
        <v>3310</v>
      </c>
      <c r="H59" s="95" t="s">
        <v>3333</v>
      </c>
      <c r="I59" s="96" t="s">
        <v>3334</v>
      </c>
    </row>
    <row r="60" spans="1:9">
      <c r="A60" s="95" t="s">
        <v>768</v>
      </c>
      <c r="B60" s="95" t="s">
        <v>3399</v>
      </c>
      <c r="C60" s="95" t="s">
        <v>3400</v>
      </c>
      <c r="D60" s="95" t="s">
        <v>3280</v>
      </c>
      <c r="E60" s="95" t="s">
        <v>3401</v>
      </c>
      <c r="F60" s="95" t="s">
        <v>3309</v>
      </c>
      <c r="G60" s="95" t="s">
        <v>3310</v>
      </c>
      <c r="H60" s="95" t="s">
        <v>3333</v>
      </c>
      <c r="I60" s="96" t="s">
        <v>3334</v>
      </c>
    </row>
    <row r="61" spans="1:9">
      <c r="A61" s="95" t="s">
        <v>768</v>
      </c>
      <c r="B61" s="95" t="s">
        <v>3402</v>
      </c>
      <c r="C61" s="95" t="s">
        <v>3403</v>
      </c>
      <c r="D61" s="95" t="s">
        <v>3280</v>
      </c>
      <c r="E61" s="95" t="s">
        <v>807</v>
      </c>
      <c r="F61" s="95" t="s">
        <v>3309</v>
      </c>
      <c r="G61" s="95" t="s">
        <v>3310</v>
      </c>
      <c r="H61" s="95" t="s">
        <v>3333</v>
      </c>
      <c r="I61" s="96" t="s">
        <v>3334</v>
      </c>
    </row>
    <row r="62" spans="1:9">
      <c r="A62" s="95" t="s">
        <v>768</v>
      </c>
      <c r="B62" s="95" t="s">
        <v>3404</v>
      </c>
      <c r="C62" s="95" t="s">
        <v>3405</v>
      </c>
      <c r="D62" s="95" t="s">
        <v>3280</v>
      </c>
      <c r="E62" s="95" t="s">
        <v>807</v>
      </c>
      <c r="F62" s="95" t="s">
        <v>3309</v>
      </c>
      <c r="G62" s="95" t="s">
        <v>3310</v>
      </c>
      <c r="H62" s="95" t="s">
        <v>3333</v>
      </c>
      <c r="I62" s="96" t="s">
        <v>3334</v>
      </c>
    </row>
    <row r="63" spans="1:9">
      <c r="A63" s="95" t="s">
        <v>813</v>
      </c>
      <c r="B63" s="95" t="s">
        <v>3406</v>
      </c>
      <c r="C63" s="95" t="s">
        <v>3407</v>
      </c>
      <c r="D63" s="95" t="s">
        <v>3408</v>
      </c>
      <c r="E63" s="95" t="s">
        <v>3409</v>
      </c>
      <c r="F63" s="95" t="s">
        <v>3410</v>
      </c>
      <c r="G63" s="95" t="s">
        <v>3410</v>
      </c>
      <c r="H63" s="95" t="s">
        <v>3410</v>
      </c>
      <c r="I63" s="96" t="s">
        <v>3410</v>
      </c>
    </row>
    <row r="64" spans="1:9">
      <c r="A64" s="95" t="s">
        <v>813</v>
      </c>
      <c r="B64" s="95" t="s">
        <v>3411</v>
      </c>
      <c r="C64" s="95" t="s">
        <v>3412</v>
      </c>
      <c r="D64" s="95" t="s">
        <v>3408</v>
      </c>
      <c r="E64" s="95" t="s">
        <v>3409</v>
      </c>
      <c r="F64" s="95" t="s">
        <v>3410</v>
      </c>
      <c r="G64" s="95" t="s">
        <v>3410</v>
      </c>
      <c r="H64" s="95" t="s">
        <v>3410</v>
      </c>
      <c r="I64" s="96" t="s">
        <v>3410</v>
      </c>
    </row>
    <row r="65" spans="1:9">
      <c r="A65" s="95" t="s">
        <v>813</v>
      </c>
      <c r="B65" s="95" t="s">
        <v>3413</v>
      </c>
      <c r="C65" s="95" t="s">
        <v>3414</v>
      </c>
      <c r="D65" s="95" t="s">
        <v>3408</v>
      </c>
      <c r="E65" s="95" t="s">
        <v>3409</v>
      </c>
      <c r="F65" s="95" t="s">
        <v>3410</v>
      </c>
      <c r="G65" s="95" t="s">
        <v>3410</v>
      </c>
      <c r="H65" s="95" t="s">
        <v>3410</v>
      </c>
      <c r="I65" s="96" t="s">
        <v>3410</v>
      </c>
    </row>
    <row r="66" spans="1:9">
      <c r="A66" s="95" t="s">
        <v>813</v>
      </c>
      <c r="B66" s="95" t="s">
        <v>3415</v>
      </c>
      <c r="C66" s="95" t="s">
        <v>3416</v>
      </c>
      <c r="D66" s="95" t="s">
        <v>3408</v>
      </c>
      <c r="E66" s="95" t="s">
        <v>3409</v>
      </c>
      <c r="F66" s="95" t="s">
        <v>3410</v>
      </c>
      <c r="G66" s="95" t="s">
        <v>3410</v>
      </c>
      <c r="H66" s="95" t="s">
        <v>3410</v>
      </c>
      <c r="I66" s="96" t="s">
        <v>3410</v>
      </c>
    </row>
    <row r="67" spans="1:9">
      <c r="A67" s="95" t="s">
        <v>796</v>
      </c>
      <c r="B67" s="95" t="s">
        <v>3417</v>
      </c>
      <c r="C67" s="95" t="s">
        <v>3418</v>
      </c>
      <c r="D67" s="95" t="s">
        <v>3419</v>
      </c>
      <c r="E67" s="95" t="s">
        <v>3420</v>
      </c>
      <c r="F67" s="95" t="s">
        <v>3421</v>
      </c>
      <c r="G67" s="95" t="s">
        <v>3422</v>
      </c>
      <c r="H67" s="95" t="s">
        <v>3423</v>
      </c>
      <c r="I67" s="96" t="s">
        <v>3424</v>
      </c>
    </row>
    <row r="68" spans="1:9">
      <c r="A68" s="95" t="s">
        <v>796</v>
      </c>
      <c r="B68" s="95" t="s">
        <v>3425</v>
      </c>
      <c r="C68" s="95" t="s">
        <v>3426</v>
      </c>
      <c r="D68" s="95" t="s">
        <v>3419</v>
      </c>
      <c r="E68" s="95" t="s">
        <v>3420</v>
      </c>
      <c r="F68" s="95" t="s">
        <v>3421</v>
      </c>
      <c r="G68" s="95" t="s">
        <v>3422</v>
      </c>
      <c r="H68" s="95" t="s">
        <v>3423</v>
      </c>
      <c r="I68" s="96" t="s">
        <v>3424</v>
      </c>
    </row>
    <row r="69" spans="1:9">
      <c r="A69" s="95" t="s">
        <v>796</v>
      </c>
      <c r="B69" s="95" t="s">
        <v>3427</v>
      </c>
      <c r="C69" s="95" t="s">
        <v>3428</v>
      </c>
      <c r="D69" s="95" t="s">
        <v>3419</v>
      </c>
      <c r="E69" s="95" t="s">
        <v>3420</v>
      </c>
      <c r="F69" s="95" t="s">
        <v>3421</v>
      </c>
      <c r="G69" s="95" t="s">
        <v>3422</v>
      </c>
      <c r="H69" s="95" t="s">
        <v>3423</v>
      </c>
      <c r="I69" s="96" t="s">
        <v>3424</v>
      </c>
    </row>
    <row r="70" spans="1:9">
      <c r="A70" s="95" t="s">
        <v>796</v>
      </c>
      <c r="B70" s="95" t="s">
        <v>3429</v>
      </c>
      <c r="C70" s="95" t="s">
        <v>3430</v>
      </c>
      <c r="D70" s="95" t="s">
        <v>3419</v>
      </c>
      <c r="E70" s="95" t="s">
        <v>3420</v>
      </c>
      <c r="F70" s="95" t="s">
        <v>3421</v>
      </c>
      <c r="G70" s="95" t="s">
        <v>3422</v>
      </c>
      <c r="H70" s="95" t="s">
        <v>3423</v>
      </c>
      <c r="I70" s="96" t="s">
        <v>3424</v>
      </c>
    </row>
    <row r="71" spans="1:9">
      <c r="A71" s="95" t="s">
        <v>796</v>
      </c>
      <c r="B71" s="95" t="s">
        <v>3431</v>
      </c>
      <c r="C71" s="95" t="s">
        <v>3432</v>
      </c>
      <c r="D71" s="95" t="s">
        <v>3419</v>
      </c>
      <c r="E71" s="95" t="s">
        <v>3420</v>
      </c>
      <c r="F71" s="95" t="s">
        <v>3421</v>
      </c>
      <c r="G71" s="95" t="s">
        <v>3422</v>
      </c>
      <c r="H71" s="95" t="s">
        <v>3423</v>
      </c>
      <c r="I71" s="96" t="s">
        <v>3424</v>
      </c>
    </row>
    <row r="72" spans="1:9">
      <c r="A72" s="95" t="s">
        <v>796</v>
      </c>
      <c r="B72" s="95" t="s">
        <v>3433</v>
      </c>
      <c r="C72" s="95" t="s">
        <v>3434</v>
      </c>
      <c r="D72" s="95" t="s">
        <v>3419</v>
      </c>
      <c r="E72" s="95" t="s">
        <v>3420</v>
      </c>
      <c r="F72" s="95" t="s">
        <v>3421</v>
      </c>
      <c r="G72" s="95" t="s">
        <v>3422</v>
      </c>
      <c r="H72" s="95" t="s">
        <v>3423</v>
      </c>
      <c r="I72" s="96" t="s">
        <v>3424</v>
      </c>
    </row>
    <row r="73" spans="1:9">
      <c r="A73" s="95" t="s">
        <v>796</v>
      </c>
      <c r="B73" s="95" t="s">
        <v>3435</v>
      </c>
      <c r="C73" s="95" t="s">
        <v>3436</v>
      </c>
      <c r="D73" s="95" t="s">
        <v>3419</v>
      </c>
      <c r="E73" s="95" t="s">
        <v>3420</v>
      </c>
      <c r="F73" s="95" t="s">
        <v>3421</v>
      </c>
      <c r="G73" s="95" t="s">
        <v>3422</v>
      </c>
      <c r="H73" s="95" t="s">
        <v>3423</v>
      </c>
      <c r="I73" s="96" t="s">
        <v>3424</v>
      </c>
    </row>
    <row r="74" spans="1:9">
      <c r="A74" s="95" t="s">
        <v>796</v>
      </c>
      <c r="B74" s="95" t="s">
        <v>3437</v>
      </c>
      <c r="C74" s="95" t="s">
        <v>3438</v>
      </c>
      <c r="D74" s="95" t="s">
        <v>3419</v>
      </c>
      <c r="E74" s="95" t="s">
        <v>3420</v>
      </c>
      <c r="F74" s="95" t="s">
        <v>3421</v>
      </c>
      <c r="G74" s="95" t="s">
        <v>3422</v>
      </c>
      <c r="H74" s="95" t="s">
        <v>3423</v>
      </c>
      <c r="I74" s="96" t="s">
        <v>3424</v>
      </c>
    </row>
    <row r="75" spans="1:9">
      <c r="A75" s="95" t="s">
        <v>796</v>
      </c>
      <c r="B75" s="95" t="s">
        <v>3439</v>
      </c>
      <c r="C75" s="95" t="s">
        <v>3440</v>
      </c>
      <c r="D75" s="95" t="s">
        <v>3419</v>
      </c>
      <c r="E75" s="95" t="s">
        <v>3420</v>
      </c>
      <c r="F75" s="95" t="s">
        <v>3421</v>
      </c>
      <c r="G75" s="95" t="s">
        <v>3422</v>
      </c>
      <c r="H75" s="95" t="s">
        <v>3423</v>
      </c>
      <c r="I75" s="96" t="s">
        <v>3424</v>
      </c>
    </row>
    <row r="76" spans="1:9">
      <c r="A76" s="95" t="s">
        <v>796</v>
      </c>
      <c r="B76" s="95" t="s">
        <v>3441</v>
      </c>
      <c r="C76" s="95" t="s">
        <v>3442</v>
      </c>
      <c r="D76" s="95" t="s">
        <v>3419</v>
      </c>
      <c r="E76" s="95" t="s">
        <v>3420</v>
      </c>
      <c r="F76" s="95" t="s">
        <v>3421</v>
      </c>
      <c r="G76" s="95" t="s">
        <v>3422</v>
      </c>
      <c r="H76" s="95" t="s">
        <v>3423</v>
      </c>
      <c r="I76" s="96" t="s">
        <v>3424</v>
      </c>
    </row>
    <row r="77" spans="1:9">
      <c r="A77" s="95" t="s">
        <v>796</v>
      </c>
      <c r="B77" s="95" t="s">
        <v>3443</v>
      </c>
      <c r="C77" s="95" t="s">
        <v>3444</v>
      </c>
      <c r="D77" s="95" t="s">
        <v>3419</v>
      </c>
      <c r="E77" s="95" t="s">
        <v>3420</v>
      </c>
      <c r="F77" s="95" t="s">
        <v>3421</v>
      </c>
      <c r="G77" s="95" t="s">
        <v>3422</v>
      </c>
      <c r="H77" s="95" t="s">
        <v>3423</v>
      </c>
      <c r="I77" s="96" t="s">
        <v>3424</v>
      </c>
    </row>
    <row r="78" spans="1:9">
      <c r="A78" s="95" t="s">
        <v>796</v>
      </c>
      <c r="B78" s="95" t="s">
        <v>3445</v>
      </c>
      <c r="C78" s="95" t="s">
        <v>3446</v>
      </c>
      <c r="D78" s="95" t="s">
        <v>3419</v>
      </c>
      <c r="E78" s="95" t="s">
        <v>3420</v>
      </c>
      <c r="F78" s="95" t="s">
        <v>3421</v>
      </c>
      <c r="G78" s="95" t="s">
        <v>3422</v>
      </c>
      <c r="H78" s="95" t="s">
        <v>3423</v>
      </c>
      <c r="I78" s="96" t="s">
        <v>3424</v>
      </c>
    </row>
    <row r="79" spans="1:9">
      <c r="A79" s="95" t="s">
        <v>796</v>
      </c>
      <c r="B79" s="95" t="s">
        <v>3447</v>
      </c>
      <c r="C79" s="95" t="s">
        <v>3448</v>
      </c>
      <c r="D79" s="95" t="s">
        <v>3419</v>
      </c>
      <c r="E79" s="95" t="s">
        <v>3420</v>
      </c>
      <c r="F79" s="95" t="s">
        <v>3421</v>
      </c>
      <c r="G79" s="95" t="s">
        <v>3422</v>
      </c>
      <c r="H79" s="95" t="s">
        <v>3423</v>
      </c>
      <c r="I79" s="96" t="s">
        <v>3424</v>
      </c>
    </row>
    <row r="80" spans="1:9">
      <c r="A80" s="95" t="s">
        <v>778</v>
      </c>
      <c r="B80" s="95" t="s">
        <v>3449</v>
      </c>
      <c r="C80" s="95" t="s">
        <v>3450</v>
      </c>
      <c r="D80" s="95" t="s">
        <v>3419</v>
      </c>
      <c r="E80" s="95" t="s">
        <v>3420</v>
      </c>
      <c r="F80" s="95" t="s">
        <v>3421</v>
      </c>
      <c r="G80" s="95" t="s">
        <v>3422</v>
      </c>
      <c r="H80" s="95" t="s">
        <v>3423</v>
      </c>
      <c r="I80" s="96" t="s">
        <v>3424</v>
      </c>
    </row>
    <row r="81" spans="1:9">
      <c r="A81" s="95" t="s">
        <v>778</v>
      </c>
      <c r="B81" s="95" t="s">
        <v>3451</v>
      </c>
      <c r="C81" s="95" t="s">
        <v>3450</v>
      </c>
      <c r="D81" s="95" t="s">
        <v>3419</v>
      </c>
      <c r="E81" s="95" t="s">
        <v>3420</v>
      </c>
      <c r="F81" s="95" t="s">
        <v>3421</v>
      </c>
      <c r="G81" s="95" t="s">
        <v>3422</v>
      </c>
      <c r="H81" s="95" t="s">
        <v>3423</v>
      </c>
      <c r="I81" s="96" t="s">
        <v>3424</v>
      </c>
    </row>
    <row r="82" spans="1:9">
      <c r="A82" s="95" t="s">
        <v>778</v>
      </c>
      <c r="B82" s="95" t="s">
        <v>3452</v>
      </c>
      <c r="C82" s="95" t="s">
        <v>3450</v>
      </c>
      <c r="D82" s="95" t="s">
        <v>3419</v>
      </c>
      <c r="E82" s="95" t="s">
        <v>3420</v>
      </c>
      <c r="F82" s="95" t="s">
        <v>3421</v>
      </c>
      <c r="G82" s="95" t="s">
        <v>3422</v>
      </c>
      <c r="H82" s="95" t="s">
        <v>3423</v>
      </c>
      <c r="I82" s="96" t="s">
        <v>3424</v>
      </c>
    </row>
    <row r="83" spans="1:9">
      <c r="A83" s="95" t="s">
        <v>781</v>
      </c>
      <c r="B83" s="95" t="s">
        <v>3453</v>
      </c>
      <c r="C83" s="95" t="s">
        <v>3454</v>
      </c>
      <c r="D83" s="95" t="s">
        <v>3419</v>
      </c>
      <c r="E83" s="95" t="s">
        <v>3420</v>
      </c>
      <c r="F83" s="95" t="s">
        <v>3421</v>
      </c>
      <c r="G83" s="95" t="s">
        <v>3422</v>
      </c>
      <c r="H83" s="95" t="s">
        <v>3423</v>
      </c>
      <c r="I83" s="96" t="s">
        <v>3424</v>
      </c>
    </row>
    <row r="84" spans="1:9">
      <c r="A84" s="95" t="s">
        <v>781</v>
      </c>
      <c r="B84" s="95" t="s">
        <v>3455</v>
      </c>
      <c r="C84" s="95" t="s">
        <v>3456</v>
      </c>
      <c r="D84" s="95" t="s">
        <v>3419</v>
      </c>
      <c r="E84" s="95" t="s">
        <v>3420</v>
      </c>
      <c r="F84" s="95" t="s">
        <v>3421</v>
      </c>
      <c r="G84" s="95" t="s">
        <v>3422</v>
      </c>
      <c r="H84" s="95" t="s">
        <v>3423</v>
      </c>
      <c r="I84" s="96" t="s">
        <v>3424</v>
      </c>
    </row>
    <row r="85" spans="1:9">
      <c r="A85" s="95" t="s">
        <v>781</v>
      </c>
      <c r="B85" s="95" t="s">
        <v>3457</v>
      </c>
      <c r="C85" s="95" t="s">
        <v>3458</v>
      </c>
      <c r="D85" s="95" t="s">
        <v>3419</v>
      </c>
      <c r="E85" s="95" t="s">
        <v>3420</v>
      </c>
      <c r="F85" s="95" t="s">
        <v>3421</v>
      </c>
      <c r="G85" s="95" t="s">
        <v>3422</v>
      </c>
      <c r="H85" s="95" t="s">
        <v>3423</v>
      </c>
      <c r="I85" s="96" t="s">
        <v>3424</v>
      </c>
    </row>
    <row r="86" spans="1:9">
      <c r="A86" s="95" t="s">
        <v>781</v>
      </c>
      <c r="B86" s="95" t="s">
        <v>3459</v>
      </c>
      <c r="C86" s="95" t="s">
        <v>3460</v>
      </c>
      <c r="D86" s="95" t="s">
        <v>3419</v>
      </c>
      <c r="E86" s="95" t="s">
        <v>3420</v>
      </c>
      <c r="F86" s="95" t="s">
        <v>3421</v>
      </c>
      <c r="G86" s="95" t="s">
        <v>3422</v>
      </c>
      <c r="H86" s="95" t="s">
        <v>3423</v>
      </c>
      <c r="I86" s="96" t="s">
        <v>3424</v>
      </c>
    </row>
    <row r="87" spans="1:9">
      <c r="A87" s="95" t="s">
        <v>781</v>
      </c>
      <c r="B87" s="95" t="s">
        <v>3461</v>
      </c>
      <c r="C87" s="95" t="s">
        <v>3462</v>
      </c>
      <c r="D87" s="95" t="s">
        <v>3419</v>
      </c>
      <c r="E87" s="95" t="s">
        <v>3420</v>
      </c>
      <c r="F87" s="95" t="s">
        <v>3421</v>
      </c>
      <c r="G87" s="95" t="s">
        <v>3422</v>
      </c>
      <c r="H87" s="95" t="s">
        <v>3423</v>
      </c>
      <c r="I87" s="96" t="s">
        <v>3424</v>
      </c>
    </row>
    <row r="88" spans="1:9">
      <c r="A88" s="95" t="s">
        <v>781</v>
      </c>
      <c r="B88" s="95" t="s">
        <v>3463</v>
      </c>
      <c r="C88" s="95" t="s">
        <v>3464</v>
      </c>
      <c r="D88" s="95" t="s">
        <v>3419</v>
      </c>
      <c r="E88" s="95" t="s">
        <v>3420</v>
      </c>
      <c r="F88" s="95" t="s">
        <v>3421</v>
      </c>
      <c r="G88" s="95" t="s">
        <v>3422</v>
      </c>
      <c r="H88" s="95" t="s">
        <v>3423</v>
      </c>
      <c r="I88" s="96" t="s">
        <v>3424</v>
      </c>
    </row>
    <row r="89" spans="1:9">
      <c r="A89" s="95" t="s">
        <v>781</v>
      </c>
      <c r="B89" s="95" t="s">
        <v>3465</v>
      </c>
      <c r="C89" s="95" t="s">
        <v>3466</v>
      </c>
      <c r="D89" s="95" t="s">
        <v>3419</v>
      </c>
      <c r="E89" s="95" t="s">
        <v>3420</v>
      </c>
      <c r="F89" s="95" t="s">
        <v>3421</v>
      </c>
      <c r="G89" s="95" t="s">
        <v>3422</v>
      </c>
      <c r="H89" s="95" t="s">
        <v>3423</v>
      </c>
      <c r="I89" s="96" t="s">
        <v>3424</v>
      </c>
    </row>
    <row r="90" spans="1:9">
      <c r="A90" s="95" t="s">
        <v>781</v>
      </c>
      <c r="B90" s="95" t="s">
        <v>3467</v>
      </c>
      <c r="C90" s="95" t="s">
        <v>3468</v>
      </c>
      <c r="D90" s="95" t="s">
        <v>3419</v>
      </c>
      <c r="E90" s="95" t="s">
        <v>3420</v>
      </c>
      <c r="F90" s="95" t="s">
        <v>3421</v>
      </c>
      <c r="G90" s="95" t="s">
        <v>3422</v>
      </c>
      <c r="H90" s="95" t="s">
        <v>3423</v>
      </c>
      <c r="I90" s="96" t="s">
        <v>3424</v>
      </c>
    </row>
    <row r="91" spans="1:9">
      <c r="A91" s="95" t="s">
        <v>781</v>
      </c>
      <c r="B91" s="95" t="s">
        <v>3469</v>
      </c>
      <c r="C91" s="95" t="s">
        <v>3470</v>
      </c>
      <c r="D91" s="95" t="s">
        <v>3419</v>
      </c>
      <c r="E91" s="95" t="s">
        <v>3420</v>
      </c>
      <c r="F91" s="95" t="s">
        <v>3421</v>
      </c>
      <c r="G91" s="95" t="s">
        <v>3422</v>
      </c>
      <c r="H91" s="95" t="s">
        <v>3423</v>
      </c>
      <c r="I91" s="96" t="s">
        <v>3424</v>
      </c>
    </row>
    <row r="92" spans="1:9">
      <c r="A92" s="95" t="s">
        <v>781</v>
      </c>
      <c r="B92" s="95" t="s">
        <v>3471</v>
      </c>
      <c r="C92" s="95" t="s">
        <v>3472</v>
      </c>
      <c r="D92" s="95" t="s">
        <v>3419</v>
      </c>
      <c r="E92" s="95" t="s">
        <v>3420</v>
      </c>
      <c r="F92" s="95" t="s">
        <v>3421</v>
      </c>
      <c r="G92" s="95" t="s">
        <v>3422</v>
      </c>
      <c r="H92" s="95" t="s">
        <v>3423</v>
      </c>
      <c r="I92" s="96" t="s">
        <v>3424</v>
      </c>
    </row>
    <row r="93" spans="1:9">
      <c r="A93" s="95" t="s">
        <v>781</v>
      </c>
      <c r="B93" s="95" t="s">
        <v>3473</v>
      </c>
      <c r="C93" s="95" t="s">
        <v>3474</v>
      </c>
      <c r="D93" s="95" t="s">
        <v>3419</v>
      </c>
      <c r="E93" s="95" t="s">
        <v>3420</v>
      </c>
      <c r="F93" s="95" t="s">
        <v>3421</v>
      </c>
      <c r="G93" s="95" t="s">
        <v>3422</v>
      </c>
      <c r="H93" s="95" t="s">
        <v>3423</v>
      </c>
      <c r="I93" s="96" t="s">
        <v>3424</v>
      </c>
    </row>
    <row r="94" spans="1:9">
      <c r="A94" s="95" t="s">
        <v>781</v>
      </c>
      <c r="B94" s="95" t="s">
        <v>3475</v>
      </c>
      <c r="C94" s="95" t="s">
        <v>3476</v>
      </c>
      <c r="D94" s="95" t="s">
        <v>3419</v>
      </c>
      <c r="E94" s="95" t="s">
        <v>3420</v>
      </c>
      <c r="F94" s="95" t="s">
        <v>3421</v>
      </c>
      <c r="G94" s="95" t="s">
        <v>3422</v>
      </c>
      <c r="H94" s="95" t="s">
        <v>3423</v>
      </c>
      <c r="I94" s="96" t="s">
        <v>3424</v>
      </c>
    </row>
    <row r="95" spans="1:9">
      <c r="A95" s="95" t="s">
        <v>781</v>
      </c>
      <c r="B95" s="95" t="s">
        <v>3477</v>
      </c>
      <c r="C95" s="95" t="s">
        <v>3478</v>
      </c>
      <c r="D95" s="95" t="s">
        <v>3419</v>
      </c>
      <c r="E95" s="95" t="s">
        <v>3420</v>
      </c>
      <c r="F95" s="95" t="s">
        <v>3421</v>
      </c>
      <c r="G95" s="95" t="s">
        <v>3422</v>
      </c>
      <c r="H95" s="95" t="s">
        <v>3423</v>
      </c>
      <c r="I95" s="96" t="s">
        <v>3424</v>
      </c>
    </row>
    <row r="96" spans="1:9">
      <c r="A96" s="95" t="s">
        <v>783</v>
      </c>
      <c r="B96" s="95" t="s">
        <v>3479</v>
      </c>
      <c r="C96" s="95" t="s">
        <v>3480</v>
      </c>
      <c r="D96" s="95" t="s">
        <v>3419</v>
      </c>
      <c r="E96" s="95" t="s">
        <v>3420</v>
      </c>
      <c r="F96" s="95" t="s">
        <v>3421</v>
      </c>
      <c r="G96" s="95" t="s">
        <v>3422</v>
      </c>
      <c r="H96" s="95" t="s">
        <v>3423</v>
      </c>
      <c r="I96" s="96" t="s">
        <v>3424</v>
      </c>
    </row>
    <row r="97" spans="1:9">
      <c r="A97" s="95" t="s">
        <v>783</v>
      </c>
      <c r="B97" s="95" t="s">
        <v>3481</v>
      </c>
      <c r="C97" s="95" t="s">
        <v>3482</v>
      </c>
      <c r="D97" s="95" t="s">
        <v>3419</v>
      </c>
      <c r="E97" s="95" t="s">
        <v>3420</v>
      </c>
      <c r="F97" s="95" t="s">
        <v>3421</v>
      </c>
      <c r="G97" s="95" t="s">
        <v>3422</v>
      </c>
      <c r="H97" s="95" t="s">
        <v>3423</v>
      </c>
      <c r="I97" s="96" t="s">
        <v>3424</v>
      </c>
    </row>
    <row r="98" spans="1:9">
      <c r="A98" s="95" t="s">
        <v>783</v>
      </c>
      <c r="B98" s="95" t="s">
        <v>3483</v>
      </c>
      <c r="C98" s="95" t="s">
        <v>3484</v>
      </c>
      <c r="D98" s="95" t="s">
        <v>1680</v>
      </c>
      <c r="E98" s="95" t="s">
        <v>1089</v>
      </c>
      <c r="F98" s="95" t="s">
        <v>3485</v>
      </c>
      <c r="G98" s="95" t="s">
        <v>3486</v>
      </c>
      <c r="H98" s="95" t="s">
        <v>3487</v>
      </c>
      <c r="I98" s="96" t="s">
        <v>3488</v>
      </c>
    </row>
    <row r="99" spans="1:9">
      <c r="A99" s="95" t="s">
        <v>783</v>
      </c>
      <c r="B99" s="95" t="s">
        <v>3489</v>
      </c>
      <c r="C99" s="95" t="s">
        <v>3490</v>
      </c>
      <c r="D99" s="95" t="s">
        <v>1680</v>
      </c>
      <c r="E99" s="95" t="s">
        <v>1089</v>
      </c>
      <c r="F99" s="95" t="s">
        <v>3485</v>
      </c>
      <c r="G99" s="95" t="s">
        <v>3486</v>
      </c>
      <c r="H99" s="95" t="s">
        <v>3487</v>
      </c>
      <c r="I99" s="96" t="s">
        <v>3488</v>
      </c>
    </row>
    <row r="100" spans="1:9">
      <c r="A100" s="95" t="s">
        <v>783</v>
      </c>
      <c r="B100" s="95" t="s">
        <v>3491</v>
      </c>
      <c r="C100" s="95" t="s">
        <v>3492</v>
      </c>
      <c r="D100" s="95" t="s">
        <v>1680</v>
      </c>
      <c r="E100" s="95" t="s">
        <v>1089</v>
      </c>
      <c r="F100" s="95" t="s">
        <v>3485</v>
      </c>
      <c r="G100" s="95" t="s">
        <v>3486</v>
      </c>
      <c r="H100" s="95" t="s">
        <v>3487</v>
      </c>
      <c r="I100" s="96" t="s">
        <v>3488</v>
      </c>
    </row>
    <row r="101" spans="1:9">
      <c r="A101" s="95" t="s">
        <v>783</v>
      </c>
      <c r="B101" s="95" t="s">
        <v>3493</v>
      </c>
      <c r="C101" s="95" t="s">
        <v>3494</v>
      </c>
      <c r="D101" s="95" t="s">
        <v>3419</v>
      </c>
      <c r="E101" s="95" t="s">
        <v>3420</v>
      </c>
      <c r="F101" s="95" t="s">
        <v>3421</v>
      </c>
      <c r="G101" s="95" t="s">
        <v>3422</v>
      </c>
      <c r="H101" s="95" t="s">
        <v>3423</v>
      </c>
      <c r="I101" s="96" t="s">
        <v>3424</v>
      </c>
    </row>
    <row r="102" spans="1:9">
      <c r="A102" s="95" t="s">
        <v>783</v>
      </c>
      <c r="B102" s="95" t="s">
        <v>3495</v>
      </c>
      <c r="C102" s="95" t="s">
        <v>3496</v>
      </c>
      <c r="D102" s="95" t="s">
        <v>1680</v>
      </c>
      <c r="E102" s="95" t="s">
        <v>1089</v>
      </c>
      <c r="F102" s="95" t="s">
        <v>3485</v>
      </c>
      <c r="G102" s="95" t="s">
        <v>3486</v>
      </c>
      <c r="H102" s="95" t="s">
        <v>3487</v>
      </c>
      <c r="I102" s="96" t="s">
        <v>3488</v>
      </c>
    </row>
    <row r="103" spans="1:9">
      <c r="A103" s="95" t="s">
        <v>783</v>
      </c>
      <c r="B103" s="95" t="s">
        <v>3497</v>
      </c>
      <c r="C103" s="95" t="s">
        <v>3498</v>
      </c>
      <c r="D103" s="95" t="s">
        <v>1680</v>
      </c>
      <c r="E103" s="95" t="s">
        <v>1089</v>
      </c>
      <c r="F103" s="95" t="s">
        <v>3485</v>
      </c>
      <c r="G103" s="95" t="s">
        <v>3486</v>
      </c>
      <c r="H103" s="95" t="s">
        <v>3487</v>
      </c>
      <c r="I103" s="96" t="s">
        <v>3488</v>
      </c>
    </row>
    <row r="104" spans="1:9">
      <c r="A104" s="95" t="s">
        <v>783</v>
      </c>
      <c r="B104" s="95" t="s">
        <v>3499</v>
      </c>
      <c r="C104" s="95" t="s">
        <v>3500</v>
      </c>
      <c r="D104" s="95" t="s">
        <v>3419</v>
      </c>
      <c r="E104" s="95" t="s">
        <v>3420</v>
      </c>
      <c r="F104" s="95" t="s">
        <v>3421</v>
      </c>
      <c r="G104" s="95" t="s">
        <v>3422</v>
      </c>
      <c r="H104" s="95" t="s">
        <v>3423</v>
      </c>
      <c r="I104" s="96" t="s">
        <v>3424</v>
      </c>
    </row>
    <row r="105" spans="1:9">
      <c r="A105" s="95" t="s">
        <v>783</v>
      </c>
      <c r="B105" s="95" t="s">
        <v>3501</v>
      </c>
      <c r="C105" s="95" t="s">
        <v>3502</v>
      </c>
      <c r="D105" s="95" t="s">
        <v>1680</v>
      </c>
      <c r="E105" s="95" t="s">
        <v>1089</v>
      </c>
      <c r="F105" s="95" t="s">
        <v>3485</v>
      </c>
      <c r="G105" s="95" t="s">
        <v>3486</v>
      </c>
      <c r="H105" s="95" t="s">
        <v>3487</v>
      </c>
      <c r="I105" s="96" t="s">
        <v>3488</v>
      </c>
    </row>
    <row r="106" spans="1:9">
      <c r="A106" s="95" t="s">
        <v>783</v>
      </c>
      <c r="B106" s="95" t="s">
        <v>3503</v>
      </c>
      <c r="C106" s="95" t="s">
        <v>3504</v>
      </c>
      <c r="D106" s="95" t="s">
        <v>1680</v>
      </c>
      <c r="E106" s="95" t="s">
        <v>1089</v>
      </c>
      <c r="F106" s="95" t="s">
        <v>3485</v>
      </c>
      <c r="G106" s="95" t="s">
        <v>3486</v>
      </c>
      <c r="H106" s="95" t="s">
        <v>3487</v>
      </c>
      <c r="I106" s="96" t="s">
        <v>3488</v>
      </c>
    </row>
    <row r="107" spans="1:9">
      <c r="A107" s="95" t="s">
        <v>783</v>
      </c>
      <c r="B107" s="95" t="s">
        <v>3505</v>
      </c>
      <c r="C107" s="95" t="s">
        <v>3506</v>
      </c>
      <c r="D107" s="95" t="s">
        <v>1680</v>
      </c>
      <c r="E107" s="95" t="s">
        <v>1089</v>
      </c>
      <c r="F107" s="95" t="s">
        <v>3485</v>
      </c>
      <c r="G107" s="95" t="s">
        <v>3486</v>
      </c>
      <c r="H107" s="95" t="s">
        <v>3487</v>
      </c>
      <c r="I107" s="96" t="s">
        <v>3488</v>
      </c>
    </row>
    <row r="108" spans="1:9">
      <c r="A108" s="95" t="s">
        <v>783</v>
      </c>
      <c r="B108" s="95" t="s">
        <v>3507</v>
      </c>
      <c r="C108" s="95" t="s">
        <v>3508</v>
      </c>
      <c r="D108" s="95" t="s">
        <v>1680</v>
      </c>
      <c r="E108" s="95" t="s">
        <v>1089</v>
      </c>
      <c r="F108" s="95" t="s">
        <v>3485</v>
      </c>
      <c r="G108" s="95" t="s">
        <v>3486</v>
      </c>
      <c r="H108" s="95" t="s">
        <v>3487</v>
      </c>
      <c r="I108" s="96" t="s">
        <v>3488</v>
      </c>
    </row>
    <row r="109" spans="1:9">
      <c r="A109" s="95" t="s">
        <v>783</v>
      </c>
      <c r="B109" s="95" t="s">
        <v>3509</v>
      </c>
      <c r="C109" s="95" t="s">
        <v>3510</v>
      </c>
      <c r="D109" s="95" t="s">
        <v>1680</v>
      </c>
      <c r="E109" s="95" t="s">
        <v>1089</v>
      </c>
      <c r="F109" s="95" t="s">
        <v>3485</v>
      </c>
      <c r="G109" s="95" t="s">
        <v>3486</v>
      </c>
      <c r="H109" s="95" t="s">
        <v>3487</v>
      </c>
      <c r="I109" s="96" t="s">
        <v>3488</v>
      </c>
    </row>
    <row r="110" spans="1:9">
      <c r="A110" s="95" t="s">
        <v>783</v>
      </c>
      <c r="B110" s="95" t="s">
        <v>3511</v>
      </c>
      <c r="C110" s="95" t="s">
        <v>3512</v>
      </c>
      <c r="D110" s="95" t="s">
        <v>1680</v>
      </c>
      <c r="E110" s="95" t="s">
        <v>1089</v>
      </c>
      <c r="F110" s="95" t="s">
        <v>3485</v>
      </c>
      <c r="G110" s="95" t="s">
        <v>3486</v>
      </c>
      <c r="H110" s="95" t="s">
        <v>3487</v>
      </c>
      <c r="I110" s="96" t="s">
        <v>3488</v>
      </c>
    </row>
    <row r="111" spans="1:9">
      <c r="A111" s="95" t="s">
        <v>783</v>
      </c>
      <c r="B111" s="95" t="s">
        <v>3513</v>
      </c>
      <c r="C111" s="95" t="s">
        <v>3514</v>
      </c>
      <c r="D111" s="95" t="s">
        <v>1680</v>
      </c>
      <c r="E111" s="95" t="s">
        <v>1089</v>
      </c>
      <c r="F111" s="95" t="s">
        <v>3485</v>
      </c>
      <c r="G111" s="95" t="s">
        <v>3486</v>
      </c>
      <c r="H111" s="95" t="s">
        <v>3487</v>
      </c>
      <c r="I111" s="96" t="s">
        <v>3488</v>
      </c>
    </row>
    <row r="112" spans="1:9">
      <c r="A112" s="95" t="s">
        <v>783</v>
      </c>
      <c r="B112" s="95" t="s">
        <v>3515</v>
      </c>
      <c r="C112" s="95" t="s">
        <v>3516</v>
      </c>
      <c r="D112" s="95" t="s">
        <v>1680</v>
      </c>
      <c r="E112" s="95" t="s">
        <v>1089</v>
      </c>
      <c r="F112" s="95" t="s">
        <v>3485</v>
      </c>
      <c r="G112" s="95" t="s">
        <v>3486</v>
      </c>
      <c r="H112" s="95" t="s">
        <v>3487</v>
      </c>
      <c r="I112" s="96" t="s">
        <v>3488</v>
      </c>
    </row>
    <row r="113" spans="1:9">
      <c r="A113" s="95" t="s">
        <v>783</v>
      </c>
      <c r="B113" s="95" t="s">
        <v>3517</v>
      </c>
      <c r="C113" s="95" t="s">
        <v>3518</v>
      </c>
      <c r="D113" s="95" t="s">
        <v>1680</v>
      </c>
      <c r="E113" s="95" t="s">
        <v>1089</v>
      </c>
      <c r="F113" s="95" t="s">
        <v>3485</v>
      </c>
      <c r="G113" s="95" t="s">
        <v>3486</v>
      </c>
      <c r="H113" s="95" t="s">
        <v>3487</v>
      </c>
      <c r="I113" s="96" t="s">
        <v>3488</v>
      </c>
    </row>
    <row r="114" spans="1:9">
      <c r="A114" s="95" t="s">
        <v>774</v>
      </c>
      <c r="B114" s="95" t="s">
        <v>3519</v>
      </c>
      <c r="C114" s="95" t="s">
        <v>3520</v>
      </c>
      <c r="D114" s="95" t="s">
        <v>1680</v>
      </c>
      <c r="E114" s="95" t="s">
        <v>1089</v>
      </c>
      <c r="F114" s="95" t="s">
        <v>3485</v>
      </c>
      <c r="G114" s="95" t="s">
        <v>3486</v>
      </c>
      <c r="H114" s="95" t="s">
        <v>3487</v>
      </c>
      <c r="I114" s="96" t="s">
        <v>3488</v>
      </c>
    </row>
    <row r="115" spans="1:9">
      <c r="A115" s="95" t="s">
        <v>774</v>
      </c>
      <c r="B115" s="95" t="s">
        <v>3521</v>
      </c>
      <c r="C115" s="95" t="s">
        <v>3522</v>
      </c>
      <c r="D115" s="95" t="s">
        <v>1680</v>
      </c>
      <c r="E115" s="95" t="s">
        <v>1089</v>
      </c>
      <c r="F115" s="95" t="s">
        <v>3485</v>
      </c>
      <c r="G115" s="95" t="s">
        <v>3486</v>
      </c>
      <c r="H115" s="95" t="s">
        <v>3487</v>
      </c>
      <c r="I115" s="96" t="s">
        <v>3488</v>
      </c>
    </row>
    <row r="116" spans="1:9">
      <c r="A116" s="95" t="s">
        <v>774</v>
      </c>
      <c r="B116" s="95" t="s">
        <v>3523</v>
      </c>
      <c r="C116" s="95" t="s">
        <v>3524</v>
      </c>
      <c r="D116" s="95" t="s">
        <v>1680</v>
      </c>
      <c r="E116" s="95" t="s">
        <v>1089</v>
      </c>
      <c r="F116" s="95" t="s">
        <v>3485</v>
      </c>
      <c r="G116" s="95" t="s">
        <v>3486</v>
      </c>
      <c r="H116" s="95" t="s">
        <v>3487</v>
      </c>
      <c r="I116" s="96" t="s">
        <v>3488</v>
      </c>
    </row>
    <row r="117" spans="1:9">
      <c r="A117" s="95" t="s">
        <v>774</v>
      </c>
      <c r="B117" s="95" t="s">
        <v>3525</v>
      </c>
      <c r="C117" s="95" t="s">
        <v>3526</v>
      </c>
      <c r="D117" s="95" t="s">
        <v>1680</v>
      </c>
      <c r="E117" s="95" t="s">
        <v>1089</v>
      </c>
      <c r="F117" s="95" t="s">
        <v>3485</v>
      </c>
      <c r="G117" s="95" t="s">
        <v>3486</v>
      </c>
      <c r="H117" s="95" t="s">
        <v>3487</v>
      </c>
      <c r="I117" s="96" t="s">
        <v>3488</v>
      </c>
    </row>
    <row r="118" spans="1:9">
      <c r="A118" s="95" t="s">
        <v>774</v>
      </c>
      <c r="B118" s="95" t="s">
        <v>3527</v>
      </c>
      <c r="C118" s="95" t="s">
        <v>3528</v>
      </c>
      <c r="D118" s="95" t="s">
        <v>1680</v>
      </c>
      <c r="E118" s="95" t="s">
        <v>1089</v>
      </c>
      <c r="F118" s="95" t="s">
        <v>3485</v>
      </c>
      <c r="G118" s="95" t="s">
        <v>3486</v>
      </c>
      <c r="H118" s="95" t="s">
        <v>3487</v>
      </c>
      <c r="I118" s="96" t="s">
        <v>3488</v>
      </c>
    </row>
    <row r="119" spans="1:9">
      <c r="A119" s="95" t="s">
        <v>774</v>
      </c>
      <c r="B119" s="95" t="s">
        <v>3529</v>
      </c>
      <c r="C119" s="95" t="s">
        <v>3530</v>
      </c>
      <c r="D119" s="95" t="s">
        <v>1680</v>
      </c>
      <c r="E119" s="95" t="s">
        <v>1089</v>
      </c>
      <c r="F119" s="95" t="s">
        <v>3485</v>
      </c>
      <c r="G119" s="95" t="s">
        <v>3486</v>
      </c>
      <c r="H119" s="95" t="s">
        <v>3487</v>
      </c>
      <c r="I119" s="96" t="s">
        <v>3488</v>
      </c>
    </row>
    <row r="120" spans="1:9">
      <c r="A120" s="95" t="s">
        <v>774</v>
      </c>
      <c r="B120" s="95" t="s">
        <v>3531</v>
      </c>
      <c r="C120" s="95" t="s">
        <v>3532</v>
      </c>
      <c r="D120" s="95" t="s">
        <v>1680</v>
      </c>
      <c r="E120" s="95" t="s">
        <v>1089</v>
      </c>
      <c r="F120" s="95" t="s">
        <v>3485</v>
      </c>
      <c r="G120" s="95" t="s">
        <v>3486</v>
      </c>
      <c r="H120" s="95" t="s">
        <v>3487</v>
      </c>
      <c r="I120" s="96" t="s">
        <v>3488</v>
      </c>
    </row>
    <row r="121" spans="1:9">
      <c r="A121" s="95" t="s">
        <v>774</v>
      </c>
      <c r="B121" s="95" t="s">
        <v>3533</v>
      </c>
      <c r="C121" s="95" t="s">
        <v>3534</v>
      </c>
      <c r="D121" s="95" t="s">
        <v>1680</v>
      </c>
      <c r="E121" s="95" t="s">
        <v>1089</v>
      </c>
      <c r="F121" s="95" t="s">
        <v>3485</v>
      </c>
      <c r="G121" s="95" t="s">
        <v>3486</v>
      </c>
      <c r="H121" s="95" t="s">
        <v>3487</v>
      </c>
      <c r="I121" s="96" t="s">
        <v>3488</v>
      </c>
    </row>
    <row r="122" spans="1:9">
      <c r="A122" s="95" t="s">
        <v>774</v>
      </c>
      <c r="B122" s="95" t="s">
        <v>3535</v>
      </c>
      <c r="C122" s="95" t="s">
        <v>3536</v>
      </c>
      <c r="D122" s="95" t="s">
        <v>1680</v>
      </c>
      <c r="E122" s="95" t="s">
        <v>1089</v>
      </c>
      <c r="F122" s="95" t="s">
        <v>3485</v>
      </c>
      <c r="G122" s="95" t="s">
        <v>3486</v>
      </c>
      <c r="H122" s="95" t="s">
        <v>3487</v>
      </c>
      <c r="I122" s="96" t="s">
        <v>3488</v>
      </c>
    </row>
    <row r="123" spans="1:9">
      <c r="A123" s="95" t="s">
        <v>774</v>
      </c>
      <c r="B123" s="95" t="s">
        <v>3537</v>
      </c>
      <c r="C123" s="95" t="s">
        <v>3538</v>
      </c>
      <c r="D123" s="95" t="s">
        <v>1680</v>
      </c>
      <c r="E123" s="95" t="s">
        <v>1089</v>
      </c>
      <c r="F123" s="95" t="s">
        <v>3485</v>
      </c>
      <c r="G123" s="95" t="s">
        <v>3486</v>
      </c>
      <c r="H123" s="95" t="s">
        <v>3487</v>
      </c>
      <c r="I123" s="96" t="s">
        <v>3488</v>
      </c>
    </row>
    <row r="124" spans="1:9">
      <c r="A124" s="95" t="s">
        <v>774</v>
      </c>
      <c r="B124" s="95" t="s">
        <v>3539</v>
      </c>
      <c r="C124" s="95" t="s">
        <v>3540</v>
      </c>
      <c r="D124" s="95" t="s">
        <v>1680</v>
      </c>
      <c r="E124" s="95" t="s">
        <v>1089</v>
      </c>
      <c r="F124" s="95" t="s">
        <v>3485</v>
      </c>
      <c r="G124" s="95" t="s">
        <v>3486</v>
      </c>
      <c r="H124" s="95" t="s">
        <v>3487</v>
      </c>
      <c r="I124" s="96" t="s">
        <v>3488</v>
      </c>
    </row>
    <row r="125" spans="1:9">
      <c r="A125" s="95" t="s">
        <v>774</v>
      </c>
      <c r="B125" s="95" t="s">
        <v>3541</v>
      </c>
      <c r="C125" s="95" t="s">
        <v>3542</v>
      </c>
      <c r="D125" s="95" t="s">
        <v>1680</v>
      </c>
      <c r="E125" s="95" t="s">
        <v>1089</v>
      </c>
      <c r="F125" s="95" t="s">
        <v>3485</v>
      </c>
      <c r="G125" s="95" t="s">
        <v>3486</v>
      </c>
      <c r="H125" s="95" t="s">
        <v>3487</v>
      </c>
      <c r="I125" s="96" t="s">
        <v>3488</v>
      </c>
    </row>
    <row r="126" spans="1:9">
      <c r="A126" s="95" t="s">
        <v>774</v>
      </c>
      <c r="B126" s="95" t="s">
        <v>3543</v>
      </c>
      <c r="C126" s="95" t="s">
        <v>3544</v>
      </c>
      <c r="D126" s="95" t="s">
        <v>1680</v>
      </c>
      <c r="E126" s="95" t="s">
        <v>1089</v>
      </c>
      <c r="F126" s="95" t="s">
        <v>3485</v>
      </c>
      <c r="G126" s="95" t="s">
        <v>3486</v>
      </c>
      <c r="H126" s="95" t="s">
        <v>3487</v>
      </c>
      <c r="I126" s="96" t="s">
        <v>3488</v>
      </c>
    </row>
    <row r="127" spans="1:9">
      <c r="A127" s="95" t="s">
        <v>774</v>
      </c>
      <c r="B127" s="95" t="s">
        <v>3545</v>
      </c>
      <c r="C127" s="95" t="s">
        <v>3546</v>
      </c>
      <c r="D127" s="95" t="s">
        <v>1680</v>
      </c>
      <c r="E127" s="95" t="s">
        <v>1089</v>
      </c>
      <c r="F127" s="95" t="s">
        <v>3485</v>
      </c>
      <c r="G127" s="95" t="s">
        <v>3486</v>
      </c>
      <c r="H127" s="95" t="s">
        <v>3487</v>
      </c>
      <c r="I127" s="96" t="s">
        <v>3488</v>
      </c>
    </row>
    <row r="128" spans="1:9">
      <c r="A128" s="95" t="s">
        <v>774</v>
      </c>
      <c r="B128" s="95" t="s">
        <v>3547</v>
      </c>
      <c r="C128" s="95" t="s">
        <v>3548</v>
      </c>
      <c r="D128" s="95" t="s">
        <v>1680</v>
      </c>
      <c r="E128" s="95" t="s">
        <v>1089</v>
      </c>
      <c r="F128" s="95" t="s">
        <v>3485</v>
      </c>
      <c r="G128" s="95" t="s">
        <v>3486</v>
      </c>
      <c r="H128" s="95" t="s">
        <v>3487</v>
      </c>
      <c r="I128" s="96" t="s">
        <v>3488</v>
      </c>
    </row>
    <row r="129" spans="1:9">
      <c r="A129" s="95" t="s">
        <v>774</v>
      </c>
      <c r="B129" s="95" t="s">
        <v>3549</v>
      </c>
      <c r="C129" s="95" t="s">
        <v>3550</v>
      </c>
      <c r="D129" s="95" t="s">
        <v>1680</v>
      </c>
      <c r="E129" s="95" t="s">
        <v>1089</v>
      </c>
      <c r="F129" s="95" t="s">
        <v>3485</v>
      </c>
      <c r="G129" s="95" t="s">
        <v>3486</v>
      </c>
      <c r="H129" s="95" t="s">
        <v>3487</v>
      </c>
      <c r="I129" s="96" t="s">
        <v>3488</v>
      </c>
    </row>
    <row r="130" spans="1:9">
      <c r="A130" s="95" t="s">
        <v>774</v>
      </c>
      <c r="B130" s="95" t="s">
        <v>3551</v>
      </c>
      <c r="C130" s="95" t="s">
        <v>3552</v>
      </c>
      <c r="D130" s="95" t="s">
        <v>1680</v>
      </c>
      <c r="E130" s="95" t="s">
        <v>1089</v>
      </c>
      <c r="F130" s="95" t="s">
        <v>3485</v>
      </c>
      <c r="G130" s="95" t="s">
        <v>3486</v>
      </c>
      <c r="H130" s="95" t="s">
        <v>3487</v>
      </c>
      <c r="I130" s="96" t="s">
        <v>3488</v>
      </c>
    </row>
    <row r="131" spans="1:9">
      <c r="A131" s="95" t="s">
        <v>774</v>
      </c>
      <c r="B131" s="95" t="s">
        <v>3553</v>
      </c>
      <c r="C131" s="95" t="s">
        <v>3554</v>
      </c>
      <c r="D131" s="95" t="s">
        <v>1680</v>
      </c>
      <c r="E131" s="95" t="s">
        <v>1089</v>
      </c>
      <c r="F131" s="95" t="s">
        <v>3485</v>
      </c>
      <c r="G131" s="95" t="s">
        <v>3486</v>
      </c>
      <c r="H131" s="95" t="s">
        <v>3487</v>
      </c>
      <c r="I131" s="96" t="s">
        <v>3488</v>
      </c>
    </row>
    <row r="132" spans="1:9">
      <c r="A132" s="95" t="s">
        <v>774</v>
      </c>
      <c r="B132" s="95" t="s">
        <v>3555</v>
      </c>
      <c r="C132" s="95" t="s">
        <v>3556</v>
      </c>
      <c r="D132" s="95" t="s">
        <v>1680</v>
      </c>
      <c r="E132" s="95" t="s">
        <v>1089</v>
      </c>
      <c r="F132" s="95" t="s">
        <v>3485</v>
      </c>
      <c r="G132" s="95" t="s">
        <v>3486</v>
      </c>
      <c r="H132" s="95" t="s">
        <v>3487</v>
      </c>
      <c r="I132" s="96" t="s">
        <v>3488</v>
      </c>
    </row>
    <row r="133" spans="1:9">
      <c r="A133" s="95" t="s">
        <v>774</v>
      </c>
      <c r="B133" s="95" t="s">
        <v>3557</v>
      </c>
      <c r="C133" s="95" t="s">
        <v>3558</v>
      </c>
      <c r="D133" s="95" t="s">
        <v>1680</v>
      </c>
      <c r="E133" s="95" t="s">
        <v>1089</v>
      </c>
      <c r="F133" s="95" t="s">
        <v>3485</v>
      </c>
      <c r="G133" s="95" t="s">
        <v>3486</v>
      </c>
      <c r="H133" s="95" t="s">
        <v>3487</v>
      </c>
      <c r="I133" s="96" t="s">
        <v>3488</v>
      </c>
    </row>
    <row r="134" spans="1:9">
      <c r="A134" s="95" t="s">
        <v>774</v>
      </c>
      <c r="B134" s="95" t="s">
        <v>3559</v>
      </c>
      <c r="C134" s="95" t="s">
        <v>3560</v>
      </c>
      <c r="D134" s="95" t="s">
        <v>1680</v>
      </c>
      <c r="E134" s="95" t="s">
        <v>1089</v>
      </c>
      <c r="F134" s="95" t="s">
        <v>3485</v>
      </c>
      <c r="G134" s="95" t="s">
        <v>3486</v>
      </c>
      <c r="H134" s="95" t="s">
        <v>3487</v>
      </c>
      <c r="I134" s="96" t="s">
        <v>3488</v>
      </c>
    </row>
    <row r="135" spans="1:9">
      <c r="A135" s="95" t="s">
        <v>774</v>
      </c>
      <c r="B135" s="95" t="s">
        <v>3561</v>
      </c>
      <c r="C135" s="95" t="s">
        <v>3562</v>
      </c>
      <c r="D135" s="95" t="s">
        <v>1680</v>
      </c>
      <c r="E135" s="95" t="s">
        <v>1089</v>
      </c>
      <c r="F135" s="95" t="s">
        <v>3485</v>
      </c>
      <c r="G135" s="95" t="s">
        <v>3486</v>
      </c>
      <c r="H135" s="95" t="s">
        <v>3487</v>
      </c>
      <c r="I135" s="96" t="s">
        <v>3488</v>
      </c>
    </row>
    <row r="136" spans="1:9">
      <c r="A136" s="95" t="s">
        <v>774</v>
      </c>
      <c r="B136" s="95" t="s">
        <v>3563</v>
      </c>
      <c r="C136" s="95" t="s">
        <v>3564</v>
      </c>
      <c r="D136" s="95" t="s">
        <v>1680</v>
      </c>
      <c r="E136" s="95" t="s">
        <v>1089</v>
      </c>
      <c r="F136" s="95" t="s">
        <v>3485</v>
      </c>
      <c r="G136" s="95" t="s">
        <v>3486</v>
      </c>
      <c r="H136" s="95" t="s">
        <v>3487</v>
      </c>
      <c r="I136" s="96" t="s">
        <v>3488</v>
      </c>
    </row>
    <row r="137" spans="1:9">
      <c r="A137" s="95" t="s">
        <v>774</v>
      </c>
      <c r="B137" s="95" t="s">
        <v>3565</v>
      </c>
      <c r="C137" s="95" t="s">
        <v>3566</v>
      </c>
      <c r="D137" s="95" t="s">
        <v>1680</v>
      </c>
      <c r="E137" s="95" t="s">
        <v>1089</v>
      </c>
      <c r="F137" s="95" t="s">
        <v>3485</v>
      </c>
      <c r="G137" s="95" t="s">
        <v>3486</v>
      </c>
      <c r="H137" s="95" t="s">
        <v>3487</v>
      </c>
      <c r="I137" s="96" t="s">
        <v>3488</v>
      </c>
    </row>
    <row r="138" spans="1:9">
      <c r="A138" s="95" t="s">
        <v>774</v>
      </c>
      <c r="B138" s="95" t="s">
        <v>3567</v>
      </c>
      <c r="C138" s="95" t="s">
        <v>3568</v>
      </c>
      <c r="D138" s="95" t="s">
        <v>1680</v>
      </c>
      <c r="E138" s="95" t="s">
        <v>1089</v>
      </c>
      <c r="F138" s="95" t="s">
        <v>3485</v>
      </c>
      <c r="G138" s="95" t="s">
        <v>3486</v>
      </c>
      <c r="H138" s="95" t="s">
        <v>3487</v>
      </c>
      <c r="I138" s="96" t="s">
        <v>3488</v>
      </c>
    </row>
    <row r="139" spans="1:9">
      <c r="A139" s="95" t="s">
        <v>774</v>
      </c>
      <c r="B139" s="95" t="s">
        <v>3569</v>
      </c>
      <c r="C139" s="95" t="s">
        <v>3570</v>
      </c>
      <c r="D139" s="95" t="s">
        <v>1680</v>
      </c>
      <c r="E139" s="95" t="s">
        <v>1089</v>
      </c>
      <c r="F139" s="95" t="s">
        <v>3485</v>
      </c>
      <c r="G139" s="95" t="s">
        <v>3486</v>
      </c>
      <c r="H139" s="95" t="s">
        <v>3487</v>
      </c>
      <c r="I139" s="96" t="s">
        <v>3488</v>
      </c>
    </row>
    <row r="140" spans="1:9">
      <c r="A140" s="95" t="s">
        <v>774</v>
      </c>
      <c r="B140" s="95" t="s">
        <v>3571</v>
      </c>
      <c r="C140" s="95" t="s">
        <v>3572</v>
      </c>
      <c r="D140" s="95" t="s">
        <v>1680</v>
      </c>
      <c r="E140" s="95" t="s">
        <v>1089</v>
      </c>
      <c r="F140" s="95" t="s">
        <v>3485</v>
      </c>
      <c r="G140" s="95" t="s">
        <v>3486</v>
      </c>
      <c r="H140" s="95" t="s">
        <v>3487</v>
      </c>
      <c r="I140" s="96" t="s">
        <v>3488</v>
      </c>
    </row>
    <row r="141" spans="1:9">
      <c r="A141" s="95" t="s">
        <v>774</v>
      </c>
      <c r="B141" s="95" t="s">
        <v>3573</v>
      </c>
      <c r="C141" s="95" t="s">
        <v>3574</v>
      </c>
      <c r="D141" s="95" t="s">
        <v>1680</v>
      </c>
      <c r="E141" s="95" t="s">
        <v>1089</v>
      </c>
      <c r="F141" s="95" t="s">
        <v>3485</v>
      </c>
      <c r="G141" s="95" t="s">
        <v>3486</v>
      </c>
      <c r="H141" s="95" t="s">
        <v>3487</v>
      </c>
      <c r="I141" s="96" t="s">
        <v>3488</v>
      </c>
    </row>
    <row r="142" spans="1:9">
      <c r="A142" s="95" t="s">
        <v>774</v>
      </c>
      <c r="B142" s="95" t="s">
        <v>3575</v>
      </c>
      <c r="C142" s="95" t="s">
        <v>3576</v>
      </c>
      <c r="D142" s="95" t="s">
        <v>1680</v>
      </c>
      <c r="E142" s="95" t="s">
        <v>1089</v>
      </c>
      <c r="F142" s="95" t="s">
        <v>3485</v>
      </c>
      <c r="G142" s="95" t="s">
        <v>3486</v>
      </c>
      <c r="H142" s="95" t="s">
        <v>3487</v>
      </c>
      <c r="I142" s="96" t="s">
        <v>3488</v>
      </c>
    </row>
    <row r="143" spans="1:9">
      <c r="A143" s="95" t="s">
        <v>789</v>
      </c>
      <c r="B143" s="95" t="s">
        <v>3577</v>
      </c>
      <c r="C143" s="95" t="s">
        <v>3578</v>
      </c>
      <c r="D143" s="95" t="s">
        <v>1680</v>
      </c>
      <c r="E143" s="95" t="s">
        <v>1089</v>
      </c>
      <c r="F143" s="95" t="s">
        <v>3485</v>
      </c>
      <c r="G143" s="95" t="s">
        <v>3486</v>
      </c>
      <c r="H143" s="95" t="s">
        <v>3487</v>
      </c>
      <c r="I143" s="96" t="s">
        <v>3488</v>
      </c>
    </row>
    <row r="144" spans="1:9">
      <c r="A144" s="95" t="s">
        <v>789</v>
      </c>
      <c r="B144" s="95" t="s">
        <v>3579</v>
      </c>
      <c r="C144" s="95" t="s">
        <v>3580</v>
      </c>
      <c r="D144" s="95" t="s">
        <v>1680</v>
      </c>
      <c r="E144" s="95" t="s">
        <v>1089</v>
      </c>
      <c r="F144" s="95" t="s">
        <v>3485</v>
      </c>
      <c r="G144" s="95" t="s">
        <v>3486</v>
      </c>
      <c r="H144" s="95" t="s">
        <v>3487</v>
      </c>
      <c r="I144" s="96" t="s">
        <v>3488</v>
      </c>
    </row>
    <row r="145" spans="1:9">
      <c r="A145" s="95" t="s">
        <v>789</v>
      </c>
      <c r="B145" s="95" t="s">
        <v>3581</v>
      </c>
      <c r="C145" s="95" t="s">
        <v>3582</v>
      </c>
      <c r="D145" s="95" t="s">
        <v>1680</v>
      </c>
      <c r="E145" s="95" t="s">
        <v>1089</v>
      </c>
      <c r="F145" s="95" t="s">
        <v>3485</v>
      </c>
      <c r="G145" s="95" t="s">
        <v>3486</v>
      </c>
      <c r="H145" s="95" t="s">
        <v>3487</v>
      </c>
      <c r="I145" s="96" t="s">
        <v>3488</v>
      </c>
    </row>
    <row r="146" spans="1:9">
      <c r="A146" s="95" t="s">
        <v>789</v>
      </c>
      <c r="B146" s="95" t="s">
        <v>3583</v>
      </c>
      <c r="C146" s="95" t="s">
        <v>3584</v>
      </c>
      <c r="D146" s="95" t="s">
        <v>1680</v>
      </c>
      <c r="E146" s="95" t="s">
        <v>1089</v>
      </c>
      <c r="F146" s="95" t="s">
        <v>3485</v>
      </c>
      <c r="G146" s="95" t="s">
        <v>3486</v>
      </c>
      <c r="H146" s="95" t="s">
        <v>3487</v>
      </c>
      <c r="I146" s="96" t="s">
        <v>3488</v>
      </c>
    </row>
    <row r="147" spans="1:9">
      <c r="A147" s="95" t="s">
        <v>789</v>
      </c>
      <c r="B147" s="95" t="s">
        <v>3585</v>
      </c>
      <c r="C147" s="95" t="s">
        <v>3586</v>
      </c>
      <c r="D147" s="95" t="s">
        <v>1680</v>
      </c>
      <c r="E147" s="95" t="s">
        <v>1089</v>
      </c>
      <c r="F147" s="95" t="s">
        <v>3485</v>
      </c>
      <c r="G147" s="95" t="s">
        <v>3486</v>
      </c>
      <c r="H147" s="95" t="s">
        <v>3487</v>
      </c>
      <c r="I147" s="96" t="s">
        <v>3488</v>
      </c>
    </row>
    <row r="148" spans="1:9">
      <c r="A148" s="95" t="s">
        <v>789</v>
      </c>
      <c r="B148" s="95" t="s">
        <v>3587</v>
      </c>
      <c r="C148" s="95" t="s">
        <v>3588</v>
      </c>
      <c r="D148" s="95" t="s">
        <v>1680</v>
      </c>
      <c r="E148" s="95" t="s">
        <v>1089</v>
      </c>
      <c r="F148" s="95" t="s">
        <v>3485</v>
      </c>
      <c r="G148" s="95" t="s">
        <v>3486</v>
      </c>
      <c r="H148" s="95" t="s">
        <v>3487</v>
      </c>
      <c r="I148" s="96" t="s">
        <v>3488</v>
      </c>
    </row>
    <row r="149" spans="1:9">
      <c r="A149" s="95" t="s">
        <v>789</v>
      </c>
      <c r="B149" s="95" t="s">
        <v>3589</v>
      </c>
      <c r="C149" s="95" t="s">
        <v>3590</v>
      </c>
      <c r="D149" s="95" t="s">
        <v>1680</v>
      </c>
      <c r="E149" s="95" t="s">
        <v>1089</v>
      </c>
      <c r="F149" s="95" t="s">
        <v>3485</v>
      </c>
      <c r="G149" s="95" t="s">
        <v>3486</v>
      </c>
      <c r="H149" s="95" t="s">
        <v>3487</v>
      </c>
      <c r="I149" s="96" t="s">
        <v>3488</v>
      </c>
    </row>
    <row r="150" spans="1:9">
      <c r="A150" s="95" t="s">
        <v>789</v>
      </c>
      <c r="B150" s="95" t="s">
        <v>3591</v>
      </c>
      <c r="C150" s="95" t="s">
        <v>3592</v>
      </c>
      <c r="D150" s="95" t="s">
        <v>1680</v>
      </c>
      <c r="E150" s="95" t="s">
        <v>1089</v>
      </c>
      <c r="F150" s="95" t="s">
        <v>3485</v>
      </c>
      <c r="G150" s="95" t="s">
        <v>3486</v>
      </c>
      <c r="H150" s="95" t="s">
        <v>3487</v>
      </c>
      <c r="I150" s="96" t="s">
        <v>3488</v>
      </c>
    </row>
    <row r="151" spans="1:9">
      <c r="A151" s="95" t="s">
        <v>789</v>
      </c>
      <c r="B151" s="95" t="s">
        <v>3593</v>
      </c>
      <c r="C151" s="95" t="s">
        <v>3594</v>
      </c>
      <c r="D151" s="95" t="s">
        <v>1680</v>
      </c>
      <c r="E151" s="95" t="s">
        <v>1089</v>
      </c>
      <c r="F151" s="95" t="s">
        <v>3485</v>
      </c>
      <c r="G151" s="95" t="s">
        <v>3486</v>
      </c>
      <c r="H151" s="95" t="s">
        <v>3487</v>
      </c>
      <c r="I151" s="96" t="s">
        <v>3488</v>
      </c>
    </row>
    <row r="152" spans="1:9">
      <c r="A152" s="95" t="s">
        <v>789</v>
      </c>
      <c r="B152" s="95" t="s">
        <v>3595</v>
      </c>
      <c r="C152" s="95" t="s">
        <v>3596</v>
      </c>
      <c r="D152" s="95" t="s">
        <v>1680</v>
      </c>
      <c r="E152" s="95" t="s">
        <v>1089</v>
      </c>
      <c r="F152" s="95" t="s">
        <v>3485</v>
      </c>
      <c r="G152" s="95" t="s">
        <v>3486</v>
      </c>
      <c r="H152" s="95" t="s">
        <v>3487</v>
      </c>
      <c r="I152" s="96" t="s">
        <v>3488</v>
      </c>
    </row>
    <row r="153" spans="1:9">
      <c r="A153" s="95" t="s">
        <v>789</v>
      </c>
      <c r="B153" s="95" t="s">
        <v>3597</v>
      </c>
      <c r="C153" s="95" t="s">
        <v>3598</v>
      </c>
      <c r="D153" s="95" t="s">
        <v>1680</v>
      </c>
      <c r="E153" s="95" t="s">
        <v>1089</v>
      </c>
      <c r="F153" s="95" t="s">
        <v>3485</v>
      </c>
      <c r="G153" s="95" t="s">
        <v>3486</v>
      </c>
      <c r="H153" s="95" t="s">
        <v>3487</v>
      </c>
      <c r="I153" s="96" t="s">
        <v>3488</v>
      </c>
    </row>
    <row r="154" spans="1:9">
      <c r="A154" s="95" t="s">
        <v>789</v>
      </c>
      <c r="B154" s="95" t="s">
        <v>3599</v>
      </c>
      <c r="C154" s="95" t="s">
        <v>3600</v>
      </c>
      <c r="D154" s="95" t="s">
        <v>1680</v>
      </c>
      <c r="E154" s="95" t="s">
        <v>1089</v>
      </c>
      <c r="F154" s="95" t="s">
        <v>3485</v>
      </c>
      <c r="G154" s="95" t="s">
        <v>3486</v>
      </c>
      <c r="H154" s="95" t="s">
        <v>3487</v>
      </c>
      <c r="I154" s="96" t="s">
        <v>3488</v>
      </c>
    </row>
    <row r="155" spans="1:9">
      <c r="A155" s="95" t="s">
        <v>789</v>
      </c>
      <c r="B155" s="95" t="s">
        <v>3601</v>
      </c>
      <c r="C155" s="95" t="s">
        <v>3602</v>
      </c>
      <c r="D155" s="95" t="s">
        <v>1680</v>
      </c>
      <c r="E155" s="95" t="s">
        <v>1089</v>
      </c>
      <c r="F155" s="95" t="s">
        <v>3485</v>
      </c>
      <c r="G155" s="95" t="s">
        <v>3486</v>
      </c>
      <c r="H155" s="95" t="s">
        <v>3487</v>
      </c>
      <c r="I155" s="96" t="s">
        <v>3488</v>
      </c>
    </row>
    <row r="156" spans="1:9">
      <c r="A156" s="95" t="s">
        <v>789</v>
      </c>
      <c r="B156" s="95" t="s">
        <v>3603</v>
      </c>
      <c r="C156" s="95" t="s">
        <v>3604</v>
      </c>
      <c r="D156" s="95" t="s">
        <v>1680</v>
      </c>
      <c r="E156" s="95" t="s">
        <v>1089</v>
      </c>
      <c r="F156" s="95" t="s">
        <v>3485</v>
      </c>
      <c r="G156" s="95" t="s">
        <v>3486</v>
      </c>
      <c r="H156" s="95" t="s">
        <v>3487</v>
      </c>
      <c r="I156" s="96" t="s">
        <v>3488</v>
      </c>
    </row>
    <row r="157" spans="1:9">
      <c r="A157" s="95" t="s">
        <v>789</v>
      </c>
      <c r="B157" s="95" t="s">
        <v>3605</v>
      </c>
      <c r="C157" s="95" t="s">
        <v>3606</v>
      </c>
      <c r="D157" s="95" t="s">
        <v>1680</v>
      </c>
      <c r="E157" s="95" t="s">
        <v>1089</v>
      </c>
      <c r="F157" s="95" t="s">
        <v>3485</v>
      </c>
      <c r="G157" s="95" t="s">
        <v>3486</v>
      </c>
      <c r="H157" s="95" t="s">
        <v>3487</v>
      </c>
      <c r="I157" s="96" t="s">
        <v>3488</v>
      </c>
    </row>
    <row r="158" spans="1:9">
      <c r="A158" s="95" t="s">
        <v>789</v>
      </c>
      <c r="B158" s="95" t="s">
        <v>3607</v>
      </c>
      <c r="C158" s="95" t="s">
        <v>3608</v>
      </c>
      <c r="D158" s="95" t="s">
        <v>1680</v>
      </c>
      <c r="E158" s="95" t="s">
        <v>1089</v>
      </c>
      <c r="F158" s="95" t="s">
        <v>3485</v>
      </c>
      <c r="G158" s="95" t="s">
        <v>3486</v>
      </c>
      <c r="H158" s="95" t="s">
        <v>3487</v>
      </c>
      <c r="I158" s="96" t="s">
        <v>3488</v>
      </c>
    </row>
    <row r="159" spans="1:9">
      <c r="A159" s="95" t="s">
        <v>789</v>
      </c>
      <c r="B159" s="95" t="s">
        <v>3609</v>
      </c>
      <c r="C159" s="95" t="s">
        <v>3610</v>
      </c>
      <c r="D159" s="95" t="s">
        <v>1680</v>
      </c>
      <c r="E159" s="95" t="s">
        <v>1089</v>
      </c>
      <c r="F159" s="95" t="s">
        <v>3485</v>
      </c>
      <c r="G159" s="95" t="s">
        <v>3486</v>
      </c>
      <c r="H159" s="95" t="s">
        <v>3487</v>
      </c>
      <c r="I159" s="96" t="s">
        <v>3488</v>
      </c>
    </row>
    <row r="160" spans="1:9">
      <c r="A160" s="95" t="s">
        <v>789</v>
      </c>
      <c r="B160" s="95" t="s">
        <v>3611</v>
      </c>
      <c r="C160" s="95" t="s">
        <v>3612</v>
      </c>
      <c r="D160" s="95" t="s">
        <v>1680</v>
      </c>
      <c r="E160" s="95" t="s">
        <v>1089</v>
      </c>
      <c r="F160" s="95" t="s">
        <v>3485</v>
      </c>
      <c r="G160" s="95" t="s">
        <v>3486</v>
      </c>
      <c r="H160" s="95" t="s">
        <v>3487</v>
      </c>
      <c r="I160" s="96" t="s">
        <v>3488</v>
      </c>
    </row>
    <row r="161" spans="1:9">
      <c r="A161" s="95" t="s">
        <v>789</v>
      </c>
      <c r="B161" s="95" t="s">
        <v>3613</v>
      </c>
      <c r="C161" s="95" t="s">
        <v>3614</v>
      </c>
      <c r="D161" s="95" t="s">
        <v>1680</v>
      </c>
      <c r="E161" s="95" t="s">
        <v>1089</v>
      </c>
      <c r="F161" s="95" t="s">
        <v>3485</v>
      </c>
      <c r="G161" s="95" t="s">
        <v>3486</v>
      </c>
      <c r="H161" s="95" t="s">
        <v>3487</v>
      </c>
      <c r="I161" s="96" t="s">
        <v>3488</v>
      </c>
    </row>
    <row r="162" spans="1:9">
      <c r="A162" s="95" t="s">
        <v>789</v>
      </c>
      <c r="B162" s="95" t="s">
        <v>3615</v>
      </c>
      <c r="C162" s="95" t="s">
        <v>3616</v>
      </c>
      <c r="D162" s="95" t="s">
        <v>1680</v>
      </c>
      <c r="E162" s="95" t="s">
        <v>1089</v>
      </c>
      <c r="F162" s="95" t="s">
        <v>3485</v>
      </c>
      <c r="G162" s="95" t="s">
        <v>3486</v>
      </c>
      <c r="H162" s="95" t="s">
        <v>3487</v>
      </c>
      <c r="I162" s="96" t="s">
        <v>3488</v>
      </c>
    </row>
    <row r="163" spans="1:9">
      <c r="A163" s="95" t="s">
        <v>789</v>
      </c>
      <c r="B163" s="95" t="s">
        <v>3617</v>
      </c>
      <c r="C163" s="95" t="s">
        <v>3618</v>
      </c>
      <c r="D163" s="95" t="s">
        <v>1680</v>
      </c>
      <c r="E163" s="95" t="s">
        <v>1089</v>
      </c>
      <c r="F163" s="95" t="s">
        <v>3485</v>
      </c>
      <c r="G163" s="95" t="s">
        <v>3486</v>
      </c>
      <c r="H163" s="95" t="s">
        <v>3487</v>
      </c>
      <c r="I163" s="96" t="s">
        <v>3488</v>
      </c>
    </row>
    <row r="164" spans="1:9">
      <c r="A164" s="95" t="s">
        <v>789</v>
      </c>
      <c r="B164" s="95" t="s">
        <v>3619</v>
      </c>
      <c r="C164" s="95" t="s">
        <v>3620</v>
      </c>
      <c r="D164" s="95" t="s">
        <v>1680</v>
      </c>
      <c r="E164" s="95" t="s">
        <v>1089</v>
      </c>
      <c r="F164" s="95" t="s">
        <v>3485</v>
      </c>
      <c r="G164" s="95" t="s">
        <v>3486</v>
      </c>
      <c r="H164" s="95" t="s">
        <v>3487</v>
      </c>
      <c r="I164" s="96" t="s">
        <v>3488</v>
      </c>
    </row>
    <row r="165" spans="1:9">
      <c r="A165" s="95" t="s">
        <v>789</v>
      </c>
      <c r="B165" s="95" t="s">
        <v>3621</v>
      </c>
      <c r="C165" s="95" t="s">
        <v>3622</v>
      </c>
      <c r="D165" s="95" t="s">
        <v>1680</v>
      </c>
      <c r="E165" s="95" t="s">
        <v>1089</v>
      </c>
      <c r="F165" s="95" t="s">
        <v>3485</v>
      </c>
      <c r="G165" s="95" t="s">
        <v>3486</v>
      </c>
      <c r="H165" s="95" t="s">
        <v>3487</v>
      </c>
      <c r="I165" s="96" t="s">
        <v>3488</v>
      </c>
    </row>
    <row r="166" spans="1:9">
      <c r="A166" s="95" t="s">
        <v>789</v>
      </c>
      <c r="B166" s="95" t="s">
        <v>3623</v>
      </c>
      <c r="C166" s="95" t="s">
        <v>3624</v>
      </c>
      <c r="D166" s="95" t="s">
        <v>1680</v>
      </c>
      <c r="E166" s="95" t="s">
        <v>1089</v>
      </c>
      <c r="F166" s="95" t="s">
        <v>3485</v>
      </c>
      <c r="G166" s="95" t="s">
        <v>3486</v>
      </c>
      <c r="H166" s="95" t="s">
        <v>3487</v>
      </c>
      <c r="I166" s="96" t="s">
        <v>3488</v>
      </c>
    </row>
    <row r="167" spans="1:9">
      <c r="A167" s="95" t="s">
        <v>789</v>
      </c>
      <c r="B167" s="95" t="s">
        <v>3625</v>
      </c>
      <c r="C167" s="95" t="s">
        <v>3626</v>
      </c>
      <c r="D167" s="95" t="s">
        <v>1680</v>
      </c>
      <c r="E167" s="95" t="s">
        <v>1089</v>
      </c>
      <c r="F167" s="95" t="s">
        <v>3485</v>
      </c>
      <c r="G167" s="95" t="s">
        <v>3486</v>
      </c>
      <c r="H167" s="95" t="s">
        <v>3487</v>
      </c>
      <c r="I167" s="96" t="s">
        <v>3488</v>
      </c>
    </row>
    <row r="168" spans="1:9">
      <c r="A168" s="95" t="s">
        <v>789</v>
      </c>
      <c r="B168" s="95" t="s">
        <v>3627</v>
      </c>
      <c r="C168" s="95" t="s">
        <v>3628</v>
      </c>
      <c r="D168" s="95" t="s">
        <v>1680</v>
      </c>
      <c r="E168" s="95" t="s">
        <v>1089</v>
      </c>
      <c r="F168" s="95" t="s">
        <v>3485</v>
      </c>
      <c r="G168" s="95" t="s">
        <v>3486</v>
      </c>
      <c r="H168" s="95" t="s">
        <v>3487</v>
      </c>
      <c r="I168" s="96" t="s">
        <v>3488</v>
      </c>
    </row>
    <row r="169" spans="1:9">
      <c r="A169" s="95" t="s">
        <v>792</v>
      </c>
      <c r="B169" s="95" t="s">
        <v>3629</v>
      </c>
      <c r="C169" s="95" t="s">
        <v>3630</v>
      </c>
      <c r="D169" s="95" t="s">
        <v>1680</v>
      </c>
      <c r="E169" s="95" t="s">
        <v>1089</v>
      </c>
      <c r="F169" s="95" t="s">
        <v>3485</v>
      </c>
      <c r="G169" s="95" t="s">
        <v>3486</v>
      </c>
      <c r="H169" s="95" t="s">
        <v>3487</v>
      </c>
      <c r="I169" s="96" t="s">
        <v>3488</v>
      </c>
    </row>
    <row r="170" spans="1:9">
      <c r="A170" s="95" t="s">
        <v>792</v>
      </c>
      <c r="B170" s="95" t="s">
        <v>3631</v>
      </c>
      <c r="C170" s="95" t="s">
        <v>3632</v>
      </c>
      <c r="D170" s="95" t="s">
        <v>1680</v>
      </c>
      <c r="E170" s="95" t="s">
        <v>1089</v>
      </c>
      <c r="F170" s="95" t="s">
        <v>3485</v>
      </c>
      <c r="G170" s="95" t="s">
        <v>3486</v>
      </c>
      <c r="H170" s="95" t="s">
        <v>3487</v>
      </c>
      <c r="I170" s="96" t="s">
        <v>3488</v>
      </c>
    </row>
    <row r="171" spans="1:9">
      <c r="A171" s="95" t="s">
        <v>792</v>
      </c>
      <c r="B171" s="95" t="s">
        <v>3633</v>
      </c>
      <c r="C171" s="95" t="s">
        <v>3634</v>
      </c>
      <c r="D171" s="95" t="s">
        <v>1680</v>
      </c>
      <c r="E171" s="95" t="s">
        <v>1089</v>
      </c>
      <c r="F171" s="95" t="s">
        <v>3485</v>
      </c>
      <c r="G171" s="95" t="s">
        <v>3486</v>
      </c>
      <c r="H171" s="95" t="s">
        <v>3487</v>
      </c>
      <c r="I171" s="96" t="s">
        <v>3488</v>
      </c>
    </row>
    <row r="172" spans="1:9">
      <c r="A172" s="95" t="s">
        <v>792</v>
      </c>
      <c r="B172" s="95" t="s">
        <v>3635</v>
      </c>
      <c r="C172" s="95" t="s">
        <v>3636</v>
      </c>
      <c r="D172" s="95" t="s">
        <v>1680</v>
      </c>
      <c r="E172" s="95" t="s">
        <v>1089</v>
      </c>
      <c r="F172" s="95" t="s">
        <v>3485</v>
      </c>
      <c r="G172" s="95" t="s">
        <v>3486</v>
      </c>
      <c r="H172" s="95" t="s">
        <v>3487</v>
      </c>
      <c r="I172" s="96" t="s">
        <v>3488</v>
      </c>
    </row>
    <row r="173" spans="1:9">
      <c r="A173" s="95" t="s">
        <v>792</v>
      </c>
      <c r="B173" s="95" t="s">
        <v>3637</v>
      </c>
      <c r="C173" s="95" t="s">
        <v>3638</v>
      </c>
      <c r="D173" s="95" t="s">
        <v>1680</v>
      </c>
      <c r="E173" s="95" t="s">
        <v>1089</v>
      </c>
      <c r="F173" s="95" t="s">
        <v>3485</v>
      </c>
      <c r="G173" s="95" t="s">
        <v>3486</v>
      </c>
      <c r="H173" s="95" t="s">
        <v>3487</v>
      </c>
      <c r="I173" s="96" t="s">
        <v>3488</v>
      </c>
    </row>
    <row r="174" spans="1:9">
      <c r="A174" s="95" t="s">
        <v>792</v>
      </c>
      <c r="B174" s="95" t="s">
        <v>3639</v>
      </c>
      <c r="C174" s="95" t="s">
        <v>3640</v>
      </c>
      <c r="D174" s="95" t="s">
        <v>1680</v>
      </c>
      <c r="E174" s="95" t="s">
        <v>1089</v>
      </c>
      <c r="F174" s="95" t="s">
        <v>3485</v>
      </c>
      <c r="G174" s="95" t="s">
        <v>3486</v>
      </c>
      <c r="H174" s="95" t="s">
        <v>3487</v>
      </c>
      <c r="I174" s="96" t="s">
        <v>3488</v>
      </c>
    </row>
    <row r="175" spans="1:9">
      <c r="A175" s="95" t="s">
        <v>792</v>
      </c>
      <c r="B175" s="95" t="s">
        <v>3641</v>
      </c>
      <c r="C175" s="95" t="s">
        <v>3642</v>
      </c>
      <c r="D175" s="95" t="s">
        <v>1680</v>
      </c>
      <c r="E175" s="95" t="s">
        <v>1089</v>
      </c>
      <c r="F175" s="95" t="s">
        <v>3485</v>
      </c>
      <c r="G175" s="95" t="s">
        <v>3486</v>
      </c>
      <c r="H175" s="95" t="s">
        <v>3487</v>
      </c>
      <c r="I175" s="96" t="s">
        <v>3488</v>
      </c>
    </row>
    <row r="176" spans="1:9">
      <c r="A176" s="95" t="s">
        <v>792</v>
      </c>
      <c r="B176" s="95" t="s">
        <v>3643</v>
      </c>
      <c r="C176" s="95" t="s">
        <v>3644</v>
      </c>
      <c r="D176" s="95" t="s">
        <v>1680</v>
      </c>
      <c r="E176" s="95" t="s">
        <v>1089</v>
      </c>
      <c r="F176" s="95" t="s">
        <v>3485</v>
      </c>
      <c r="G176" s="95" t="s">
        <v>3486</v>
      </c>
      <c r="H176" s="95" t="s">
        <v>3487</v>
      </c>
      <c r="I176" s="96" t="s">
        <v>3488</v>
      </c>
    </row>
    <row r="177" spans="1:9">
      <c r="A177" s="95" t="s">
        <v>792</v>
      </c>
      <c r="B177" s="95" t="s">
        <v>3645</v>
      </c>
      <c r="C177" s="95" t="s">
        <v>3646</v>
      </c>
      <c r="D177" s="95" t="s">
        <v>1680</v>
      </c>
      <c r="E177" s="95" t="s">
        <v>1089</v>
      </c>
      <c r="F177" s="95" t="s">
        <v>3485</v>
      </c>
      <c r="G177" s="95" t="s">
        <v>3486</v>
      </c>
      <c r="H177" s="95" t="s">
        <v>3487</v>
      </c>
      <c r="I177" s="96" t="s">
        <v>3488</v>
      </c>
    </row>
    <row r="178" spans="1:9">
      <c r="A178" s="95" t="s">
        <v>792</v>
      </c>
      <c r="B178" s="95" t="s">
        <v>3647</v>
      </c>
      <c r="C178" s="95" t="s">
        <v>3648</v>
      </c>
      <c r="D178" s="95" t="s">
        <v>1680</v>
      </c>
      <c r="E178" s="95" t="s">
        <v>1089</v>
      </c>
      <c r="F178" s="95" t="s">
        <v>3485</v>
      </c>
      <c r="G178" s="95" t="s">
        <v>3486</v>
      </c>
      <c r="H178" s="95" t="s">
        <v>3487</v>
      </c>
      <c r="I178" s="96" t="s">
        <v>3488</v>
      </c>
    </row>
    <row r="179" spans="1:9">
      <c r="A179" s="95" t="s">
        <v>792</v>
      </c>
      <c r="B179" s="95" t="s">
        <v>3649</v>
      </c>
      <c r="C179" s="95" t="s">
        <v>3650</v>
      </c>
      <c r="D179" s="95" t="s">
        <v>1680</v>
      </c>
      <c r="E179" s="95" t="s">
        <v>1089</v>
      </c>
      <c r="F179" s="95" t="s">
        <v>3485</v>
      </c>
      <c r="G179" s="95" t="s">
        <v>3486</v>
      </c>
      <c r="H179" s="95" t="s">
        <v>3487</v>
      </c>
      <c r="I179" s="96" t="s">
        <v>3488</v>
      </c>
    </row>
    <row r="180" spans="1:9">
      <c r="A180" s="95" t="s">
        <v>792</v>
      </c>
      <c r="B180" s="95" t="s">
        <v>3651</v>
      </c>
      <c r="C180" s="95" t="s">
        <v>3652</v>
      </c>
      <c r="D180" s="95" t="s">
        <v>1680</v>
      </c>
      <c r="E180" s="95" t="s">
        <v>1089</v>
      </c>
      <c r="F180" s="95" t="s">
        <v>3485</v>
      </c>
      <c r="G180" s="95" t="s">
        <v>3486</v>
      </c>
      <c r="H180" s="95" t="s">
        <v>3487</v>
      </c>
      <c r="I180" s="96" t="s">
        <v>3488</v>
      </c>
    </row>
    <row r="181" spans="1:9">
      <c r="A181" s="95" t="s">
        <v>792</v>
      </c>
      <c r="B181" s="95" t="s">
        <v>3653</v>
      </c>
      <c r="C181" s="95" t="s">
        <v>3654</v>
      </c>
      <c r="D181" s="95" t="s">
        <v>1680</v>
      </c>
      <c r="E181" s="95" t="s">
        <v>1089</v>
      </c>
      <c r="F181" s="95" t="s">
        <v>3485</v>
      </c>
      <c r="G181" s="95" t="s">
        <v>3486</v>
      </c>
      <c r="H181" s="95" t="s">
        <v>3487</v>
      </c>
      <c r="I181" s="96" t="s">
        <v>3488</v>
      </c>
    </row>
    <row r="182" spans="1:9">
      <c r="A182" s="95" t="s">
        <v>795</v>
      </c>
      <c r="B182" s="95" t="s">
        <v>3655</v>
      </c>
      <c r="C182" s="95" t="s">
        <v>3656</v>
      </c>
      <c r="D182" s="95" t="s">
        <v>1660</v>
      </c>
      <c r="E182" s="95" t="s">
        <v>853</v>
      </c>
      <c r="F182" s="95" t="s">
        <v>3657</v>
      </c>
      <c r="G182" s="95" t="s">
        <v>3658</v>
      </c>
      <c r="H182" s="95" t="s">
        <v>3659</v>
      </c>
      <c r="I182" s="96" t="s">
        <v>3660</v>
      </c>
    </row>
    <row r="183" spans="1:9">
      <c r="A183" s="95" t="s">
        <v>795</v>
      </c>
      <c r="B183" s="95" t="s">
        <v>3661</v>
      </c>
      <c r="C183" s="95" t="s">
        <v>3656</v>
      </c>
      <c r="D183" s="95" t="s">
        <v>1660</v>
      </c>
      <c r="E183" s="95" t="s">
        <v>853</v>
      </c>
      <c r="F183" s="95" t="s">
        <v>3657</v>
      </c>
      <c r="G183" s="95" t="s">
        <v>3658</v>
      </c>
      <c r="H183" s="95" t="s">
        <v>3659</v>
      </c>
      <c r="I183" s="96" t="s">
        <v>3660</v>
      </c>
    </row>
    <row r="184" spans="1:9">
      <c r="A184" s="95" t="s">
        <v>799</v>
      </c>
      <c r="B184" s="95" t="s">
        <v>3662</v>
      </c>
      <c r="C184" s="95" t="s">
        <v>3663</v>
      </c>
      <c r="D184" s="95" t="s">
        <v>1660</v>
      </c>
      <c r="E184" s="95" t="s">
        <v>853</v>
      </c>
      <c r="F184" s="95" t="s">
        <v>3657</v>
      </c>
      <c r="G184" s="95" t="s">
        <v>3658</v>
      </c>
      <c r="H184" s="95" t="s">
        <v>3659</v>
      </c>
      <c r="I184" s="96" t="s">
        <v>3660</v>
      </c>
    </row>
    <row r="185" spans="1:9">
      <c r="A185" s="95" t="s">
        <v>799</v>
      </c>
      <c r="B185" s="95" t="s">
        <v>3664</v>
      </c>
      <c r="C185" s="95" t="s">
        <v>3665</v>
      </c>
      <c r="D185" s="95" t="s">
        <v>1660</v>
      </c>
      <c r="E185" s="95" t="s">
        <v>853</v>
      </c>
      <c r="F185" s="95" t="s">
        <v>3657</v>
      </c>
      <c r="G185" s="95" t="s">
        <v>3658</v>
      </c>
      <c r="H185" s="95" t="s">
        <v>3659</v>
      </c>
      <c r="I185" s="96" t="s">
        <v>3660</v>
      </c>
    </row>
    <row r="186" spans="1:9">
      <c r="A186" s="95" t="s">
        <v>799</v>
      </c>
      <c r="B186" s="95" t="s">
        <v>3666</v>
      </c>
      <c r="C186" s="95" t="s">
        <v>3667</v>
      </c>
      <c r="D186" s="95" t="s">
        <v>1660</v>
      </c>
      <c r="E186" s="95" t="s">
        <v>853</v>
      </c>
      <c r="F186" s="95" t="s">
        <v>3657</v>
      </c>
      <c r="G186" s="95" t="s">
        <v>3658</v>
      </c>
      <c r="H186" s="95" t="s">
        <v>3659</v>
      </c>
      <c r="I186" s="96" t="s">
        <v>3660</v>
      </c>
    </row>
    <row r="187" spans="1:9">
      <c r="A187" s="95" t="s">
        <v>799</v>
      </c>
      <c r="B187" s="95" t="s">
        <v>3668</v>
      </c>
      <c r="C187" s="95" t="s">
        <v>3669</v>
      </c>
      <c r="D187" s="95" t="s">
        <v>1660</v>
      </c>
      <c r="E187" s="95" t="s">
        <v>853</v>
      </c>
      <c r="F187" s="95" t="s">
        <v>3657</v>
      </c>
      <c r="G187" s="95" t="s">
        <v>3658</v>
      </c>
      <c r="H187" s="95" t="s">
        <v>3659</v>
      </c>
      <c r="I187" s="96" t="s">
        <v>3660</v>
      </c>
    </row>
    <row r="188" spans="1:9">
      <c r="A188" s="95" t="s">
        <v>799</v>
      </c>
      <c r="B188" s="95" t="s">
        <v>3670</v>
      </c>
      <c r="C188" s="95" t="s">
        <v>3671</v>
      </c>
      <c r="D188" s="95" t="s">
        <v>1660</v>
      </c>
      <c r="E188" s="95" t="s">
        <v>853</v>
      </c>
      <c r="F188" s="95" t="s">
        <v>3657</v>
      </c>
      <c r="G188" s="95" t="s">
        <v>3658</v>
      </c>
      <c r="H188" s="95" t="s">
        <v>3659</v>
      </c>
      <c r="I188" s="96" t="s">
        <v>3660</v>
      </c>
    </row>
    <row r="189" spans="1:9">
      <c r="A189" s="95" t="s">
        <v>799</v>
      </c>
      <c r="B189" s="95" t="s">
        <v>3672</v>
      </c>
      <c r="C189" s="95" t="s">
        <v>3673</v>
      </c>
      <c r="D189" s="95" t="s">
        <v>1660</v>
      </c>
      <c r="E189" s="95" t="s">
        <v>853</v>
      </c>
      <c r="F189" s="95" t="s">
        <v>3657</v>
      </c>
      <c r="G189" s="95" t="s">
        <v>3658</v>
      </c>
      <c r="H189" s="95" t="s">
        <v>3659</v>
      </c>
      <c r="I189" s="96" t="s">
        <v>3660</v>
      </c>
    </row>
    <row r="190" spans="1:9">
      <c r="A190" s="95" t="s">
        <v>799</v>
      </c>
      <c r="B190" s="95" t="s">
        <v>3674</v>
      </c>
      <c r="C190" s="95" t="s">
        <v>3675</v>
      </c>
      <c r="D190" s="95" t="s">
        <v>1660</v>
      </c>
      <c r="E190" s="95" t="s">
        <v>853</v>
      </c>
      <c r="F190" s="95" t="s">
        <v>3657</v>
      </c>
      <c r="G190" s="95" t="s">
        <v>3658</v>
      </c>
      <c r="H190" s="95" t="s">
        <v>3659</v>
      </c>
      <c r="I190" s="96" t="s">
        <v>3660</v>
      </c>
    </row>
    <row r="191" spans="1:9">
      <c r="A191" s="95" t="s">
        <v>799</v>
      </c>
      <c r="B191" s="95" t="s">
        <v>3676</v>
      </c>
      <c r="C191" s="95" t="s">
        <v>3677</v>
      </c>
      <c r="D191" s="95" t="s">
        <v>1660</v>
      </c>
      <c r="E191" s="95" t="s">
        <v>853</v>
      </c>
      <c r="F191" s="95" t="s">
        <v>3657</v>
      </c>
      <c r="G191" s="95" t="s">
        <v>3658</v>
      </c>
      <c r="H191" s="95" t="s">
        <v>3659</v>
      </c>
      <c r="I191" s="96" t="s">
        <v>3660</v>
      </c>
    </row>
    <row r="192" spans="1:9">
      <c r="A192" s="95" t="s">
        <v>799</v>
      </c>
      <c r="B192" s="95" t="s">
        <v>3678</v>
      </c>
      <c r="C192" s="95" t="s">
        <v>3679</v>
      </c>
      <c r="D192" s="95" t="s">
        <v>1660</v>
      </c>
      <c r="E192" s="95" t="s">
        <v>853</v>
      </c>
      <c r="F192" s="95" t="s">
        <v>3657</v>
      </c>
      <c r="G192" s="95" t="s">
        <v>3658</v>
      </c>
      <c r="H192" s="95" t="s">
        <v>3659</v>
      </c>
      <c r="I192" s="96" t="s">
        <v>3660</v>
      </c>
    </row>
    <row r="193" spans="1:9">
      <c r="A193" s="95" t="s">
        <v>799</v>
      </c>
      <c r="B193" s="95" t="s">
        <v>3680</v>
      </c>
      <c r="C193" s="95" t="s">
        <v>3681</v>
      </c>
      <c r="D193" s="95" t="s">
        <v>1660</v>
      </c>
      <c r="E193" s="95" t="s">
        <v>853</v>
      </c>
      <c r="F193" s="95" t="s">
        <v>3657</v>
      </c>
      <c r="G193" s="95" t="s">
        <v>3658</v>
      </c>
      <c r="H193" s="95" t="s">
        <v>3659</v>
      </c>
      <c r="I193" s="96" t="s">
        <v>3660</v>
      </c>
    </row>
    <row r="194" spans="1:9">
      <c r="A194" s="95" t="s">
        <v>799</v>
      </c>
      <c r="B194" s="95" t="s">
        <v>3682</v>
      </c>
      <c r="C194" s="95" t="s">
        <v>3683</v>
      </c>
      <c r="D194" s="95" t="s">
        <v>1660</v>
      </c>
      <c r="E194" s="95" t="s">
        <v>853</v>
      </c>
      <c r="F194" s="95" t="s">
        <v>3657</v>
      </c>
      <c r="G194" s="95" t="s">
        <v>3658</v>
      </c>
      <c r="H194" s="95" t="s">
        <v>3659</v>
      </c>
      <c r="I194" s="96" t="s">
        <v>3660</v>
      </c>
    </row>
    <row r="195" spans="1:9">
      <c r="A195" s="95" t="s">
        <v>799</v>
      </c>
      <c r="B195" s="95" t="s">
        <v>3684</v>
      </c>
      <c r="C195" s="95" t="s">
        <v>3685</v>
      </c>
      <c r="D195" s="95" t="s">
        <v>1660</v>
      </c>
      <c r="E195" s="95" t="s">
        <v>853</v>
      </c>
      <c r="F195" s="95" t="s">
        <v>3657</v>
      </c>
      <c r="G195" s="95" t="s">
        <v>3658</v>
      </c>
      <c r="H195" s="95" t="s">
        <v>3659</v>
      </c>
      <c r="I195" s="96" t="s">
        <v>3660</v>
      </c>
    </row>
    <row r="196" spans="1:9">
      <c r="A196" s="95" t="s">
        <v>799</v>
      </c>
      <c r="B196" s="95" t="s">
        <v>3686</v>
      </c>
      <c r="C196" s="95" t="s">
        <v>3687</v>
      </c>
      <c r="D196" s="95" t="s">
        <v>1660</v>
      </c>
      <c r="E196" s="95" t="s">
        <v>853</v>
      </c>
      <c r="F196" s="95" t="s">
        <v>3657</v>
      </c>
      <c r="G196" s="95" t="s">
        <v>3658</v>
      </c>
      <c r="H196" s="95" t="s">
        <v>3659</v>
      </c>
      <c r="I196" s="96" t="s">
        <v>3660</v>
      </c>
    </row>
    <row r="197" spans="1:9">
      <c r="A197" s="95" t="s">
        <v>799</v>
      </c>
      <c r="B197" s="95" t="s">
        <v>3688</v>
      </c>
      <c r="C197" s="95" t="s">
        <v>3689</v>
      </c>
      <c r="D197" s="95" t="s">
        <v>1660</v>
      </c>
      <c r="E197" s="95" t="s">
        <v>853</v>
      </c>
      <c r="F197" s="95" t="s">
        <v>3657</v>
      </c>
      <c r="G197" s="95" t="s">
        <v>3658</v>
      </c>
      <c r="H197" s="95" t="s">
        <v>3659</v>
      </c>
      <c r="I197" s="96" t="s">
        <v>3660</v>
      </c>
    </row>
    <row r="198" spans="1:9">
      <c r="A198" s="95" t="s">
        <v>799</v>
      </c>
      <c r="B198" s="95" t="s">
        <v>3690</v>
      </c>
      <c r="C198" s="95" t="s">
        <v>3691</v>
      </c>
      <c r="D198" s="95" t="s">
        <v>1660</v>
      </c>
      <c r="E198" s="95" t="s">
        <v>853</v>
      </c>
      <c r="F198" s="95" t="s">
        <v>3657</v>
      </c>
      <c r="G198" s="95" t="s">
        <v>3658</v>
      </c>
      <c r="H198" s="95" t="s">
        <v>3659</v>
      </c>
      <c r="I198" s="96" t="s">
        <v>3660</v>
      </c>
    </row>
    <row r="199" spans="1:9">
      <c r="A199" s="95" t="s">
        <v>799</v>
      </c>
      <c r="B199" s="95" t="s">
        <v>3692</v>
      </c>
      <c r="C199" s="95" t="s">
        <v>3693</v>
      </c>
      <c r="D199" s="95" t="s">
        <v>1660</v>
      </c>
      <c r="E199" s="95" t="s">
        <v>853</v>
      </c>
      <c r="F199" s="95" t="s">
        <v>3657</v>
      </c>
      <c r="G199" s="95" t="s">
        <v>3658</v>
      </c>
      <c r="H199" s="95" t="s">
        <v>3659</v>
      </c>
      <c r="I199" s="96" t="s">
        <v>3660</v>
      </c>
    </row>
    <row r="200" spans="1:9">
      <c r="A200" s="95" t="s">
        <v>799</v>
      </c>
      <c r="B200" s="95" t="s">
        <v>3694</v>
      </c>
      <c r="C200" s="95" t="s">
        <v>3695</v>
      </c>
      <c r="D200" s="95" t="s">
        <v>1660</v>
      </c>
      <c r="E200" s="95" t="s">
        <v>853</v>
      </c>
      <c r="F200" s="95" t="s">
        <v>3657</v>
      </c>
      <c r="G200" s="95" t="s">
        <v>3658</v>
      </c>
      <c r="H200" s="95" t="s">
        <v>3659</v>
      </c>
      <c r="I200" s="96" t="s">
        <v>3660</v>
      </c>
    </row>
    <row r="201" spans="1:9">
      <c r="A201" s="95" t="s">
        <v>799</v>
      </c>
      <c r="B201" s="95" t="s">
        <v>3696</v>
      </c>
      <c r="C201" s="95" t="s">
        <v>3697</v>
      </c>
      <c r="D201" s="95" t="s">
        <v>1660</v>
      </c>
      <c r="E201" s="95" t="s">
        <v>853</v>
      </c>
      <c r="F201" s="95" t="s">
        <v>3657</v>
      </c>
      <c r="G201" s="95" t="s">
        <v>3658</v>
      </c>
      <c r="H201" s="95" t="s">
        <v>3659</v>
      </c>
      <c r="I201" s="96" t="s">
        <v>3660</v>
      </c>
    </row>
    <row r="202" spans="1:9">
      <c r="A202" s="95" t="s">
        <v>794</v>
      </c>
      <c r="B202" s="95" t="s">
        <v>3698</v>
      </c>
      <c r="C202" s="95" t="s">
        <v>3699</v>
      </c>
      <c r="D202" s="95" t="s">
        <v>1680</v>
      </c>
      <c r="E202" s="95" t="s">
        <v>1089</v>
      </c>
      <c r="F202" s="95" t="s">
        <v>3485</v>
      </c>
      <c r="G202" s="95" t="s">
        <v>3486</v>
      </c>
      <c r="H202" s="95" t="s">
        <v>3487</v>
      </c>
      <c r="I202" s="96" t="s">
        <v>3488</v>
      </c>
    </row>
    <row r="203" spans="1:9">
      <c r="A203" s="95" t="s">
        <v>794</v>
      </c>
      <c r="B203" s="95" t="s">
        <v>3700</v>
      </c>
      <c r="C203" s="95" t="s">
        <v>3701</v>
      </c>
      <c r="D203" s="95" t="s">
        <v>1680</v>
      </c>
      <c r="E203" s="95" t="s">
        <v>1089</v>
      </c>
      <c r="F203" s="95" t="s">
        <v>3485</v>
      </c>
      <c r="G203" s="95" t="s">
        <v>3486</v>
      </c>
      <c r="H203" s="95" t="s">
        <v>3487</v>
      </c>
      <c r="I203" s="96" t="s">
        <v>3488</v>
      </c>
    </row>
    <row r="204" spans="1:9">
      <c r="A204" s="95" t="s">
        <v>794</v>
      </c>
      <c r="B204" s="95" t="s">
        <v>3702</v>
      </c>
      <c r="C204" s="95" t="s">
        <v>3703</v>
      </c>
      <c r="D204" s="95" t="s">
        <v>1680</v>
      </c>
      <c r="E204" s="95" t="s">
        <v>1089</v>
      </c>
      <c r="F204" s="95" t="s">
        <v>3485</v>
      </c>
      <c r="G204" s="95" t="s">
        <v>3486</v>
      </c>
      <c r="H204" s="95" t="s">
        <v>3487</v>
      </c>
      <c r="I204" s="96" t="s">
        <v>3488</v>
      </c>
    </row>
    <row r="205" spans="1:9">
      <c r="A205" s="95" t="s">
        <v>794</v>
      </c>
      <c r="B205" s="95" t="s">
        <v>3704</v>
      </c>
      <c r="C205" s="95" t="s">
        <v>3705</v>
      </c>
      <c r="D205" s="95" t="s">
        <v>1680</v>
      </c>
      <c r="E205" s="95" t="s">
        <v>1089</v>
      </c>
      <c r="F205" s="95" t="s">
        <v>3485</v>
      </c>
      <c r="G205" s="95" t="s">
        <v>3486</v>
      </c>
      <c r="H205" s="95" t="s">
        <v>3487</v>
      </c>
      <c r="I205" s="96" t="s">
        <v>3488</v>
      </c>
    </row>
    <row r="206" spans="1:9">
      <c r="A206" s="95" t="s">
        <v>794</v>
      </c>
      <c r="B206" s="95" t="s">
        <v>3706</v>
      </c>
      <c r="C206" s="95" t="s">
        <v>3707</v>
      </c>
      <c r="D206" s="95" t="s">
        <v>1680</v>
      </c>
      <c r="E206" s="95" t="s">
        <v>1089</v>
      </c>
      <c r="F206" s="95" t="s">
        <v>3485</v>
      </c>
      <c r="G206" s="95" t="s">
        <v>3486</v>
      </c>
      <c r="H206" s="95" t="s">
        <v>3487</v>
      </c>
      <c r="I206" s="96" t="s">
        <v>3488</v>
      </c>
    </row>
    <row r="207" spans="1:9">
      <c r="A207" s="95" t="s">
        <v>794</v>
      </c>
      <c r="B207" s="95" t="s">
        <v>3708</v>
      </c>
      <c r="C207" s="95" t="s">
        <v>3709</v>
      </c>
      <c r="D207" s="95" t="s">
        <v>1680</v>
      </c>
      <c r="E207" s="95" t="s">
        <v>1089</v>
      </c>
      <c r="F207" s="95" t="s">
        <v>3485</v>
      </c>
      <c r="G207" s="95" t="s">
        <v>3486</v>
      </c>
      <c r="H207" s="95" t="s">
        <v>3487</v>
      </c>
      <c r="I207" s="96" t="s">
        <v>3488</v>
      </c>
    </row>
    <row r="208" spans="1:9">
      <c r="A208" s="95" t="s">
        <v>794</v>
      </c>
      <c r="B208" s="95" t="s">
        <v>3710</v>
      </c>
      <c r="C208" s="95" t="s">
        <v>3711</v>
      </c>
      <c r="D208" s="95" t="s">
        <v>1680</v>
      </c>
      <c r="E208" s="95" t="s">
        <v>1089</v>
      </c>
      <c r="F208" s="95" t="s">
        <v>3485</v>
      </c>
      <c r="G208" s="95" t="s">
        <v>3486</v>
      </c>
      <c r="H208" s="95" t="s">
        <v>3487</v>
      </c>
      <c r="I208" s="96" t="s">
        <v>3488</v>
      </c>
    </row>
    <row r="209" spans="1:9">
      <c r="A209" s="95" t="s">
        <v>794</v>
      </c>
      <c r="B209" s="95" t="s">
        <v>3712</v>
      </c>
      <c r="C209" s="95" t="s">
        <v>3713</v>
      </c>
      <c r="D209" s="95" t="s">
        <v>1680</v>
      </c>
      <c r="E209" s="95" t="s">
        <v>1089</v>
      </c>
      <c r="F209" s="95" t="s">
        <v>3485</v>
      </c>
      <c r="G209" s="95" t="s">
        <v>3486</v>
      </c>
      <c r="H209" s="95" t="s">
        <v>3487</v>
      </c>
      <c r="I209" s="96" t="s">
        <v>3488</v>
      </c>
    </row>
    <row r="210" spans="1:9">
      <c r="A210" s="95" t="s">
        <v>794</v>
      </c>
      <c r="B210" s="95" t="s">
        <v>3714</v>
      </c>
      <c r="C210" s="95" t="s">
        <v>3715</v>
      </c>
      <c r="D210" s="95" t="s">
        <v>1680</v>
      </c>
      <c r="E210" s="95" t="s">
        <v>1089</v>
      </c>
      <c r="F210" s="95" t="s">
        <v>3485</v>
      </c>
      <c r="G210" s="95" t="s">
        <v>3486</v>
      </c>
      <c r="H210" s="95" t="s">
        <v>3487</v>
      </c>
      <c r="I210" s="96" t="s">
        <v>3488</v>
      </c>
    </row>
    <row r="211" spans="1:9">
      <c r="A211" s="95" t="s">
        <v>794</v>
      </c>
      <c r="B211" s="95" t="s">
        <v>3716</v>
      </c>
      <c r="C211" s="95" t="s">
        <v>3717</v>
      </c>
      <c r="D211" s="95" t="s">
        <v>1680</v>
      </c>
      <c r="E211" s="95" t="s">
        <v>1089</v>
      </c>
      <c r="F211" s="95" t="s">
        <v>3485</v>
      </c>
      <c r="G211" s="95" t="s">
        <v>3486</v>
      </c>
      <c r="H211" s="95" t="s">
        <v>3487</v>
      </c>
      <c r="I211" s="96" t="s">
        <v>3488</v>
      </c>
    </row>
    <row r="212" spans="1:9">
      <c r="A212" s="95" t="s">
        <v>794</v>
      </c>
      <c r="B212" s="95" t="s">
        <v>3718</v>
      </c>
      <c r="C212" s="95" t="s">
        <v>3719</v>
      </c>
      <c r="D212" s="95" t="s">
        <v>1680</v>
      </c>
      <c r="E212" s="95" t="s">
        <v>1089</v>
      </c>
      <c r="F212" s="95" t="s">
        <v>3485</v>
      </c>
      <c r="G212" s="95" t="s">
        <v>3486</v>
      </c>
      <c r="H212" s="95" t="s">
        <v>3487</v>
      </c>
      <c r="I212" s="96" t="s">
        <v>3488</v>
      </c>
    </row>
    <row r="213" spans="1:9">
      <c r="A213" s="95" t="s">
        <v>794</v>
      </c>
      <c r="B213" s="95" t="s">
        <v>3720</v>
      </c>
      <c r="C213" s="95" t="s">
        <v>3721</v>
      </c>
      <c r="D213" s="95" t="s">
        <v>1680</v>
      </c>
      <c r="E213" s="95" t="s">
        <v>1089</v>
      </c>
      <c r="F213" s="95" t="s">
        <v>3485</v>
      </c>
      <c r="G213" s="95" t="s">
        <v>3486</v>
      </c>
      <c r="H213" s="95" t="s">
        <v>3487</v>
      </c>
      <c r="I213" s="96" t="s">
        <v>3488</v>
      </c>
    </row>
    <row r="214" spans="1:9">
      <c r="A214" s="95" t="s">
        <v>794</v>
      </c>
      <c r="B214" s="95" t="s">
        <v>3722</v>
      </c>
      <c r="C214" s="95" t="s">
        <v>3723</v>
      </c>
      <c r="D214" s="95" t="s">
        <v>1680</v>
      </c>
      <c r="E214" s="95" t="s">
        <v>1089</v>
      </c>
      <c r="F214" s="95" t="s">
        <v>3485</v>
      </c>
      <c r="G214" s="95" t="s">
        <v>3486</v>
      </c>
      <c r="H214" s="95" t="s">
        <v>3487</v>
      </c>
      <c r="I214" s="96" t="s">
        <v>3488</v>
      </c>
    </row>
    <row r="215" spans="1:9">
      <c r="A215" s="95" t="s">
        <v>794</v>
      </c>
      <c r="B215" s="95" t="s">
        <v>3724</v>
      </c>
      <c r="C215" s="95" t="s">
        <v>3725</v>
      </c>
      <c r="D215" s="95" t="s">
        <v>1680</v>
      </c>
      <c r="E215" s="95" t="s">
        <v>1089</v>
      </c>
      <c r="F215" s="95" t="s">
        <v>3485</v>
      </c>
      <c r="G215" s="95" t="s">
        <v>3486</v>
      </c>
      <c r="H215" s="95" t="s">
        <v>3487</v>
      </c>
      <c r="I215" s="96" t="s">
        <v>3488</v>
      </c>
    </row>
    <row r="216" spans="1:9">
      <c r="A216" s="95" t="s">
        <v>794</v>
      </c>
      <c r="B216" s="95" t="s">
        <v>3726</v>
      </c>
      <c r="C216" s="95" t="s">
        <v>3727</v>
      </c>
      <c r="D216" s="95" t="s">
        <v>1680</v>
      </c>
      <c r="E216" s="95" t="s">
        <v>1089</v>
      </c>
      <c r="F216" s="95" t="s">
        <v>3485</v>
      </c>
      <c r="G216" s="95" t="s">
        <v>3486</v>
      </c>
      <c r="H216" s="95" t="s">
        <v>3487</v>
      </c>
      <c r="I216" s="96" t="s">
        <v>3488</v>
      </c>
    </row>
    <row r="217" spans="1:9">
      <c r="A217" s="95" t="s">
        <v>794</v>
      </c>
      <c r="B217" s="95" t="s">
        <v>3728</v>
      </c>
      <c r="C217" s="95" t="s">
        <v>3729</v>
      </c>
      <c r="D217" s="95" t="s">
        <v>1680</v>
      </c>
      <c r="E217" s="95" t="s">
        <v>1089</v>
      </c>
      <c r="F217" s="95" t="s">
        <v>3485</v>
      </c>
      <c r="G217" s="95" t="s">
        <v>3486</v>
      </c>
      <c r="H217" s="95" t="s">
        <v>3487</v>
      </c>
      <c r="I217" s="96" t="s">
        <v>3488</v>
      </c>
    </row>
    <row r="218" spans="1:9">
      <c r="A218" s="95" t="s">
        <v>794</v>
      </c>
      <c r="B218" s="95" t="s">
        <v>3730</v>
      </c>
      <c r="C218" s="95" t="s">
        <v>3731</v>
      </c>
      <c r="D218" s="95" t="s">
        <v>1680</v>
      </c>
      <c r="E218" s="95" t="s">
        <v>1089</v>
      </c>
      <c r="F218" s="95" t="s">
        <v>3485</v>
      </c>
      <c r="G218" s="95" t="s">
        <v>3486</v>
      </c>
      <c r="H218" s="95" t="s">
        <v>3487</v>
      </c>
      <c r="I218" s="96" t="s">
        <v>3488</v>
      </c>
    </row>
    <row r="219" spans="1:9">
      <c r="A219" s="95" t="s">
        <v>794</v>
      </c>
      <c r="B219" s="95" t="s">
        <v>3732</v>
      </c>
      <c r="C219" s="95" t="s">
        <v>3733</v>
      </c>
      <c r="D219" s="95" t="s">
        <v>1680</v>
      </c>
      <c r="E219" s="95" t="s">
        <v>1089</v>
      </c>
      <c r="F219" s="95" t="s">
        <v>3485</v>
      </c>
      <c r="G219" s="95" t="s">
        <v>3486</v>
      </c>
      <c r="H219" s="95" t="s">
        <v>3487</v>
      </c>
      <c r="I219" s="96" t="s">
        <v>3488</v>
      </c>
    </row>
    <row r="220" spans="1:9">
      <c r="A220" s="95" t="s">
        <v>794</v>
      </c>
      <c r="B220" s="95" t="s">
        <v>3734</v>
      </c>
      <c r="C220" s="95" t="s">
        <v>3735</v>
      </c>
      <c r="D220" s="95" t="s">
        <v>1680</v>
      </c>
      <c r="E220" s="95" t="s">
        <v>1089</v>
      </c>
      <c r="F220" s="95" t="s">
        <v>3485</v>
      </c>
      <c r="G220" s="95" t="s">
        <v>3486</v>
      </c>
      <c r="H220" s="95" t="s">
        <v>3487</v>
      </c>
      <c r="I220" s="96" t="s">
        <v>3488</v>
      </c>
    </row>
    <row r="221" spans="1:9">
      <c r="A221" s="95" t="s">
        <v>794</v>
      </c>
      <c r="B221" s="95" t="s">
        <v>3736</v>
      </c>
      <c r="C221" s="95" t="s">
        <v>3737</v>
      </c>
      <c r="D221" s="95" t="s">
        <v>1680</v>
      </c>
      <c r="E221" s="95" t="s">
        <v>1089</v>
      </c>
      <c r="F221" s="95" t="s">
        <v>3485</v>
      </c>
      <c r="G221" s="95" t="s">
        <v>3486</v>
      </c>
      <c r="H221" s="95" t="s">
        <v>3487</v>
      </c>
      <c r="I221" s="96" t="s">
        <v>3488</v>
      </c>
    </row>
    <row r="222" spans="1:9">
      <c r="A222" s="95" t="s">
        <v>801</v>
      </c>
      <c r="B222" s="95" t="s">
        <v>3738</v>
      </c>
      <c r="C222" s="95" t="s">
        <v>3739</v>
      </c>
      <c r="D222" s="95" t="s">
        <v>1660</v>
      </c>
      <c r="E222" s="95" t="s">
        <v>853</v>
      </c>
      <c r="F222" s="95" t="s">
        <v>3657</v>
      </c>
      <c r="G222" s="95" t="s">
        <v>3658</v>
      </c>
      <c r="H222" s="95" t="s">
        <v>3659</v>
      </c>
      <c r="I222" s="96" t="s">
        <v>3660</v>
      </c>
    </row>
    <row r="223" spans="1:9">
      <c r="A223" s="95" t="s">
        <v>801</v>
      </c>
      <c r="B223" s="95" t="s">
        <v>3740</v>
      </c>
      <c r="C223" s="95" t="s">
        <v>3741</v>
      </c>
      <c r="D223" s="95" t="s">
        <v>1660</v>
      </c>
      <c r="E223" s="95" t="s">
        <v>853</v>
      </c>
      <c r="F223" s="95" t="s">
        <v>3657</v>
      </c>
      <c r="G223" s="95" t="s">
        <v>3658</v>
      </c>
      <c r="H223" s="95" t="s">
        <v>3659</v>
      </c>
      <c r="I223" s="96" t="s">
        <v>3660</v>
      </c>
    </row>
    <row r="224" spans="1:9">
      <c r="A224" s="95" t="s">
        <v>801</v>
      </c>
      <c r="B224" s="95" t="s">
        <v>3742</v>
      </c>
      <c r="C224" s="95" t="s">
        <v>3743</v>
      </c>
      <c r="D224" s="95" t="s">
        <v>1660</v>
      </c>
      <c r="E224" s="95" t="s">
        <v>853</v>
      </c>
      <c r="F224" s="95" t="s">
        <v>3657</v>
      </c>
      <c r="G224" s="95" t="s">
        <v>3658</v>
      </c>
      <c r="H224" s="95" t="s">
        <v>3659</v>
      </c>
      <c r="I224" s="96" t="s">
        <v>3660</v>
      </c>
    </row>
    <row r="225" spans="1:9">
      <c r="A225" s="95" t="s">
        <v>801</v>
      </c>
      <c r="B225" s="95" t="s">
        <v>3744</v>
      </c>
      <c r="C225" s="95" t="s">
        <v>3745</v>
      </c>
      <c r="D225" s="95" t="s">
        <v>1660</v>
      </c>
      <c r="E225" s="95" t="s">
        <v>853</v>
      </c>
      <c r="F225" s="95" t="s">
        <v>3657</v>
      </c>
      <c r="G225" s="95" t="s">
        <v>3658</v>
      </c>
      <c r="H225" s="95" t="s">
        <v>3659</v>
      </c>
      <c r="I225" s="96" t="s">
        <v>3660</v>
      </c>
    </row>
    <row r="226" spans="1:9">
      <c r="A226" s="95" t="s">
        <v>801</v>
      </c>
      <c r="B226" s="95" t="s">
        <v>3746</v>
      </c>
      <c r="C226" s="95" t="s">
        <v>3747</v>
      </c>
      <c r="D226" s="95" t="s">
        <v>1660</v>
      </c>
      <c r="E226" s="95" t="s">
        <v>853</v>
      </c>
      <c r="F226" s="95" t="s">
        <v>3657</v>
      </c>
      <c r="G226" s="95" t="s">
        <v>3658</v>
      </c>
      <c r="H226" s="95" t="s">
        <v>3659</v>
      </c>
      <c r="I226" s="96" t="s">
        <v>3660</v>
      </c>
    </row>
    <row r="227" spans="1:9">
      <c r="A227" s="95" t="s">
        <v>801</v>
      </c>
      <c r="B227" s="95" t="s">
        <v>3748</v>
      </c>
      <c r="C227" s="95" t="s">
        <v>3749</v>
      </c>
      <c r="D227" s="95" t="s">
        <v>1660</v>
      </c>
      <c r="E227" s="95" t="s">
        <v>853</v>
      </c>
      <c r="F227" s="95" t="s">
        <v>3657</v>
      </c>
      <c r="G227" s="95" t="s">
        <v>3658</v>
      </c>
      <c r="H227" s="95" t="s">
        <v>3659</v>
      </c>
      <c r="I227" s="96" t="s">
        <v>3660</v>
      </c>
    </row>
    <row r="228" spans="1:9">
      <c r="A228" s="95" t="s">
        <v>801</v>
      </c>
      <c r="B228" s="95" t="s">
        <v>3750</v>
      </c>
      <c r="C228" s="95" t="s">
        <v>3751</v>
      </c>
      <c r="D228" s="95" t="s">
        <v>1660</v>
      </c>
      <c r="E228" s="95" t="s">
        <v>853</v>
      </c>
      <c r="F228" s="95" t="s">
        <v>3657</v>
      </c>
      <c r="G228" s="95" t="s">
        <v>3658</v>
      </c>
      <c r="H228" s="95" t="s">
        <v>3659</v>
      </c>
      <c r="I228" s="96" t="s">
        <v>3660</v>
      </c>
    </row>
    <row r="229" spans="1:9">
      <c r="A229" s="95" t="s">
        <v>801</v>
      </c>
      <c r="B229" s="95" t="s">
        <v>3752</v>
      </c>
      <c r="C229" s="95" t="s">
        <v>3753</v>
      </c>
      <c r="D229" s="95" t="s">
        <v>1660</v>
      </c>
      <c r="E229" s="95" t="s">
        <v>853</v>
      </c>
      <c r="F229" s="95" t="s">
        <v>3657</v>
      </c>
      <c r="G229" s="95" t="s">
        <v>3658</v>
      </c>
      <c r="H229" s="95" t="s">
        <v>3659</v>
      </c>
      <c r="I229" s="96" t="s">
        <v>3660</v>
      </c>
    </row>
    <row r="230" spans="1:9">
      <c r="A230" s="95" t="s">
        <v>801</v>
      </c>
      <c r="B230" s="95" t="s">
        <v>3754</v>
      </c>
      <c r="C230" s="95" t="s">
        <v>3755</v>
      </c>
      <c r="D230" s="95" t="s">
        <v>1660</v>
      </c>
      <c r="E230" s="95" t="s">
        <v>853</v>
      </c>
      <c r="F230" s="95" t="s">
        <v>3657</v>
      </c>
      <c r="G230" s="95" t="s">
        <v>3658</v>
      </c>
      <c r="H230" s="95" t="s">
        <v>3659</v>
      </c>
      <c r="I230" s="96" t="s">
        <v>3660</v>
      </c>
    </row>
    <row r="231" spans="1:9">
      <c r="A231" s="95" t="s">
        <v>801</v>
      </c>
      <c r="B231" s="95" t="s">
        <v>3756</v>
      </c>
      <c r="C231" s="95" t="s">
        <v>3757</v>
      </c>
      <c r="D231" s="95" t="s">
        <v>1660</v>
      </c>
      <c r="E231" s="95" t="s">
        <v>853</v>
      </c>
      <c r="F231" s="95" t="s">
        <v>3657</v>
      </c>
      <c r="G231" s="95" t="s">
        <v>3658</v>
      </c>
      <c r="H231" s="95" t="s">
        <v>3659</v>
      </c>
      <c r="I231" s="96" t="s">
        <v>3660</v>
      </c>
    </row>
    <row r="232" spans="1:9">
      <c r="A232" s="95" t="s">
        <v>801</v>
      </c>
      <c r="B232" s="95" t="s">
        <v>3758</v>
      </c>
      <c r="C232" s="95" t="s">
        <v>3759</v>
      </c>
      <c r="D232" s="95" t="s">
        <v>1660</v>
      </c>
      <c r="E232" s="95" t="s">
        <v>853</v>
      </c>
      <c r="F232" s="95" t="s">
        <v>3657</v>
      </c>
      <c r="G232" s="95" t="s">
        <v>3658</v>
      </c>
      <c r="H232" s="95" t="s">
        <v>3659</v>
      </c>
      <c r="I232" s="96" t="s">
        <v>3660</v>
      </c>
    </row>
    <row r="233" spans="1:9">
      <c r="A233" s="95" t="s">
        <v>801</v>
      </c>
      <c r="B233" s="95" t="s">
        <v>3760</v>
      </c>
      <c r="C233" s="95" t="s">
        <v>3761</v>
      </c>
      <c r="D233" s="95" t="s">
        <v>1660</v>
      </c>
      <c r="E233" s="95" t="s">
        <v>853</v>
      </c>
      <c r="F233" s="95" t="s">
        <v>3657</v>
      </c>
      <c r="G233" s="95" t="s">
        <v>3658</v>
      </c>
      <c r="H233" s="95" t="s">
        <v>3659</v>
      </c>
      <c r="I233" s="96" t="s">
        <v>3660</v>
      </c>
    </row>
    <row r="234" spans="1:9">
      <c r="A234" s="95" t="s">
        <v>801</v>
      </c>
      <c r="B234" s="95" t="s">
        <v>3762</v>
      </c>
      <c r="C234" s="95" t="s">
        <v>3763</v>
      </c>
      <c r="D234" s="95" t="s">
        <v>1660</v>
      </c>
      <c r="E234" s="95" t="s">
        <v>853</v>
      </c>
      <c r="F234" s="95" t="s">
        <v>3657</v>
      </c>
      <c r="G234" s="95" t="s">
        <v>3658</v>
      </c>
      <c r="H234" s="95" t="s">
        <v>3659</v>
      </c>
      <c r="I234" s="96" t="s">
        <v>3660</v>
      </c>
    </row>
    <row r="235" spans="1:9">
      <c r="A235" s="95" t="s">
        <v>801</v>
      </c>
      <c r="B235" s="95" t="s">
        <v>3764</v>
      </c>
      <c r="C235" s="95" t="s">
        <v>3765</v>
      </c>
      <c r="D235" s="95" t="s">
        <v>1660</v>
      </c>
      <c r="E235" s="95" t="s">
        <v>853</v>
      </c>
      <c r="F235" s="95" t="s">
        <v>3657</v>
      </c>
      <c r="G235" s="95" t="s">
        <v>3658</v>
      </c>
      <c r="H235" s="95" t="s">
        <v>3659</v>
      </c>
      <c r="I235" s="96" t="s">
        <v>3660</v>
      </c>
    </row>
    <row r="236" spans="1:9">
      <c r="A236" s="95" t="s">
        <v>801</v>
      </c>
      <c r="B236" s="95" t="s">
        <v>3766</v>
      </c>
      <c r="C236" s="95" t="s">
        <v>3767</v>
      </c>
      <c r="D236" s="95" t="s">
        <v>1660</v>
      </c>
      <c r="E236" s="95" t="s">
        <v>853</v>
      </c>
      <c r="F236" s="95" t="s">
        <v>3657</v>
      </c>
      <c r="G236" s="95" t="s">
        <v>3658</v>
      </c>
      <c r="H236" s="95" t="s">
        <v>3659</v>
      </c>
      <c r="I236" s="96" t="s">
        <v>3660</v>
      </c>
    </row>
    <row r="237" spans="1:9">
      <c r="A237" s="95" t="s">
        <v>801</v>
      </c>
      <c r="B237" s="95" t="s">
        <v>3768</v>
      </c>
      <c r="C237" s="95" t="s">
        <v>3769</v>
      </c>
      <c r="D237" s="95" t="s">
        <v>1660</v>
      </c>
      <c r="E237" s="95" t="s">
        <v>853</v>
      </c>
      <c r="F237" s="95" t="s">
        <v>3657</v>
      </c>
      <c r="G237" s="95" t="s">
        <v>3658</v>
      </c>
      <c r="H237" s="95" t="s">
        <v>3659</v>
      </c>
      <c r="I237" s="96" t="s">
        <v>3660</v>
      </c>
    </row>
    <row r="238" spans="1:9">
      <c r="A238" s="95" t="s">
        <v>801</v>
      </c>
      <c r="B238" s="95" t="s">
        <v>3770</v>
      </c>
      <c r="C238" s="95" t="s">
        <v>3771</v>
      </c>
      <c r="D238" s="95" t="s">
        <v>1660</v>
      </c>
      <c r="E238" s="95" t="s">
        <v>853</v>
      </c>
      <c r="F238" s="95" t="s">
        <v>3657</v>
      </c>
      <c r="G238" s="95" t="s">
        <v>3658</v>
      </c>
      <c r="H238" s="95" t="s">
        <v>3659</v>
      </c>
      <c r="I238" s="96" t="s">
        <v>3660</v>
      </c>
    </row>
    <row r="239" spans="1:9">
      <c r="A239" s="95" t="s">
        <v>801</v>
      </c>
      <c r="B239" s="95" t="s">
        <v>3772</v>
      </c>
      <c r="C239" s="95" t="s">
        <v>3773</v>
      </c>
      <c r="D239" s="95" t="s">
        <v>1660</v>
      </c>
      <c r="E239" s="95" t="s">
        <v>853</v>
      </c>
      <c r="F239" s="95" t="s">
        <v>3657</v>
      </c>
      <c r="G239" s="95" t="s">
        <v>3658</v>
      </c>
      <c r="H239" s="95" t="s">
        <v>3659</v>
      </c>
      <c r="I239" s="96" t="s">
        <v>3660</v>
      </c>
    </row>
    <row r="240" spans="1:9">
      <c r="A240" s="95" t="s">
        <v>801</v>
      </c>
      <c r="B240" s="95" t="s">
        <v>3774</v>
      </c>
      <c r="C240" s="95" t="s">
        <v>3775</v>
      </c>
      <c r="D240" s="95" t="s">
        <v>1660</v>
      </c>
      <c r="E240" s="95" t="s">
        <v>853</v>
      </c>
      <c r="F240" s="95" t="s">
        <v>3657</v>
      </c>
      <c r="G240" s="95" t="s">
        <v>3658</v>
      </c>
      <c r="H240" s="95" t="s">
        <v>3659</v>
      </c>
      <c r="I240" s="96" t="s">
        <v>3660</v>
      </c>
    </row>
    <row r="241" spans="1:9">
      <c r="A241" s="95" t="s">
        <v>801</v>
      </c>
      <c r="B241" s="95" t="s">
        <v>3776</v>
      </c>
      <c r="C241" s="95" t="s">
        <v>3777</v>
      </c>
      <c r="D241" s="95" t="s">
        <v>1660</v>
      </c>
      <c r="E241" s="95" t="s">
        <v>853</v>
      </c>
      <c r="F241" s="95" t="s">
        <v>3657</v>
      </c>
      <c r="G241" s="95" t="s">
        <v>3658</v>
      </c>
      <c r="H241" s="95" t="s">
        <v>3659</v>
      </c>
      <c r="I241" s="96" t="s">
        <v>3660</v>
      </c>
    </row>
    <row r="242" spans="1:9">
      <c r="A242" s="95" t="s">
        <v>801</v>
      </c>
      <c r="B242" s="95" t="s">
        <v>3778</v>
      </c>
      <c r="C242" s="95" t="s">
        <v>3779</v>
      </c>
      <c r="D242" s="95" t="s">
        <v>1660</v>
      </c>
      <c r="E242" s="95" t="s">
        <v>853</v>
      </c>
      <c r="F242" s="95" t="s">
        <v>3657</v>
      </c>
      <c r="G242" s="95" t="s">
        <v>3658</v>
      </c>
      <c r="H242" s="95" t="s">
        <v>3659</v>
      </c>
      <c r="I242" s="96" t="s">
        <v>3660</v>
      </c>
    </row>
    <row r="243" spans="1:9">
      <c r="A243" s="95" t="s">
        <v>801</v>
      </c>
      <c r="B243" s="95" t="s">
        <v>3780</v>
      </c>
      <c r="C243" s="95" t="s">
        <v>3781</v>
      </c>
      <c r="D243" s="95" t="s">
        <v>1660</v>
      </c>
      <c r="E243" s="95" t="s">
        <v>853</v>
      </c>
      <c r="F243" s="95" t="s">
        <v>3657</v>
      </c>
      <c r="G243" s="95" t="s">
        <v>3658</v>
      </c>
      <c r="H243" s="95" t="s">
        <v>3659</v>
      </c>
      <c r="I243" s="96" t="s">
        <v>3660</v>
      </c>
    </row>
    <row r="244" spans="1:9">
      <c r="A244" s="95" t="s">
        <v>801</v>
      </c>
      <c r="B244" s="95" t="s">
        <v>3782</v>
      </c>
      <c r="C244" s="95" t="s">
        <v>3783</v>
      </c>
      <c r="D244" s="95" t="s">
        <v>1660</v>
      </c>
      <c r="E244" s="95" t="s">
        <v>853</v>
      </c>
      <c r="F244" s="95" t="s">
        <v>3657</v>
      </c>
      <c r="G244" s="95" t="s">
        <v>3658</v>
      </c>
      <c r="H244" s="95" t="s">
        <v>3659</v>
      </c>
      <c r="I244" s="96" t="s">
        <v>3660</v>
      </c>
    </row>
    <row r="245" spans="1:9">
      <c r="A245" s="95" t="s">
        <v>801</v>
      </c>
      <c r="B245" s="95" t="s">
        <v>3784</v>
      </c>
      <c r="C245" s="95" t="s">
        <v>3785</v>
      </c>
      <c r="D245" s="95" t="s">
        <v>1660</v>
      </c>
      <c r="E245" s="95" t="s">
        <v>853</v>
      </c>
      <c r="F245" s="95" t="s">
        <v>3657</v>
      </c>
      <c r="G245" s="95" t="s">
        <v>3658</v>
      </c>
      <c r="H245" s="95" t="s">
        <v>3659</v>
      </c>
      <c r="I245" s="96" t="s">
        <v>3660</v>
      </c>
    </row>
    <row r="246" spans="1:9">
      <c r="A246" s="95" t="s">
        <v>801</v>
      </c>
      <c r="B246" s="95" t="s">
        <v>3786</v>
      </c>
      <c r="C246" s="95" t="s">
        <v>3787</v>
      </c>
      <c r="D246" s="95" t="s">
        <v>1660</v>
      </c>
      <c r="E246" s="95" t="s">
        <v>853</v>
      </c>
      <c r="F246" s="95" t="s">
        <v>3657</v>
      </c>
      <c r="G246" s="95" t="s">
        <v>3658</v>
      </c>
      <c r="H246" s="95" t="s">
        <v>3659</v>
      </c>
      <c r="I246" s="96" t="s">
        <v>3660</v>
      </c>
    </row>
    <row r="247" spans="1:9">
      <c r="A247" s="95" t="s">
        <v>801</v>
      </c>
      <c r="B247" s="95" t="s">
        <v>3788</v>
      </c>
      <c r="C247" s="95" t="s">
        <v>3789</v>
      </c>
      <c r="D247" s="95" t="s">
        <v>1660</v>
      </c>
      <c r="E247" s="95" t="s">
        <v>853</v>
      </c>
      <c r="F247" s="95" t="s">
        <v>3657</v>
      </c>
      <c r="G247" s="95" t="s">
        <v>3658</v>
      </c>
      <c r="H247" s="95" t="s">
        <v>3659</v>
      </c>
      <c r="I247" s="96" t="s">
        <v>3660</v>
      </c>
    </row>
    <row r="248" spans="1:9">
      <c r="A248" s="95" t="s">
        <v>801</v>
      </c>
      <c r="B248" s="95" t="s">
        <v>3790</v>
      </c>
      <c r="C248" s="95" t="s">
        <v>3791</v>
      </c>
      <c r="D248" s="95" t="s">
        <v>1660</v>
      </c>
      <c r="E248" s="95" t="s">
        <v>853</v>
      </c>
      <c r="F248" s="95" t="s">
        <v>3657</v>
      </c>
      <c r="G248" s="95" t="s">
        <v>3658</v>
      </c>
      <c r="H248" s="95" t="s">
        <v>3659</v>
      </c>
      <c r="I248" s="96" t="s">
        <v>3660</v>
      </c>
    </row>
    <row r="249" spans="1:9">
      <c r="A249" s="95" t="s">
        <v>801</v>
      </c>
      <c r="B249" s="95" t="s">
        <v>3792</v>
      </c>
      <c r="C249" s="95" t="s">
        <v>3793</v>
      </c>
      <c r="D249" s="95" t="s">
        <v>1660</v>
      </c>
      <c r="E249" s="95" t="s">
        <v>853</v>
      </c>
      <c r="F249" s="95" t="s">
        <v>3657</v>
      </c>
      <c r="G249" s="95" t="s">
        <v>3658</v>
      </c>
      <c r="H249" s="95" t="s">
        <v>3659</v>
      </c>
      <c r="I249" s="96" t="s">
        <v>3660</v>
      </c>
    </row>
    <row r="250" spans="1:9">
      <c r="A250" s="95" t="s">
        <v>801</v>
      </c>
      <c r="B250" s="95" t="s">
        <v>3794</v>
      </c>
      <c r="C250" s="95" t="s">
        <v>3795</v>
      </c>
      <c r="D250" s="95" t="s">
        <v>1660</v>
      </c>
      <c r="E250" s="95" t="s">
        <v>853</v>
      </c>
      <c r="F250" s="95" t="s">
        <v>3657</v>
      </c>
      <c r="G250" s="95" t="s">
        <v>3658</v>
      </c>
      <c r="H250" s="95" t="s">
        <v>3659</v>
      </c>
      <c r="I250" s="96" t="s">
        <v>3660</v>
      </c>
    </row>
    <row r="251" spans="1:9">
      <c r="A251" s="95" t="s">
        <v>801</v>
      </c>
      <c r="B251" s="95" t="s">
        <v>3796</v>
      </c>
      <c r="C251" s="95" t="s">
        <v>3797</v>
      </c>
      <c r="D251" s="95" t="s">
        <v>1660</v>
      </c>
      <c r="E251" s="95" t="s">
        <v>853</v>
      </c>
      <c r="F251" s="95" t="s">
        <v>3657</v>
      </c>
      <c r="G251" s="95" t="s">
        <v>3658</v>
      </c>
      <c r="H251" s="95" t="s">
        <v>3659</v>
      </c>
      <c r="I251" s="96" t="s">
        <v>3660</v>
      </c>
    </row>
    <row r="252" spans="1:9">
      <c r="A252" s="95" t="s">
        <v>801</v>
      </c>
      <c r="B252" s="95" t="s">
        <v>3798</v>
      </c>
      <c r="C252" s="95" t="s">
        <v>3799</v>
      </c>
      <c r="D252" s="95" t="s">
        <v>1660</v>
      </c>
      <c r="E252" s="95" t="s">
        <v>853</v>
      </c>
      <c r="F252" s="95" t="s">
        <v>3657</v>
      </c>
      <c r="G252" s="95" t="s">
        <v>3658</v>
      </c>
      <c r="H252" s="95" t="s">
        <v>3659</v>
      </c>
      <c r="I252" s="96" t="s">
        <v>3660</v>
      </c>
    </row>
    <row r="253" spans="1:9">
      <c r="A253" s="95" t="s">
        <v>801</v>
      </c>
      <c r="B253" s="95" t="s">
        <v>3800</v>
      </c>
      <c r="C253" s="95" t="s">
        <v>3801</v>
      </c>
      <c r="D253" s="95" t="s">
        <v>1660</v>
      </c>
      <c r="E253" s="95" t="s">
        <v>853</v>
      </c>
      <c r="F253" s="95" t="s">
        <v>3657</v>
      </c>
      <c r="G253" s="95" t="s">
        <v>3658</v>
      </c>
      <c r="H253" s="95" t="s">
        <v>3659</v>
      </c>
      <c r="I253" s="96" t="s">
        <v>3660</v>
      </c>
    </row>
    <row r="254" spans="1:9">
      <c r="A254" s="95" t="s">
        <v>801</v>
      </c>
      <c r="B254" s="95" t="s">
        <v>3802</v>
      </c>
      <c r="C254" s="95" t="s">
        <v>3803</v>
      </c>
      <c r="D254" s="95" t="s">
        <v>1660</v>
      </c>
      <c r="E254" s="95" t="s">
        <v>853</v>
      </c>
      <c r="F254" s="95" t="s">
        <v>3657</v>
      </c>
      <c r="G254" s="95" t="s">
        <v>3658</v>
      </c>
      <c r="H254" s="95" t="s">
        <v>3659</v>
      </c>
      <c r="I254" s="96" t="s">
        <v>3660</v>
      </c>
    </row>
    <row r="255" spans="1:9">
      <c r="A255" s="95" t="s">
        <v>801</v>
      </c>
      <c r="B255" s="95" t="s">
        <v>3804</v>
      </c>
      <c r="C255" s="95" t="s">
        <v>3805</v>
      </c>
      <c r="D255" s="95" t="s">
        <v>1660</v>
      </c>
      <c r="E255" s="95" t="s">
        <v>853</v>
      </c>
      <c r="F255" s="95" t="s">
        <v>3657</v>
      </c>
      <c r="G255" s="95" t="s">
        <v>3658</v>
      </c>
      <c r="H255" s="95" t="s">
        <v>3659</v>
      </c>
      <c r="I255" s="96" t="s">
        <v>3660</v>
      </c>
    </row>
    <row r="256" spans="1:9">
      <c r="A256" s="95" t="s">
        <v>801</v>
      </c>
      <c r="B256" s="95" t="s">
        <v>3806</v>
      </c>
      <c r="C256" s="95" t="s">
        <v>3807</v>
      </c>
      <c r="D256" s="95" t="s">
        <v>1660</v>
      </c>
      <c r="E256" s="95" t="s">
        <v>853</v>
      </c>
      <c r="F256" s="95" t="s">
        <v>3657</v>
      </c>
      <c r="G256" s="95" t="s">
        <v>3658</v>
      </c>
      <c r="H256" s="95" t="s">
        <v>3659</v>
      </c>
      <c r="I256" s="96" t="s">
        <v>3660</v>
      </c>
    </row>
    <row r="257" spans="1:9">
      <c r="A257" s="95" t="s">
        <v>801</v>
      </c>
      <c r="B257" s="95" t="s">
        <v>3808</v>
      </c>
      <c r="C257" s="95" t="s">
        <v>3809</v>
      </c>
      <c r="D257" s="95" t="s">
        <v>1660</v>
      </c>
      <c r="E257" s="95" t="s">
        <v>853</v>
      </c>
      <c r="F257" s="95" t="s">
        <v>3657</v>
      </c>
      <c r="G257" s="95" t="s">
        <v>3658</v>
      </c>
      <c r="H257" s="95" t="s">
        <v>3659</v>
      </c>
      <c r="I257" s="96" t="s">
        <v>3660</v>
      </c>
    </row>
    <row r="258" spans="1:9">
      <c r="A258" s="95" t="s">
        <v>801</v>
      </c>
      <c r="B258" s="95" t="s">
        <v>3810</v>
      </c>
      <c r="C258" s="95" t="s">
        <v>3811</v>
      </c>
      <c r="D258" s="95" t="s">
        <v>1660</v>
      </c>
      <c r="E258" s="95" t="s">
        <v>853</v>
      </c>
      <c r="F258" s="95" t="s">
        <v>3657</v>
      </c>
      <c r="G258" s="95" t="s">
        <v>3658</v>
      </c>
      <c r="H258" s="95" t="s">
        <v>3659</v>
      </c>
      <c r="I258" s="96" t="s">
        <v>3660</v>
      </c>
    </row>
    <row r="259" spans="1:9">
      <c r="A259" s="95" t="s">
        <v>784</v>
      </c>
      <c r="B259" s="95" t="s">
        <v>3812</v>
      </c>
      <c r="C259" s="95" t="s">
        <v>3813</v>
      </c>
      <c r="D259" s="95" t="s">
        <v>1660</v>
      </c>
      <c r="E259" s="95" t="s">
        <v>853</v>
      </c>
      <c r="F259" s="95" t="s">
        <v>3657</v>
      </c>
      <c r="G259" s="95" t="s">
        <v>3658</v>
      </c>
      <c r="H259" s="95" t="s">
        <v>3659</v>
      </c>
      <c r="I259" s="96" t="s">
        <v>3660</v>
      </c>
    </row>
    <row r="260" spans="1:9">
      <c r="A260" s="95" t="s">
        <v>784</v>
      </c>
      <c r="B260" s="95" t="s">
        <v>3814</v>
      </c>
      <c r="C260" s="95" t="s">
        <v>3815</v>
      </c>
      <c r="D260" s="95" t="s">
        <v>1660</v>
      </c>
      <c r="E260" s="95" t="s">
        <v>853</v>
      </c>
      <c r="F260" s="95" t="s">
        <v>3657</v>
      </c>
      <c r="G260" s="95" t="s">
        <v>3658</v>
      </c>
      <c r="H260" s="95" t="s">
        <v>3659</v>
      </c>
      <c r="I260" s="96" t="s">
        <v>3660</v>
      </c>
    </row>
    <row r="261" spans="1:9">
      <c r="A261" s="95" t="s">
        <v>784</v>
      </c>
      <c r="B261" s="95" t="s">
        <v>3816</v>
      </c>
      <c r="C261" s="95" t="s">
        <v>3817</v>
      </c>
      <c r="D261" s="95" t="s">
        <v>1660</v>
      </c>
      <c r="E261" s="95" t="s">
        <v>853</v>
      </c>
      <c r="F261" s="95" t="s">
        <v>3657</v>
      </c>
      <c r="G261" s="95" t="s">
        <v>3658</v>
      </c>
      <c r="H261" s="95" t="s">
        <v>3659</v>
      </c>
      <c r="I261" s="96" t="s">
        <v>3660</v>
      </c>
    </row>
    <row r="262" spans="1:9">
      <c r="A262" s="95" t="s">
        <v>784</v>
      </c>
      <c r="B262" s="95" t="s">
        <v>3818</v>
      </c>
      <c r="C262" s="95" t="s">
        <v>3819</v>
      </c>
      <c r="D262" s="95" t="s">
        <v>1660</v>
      </c>
      <c r="E262" s="95" t="s">
        <v>853</v>
      </c>
      <c r="F262" s="95" t="s">
        <v>3657</v>
      </c>
      <c r="G262" s="95" t="s">
        <v>3658</v>
      </c>
      <c r="H262" s="95" t="s">
        <v>3659</v>
      </c>
      <c r="I262" s="96" t="s">
        <v>3660</v>
      </c>
    </row>
    <row r="263" spans="1:9">
      <c r="A263" s="95" t="s">
        <v>784</v>
      </c>
      <c r="B263" s="95" t="s">
        <v>3820</v>
      </c>
      <c r="C263" s="95" t="s">
        <v>3821</v>
      </c>
      <c r="D263" s="95" t="s">
        <v>1660</v>
      </c>
      <c r="E263" s="95" t="s">
        <v>853</v>
      </c>
      <c r="F263" s="95" t="s">
        <v>3657</v>
      </c>
      <c r="G263" s="95" t="s">
        <v>3658</v>
      </c>
      <c r="H263" s="95" t="s">
        <v>3659</v>
      </c>
      <c r="I263" s="96" t="s">
        <v>3660</v>
      </c>
    </row>
    <row r="264" spans="1:9">
      <c r="A264" s="95" t="s">
        <v>784</v>
      </c>
      <c r="B264" s="95" t="s">
        <v>3822</v>
      </c>
      <c r="C264" s="95" t="s">
        <v>3823</v>
      </c>
      <c r="D264" s="95" t="s">
        <v>1660</v>
      </c>
      <c r="E264" s="95" t="s">
        <v>853</v>
      </c>
      <c r="F264" s="95" t="s">
        <v>3657</v>
      </c>
      <c r="G264" s="95" t="s">
        <v>3658</v>
      </c>
      <c r="H264" s="95" t="s">
        <v>3659</v>
      </c>
      <c r="I264" s="96" t="s">
        <v>3660</v>
      </c>
    </row>
    <row r="265" spans="1:9">
      <c r="A265" s="95" t="s">
        <v>784</v>
      </c>
      <c r="B265" s="95" t="s">
        <v>3824</v>
      </c>
      <c r="C265" s="95" t="s">
        <v>3825</v>
      </c>
      <c r="D265" s="95" t="s">
        <v>1660</v>
      </c>
      <c r="E265" s="95" t="s">
        <v>853</v>
      </c>
      <c r="F265" s="95" t="s">
        <v>3657</v>
      </c>
      <c r="G265" s="95" t="s">
        <v>3658</v>
      </c>
      <c r="H265" s="95" t="s">
        <v>3659</v>
      </c>
      <c r="I265" s="96" t="s">
        <v>3660</v>
      </c>
    </row>
    <row r="266" spans="1:9">
      <c r="A266" s="95" t="s">
        <v>784</v>
      </c>
      <c r="B266" s="95" t="s">
        <v>3826</v>
      </c>
      <c r="C266" s="95" t="s">
        <v>3827</v>
      </c>
      <c r="D266" s="95" t="s">
        <v>1660</v>
      </c>
      <c r="E266" s="95" t="s">
        <v>853</v>
      </c>
      <c r="F266" s="95" t="s">
        <v>3657</v>
      </c>
      <c r="G266" s="95" t="s">
        <v>3658</v>
      </c>
      <c r="H266" s="95" t="s">
        <v>3659</v>
      </c>
      <c r="I266" s="96" t="s">
        <v>3660</v>
      </c>
    </row>
    <row r="267" spans="1:9">
      <c r="A267" s="95" t="s">
        <v>784</v>
      </c>
      <c r="B267" s="95" t="s">
        <v>3828</v>
      </c>
      <c r="C267" s="95" t="s">
        <v>3829</v>
      </c>
      <c r="D267" s="95" t="s">
        <v>1660</v>
      </c>
      <c r="E267" s="95" t="s">
        <v>853</v>
      </c>
      <c r="F267" s="95" t="s">
        <v>3657</v>
      </c>
      <c r="G267" s="95" t="s">
        <v>3658</v>
      </c>
      <c r="H267" s="95" t="s">
        <v>3659</v>
      </c>
      <c r="I267" s="96" t="s">
        <v>3660</v>
      </c>
    </row>
    <row r="268" spans="1:9">
      <c r="A268" s="95" t="s">
        <v>784</v>
      </c>
      <c r="B268" s="95" t="s">
        <v>3830</v>
      </c>
      <c r="C268" s="95" t="s">
        <v>3831</v>
      </c>
      <c r="D268" s="95" t="s">
        <v>1660</v>
      </c>
      <c r="E268" s="95" t="s">
        <v>853</v>
      </c>
      <c r="F268" s="95" t="s">
        <v>3657</v>
      </c>
      <c r="G268" s="95" t="s">
        <v>3658</v>
      </c>
      <c r="H268" s="95" t="s">
        <v>3659</v>
      </c>
      <c r="I268" s="96" t="s">
        <v>3660</v>
      </c>
    </row>
    <row r="269" spans="1:9">
      <c r="A269" s="95" t="s">
        <v>784</v>
      </c>
      <c r="B269" s="95" t="s">
        <v>3832</v>
      </c>
      <c r="C269" s="95" t="s">
        <v>3833</v>
      </c>
      <c r="D269" s="95" t="s">
        <v>1660</v>
      </c>
      <c r="E269" s="95" t="s">
        <v>853</v>
      </c>
      <c r="F269" s="95" t="s">
        <v>3657</v>
      </c>
      <c r="G269" s="95" t="s">
        <v>3658</v>
      </c>
      <c r="H269" s="95" t="s">
        <v>3659</v>
      </c>
      <c r="I269" s="96" t="s">
        <v>3660</v>
      </c>
    </row>
    <row r="270" spans="1:9">
      <c r="A270" s="95" t="s">
        <v>784</v>
      </c>
      <c r="B270" s="95" t="s">
        <v>3834</v>
      </c>
      <c r="C270" s="95" t="s">
        <v>3835</v>
      </c>
      <c r="D270" s="95" t="s">
        <v>1660</v>
      </c>
      <c r="E270" s="95" t="s">
        <v>853</v>
      </c>
      <c r="F270" s="95" t="s">
        <v>3657</v>
      </c>
      <c r="G270" s="95" t="s">
        <v>3658</v>
      </c>
      <c r="H270" s="95" t="s">
        <v>3659</v>
      </c>
      <c r="I270" s="96" t="s">
        <v>3660</v>
      </c>
    </row>
    <row r="271" spans="1:9">
      <c r="A271" s="95" t="s">
        <v>784</v>
      </c>
      <c r="B271" s="95" t="s">
        <v>3836</v>
      </c>
      <c r="C271" s="95" t="s">
        <v>3837</v>
      </c>
      <c r="D271" s="95" t="s">
        <v>1660</v>
      </c>
      <c r="E271" s="95" t="s">
        <v>853</v>
      </c>
      <c r="F271" s="95" t="s">
        <v>3657</v>
      </c>
      <c r="G271" s="95" t="s">
        <v>3658</v>
      </c>
      <c r="H271" s="95" t="s">
        <v>3659</v>
      </c>
      <c r="I271" s="96" t="s">
        <v>3660</v>
      </c>
    </row>
    <row r="272" spans="1:9">
      <c r="A272" s="95" t="s">
        <v>784</v>
      </c>
      <c r="B272" s="95" t="s">
        <v>3838</v>
      </c>
      <c r="C272" s="95" t="s">
        <v>3839</v>
      </c>
      <c r="D272" s="95" t="s">
        <v>1660</v>
      </c>
      <c r="E272" s="95" t="s">
        <v>853</v>
      </c>
      <c r="F272" s="95" t="s">
        <v>3657</v>
      </c>
      <c r="G272" s="95" t="s">
        <v>3658</v>
      </c>
      <c r="H272" s="95" t="s">
        <v>3659</v>
      </c>
      <c r="I272" s="96" t="s">
        <v>3660</v>
      </c>
    </row>
    <row r="273" spans="1:9">
      <c r="A273" s="95" t="s">
        <v>784</v>
      </c>
      <c r="B273" s="95" t="s">
        <v>3840</v>
      </c>
      <c r="C273" s="95" t="s">
        <v>3841</v>
      </c>
      <c r="D273" s="95" t="s">
        <v>1660</v>
      </c>
      <c r="E273" s="95" t="s">
        <v>853</v>
      </c>
      <c r="F273" s="95" t="s">
        <v>3657</v>
      </c>
      <c r="G273" s="95" t="s">
        <v>3658</v>
      </c>
      <c r="H273" s="95" t="s">
        <v>3659</v>
      </c>
      <c r="I273" s="96" t="s">
        <v>3660</v>
      </c>
    </row>
    <row r="274" spans="1:9">
      <c r="A274" s="95" t="s">
        <v>784</v>
      </c>
      <c r="B274" s="95" t="s">
        <v>3842</v>
      </c>
      <c r="C274" s="95" t="s">
        <v>3843</v>
      </c>
      <c r="D274" s="95" t="s">
        <v>1660</v>
      </c>
      <c r="E274" s="95" t="s">
        <v>853</v>
      </c>
      <c r="F274" s="95" t="s">
        <v>3657</v>
      </c>
      <c r="G274" s="95" t="s">
        <v>3658</v>
      </c>
      <c r="H274" s="95" t="s">
        <v>3659</v>
      </c>
      <c r="I274" s="96" t="s">
        <v>3660</v>
      </c>
    </row>
    <row r="275" spans="1:9">
      <c r="A275" s="95" t="s">
        <v>784</v>
      </c>
      <c r="B275" s="95" t="s">
        <v>3844</v>
      </c>
      <c r="C275" s="95" t="s">
        <v>3845</v>
      </c>
      <c r="D275" s="95" t="s">
        <v>1660</v>
      </c>
      <c r="E275" s="95" t="s">
        <v>853</v>
      </c>
      <c r="F275" s="95" t="s">
        <v>3657</v>
      </c>
      <c r="G275" s="95" t="s">
        <v>3658</v>
      </c>
      <c r="H275" s="95" t="s">
        <v>3659</v>
      </c>
      <c r="I275" s="96" t="s">
        <v>3660</v>
      </c>
    </row>
    <row r="276" spans="1:9">
      <c r="A276" s="95" t="s">
        <v>784</v>
      </c>
      <c r="B276" s="95" t="s">
        <v>3846</v>
      </c>
      <c r="C276" s="95" t="s">
        <v>3847</v>
      </c>
      <c r="D276" s="95" t="s">
        <v>1660</v>
      </c>
      <c r="E276" s="95" t="s">
        <v>853</v>
      </c>
      <c r="F276" s="95" t="s">
        <v>3657</v>
      </c>
      <c r="G276" s="95" t="s">
        <v>3658</v>
      </c>
      <c r="H276" s="95" t="s">
        <v>3659</v>
      </c>
      <c r="I276" s="96" t="s">
        <v>3660</v>
      </c>
    </row>
    <row r="277" spans="1:9">
      <c r="A277" s="95" t="s">
        <v>784</v>
      </c>
      <c r="B277" s="95" t="s">
        <v>3848</v>
      </c>
      <c r="C277" s="95" t="s">
        <v>3849</v>
      </c>
      <c r="D277" s="95" t="s">
        <v>1660</v>
      </c>
      <c r="E277" s="95" t="s">
        <v>853</v>
      </c>
      <c r="F277" s="95" t="s">
        <v>3657</v>
      </c>
      <c r="G277" s="95" t="s">
        <v>3658</v>
      </c>
      <c r="H277" s="95" t="s">
        <v>3659</v>
      </c>
      <c r="I277" s="96" t="s">
        <v>3660</v>
      </c>
    </row>
    <row r="278" spans="1:9">
      <c r="A278" s="95" t="s">
        <v>784</v>
      </c>
      <c r="B278" s="95" t="s">
        <v>3850</v>
      </c>
      <c r="C278" s="95" t="s">
        <v>3851</v>
      </c>
      <c r="D278" s="95" t="s">
        <v>1660</v>
      </c>
      <c r="E278" s="95" t="s">
        <v>853</v>
      </c>
      <c r="F278" s="95" t="s">
        <v>3657</v>
      </c>
      <c r="G278" s="95" t="s">
        <v>3658</v>
      </c>
      <c r="H278" s="95" t="s">
        <v>3659</v>
      </c>
      <c r="I278" s="96" t="s">
        <v>3660</v>
      </c>
    </row>
    <row r="279" spans="1:9">
      <c r="A279" s="95" t="s">
        <v>784</v>
      </c>
      <c r="B279" s="95" t="s">
        <v>3852</v>
      </c>
      <c r="C279" s="95" t="s">
        <v>3853</v>
      </c>
      <c r="D279" s="95" t="s">
        <v>1660</v>
      </c>
      <c r="E279" s="95" t="s">
        <v>853</v>
      </c>
      <c r="F279" s="95" t="s">
        <v>3657</v>
      </c>
      <c r="G279" s="95" t="s">
        <v>3658</v>
      </c>
      <c r="H279" s="95" t="s">
        <v>3659</v>
      </c>
      <c r="I279" s="96" t="s">
        <v>3660</v>
      </c>
    </row>
    <row r="280" spans="1:9">
      <c r="A280" s="95" t="s">
        <v>784</v>
      </c>
      <c r="B280" s="95" t="s">
        <v>3854</v>
      </c>
      <c r="C280" s="95" t="s">
        <v>3855</v>
      </c>
      <c r="D280" s="95" t="s">
        <v>1660</v>
      </c>
      <c r="E280" s="95" t="s">
        <v>853</v>
      </c>
      <c r="F280" s="95" t="s">
        <v>3657</v>
      </c>
      <c r="G280" s="95" t="s">
        <v>3658</v>
      </c>
      <c r="H280" s="95" t="s">
        <v>3659</v>
      </c>
      <c r="I280" s="96" t="s">
        <v>3660</v>
      </c>
    </row>
    <row r="281" spans="1:9">
      <c r="A281" s="95" t="s">
        <v>784</v>
      </c>
      <c r="B281" s="95" t="s">
        <v>3856</v>
      </c>
      <c r="C281" s="95" t="s">
        <v>3857</v>
      </c>
      <c r="D281" s="95" t="s">
        <v>1660</v>
      </c>
      <c r="E281" s="95" t="s">
        <v>853</v>
      </c>
      <c r="F281" s="95" t="s">
        <v>3657</v>
      </c>
      <c r="G281" s="95" t="s">
        <v>3658</v>
      </c>
      <c r="H281" s="95" t="s">
        <v>3659</v>
      </c>
      <c r="I281" s="96" t="s">
        <v>3660</v>
      </c>
    </row>
    <row r="282" spans="1:9">
      <c r="A282" s="95" t="s">
        <v>784</v>
      </c>
      <c r="B282" s="95" t="s">
        <v>3858</v>
      </c>
      <c r="C282" s="95" t="s">
        <v>3859</v>
      </c>
      <c r="D282" s="95" t="s">
        <v>1660</v>
      </c>
      <c r="E282" s="95" t="s">
        <v>853</v>
      </c>
      <c r="F282" s="95" t="s">
        <v>3657</v>
      </c>
      <c r="G282" s="95" t="s">
        <v>3658</v>
      </c>
      <c r="H282" s="95" t="s">
        <v>3659</v>
      </c>
      <c r="I282" s="96" t="s">
        <v>3660</v>
      </c>
    </row>
    <row r="283" spans="1:9">
      <c r="A283" s="95" t="s">
        <v>784</v>
      </c>
      <c r="B283" s="95" t="s">
        <v>3860</v>
      </c>
      <c r="C283" s="95" t="s">
        <v>3861</v>
      </c>
      <c r="D283" s="95" t="s">
        <v>1660</v>
      </c>
      <c r="E283" s="95" t="s">
        <v>853</v>
      </c>
      <c r="F283" s="95" t="s">
        <v>3657</v>
      </c>
      <c r="G283" s="95" t="s">
        <v>3658</v>
      </c>
      <c r="H283" s="95" t="s">
        <v>3659</v>
      </c>
      <c r="I283" s="96" t="s">
        <v>3660</v>
      </c>
    </row>
    <row r="284" spans="1:9">
      <c r="A284" s="95" t="s">
        <v>784</v>
      </c>
      <c r="B284" s="95" t="s">
        <v>3862</v>
      </c>
      <c r="C284" s="95" t="s">
        <v>3863</v>
      </c>
      <c r="D284" s="95" t="s">
        <v>1660</v>
      </c>
      <c r="E284" s="95" t="s">
        <v>853</v>
      </c>
      <c r="F284" s="95" t="s">
        <v>3657</v>
      </c>
      <c r="G284" s="95" t="s">
        <v>3658</v>
      </c>
      <c r="H284" s="95" t="s">
        <v>3659</v>
      </c>
      <c r="I284" s="96" t="s">
        <v>3660</v>
      </c>
    </row>
    <row r="285" spans="1:9">
      <c r="A285" s="95" t="s">
        <v>784</v>
      </c>
      <c r="B285" s="95" t="s">
        <v>3864</v>
      </c>
      <c r="C285" s="95" t="s">
        <v>3865</v>
      </c>
      <c r="D285" s="95" t="s">
        <v>1660</v>
      </c>
      <c r="E285" s="95" t="s">
        <v>853</v>
      </c>
      <c r="F285" s="95" t="s">
        <v>3657</v>
      </c>
      <c r="G285" s="95" t="s">
        <v>3658</v>
      </c>
      <c r="H285" s="95" t="s">
        <v>3659</v>
      </c>
      <c r="I285" s="96" t="s">
        <v>3660</v>
      </c>
    </row>
    <row r="286" spans="1:9">
      <c r="A286" s="95" t="s">
        <v>784</v>
      </c>
      <c r="B286" s="95" t="s">
        <v>3866</v>
      </c>
      <c r="C286" s="95" t="s">
        <v>3867</v>
      </c>
      <c r="D286" s="95" t="s">
        <v>1660</v>
      </c>
      <c r="E286" s="95" t="s">
        <v>853</v>
      </c>
      <c r="F286" s="95" t="s">
        <v>3657</v>
      </c>
      <c r="G286" s="95" t="s">
        <v>3658</v>
      </c>
      <c r="H286" s="95" t="s">
        <v>3659</v>
      </c>
      <c r="I286" s="96" t="s">
        <v>3660</v>
      </c>
    </row>
    <row r="287" spans="1:9">
      <c r="A287" s="95" t="s">
        <v>784</v>
      </c>
      <c r="B287" s="95" t="s">
        <v>3868</v>
      </c>
      <c r="C287" s="95" t="s">
        <v>3869</v>
      </c>
      <c r="D287" s="95" t="s">
        <v>1660</v>
      </c>
      <c r="E287" s="95" t="s">
        <v>853</v>
      </c>
      <c r="F287" s="95" t="s">
        <v>3657</v>
      </c>
      <c r="G287" s="95" t="s">
        <v>3658</v>
      </c>
      <c r="H287" s="95" t="s">
        <v>3659</v>
      </c>
      <c r="I287" s="96" t="s">
        <v>3660</v>
      </c>
    </row>
    <row r="288" spans="1:9">
      <c r="A288" s="95" t="s">
        <v>784</v>
      </c>
      <c r="B288" s="95" t="s">
        <v>3870</v>
      </c>
      <c r="C288" s="95" t="s">
        <v>3871</v>
      </c>
      <c r="D288" s="95" t="s">
        <v>1660</v>
      </c>
      <c r="E288" s="95" t="s">
        <v>853</v>
      </c>
      <c r="F288" s="95" t="s">
        <v>3657</v>
      </c>
      <c r="G288" s="95" t="s">
        <v>3658</v>
      </c>
      <c r="H288" s="95" t="s">
        <v>3659</v>
      </c>
      <c r="I288" s="96" t="s">
        <v>3660</v>
      </c>
    </row>
    <row r="289" spans="1:9">
      <c r="A289" s="95" t="s">
        <v>784</v>
      </c>
      <c r="B289" s="95" t="s">
        <v>3872</v>
      </c>
      <c r="C289" s="95" t="s">
        <v>3873</v>
      </c>
      <c r="D289" s="95" t="s">
        <v>1660</v>
      </c>
      <c r="E289" s="95" t="s">
        <v>853</v>
      </c>
      <c r="F289" s="95" t="s">
        <v>3657</v>
      </c>
      <c r="G289" s="95" t="s">
        <v>3658</v>
      </c>
      <c r="H289" s="95" t="s">
        <v>3659</v>
      </c>
      <c r="I289" s="96" t="s">
        <v>3660</v>
      </c>
    </row>
    <row r="290" spans="1:9">
      <c r="A290" s="95" t="s">
        <v>784</v>
      </c>
      <c r="B290" s="95" t="s">
        <v>3874</v>
      </c>
      <c r="C290" s="95" t="s">
        <v>3875</v>
      </c>
      <c r="D290" s="95" t="s">
        <v>1660</v>
      </c>
      <c r="E290" s="95" t="s">
        <v>853</v>
      </c>
      <c r="F290" s="95" t="s">
        <v>3657</v>
      </c>
      <c r="G290" s="95" t="s">
        <v>3658</v>
      </c>
      <c r="H290" s="95" t="s">
        <v>3659</v>
      </c>
      <c r="I290" s="96" t="s">
        <v>3660</v>
      </c>
    </row>
    <row r="291" spans="1:9">
      <c r="A291" s="95" t="s">
        <v>784</v>
      </c>
      <c r="B291" s="95" t="s">
        <v>3876</v>
      </c>
      <c r="C291" s="95" t="s">
        <v>3877</v>
      </c>
      <c r="D291" s="95" t="s">
        <v>1660</v>
      </c>
      <c r="E291" s="95" t="s">
        <v>853</v>
      </c>
      <c r="F291" s="95" t="s">
        <v>3657</v>
      </c>
      <c r="G291" s="95" t="s">
        <v>3658</v>
      </c>
      <c r="H291" s="95" t="s">
        <v>3659</v>
      </c>
      <c r="I291" s="96" t="s">
        <v>3660</v>
      </c>
    </row>
    <row r="292" spans="1:9">
      <c r="A292" s="95" t="s">
        <v>784</v>
      </c>
      <c r="B292" s="95" t="s">
        <v>3878</v>
      </c>
      <c r="C292" s="95" t="s">
        <v>3879</v>
      </c>
      <c r="D292" s="95" t="s">
        <v>1660</v>
      </c>
      <c r="E292" s="95" t="s">
        <v>853</v>
      </c>
      <c r="F292" s="95" t="s">
        <v>3657</v>
      </c>
      <c r="G292" s="95" t="s">
        <v>3658</v>
      </c>
      <c r="H292" s="95" t="s">
        <v>3659</v>
      </c>
      <c r="I292" s="96" t="s">
        <v>3660</v>
      </c>
    </row>
    <row r="293" spans="1:9">
      <c r="A293" s="95" t="s">
        <v>784</v>
      </c>
      <c r="B293" s="95" t="s">
        <v>3880</v>
      </c>
      <c r="C293" s="95" t="s">
        <v>3881</v>
      </c>
      <c r="D293" s="95" t="s">
        <v>1660</v>
      </c>
      <c r="E293" s="95" t="s">
        <v>853</v>
      </c>
      <c r="F293" s="95" t="s">
        <v>3657</v>
      </c>
      <c r="G293" s="95" t="s">
        <v>3658</v>
      </c>
      <c r="H293" s="95" t="s">
        <v>3659</v>
      </c>
      <c r="I293" s="96" t="s">
        <v>3660</v>
      </c>
    </row>
    <row r="294" spans="1:9">
      <c r="A294" s="95" t="s">
        <v>784</v>
      </c>
      <c r="B294" s="95" t="s">
        <v>3882</v>
      </c>
      <c r="C294" s="95" t="s">
        <v>3883</v>
      </c>
      <c r="D294" s="95" t="s">
        <v>1660</v>
      </c>
      <c r="E294" s="95" t="s">
        <v>853</v>
      </c>
      <c r="F294" s="95" t="s">
        <v>3657</v>
      </c>
      <c r="G294" s="95" t="s">
        <v>3658</v>
      </c>
      <c r="H294" s="95" t="s">
        <v>3659</v>
      </c>
      <c r="I294" s="96" t="s">
        <v>3660</v>
      </c>
    </row>
    <row r="295" spans="1:9">
      <c r="A295" s="95" t="s">
        <v>784</v>
      </c>
      <c r="B295" s="95" t="s">
        <v>3884</v>
      </c>
      <c r="C295" s="95" t="s">
        <v>3885</v>
      </c>
      <c r="D295" s="95" t="s">
        <v>1660</v>
      </c>
      <c r="E295" s="95" t="s">
        <v>853</v>
      </c>
      <c r="F295" s="95" t="s">
        <v>3657</v>
      </c>
      <c r="G295" s="95" t="s">
        <v>3658</v>
      </c>
      <c r="H295" s="95" t="s">
        <v>3659</v>
      </c>
      <c r="I295" s="96" t="s">
        <v>3660</v>
      </c>
    </row>
    <row r="296" spans="1:9">
      <c r="A296" s="95" t="s">
        <v>784</v>
      </c>
      <c r="B296" s="95" t="s">
        <v>3886</v>
      </c>
      <c r="C296" s="95" t="s">
        <v>3887</v>
      </c>
      <c r="D296" s="95" t="s">
        <v>1660</v>
      </c>
      <c r="E296" s="95" t="s">
        <v>853</v>
      </c>
      <c r="F296" s="95" t="s">
        <v>3657</v>
      </c>
      <c r="G296" s="95" t="s">
        <v>3658</v>
      </c>
      <c r="H296" s="95" t="s">
        <v>3659</v>
      </c>
      <c r="I296" s="96" t="s">
        <v>3660</v>
      </c>
    </row>
    <row r="297" spans="1:9">
      <c r="A297" s="95" t="s">
        <v>784</v>
      </c>
      <c r="B297" s="95" t="s">
        <v>3888</v>
      </c>
      <c r="C297" s="95" t="s">
        <v>3889</v>
      </c>
      <c r="D297" s="95" t="s">
        <v>1660</v>
      </c>
      <c r="E297" s="95" t="s">
        <v>853</v>
      </c>
      <c r="F297" s="95" t="s">
        <v>3657</v>
      </c>
      <c r="G297" s="95" t="s">
        <v>3658</v>
      </c>
      <c r="H297" s="95" t="s">
        <v>3659</v>
      </c>
      <c r="I297" s="96" t="s">
        <v>3660</v>
      </c>
    </row>
    <row r="298" spans="1:9">
      <c r="A298" s="95" t="s">
        <v>784</v>
      </c>
      <c r="B298" s="95" t="s">
        <v>3890</v>
      </c>
      <c r="C298" s="95" t="s">
        <v>3891</v>
      </c>
      <c r="D298" s="95" t="s">
        <v>1660</v>
      </c>
      <c r="E298" s="95" t="s">
        <v>853</v>
      </c>
      <c r="F298" s="95" t="s">
        <v>3657</v>
      </c>
      <c r="G298" s="95" t="s">
        <v>3658</v>
      </c>
      <c r="H298" s="95" t="s">
        <v>3659</v>
      </c>
      <c r="I298" s="96" t="s">
        <v>3660</v>
      </c>
    </row>
    <row r="299" spans="1:9">
      <c r="A299" s="95" t="s">
        <v>809</v>
      </c>
      <c r="B299" s="95" t="s">
        <v>3892</v>
      </c>
      <c r="C299" s="95" t="s">
        <v>3893</v>
      </c>
      <c r="D299" s="95" t="s">
        <v>1660</v>
      </c>
      <c r="E299" s="95" t="s">
        <v>853</v>
      </c>
      <c r="F299" s="95" t="s">
        <v>3657</v>
      </c>
      <c r="G299" s="95" t="s">
        <v>3658</v>
      </c>
      <c r="H299" s="95" t="s">
        <v>3659</v>
      </c>
      <c r="I299" s="96" t="s">
        <v>3660</v>
      </c>
    </row>
    <row r="300" spans="1:9">
      <c r="A300" s="95" t="s">
        <v>809</v>
      </c>
      <c r="B300" s="95" t="s">
        <v>3894</v>
      </c>
      <c r="C300" s="95" t="s">
        <v>3895</v>
      </c>
      <c r="D300" s="95" t="s">
        <v>1660</v>
      </c>
      <c r="E300" s="95" t="s">
        <v>853</v>
      </c>
      <c r="F300" s="95" t="s">
        <v>3657</v>
      </c>
      <c r="G300" s="95" t="s">
        <v>3658</v>
      </c>
      <c r="H300" s="95" t="s">
        <v>3659</v>
      </c>
      <c r="I300" s="96" t="s">
        <v>3660</v>
      </c>
    </row>
    <row r="301" spans="1:9">
      <c r="A301" s="95" t="s">
        <v>809</v>
      </c>
      <c r="B301" s="95" t="s">
        <v>3896</v>
      </c>
      <c r="C301" s="95" t="s">
        <v>3897</v>
      </c>
      <c r="D301" s="95" t="s">
        <v>1660</v>
      </c>
      <c r="E301" s="95" t="s">
        <v>853</v>
      </c>
      <c r="F301" s="95" t="s">
        <v>3657</v>
      </c>
      <c r="G301" s="95" t="s">
        <v>3658</v>
      </c>
      <c r="H301" s="95" t="s">
        <v>3659</v>
      </c>
      <c r="I301" s="96" t="s">
        <v>3660</v>
      </c>
    </row>
    <row r="302" spans="1:9">
      <c r="A302" s="95" t="s">
        <v>809</v>
      </c>
      <c r="B302" s="95" t="s">
        <v>3898</v>
      </c>
      <c r="C302" s="95" t="s">
        <v>3899</v>
      </c>
      <c r="D302" s="95" t="s">
        <v>1660</v>
      </c>
      <c r="E302" s="95" t="s">
        <v>853</v>
      </c>
      <c r="F302" s="95" t="s">
        <v>3657</v>
      </c>
      <c r="G302" s="95" t="s">
        <v>3658</v>
      </c>
      <c r="H302" s="95" t="s">
        <v>3659</v>
      </c>
      <c r="I302" s="96" t="s">
        <v>3660</v>
      </c>
    </row>
    <row r="303" spans="1:9">
      <c r="A303" s="95" t="s">
        <v>809</v>
      </c>
      <c r="B303" s="95" t="s">
        <v>3900</v>
      </c>
      <c r="C303" s="95" t="s">
        <v>3901</v>
      </c>
      <c r="D303" s="95" t="s">
        <v>1660</v>
      </c>
      <c r="E303" s="95" t="s">
        <v>853</v>
      </c>
      <c r="F303" s="95" t="s">
        <v>3657</v>
      </c>
      <c r="G303" s="95" t="s">
        <v>3658</v>
      </c>
      <c r="H303" s="95" t="s">
        <v>3659</v>
      </c>
      <c r="I303" s="96" t="s">
        <v>3660</v>
      </c>
    </row>
    <row r="304" spans="1:9">
      <c r="A304" s="95" t="s">
        <v>809</v>
      </c>
      <c r="B304" s="95" t="s">
        <v>3902</v>
      </c>
      <c r="C304" s="95" t="s">
        <v>3903</v>
      </c>
      <c r="D304" s="95" t="s">
        <v>1660</v>
      </c>
      <c r="E304" s="95" t="s">
        <v>853</v>
      </c>
      <c r="F304" s="95" t="s">
        <v>3657</v>
      </c>
      <c r="G304" s="95" t="s">
        <v>3658</v>
      </c>
      <c r="H304" s="95" t="s">
        <v>3659</v>
      </c>
      <c r="I304" s="96" t="s">
        <v>3660</v>
      </c>
    </row>
    <row r="305" spans="1:9">
      <c r="A305" s="95" t="s">
        <v>809</v>
      </c>
      <c r="B305" s="95" t="s">
        <v>3904</v>
      </c>
      <c r="C305" s="95" t="s">
        <v>3905</v>
      </c>
      <c r="D305" s="95" t="s">
        <v>1660</v>
      </c>
      <c r="E305" s="95" t="s">
        <v>853</v>
      </c>
      <c r="F305" s="95" t="s">
        <v>3657</v>
      </c>
      <c r="G305" s="95" t="s">
        <v>3658</v>
      </c>
      <c r="H305" s="95" t="s">
        <v>3659</v>
      </c>
      <c r="I305" s="96" t="s">
        <v>3660</v>
      </c>
    </row>
    <row r="306" spans="1:9">
      <c r="A306" s="95" t="s">
        <v>809</v>
      </c>
      <c r="B306" s="95" t="s">
        <v>3906</v>
      </c>
      <c r="C306" s="95" t="s">
        <v>3907</v>
      </c>
      <c r="D306" s="95" t="s">
        <v>1660</v>
      </c>
      <c r="E306" s="95" t="s">
        <v>853</v>
      </c>
      <c r="F306" s="95" t="s">
        <v>3657</v>
      </c>
      <c r="G306" s="95" t="s">
        <v>3658</v>
      </c>
      <c r="H306" s="95" t="s">
        <v>3659</v>
      </c>
      <c r="I306" s="96" t="s">
        <v>3660</v>
      </c>
    </row>
    <row r="307" spans="1:9">
      <c r="A307" s="95" t="s">
        <v>809</v>
      </c>
      <c r="B307" s="95" t="s">
        <v>3908</v>
      </c>
      <c r="C307" s="95" t="s">
        <v>3909</v>
      </c>
      <c r="D307" s="95" t="s">
        <v>1660</v>
      </c>
      <c r="E307" s="95" t="s">
        <v>853</v>
      </c>
      <c r="F307" s="95" t="s">
        <v>3657</v>
      </c>
      <c r="G307" s="95" t="s">
        <v>3658</v>
      </c>
      <c r="H307" s="95" t="s">
        <v>3659</v>
      </c>
      <c r="I307" s="96" t="s">
        <v>3660</v>
      </c>
    </row>
    <row r="308" spans="1:9">
      <c r="A308" s="95" t="s">
        <v>809</v>
      </c>
      <c r="B308" s="95" t="s">
        <v>3910</v>
      </c>
      <c r="C308" s="95" t="s">
        <v>3911</v>
      </c>
      <c r="D308" s="95" t="s">
        <v>1660</v>
      </c>
      <c r="E308" s="95" t="s">
        <v>853</v>
      </c>
      <c r="F308" s="95" t="s">
        <v>3657</v>
      </c>
      <c r="G308" s="95" t="s">
        <v>3658</v>
      </c>
      <c r="H308" s="95" t="s">
        <v>3659</v>
      </c>
      <c r="I308" s="96" t="s">
        <v>3660</v>
      </c>
    </row>
    <row r="309" spans="1:9">
      <c r="A309" s="95" t="s">
        <v>809</v>
      </c>
      <c r="B309" s="95" t="s">
        <v>3912</v>
      </c>
      <c r="C309" s="95" t="s">
        <v>3913</v>
      </c>
      <c r="D309" s="95" t="s">
        <v>1660</v>
      </c>
      <c r="E309" s="95" t="s">
        <v>853</v>
      </c>
      <c r="F309" s="95" t="s">
        <v>3657</v>
      </c>
      <c r="G309" s="95" t="s">
        <v>3658</v>
      </c>
      <c r="H309" s="95" t="s">
        <v>3659</v>
      </c>
      <c r="I309" s="96" t="s">
        <v>3660</v>
      </c>
    </row>
    <row r="310" spans="1:9">
      <c r="A310" s="95" t="s">
        <v>809</v>
      </c>
      <c r="B310" s="95" t="s">
        <v>3914</v>
      </c>
      <c r="C310" s="95" t="s">
        <v>3915</v>
      </c>
      <c r="D310" s="95" t="s">
        <v>1660</v>
      </c>
      <c r="E310" s="95" t="s">
        <v>853</v>
      </c>
      <c r="F310" s="95" t="s">
        <v>3657</v>
      </c>
      <c r="G310" s="95" t="s">
        <v>3658</v>
      </c>
      <c r="H310" s="95" t="s">
        <v>3659</v>
      </c>
      <c r="I310" s="96" t="s">
        <v>3660</v>
      </c>
    </row>
    <row r="311" spans="1:9">
      <c r="A311" s="95" t="s">
        <v>809</v>
      </c>
      <c r="B311" s="95" t="s">
        <v>3916</v>
      </c>
      <c r="C311" s="95" t="s">
        <v>3917</v>
      </c>
      <c r="D311" s="95" t="s">
        <v>1660</v>
      </c>
      <c r="E311" s="95" t="s">
        <v>853</v>
      </c>
      <c r="F311" s="95" t="s">
        <v>3657</v>
      </c>
      <c r="G311" s="95" t="s">
        <v>3658</v>
      </c>
      <c r="H311" s="95" t="s">
        <v>3659</v>
      </c>
      <c r="I311" s="96" t="s">
        <v>3660</v>
      </c>
    </row>
    <row r="312" spans="1:9">
      <c r="A312" s="95" t="s">
        <v>809</v>
      </c>
      <c r="B312" s="95" t="s">
        <v>3918</v>
      </c>
      <c r="C312" s="95" t="s">
        <v>3919</v>
      </c>
      <c r="D312" s="95" t="s">
        <v>1660</v>
      </c>
      <c r="E312" s="95" t="s">
        <v>853</v>
      </c>
      <c r="F312" s="95" t="s">
        <v>3657</v>
      </c>
      <c r="G312" s="95" t="s">
        <v>3658</v>
      </c>
      <c r="H312" s="95" t="s">
        <v>3659</v>
      </c>
      <c r="I312" s="96" t="s">
        <v>3660</v>
      </c>
    </row>
    <row r="313" spans="1:9">
      <c r="A313" s="95" t="s">
        <v>809</v>
      </c>
      <c r="B313" s="95" t="s">
        <v>3920</v>
      </c>
      <c r="C313" s="95" t="s">
        <v>3921</v>
      </c>
      <c r="D313" s="95" t="s">
        <v>1660</v>
      </c>
      <c r="E313" s="95" t="s">
        <v>853</v>
      </c>
      <c r="F313" s="95" t="s">
        <v>3657</v>
      </c>
      <c r="G313" s="95" t="s">
        <v>3658</v>
      </c>
      <c r="H313" s="95" t="s">
        <v>3659</v>
      </c>
      <c r="I313" s="96" t="s">
        <v>3660</v>
      </c>
    </row>
    <row r="314" spans="1:9">
      <c r="A314" s="95" t="s">
        <v>809</v>
      </c>
      <c r="B314" s="95" t="s">
        <v>3922</v>
      </c>
      <c r="C314" s="95" t="s">
        <v>3923</v>
      </c>
      <c r="D314" s="95" t="s">
        <v>1660</v>
      </c>
      <c r="E314" s="95" t="s">
        <v>853</v>
      </c>
      <c r="F314" s="95" t="s">
        <v>3657</v>
      </c>
      <c r="G314" s="95" t="s">
        <v>3658</v>
      </c>
      <c r="H314" s="95" t="s">
        <v>3659</v>
      </c>
      <c r="I314" s="96" t="s">
        <v>3660</v>
      </c>
    </row>
    <row r="315" spans="1:9">
      <c r="A315" s="95" t="s">
        <v>809</v>
      </c>
      <c r="B315" s="95" t="s">
        <v>3924</v>
      </c>
      <c r="C315" s="95" t="s">
        <v>3925</v>
      </c>
      <c r="D315" s="95" t="s">
        <v>1660</v>
      </c>
      <c r="E315" s="95" t="s">
        <v>853</v>
      </c>
      <c r="F315" s="95" t="s">
        <v>3657</v>
      </c>
      <c r="G315" s="95" t="s">
        <v>3658</v>
      </c>
      <c r="H315" s="95" t="s">
        <v>3659</v>
      </c>
      <c r="I315" s="96" t="s">
        <v>3660</v>
      </c>
    </row>
    <row r="316" spans="1:9">
      <c r="A316" s="95" t="s">
        <v>809</v>
      </c>
      <c r="B316" s="95" t="s">
        <v>3926</v>
      </c>
      <c r="C316" s="95" t="s">
        <v>3927</v>
      </c>
      <c r="D316" s="95" t="s">
        <v>1660</v>
      </c>
      <c r="E316" s="95" t="s">
        <v>853</v>
      </c>
      <c r="F316" s="95" t="s">
        <v>3657</v>
      </c>
      <c r="G316" s="95" t="s">
        <v>3658</v>
      </c>
      <c r="H316" s="95" t="s">
        <v>3659</v>
      </c>
      <c r="I316" s="96" t="s">
        <v>3660</v>
      </c>
    </row>
    <row r="317" spans="1:9">
      <c r="A317" s="95" t="s">
        <v>809</v>
      </c>
      <c r="B317" s="95" t="s">
        <v>3928</v>
      </c>
      <c r="C317" s="95" t="s">
        <v>3929</v>
      </c>
      <c r="D317" s="95" t="s">
        <v>1660</v>
      </c>
      <c r="E317" s="95" t="s">
        <v>853</v>
      </c>
      <c r="F317" s="95" t="s">
        <v>3657</v>
      </c>
      <c r="G317" s="95" t="s">
        <v>3658</v>
      </c>
      <c r="H317" s="95" t="s">
        <v>3659</v>
      </c>
      <c r="I317" s="96" t="s">
        <v>3660</v>
      </c>
    </row>
    <row r="318" spans="1:9">
      <c r="A318" s="95" t="s">
        <v>809</v>
      </c>
      <c r="B318" s="95" t="s">
        <v>3930</v>
      </c>
      <c r="C318" s="95" t="s">
        <v>3931</v>
      </c>
      <c r="D318" s="95" t="s">
        <v>1660</v>
      </c>
      <c r="E318" s="95" t="s">
        <v>853</v>
      </c>
      <c r="F318" s="95" t="s">
        <v>3657</v>
      </c>
      <c r="G318" s="95" t="s">
        <v>3658</v>
      </c>
      <c r="H318" s="95" t="s">
        <v>3659</v>
      </c>
      <c r="I318" s="96" t="s">
        <v>3660</v>
      </c>
    </row>
    <row r="319" spans="1:9">
      <c r="A319" s="95" t="s">
        <v>809</v>
      </c>
      <c r="B319" s="95" t="s">
        <v>3932</v>
      </c>
      <c r="C319" s="95" t="s">
        <v>3933</v>
      </c>
      <c r="D319" s="95" t="s">
        <v>1660</v>
      </c>
      <c r="E319" s="95" t="s">
        <v>853</v>
      </c>
      <c r="F319" s="95" t="s">
        <v>3657</v>
      </c>
      <c r="G319" s="95" t="s">
        <v>3658</v>
      </c>
      <c r="H319" s="95" t="s">
        <v>3659</v>
      </c>
      <c r="I319" s="96" t="s">
        <v>3660</v>
      </c>
    </row>
    <row r="320" spans="1:9">
      <c r="A320" s="95" t="s">
        <v>809</v>
      </c>
      <c r="B320" s="95" t="s">
        <v>3934</v>
      </c>
      <c r="C320" s="95" t="s">
        <v>3935</v>
      </c>
      <c r="D320" s="95" t="s">
        <v>1660</v>
      </c>
      <c r="E320" s="95" t="s">
        <v>853</v>
      </c>
      <c r="F320" s="95" t="s">
        <v>3657</v>
      </c>
      <c r="G320" s="95" t="s">
        <v>3658</v>
      </c>
      <c r="H320" s="95" t="s">
        <v>3659</v>
      </c>
      <c r="I320" s="96" t="s">
        <v>3660</v>
      </c>
    </row>
    <row r="321" spans="1:9">
      <c r="A321" s="95" t="s">
        <v>809</v>
      </c>
      <c r="B321" s="95" t="s">
        <v>3936</v>
      </c>
      <c r="C321" s="95" t="s">
        <v>3937</v>
      </c>
      <c r="D321" s="95" t="s">
        <v>1660</v>
      </c>
      <c r="E321" s="95" t="s">
        <v>853</v>
      </c>
      <c r="F321" s="95" t="s">
        <v>3657</v>
      </c>
      <c r="G321" s="95" t="s">
        <v>3658</v>
      </c>
      <c r="H321" s="95" t="s">
        <v>3659</v>
      </c>
      <c r="I321" s="96" t="s">
        <v>3660</v>
      </c>
    </row>
    <row r="322" spans="1:9">
      <c r="A322" s="95" t="s">
        <v>809</v>
      </c>
      <c r="B322" s="95" t="s">
        <v>3938</v>
      </c>
      <c r="C322" s="95" t="s">
        <v>3939</v>
      </c>
      <c r="D322" s="95" t="s">
        <v>1660</v>
      </c>
      <c r="E322" s="95" t="s">
        <v>853</v>
      </c>
      <c r="F322" s="95" t="s">
        <v>3657</v>
      </c>
      <c r="G322" s="95" t="s">
        <v>3658</v>
      </c>
      <c r="H322" s="95" t="s">
        <v>3659</v>
      </c>
      <c r="I322" s="96" t="s">
        <v>3660</v>
      </c>
    </row>
    <row r="323" spans="1:9">
      <c r="A323" s="95" t="s">
        <v>809</v>
      </c>
      <c r="B323" s="95" t="s">
        <v>3940</v>
      </c>
      <c r="C323" s="95" t="s">
        <v>3941</v>
      </c>
      <c r="D323" s="95" t="s">
        <v>1660</v>
      </c>
      <c r="E323" s="95" t="s">
        <v>853</v>
      </c>
      <c r="F323" s="95" t="s">
        <v>3657</v>
      </c>
      <c r="G323" s="95" t="s">
        <v>3658</v>
      </c>
      <c r="H323" s="95" t="s">
        <v>3659</v>
      </c>
      <c r="I323" s="96" t="s">
        <v>3660</v>
      </c>
    </row>
    <row r="324" spans="1:9">
      <c r="A324" s="95" t="s">
        <v>809</v>
      </c>
      <c r="B324" s="95" t="s">
        <v>3942</v>
      </c>
      <c r="C324" s="95" t="s">
        <v>3943</v>
      </c>
      <c r="D324" s="95" t="s">
        <v>1660</v>
      </c>
      <c r="E324" s="95" t="s">
        <v>853</v>
      </c>
      <c r="F324" s="95" t="s">
        <v>3657</v>
      </c>
      <c r="G324" s="95" t="s">
        <v>3658</v>
      </c>
      <c r="H324" s="95" t="s">
        <v>3659</v>
      </c>
      <c r="I324" s="96" t="s">
        <v>3660</v>
      </c>
    </row>
    <row r="325" spans="1:9">
      <c r="A325" s="95" t="s">
        <v>809</v>
      </c>
      <c r="B325" s="95" t="s">
        <v>3944</v>
      </c>
      <c r="C325" s="95" t="s">
        <v>3945</v>
      </c>
      <c r="D325" s="95" t="s">
        <v>1660</v>
      </c>
      <c r="E325" s="95" t="s">
        <v>853</v>
      </c>
      <c r="F325" s="95" t="s">
        <v>3657</v>
      </c>
      <c r="G325" s="95" t="s">
        <v>3658</v>
      </c>
      <c r="H325" s="95" t="s">
        <v>3659</v>
      </c>
      <c r="I325" s="96" t="s">
        <v>3660</v>
      </c>
    </row>
    <row r="326" spans="1:9">
      <c r="A326" s="95" t="s">
        <v>809</v>
      </c>
      <c r="B326" s="95" t="s">
        <v>3946</v>
      </c>
      <c r="C326" s="95" t="s">
        <v>3947</v>
      </c>
      <c r="D326" s="95" t="s">
        <v>1660</v>
      </c>
      <c r="E326" s="95" t="s">
        <v>853</v>
      </c>
      <c r="F326" s="95" t="s">
        <v>3657</v>
      </c>
      <c r="G326" s="95" t="s">
        <v>3658</v>
      </c>
      <c r="H326" s="95" t="s">
        <v>3659</v>
      </c>
      <c r="I326" s="96" t="s">
        <v>3660</v>
      </c>
    </row>
    <row r="327" spans="1:9">
      <c r="A327" s="95" t="s">
        <v>809</v>
      </c>
      <c r="B327" s="95" t="s">
        <v>3948</v>
      </c>
      <c r="C327" s="95" t="s">
        <v>3949</v>
      </c>
      <c r="D327" s="95" t="s">
        <v>1660</v>
      </c>
      <c r="E327" s="95" t="s">
        <v>853</v>
      </c>
      <c r="F327" s="95" t="s">
        <v>3657</v>
      </c>
      <c r="G327" s="95" t="s">
        <v>3658</v>
      </c>
      <c r="H327" s="95" t="s">
        <v>3659</v>
      </c>
      <c r="I327" s="96" t="s">
        <v>3660</v>
      </c>
    </row>
    <row r="328" spans="1:9">
      <c r="A328" s="95" t="s">
        <v>809</v>
      </c>
      <c r="B328" s="95" t="s">
        <v>3950</v>
      </c>
      <c r="C328" s="95" t="s">
        <v>3951</v>
      </c>
      <c r="D328" s="95" t="s">
        <v>1660</v>
      </c>
      <c r="E328" s="95" t="s">
        <v>853</v>
      </c>
      <c r="F328" s="95" t="s">
        <v>3657</v>
      </c>
      <c r="G328" s="95" t="s">
        <v>3658</v>
      </c>
      <c r="H328" s="95" t="s">
        <v>3659</v>
      </c>
      <c r="I328" s="96" t="s">
        <v>3660</v>
      </c>
    </row>
    <row r="329" spans="1:9">
      <c r="A329" s="95" t="s">
        <v>809</v>
      </c>
      <c r="B329" s="95" t="s">
        <v>3952</v>
      </c>
      <c r="C329" s="95" t="s">
        <v>3953</v>
      </c>
      <c r="D329" s="95" t="s">
        <v>1660</v>
      </c>
      <c r="E329" s="95" t="s">
        <v>853</v>
      </c>
      <c r="F329" s="95" t="s">
        <v>3657</v>
      </c>
      <c r="G329" s="95" t="s">
        <v>3658</v>
      </c>
      <c r="H329" s="95" t="s">
        <v>3659</v>
      </c>
      <c r="I329" s="96" t="s">
        <v>3660</v>
      </c>
    </row>
    <row r="330" spans="1:9">
      <c r="A330" s="95" t="s">
        <v>809</v>
      </c>
      <c r="B330" s="95" t="s">
        <v>3954</v>
      </c>
      <c r="C330" s="95" t="s">
        <v>3955</v>
      </c>
      <c r="D330" s="95" t="s">
        <v>1660</v>
      </c>
      <c r="E330" s="95" t="s">
        <v>853</v>
      </c>
      <c r="F330" s="95" t="s">
        <v>3657</v>
      </c>
      <c r="G330" s="95" t="s">
        <v>3658</v>
      </c>
      <c r="H330" s="95" t="s">
        <v>3659</v>
      </c>
      <c r="I330" s="96" t="s">
        <v>3660</v>
      </c>
    </row>
    <row r="331" spans="1:9">
      <c r="A331" s="95" t="s">
        <v>809</v>
      </c>
      <c r="B331" s="95" t="s">
        <v>3956</v>
      </c>
      <c r="C331" s="95" t="s">
        <v>3957</v>
      </c>
      <c r="D331" s="95" t="s">
        <v>1660</v>
      </c>
      <c r="E331" s="95" t="s">
        <v>853</v>
      </c>
      <c r="F331" s="95" t="s">
        <v>3657</v>
      </c>
      <c r="G331" s="95" t="s">
        <v>3658</v>
      </c>
      <c r="H331" s="95" t="s">
        <v>3659</v>
      </c>
      <c r="I331" s="96" t="s">
        <v>3660</v>
      </c>
    </row>
    <row r="332" spans="1:9">
      <c r="A332" s="95" t="s">
        <v>828</v>
      </c>
      <c r="B332" s="95" t="s">
        <v>3958</v>
      </c>
      <c r="C332" s="95" t="s">
        <v>3959</v>
      </c>
      <c r="D332" s="95" t="s">
        <v>3960</v>
      </c>
      <c r="E332" s="95" t="s">
        <v>3961</v>
      </c>
      <c r="F332" s="95" t="s">
        <v>3410</v>
      </c>
      <c r="G332" s="95" t="s">
        <v>3410</v>
      </c>
      <c r="H332" s="95" t="s">
        <v>3410</v>
      </c>
      <c r="I332" s="96" t="s">
        <v>3410</v>
      </c>
    </row>
    <row r="333" spans="1:9">
      <c r="A333" s="95" t="s">
        <v>828</v>
      </c>
      <c r="B333" s="95" t="s">
        <v>3962</v>
      </c>
      <c r="C333" s="95" t="s">
        <v>3963</v>
      </c>
      <c r="D333" s="95" t="s">
        <v>3960</v>
      </c>
      <c r="E333" s="95" t="s">
        <v>3961</v>
      </c>
      <c r="F333" s="95" t="s">
        <v>3410</v>
      </c>
      <c r="G333" s="95" t="s">
        <v>3410</v>
      </c>
      <c r="H333" s="95" t="s">
        <v>3410</v>
      </c>
      <c r="I333" s="96" t="s">
        <v>3410</v>
      </c>
    </row>
    <row r="334" spans="1:9">
      <c r="A334" s="95" t="s">
        <v>828</v>
      </c>
      <c r="B334" s="95" t="s">
        <v>3964</v>
      </c>
      <c r="C334" s="95" t="s">
        <v>3965</v>
      </c>
      <c r="D334" s="95" t="s">
        <v>3960</v>
      </c>
      <c r="E334" s="95" t="s">
        <v>3961</v>
      </c>
      <c r="F334" s="95" t="s">
        <v>3410</v>
      </c>
      <c r="G334" s="95" t="s">
        <v>3410</v>
      </c>
      <c r="H334" s="95" t="s">
        <v>3410</v>
      </c>
      <c r="I334" s="96" t="s">
        <v>3410</v>
      </c>
    </row>
    <row r="335" spans="1:9">
      <c r="A335" s="95" t="s">
        <v>828</v>
      </c>
      <c r="B335" s="95" t="s">
        <v>3966</v>
      </c>
      <c r="C335" s="95" t="s">
        <v>3967</v>
      </c>
      <c r="D335" s="95" t="s">
        <v>3960</v>
      </c>
      <c r="E335" s="95" t="s">
        <v>3961</v>
      </c>
      <c r="F335" s="95" t="s">
        <v>3410</v>
      </c>
      <c r="G335" s="95" t="s">
        <v>3410</v>
      </c>
      <c r="H335" s="95" t="s">
        <v>3410</v>
      </c>
      <c r="I335" s="96" t="s">
        <v>3410</v>
      </c>
    </row>
    <row r="336" spans="1:9">
      <c r="A336" s="95" t="s">
        <v>828</v>
      </c>
      <c r="B336" s="95" t="s">
        <v>3968</v>
      </c>
      <c r="C336" s="95" t="s">
        <v>3969</v>
      </c>
      <c r="D336" s="95" t="s">
        <v>3960</v>
      </c>
      <c r="E336" s="95" t="s">
        <v>3961</v>
      </c>
      <c r="F336" s="95" t="s">
        <v>3410</v>
      </c>
      <c r="G336" s="95" t="s">
        <v>3410</v>
      </c>
      <c r="H336" s="95" t="s">
        <v>3410</v>
      </c>
      <c r="I336" s="96" t="s">
        <v>3410</v>
      </c>
    </row>
    <row r="337" spans="1:9">
      <c r="A337" s="95" t="s">
        <v>828</v>
      </c>
      <c r="B337" s="95" t="s">
        <v>3970</v>
      </c>
      <c r="C337" s="95" t="s">
        <v>3971</v>
      </c>
      <c r="D337" s="95" t="s">
        <v>3960</v>
      </c>
      <c r="E337" s="95" t="s">
        <v>3961</v>
      </c>
      <c r="F337" s="95" t="s">
        <v>3410</v>
      </c>
      <c r="G337" s="95" t="s">
        <v>3410</v>
      </c>
      <c r="H337" s="95" t="s">
        <v>3410</v>
      </c>
      <c r="I337" s="96" t="s">
        <v>3410</v>
      </c>
    </row>
    <row r="338" spans="1:9">
      <c r="A338" s="95" t="s">
        <v>828</v>
      </c>
      <c r="B338" s="95" t="s">
        <v>3972</v>
      </c>
      <c r="C338" s="95" t="s">
        <v>3973</v>
      </c>
      <c r="D338" s="95" t="s">
        <v>3960</v>
      </c>
      <c r="E338" s="95" t="s">
        <v>3961</v>
      </c>
      <c r="F338" s="95" t="s">
        <v>3410</v>
      </c>
      <c r="G338" s="95" t="s">
        <v>3410</v>
      </c>
      <c r="H338" s="95" t="s">
        <v>3410</v>
      </c>
      <c r="I338" s="96" t="s">
        <v>3410</v>
      </c>
    </row>
    <row r="339" spans="1:9">
      <c r="A339" s="95" t="s">
        <v>828</v>
      </c>
      <c r="B339" s="95" t="s">
        <v>3974</v>
      </c>
      <c r="C339" s="95" t="s">
        <v>3975</v>
      </c>
      <c r="D339" s="95" t="s">
        <v>3960</v>
      </c>
      <c r="E339" s="95" t="s">
        <v>3961</v>
      </c>
      <c r="F339" s="95" t="s">
        <v>3410</v>
      </c>
      <c r="G339" s="95" t="s">
        <v>3410</v>
      </c>
      <c r="H339" s="95" t="s">
        <v>3410</v>
      </c>
      <c r="I339" s="96" t="s">
        <v>3410</v>
      </c>
    </row>
    <row r="340" spans="1:9">
      <c r="A340" s="95" t="s">
        <v>828</v>
      </c>
      <c r="B340" s="95" t="s">
        <v>3976</v>
      </c>
      <c r="C340" s="95" t="s">
        <v>3977</v>
      </c>
      <c r="D340" s="95" t="s">
        <v>3960</v>
      </c>
      <c r="E340" s="95" t="s">
        <v>3961</v>
      </c>
      <c r="F340" s="95" t="s">
        <v>3410</v>
      </c>
      <c r="G340" s="95" t="s">
        <v>3410</v>
      </c>
      <c r="H340" s="95" t="s">
        <v>3410</v>
      </c>
      <c r="I340" s="96" t="s">
        <v>3410</v>
      </c>
    </row>
    <row r="341" spans="1:9">
      <c r="A341" s="95" t="s">
        <v>828</v>
      </c>
      <c r="B341" s="95" t="s">
        <v>3978</v>
      </c>
      <c r="C341" s="95" t="s">
        <v>3979</v>
      </c>
      <c r="D341" s="95" t="s">
        <v>3960</v>
      </c>
      <c r="E341" s="95" t="s">
        <v>3961</v>
      </c>
      <c r="F341" s="95" t="s">
        <v>3410</v>
      </c>
      <c r="G341" s="95" t="s">
        <v>3410</v>
      </c>
      <c r="H341" s="95" t="s">
        <v>3410</v>
      </c>
      <c r="I341" s="96" t="s">
        <v>3410</v>
      </c>
    </row>
    <row r="342" spans="1:9">
      <c r="A342" s="95" t="s">
        <v>828</v>
      </c>
      <c r="B342" s="95" t="s">
        <v>3980</v>
      </c>
      <c r="C342" s="95" t="s">
        <v>3981</v>
      </c>
      <c r="D342" s="95" t="s">
        <v>3960</v>
      </c>
      <c r="E342" s="95" t="s">
        <v>3961</v>
      </c>
      <c r="F342" s="95" t="s">
        <v>3410</v>
      </c>
      <c r="G342" s="95" t="s">
        <v>3410</v>
      </c>
      <c r="H342" s="95" t="s">
        <v>3410</v>
      </c>
      <c r="I342" s="96" t="s">
        <v>3410</v>
      </c>
    </row>
    <row r="343" spans="1:9">
      <c r="A343" s="95" t="s">
        <v>828</v>
      </c>
      <c r="B343" s="95" t="s">
        <v>3982</v>
      </c>
      <c r="C343" s="95" t="s">
        <v>3983</v>
      </c>
      <c r="D343" s="95" t="s">
        <v>3960</v>
      </c>
      <c r="E343" s="95" t="s">
        <v>3961</v>
      </c>
      <c r="F343" s="95" t="s">
        <v>3410</v>
      </c>
      <c r="G343" s="95" t="s">
        <v>3410</v>
      </c>
      <c r="H343" s="95" t="s">
        <v>3410</v>
      </c>
      <c r="I343" s="96" t="s">
        <v>3410</v>
      </c>
    </row>
    <row r="344" spans="1:9">
      <c r="A344" s="95" t="s">
        <v>828</v>
      </c>
      <c r="B344" s="95" t="s">
        <v>3984</v>
      </c>
      <c r="C344" s="95" t="s">
        <v>3985</v>
      </c>
      <c r="D344" s="95" t="s">
        <v>3960</v>
      </c>
      <c r="E344" s="95" t="s">
        <v>3961</v>
      </c>
      <c r="F344" s="95" t="s">
        <v>3410</v>
      </c>
      <c r="G344" s="95" t="s">
        <v>3410</v>
      </c>
      <c r="H344" s="95" t="s">
        <v>3410</v>
      </c>
      <c r="I344" s="96" t="s">
        <v>3410</v>
      </c>
    </row>
    <row r="345" spans="1:9">
      <c r="A345" s="95" t="s">
        <v>828</v>
      </c>
      <c r="B345" s="95" t="s">
        <v>3986</v>
      </c>
      <c r="C345" s="95" t="s">
        <v>3987</v>
      </c>
      <c r="D345" s="95" t="s">
        <v>3960</v>
      </c>
      <c r="E345" s="95" t="s">
        <v>3961</v>
      </c>
      <c r="F345" s="95" t="s">
        <v>3410</v>
      </c>
      <c r="G345" s="95" t="s">
        <v>3410</v>
      </c>
      <c r="H345" s="95" t="s">
        <v>3410</v>
      </c>
      <c r="I345" s="96" t="s">
        <v>3410</v>
      </c>
    </row>
    <row r="346" spans="1:9">
      <c r="A346" s="95" t="s">
        <v>828</v>
      </c>
      <c r="B346" s="95" t="s">
        <v>3988</v>
      </c>
      <c r="C346" s="95" t="s">
        <v>3989</v>
      </c>
      <c r="D346" s="95" t="s">
        <v>3960</v>
      </c>
      <c r="E346" s="95" t="s">
        <v>3961</v>
      </c>
      <c r="F346" s="95" t="s">
        <v>3410</v>
      </c>
      <c r="G346" s="95" t="s">
        <v>3410</v>
      </c>
      <c r="H346" s="95" t="s">
        <v>3410</v>
      </c>
      <c r="I346" s="96" t="s">
        <v>3410</v>
      </c>
    </row>
    <row r="347" spans="1:9">
      <c r="A347" s="95" t="s">
        <v>828</v>
      </c>
      <c r="B347" s="95" t="s">
        <v>3990</v>
      </c>
      <c r="C347" s="95" t="s">
        <v>3991</v>
      </c>
      <c r="D347" s="95" t="s">
        <v>3960</v>
      </c>
      <c r="E347" s="95" t="s">
        <v>3961</v>
      </c>
      <c r="F347" s="95" t="s">
        <v>3410</v>
      </c>
      <c r="G347" s="95" t="s">
        <v>3410</v>
      </c>
      <c r="H347" s="95" t="s">
        <v>3410</v>
      </c>
      <c r="I347" s="96" t="s">
        <v>3410</v>
      </c>
    </row>
    <row r="348" spans="1:9">
      <c r="A348" s="95" t="s">
        <v>823</v>
      </c>
      <c r="B348" s="95" t="s">
        <v>3992</v>
      </c>
      <c r="C348" s="95" t="s">
        <v>3993</v>
      </c>
      <c r="D348" s="95" t="s">
        <v>3960</v>
      </c>
      <c r="E348" s="95" t="s">
        <v>3961</v>
      </c>
      <c r="F348" s="95" t="s">
        <v>3410</v>
      </c>
      <c r="G348" s="95" t="s">
        <v>3410</v>
      </c>
      <c r="H348" s="95" t="s">
        <v>3410</v>
      </c>
      <c r="I348" s="96" t="s">
        <v>3410</v>
      </c>
    </row>
    <row r="349" spans="1:9">
      <c r="A349" s="95" t="s">
        <v>823</v>
      </c>
      <c r="B349" s="95" t="s">
        <v>3994</v>
      </c>
      <c r="C349" s="95" t="s">
        <v>3995</v>
      </c>
      <c r="D349" s="95" t="s">
        <v>3960</v>
      </c>
      <c r="E349" s="95" t="s">
        <v>3961</v>
      </c>
      <c r="F349" s="95" t="s">
        <v>3410</v>
      </c>
      <c r="G349" s="95" t="s">
        <v>3410</v>
      </c>
      <c r="H349" s="95" t="s">
        <v>3410</v>
      </c>
      <c r="I349" s="96" t="s">
        <v>3410</v>
      </c>
    </row>
    <row r="350" spans="1:9">
      <c r="A350" s="95" t="s">
        <v>823</v>
      </c>
      <c r="B350" s="95" t="s">
        <v>3996</v>
      </c>
      <c r="C350" s="95" t="s">
        <v>3997</v>
      </c>
      <c r="D350" s="95" t="s">
        <v>3960</v>
      </c>
      <c r="E350" s="95" t="s">
        <v>3961</v>
      </c>
      <c r="F350" s="95" t="s">
        <v>3410</v>
      </c>
      <c r="G350" s="95" t="s">
        <v>3410</v>
      </c>
      <c r="H350" s="95" t="s">
        <v>3410</v>
      </c>
      <c r="I350" s="96" t="s">
        <v>3410</v>
      </c>
    </row>
    <row r="351" spans="1:9">
      <c r="A351" s="95" t="s">
        <v>823</v>
      </c>
      <c r="B351" s="95" t="s">
        <v>3998</v>
      </c>
      <c r="C351" s="95" t="s">
        <v>3999</v>
      </c>
      <c r="D351" s="95" t="s">
        <v>3960</v>
      </c>
      <c r="E351" s="95" t="s">
        <v>3961</v>
      </c>
      <c r="F351" s="95" t="s">
        <v>3410</v>
      </c>
      <c r="G351" s="95" t="s">
        <v>3410</v>
      </c>
      <c r="H351" s="95" t="s">
        <v>3410</v>
      </c>
      <c r="I351" s="96" t="s">
        <v>3410</v>
      </c>
    </row>
    <row r="352" spans="1:9">
      <c r="A352" s="95" t="s">
        <v>823</v>
      </c>
      <c r="B352" s="95" t="s">
        <v>4000</v>
      </c>
      <c r="C352" s="95" t="s">
        <v>4001</v>
      </c>
      <c r="D352" s="95" t="s">
        <v>3960</v>
      </c>
      <c r="E352" s="95" t="s">
        <v>3961</v>
      </c>
      <c r="F352" s="95" t="s">
        <v>3410</v>
      </c>
      <c r="G352" s="95" t="s">
        <v>3410</v>
      </c>
      <c r="H352" s="95" t="s">
        <v>3410</v>
      </c>
      <c r="I352" s="96" t="s">
        <v>3410</v>
      </c>
    </row>
    <row r="353" spans="1:9">
      <c r="A353" s="95" t="s">
        <v>823</v>
      </c>
      <c r="B353" s="95" t="s">
        <v>4002</v>
      </c>
      <c r="C353" s="95" t="s">
        <v>4003</v>
      </c>
      <c r="D353" s="95" t="s">
        <v>3960</v>
      </c>
      <c r="E353" s="95" t="s">
        <v>3961</v>
      </c>
      <c r="F353" s="95" t="s">
        <v>3410</v>
      </c>
      <c r="G353" s="95" t="s">
        <v>3410</v>
      </c>
      <c r="H353" s="95" t="s">
        <v>3410</v>
      </c>
      <c r="I353" s="96" t="s">
        <v>3410</v>
      </c>
    </row>
    <row r="354" spans="1:9">
      <c r="A354" s="95" t="s">
        <v>823</v>
      </c>
      <c r="B354" s="95" t="s">
        <v>4004</v>
      </c>
      <c r="C354" s="95" t="s">
        <v>4005</v>
      </c>
      <c r="D354" s="95" t="s">
        <v>3960</v>
      </c>
      <c r="E354" s="95" t="s">
        <v>3961</v>
      </c>
      <c r="F354" s="95" t="s">
        <v>3410</v>
      </c>
      <c r="G354" s="95" t="s">
        <v>3410</v>
      </c>
      <c r="H354" s="95" t="s">
        <v>3410</v>
      </c>
      <c r="I354" s="96" t="s">
        <v>3410</v>
      </c>
    </row>
    <row r="355" spans="1:9">
      <c r="A355" s="95" t="s">
        <v>823</v>
      </c>
      <c r="B355" s="95" t="s">
        <v>4006</v>
      </c>
      <c r="C355" s="95" t="s">
        <v>4007</v>
      </c>
      <c r="D355" s="95" t="s">
        <v>3960</v>
      </c>
      <c r="E355" s="95" t="s">
        <v>3961</v>
      </c>
      <c r="F355" s="95" t="s">
        <v>3410</v>
      </c>
      <c r="G355" s="95" t="s">
        <v>3410</v>
      </c>
      <c r="H355" s="95" t="s">
        <v>3410</v>
      </c>
      <c r="I355" s="96" t="s">
        <v>3410</v>
      </c>
    </row>
    <row r="356" spans="1:9">
      <c r="A356" s="95" t="s">
        <v>823</v>
      </c>
      <c r="B356" s="95" t="s">
        <v>4008</v>
      </c>
      <c r="C356" s="95" t="s">
        <v>4009</v>
      </c>
      <c r="D356" s="95" t="s">
        <v>3960</v>
      </c>
      <c r="E356" s="95" t="s">
        <v>3961</v>
      </c>
      <c r="F356" s="95" t="s">
        <v>3410</v>
      </c>
      <c r="G356" s="95" t="s">
        <v>3410</v>
      </c>
      <c r="H356" s="95" t="s">
        <v>3410</v>
      </c>
      <c r="I356" s="96" t="s">
        <v>3410</v>
      </c>
    </row>
    <row r="357" spans="1:9">
      <c r="A357" s="95" t="s">
        <v>823</v>
      </c>
      <c r="B357" s="95" t="s">
        <v>4010</v>
      </c>
      <c r="C357" s="95" t="s">
        <v>4011</v>
      </c>
      <c r="D357" s="95" t="s">
        <v>3960</v>
      </c>
      <c r="E357" s="95" t="s">
        <v>3961</v>
      </c>
      <c r="F357" s="95" t="s">
        <v>3410</v>
      </c>
      <c r="G357" s="95" t="s">
        <v>3410</v>
      </c>
      <c r="H357" s="95" t="s">
        <v>3410</v>
      </c>
      <c r="I357" s="96" t="s">
        <v>3410</v>
      </c>
    </row>
    <row r="358" spans="1:9">
      <c r="A358" s="95" t="s">
        <v>823</v>
      </c>
      <c r="B358" s="95" t="s">
        <v>4012</v>
      </c>
      <c r="C358" s="95" t="s">
        <v>4013</v>
      </c>
      <c r="D358" s="95" t="s">
        <v>3960</v>
      </c>
      <c r="E358" s="95" t="s">
        <v>3961</v>
      </c>
      <c r="F358" s="95" t="s">
        <v>3410</v>
      </c>
      <c r="G358" s="95" t="s">
        <v>3410</v>
      </c>
      <c r="H358" s="95" t="s">
        <v>3410</v>
      </c>
      <c r="I358" s="96" t="s">
        <v>3410</v>
      </c>
    </row>
    <row r="359" spans="1:9">
      <c r="A359" s="95" t="s">
        <v>823</v>
      </c>
      <c r="B359" s="95" t="s">
        <v>4014</v>
      </c>
      <c r="C359" s="95" t="s">
        <v>4015</v>
      </c>
      <c r="D359" s="95" t="s">
        <v>3960</v>
      </c>
      <c r="E359" s="95" t="s">
        <v>3961</v>
      </c>
      <c r="F359" s="95" t="s">
        <v>3410</v>
      </c>
      <c r="G359" s="95" t="s">
        <v>3410</v>
      </c>
      <c r="H359" s="95" t="s">
        <v>3410</v>
      </c>
      <c r="I359" s="96" t="s">
        <v>3410</v>
      </c>
    </row>
    <row r="360" spans="1:9">
      <c r="A360" s="95" t="s">
        <v>823</v>
      </c>
      <c r="B360" s="95" t="s">
        <v>4016</v>
      </c>
      <c r="C360" s="95" t="s">
        <v>4017</v>
      </c>
      <c r="D360" s="95" t="s">
        <v>3960</v>
      </c>
      <c r="E360" s="95" t="s">
        <v>3961</v>
      </c>
      <c r="F360" s="95" t="s">
        <v>3410</v>
      </c>
      <c r="G360" s="95" t="s">
        <v>3410</v>
      </c>
      <c r="H360" s="95" t="s">
        <v>3410</v>
      </c>
      <c r="I360" s="96" t="s">
        <v>3410</v>
      </c>
    </row>
    <row r="361" spans="1:9">
      <c r="A361" s="95" t="s">
        <v>812</v>
      </c>
      <c r="B361" s="95" t="s">
        <v>4018</v>
      </c>
      <c r="C361" s="95" t="s">
        <v>4019</v>
      </c>
      <c r="D361" s="95" t="s">
        <v>3408</v>
      </c>
      <c r="E361" s="95" t="s">
        <v>3409</v>
      </c>
      <c r="F361" s="95" t="s">
        <v>3410</v>
      </c>
      <c r="G361" s="95" t="s">
        <v>3410</v>
      </c>
      <c r="H361" s="95" t="s">
        <v>3410</v>
      </c>
      <c r="I361" s="96" t="s">
        <v>3410</v>
      </c>
    </row>
    <row r="362" spans="1:9">
      <c r="A362" s="95" t="s">
        <v>812</v>
      </c>
      <c r="B362" s="95" t="s">
        <v>4020</v>
      </c>
      <c r="C362" s="95" t="s">
        <v>4021</v>
      </c>
      <c r="D362" s="95" t="s">
        <v>3408</v>
      </c>
      <c r="E362" s="95" t="s">
        <v>3409</v>
      </c>
      <c r="F362" s="95" t="s">
        <v>3410</v>
      </c>
      <c r="G362" s="95" t="s">
        <v>3410</v>
      </c>
      <c r="H362" s="95" t="s">
        <v>3410</v>
      </c>
      <c r="I362" s="96" t="s">
        <v>3410</v>
      </c>
    </row>
    <row r="363" spans="1:9">
      <c r="A363" s="95" t="s">
        <v>812</v>
      </c>
      <c r="B363" s="95" t="s">
        <v>4022</v>
      </c>
      <c r="C363" s="95" t="s">
        <v>4023</v>
      </c>
      <c r="D363" s="95" t="s">
        <v>3408</v>
      </c>
      <c r="E363" s="95" t="s">
        <v>3409</v>
      </c>
      <c r="F363" s="95" t="s">
        <v>3410</v>
      </c>
      <c r="G363" s="95" t="s">
        <v>3410</v>
      </c>
      <c r="H363" s="95" t="s">
        <v>3410</v>
      </c>
      <c r="I363" s="96" t="s">
        <v>3410</v>
      </c>
    </row>
    <row r="364" spans="1:9">
      <c r="A364" s="95" t="s">
        <v>812</v>
      </c>
      <c r="B364" s="95" t="s">
        <v>4024</v>
      </c>
      <c r="C364" s="95" t="s">
        <v>4025</v>
      </c>
      <c r="D364" s="95" t="s">
        <v>3408</v>
      </c>
      <c r="E364" s="95" t="s">
        <v>3409</v>
      </c>
      <c r="F364" s="95" t="s">
        <v>3410</v>
      </c>
      <c r="G364" s="95" t="s">
        <v>3410</v>
      </c>
      <c r="H364" s="95" t="s">
        <v>3410</v>
      </c>
      <c r="I364" s="96" t="s">
        <v>3410</v>
      </c>
    </row>
    <row r="365" spans="1:9">
      <c r="A365" s="95" t="s">
        <v>812</v>
      </c>
      <c r="B365" s="95" t="s">
        <v>4026</v>
      </c>
      <c r="C365" s="95" t="s">
        <v>4027</v>
      </c>
      <c r="D365" s="95" t="s">
        <v>3408</v>
      </c>
      <c r="E365" s="95" t="s">
        <v>3409</v>
      </c>
      <c r="F365" s="95" t="s">
        <v>3410</v>
      </c>
      <c r="G365" s="95" t="s">
        <v>3410</v>
      </c>
      <c r="H365" s="95" t="s">
        <v>3410</v>
      </c>
      <c r="I365" s="96" t="s">
        <v>3410</v>
      </c>
    </row>
    <row r="366" spans="1:9">
      <c r="A366" s="95" t="s">
        <v>812</v>
      </c>
      <c r="B366" s="95" t="s">
        <v>4028</v>
      </c>
      <c r="C366" s="95" t="s">
        <v>4029</v>
      </c>
      <c r="D366" s="95" t="s">
        <v>3408</v>
      </c>
      <c r="E366" s="95" t="s">
        <v>3409</v>
      </c>
      <c r="F366" s="95" t="s">
        <v>3410</v>
      </c>
      <c r="G366" s="95" t="s">
        <v>3410</v>
      </c>
      <c r="H366" s="95" t="s">
        <v>3410</v>
      </c>
      <c r="I366" s="96" t="s">
        <v>3410</v>
      </c>
    </row>
    <row r="367" spans="1:9">
      <c r="A367" s="95" t="s">
        <v>816</v>
      </c>
      <c r="B367" s="95" t="s">
        <v>4030</v>
      </c>
      <c r="C367" s="95" t="s">
        <v>4031</v>
      </c>
      <c r="D367" s="95" t="s">
        <v>3408</v>
      </c>
      <c r="E367" s="95" t="s">
        <v>3409</v>
      </c>
      <c r="F367" s="95" t="s">
        <v>3309</v>
      </c>
      <c r="G367" s="95" t="s">
        <v>3310</v>
      </c>
      <c r="H367" s="95" t="s">
        <v>3333</v>
      </c>
      <c r="I367" s="96" t="s">
        <v>3334</v>
      </c>
    </row>
    <row r="368" spans="1:9">
      <c r="A368" s="95" t="s">
        <v>816</v>
      </c>
      <c r="B368" s="95" t="s">
        <v>4032</v>
      </c>
      <c r="C368" s="95" t="s">
        <v>4033</v>
      </c>
      <c r="D368" s="95" t="s">
        <v>3408</v>
      </c>
      <c r="E368" s="95" t="s">
        <v>3409</v>
      </c>
      <c r="F368" s="95" t="s">
        <v>3309</v>
      </c>
      <c r="G368" s="95" t="s">
        <v>3310</v>
      </c>
      <c r="H368" s="95" t="s">
        <v>3333</v>
      </c>
      <c r="I368" s="96" t="s">
        <v>3334</v>
      </c>
    </row>
    <row r="369" spans="1:9">
      <c r="A369" s="95" t="s">
        <v>816</v>
      </c>
      <c r="B369" s="95" t="s">
        <v>4034</v>
      </c>
      <c r="C369" s="95" t="s">
        <v>4035</v>
      </c>
      <c r="D369" s="95" t="s">
        <v>3408</v>
      </c>
      <c r="E369" s="95" t="s">
        <v>3409</v>
      </c>
      <c r="F369" s="95" t="s">
        <v>3309</v>
      </c>
      <c r="G369" s="95" t="s">
        <v>3310</v>
      </c>
      <c r="H369" s="95" t="s">
        <v>3333</v>
      </c>
      <c r="I369" s="96" t="s">
        <v>3334</v>
      </c>
    </row>
    <row r="370" spans="1:9">
      <c r="A370" s="95" t="s">
        <v>816</v>
      </c>
      <c r="B370" s="95" t="s">
        <v>4036</v>
      </c>
      <c r="C370" s="95" t="s">
        <v>4037</v>
      </c>
      <c r="D370" s="95" t="s">
        <v>3408</v>
      </c>
      <c r="E370" s="95" t="s">
        <v>3409</v>
      </c>
      <c r="F370" s="95" t="s">
        <v>3309</v>
      </c>
      <c r="G370" s="95" t="s">
        <v>3310</v>
      </c>
      <c r="H370" s="95" t="s">
        <v>3333</v>
      </c>
      <c r="I370" s="96" t="s">
        <v>3334</v>
      </c>
    </row>
    <row r="371" spans="1:9">
      <c r="A371" s="95" t="s">
        <v>816</v>
      </c>
      <c r="B371" s="95" t="s">
        <v>4038</v>
      </c>
      <c r="C371" s="95" t="s">
        <v>4039</v>
      </c>
      <c r="D371" s="95" t="s">
        <v>3408</v>
      </c>
      <c r="E371" s="95" t="s">
        <v>3409</v>
      </c>
      <c r="F371" s="95" t="s">
        <v>3309</v>
      </c>
      <c r="G371" s="95" t="s">
        <v>3310</v>
      </c>
      <c r="H371" s="95" t="s">
        <v>3333</v>
      </c>
      <c r="I371" s="96" t="s">
        <v>3334</v>
      </c>
    </row>
    <row r="372" spans="1:9">
      <c r="A372" s="95" t="s">
        <v>816</v>
      </c>
      <c r="B372" s="95" t="s">
        <v>4040</v>
      </c>
      <c r="C372" s="95" t="s">
        <v>4041</v>
      </c>
      <c r="D372" s="95" t="s">
        <v>3408</v>
      </c>
      <c r="E372" s="95" t="s">
        <v>3409</v>
      </c>
      <c r="F372" s="95" t="s">
        <v>3309</v>
      </c>
      <c r="G372" s="95" t="s">
        <v>3310</v>
      </c>
      <c r="H372" s="95" t="s">
        <v>3333</v>
      </c>
      <c r="I372" s="96" t="s">
        <v>3334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門市主檔</vt:lpstr>
      <vt:lpstr>首頁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2025-04-12T08:54:24Z</dcterms:modified>
</cp:coreProperties>
</file>