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7C98DCF8-F408-4514-A449-495E9C2D6EF2}"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65" i="12" l="1"/>
  <c r="T15" i="1"/>
  <c r="V15" i="1" s="1"/>
  <c r="T16" i="1"/>
  <c r="V16" i="1" s="1"/>
  <c r="T17" i="1"/>
  <c r="V17" i="1" s="1"/>
  <c r="T18" i="1"/>
  <c r="V18" i="1" s="1"/>
  <c r="T19" i="1"/>
  <c r="V19" i="1" s="1"/>
  <c r="T20" i="1"/>
  <c r="V20" i="1" s="1"/>
  <c r="T21" i="1"/>
  <c r="V21" i="1" s="1"/>
  <c r="T22" i="1"/>
  <c r="V22" i="1" s="1"/>
  <c r="T23" i="1"/>
  <c r="V23" i="1" s="1"/>
  <c r="T24" i="1"/>
  <c r="V24" i="1" s="1"/>
  <c r="T25" i="1"/>
  <c r="V25" i="1" s="1"/>
  <c r="T26" i="1"/>
  <c r="V26" i="1" s="1"/>
  <c r="T27" i="1"/>
  <c r="V27" i="1" s="1"/>
  <c r="T28" i="1"/>
  <c r="V28" i="1" s="1"/>
  <c r="T29" i="1"/>
  <c r="V29" i="1" s="1"/>
  <c r="T30" i="1"/>
  <c r="V30" i="1" s="1"/>
  <c r="T31" i="1"/>
  <c r="V31" i="1" s="1"/>
  <c r="T32" i="1"/>
  <c r="V32" i="1" s="1"/>
  <c r="T33" i="1"/>
  <c r="V33" i="1" s="1"/>
  <c r="T34" i="1"/>
  <c r="V34" i="1" s="1"/>
  <c r="T35" i="1"/>
  <c r="V35" i="1" s="1"/>
  <c r="T36" i="1"/>
  <c r="V36" i="1" s="1"/>
  <c r="T37" i="1"/>
  <c r="V37" i="1" s="1"/>
  <c r="T38" i="1"/>
  <c r="V38" i="1" s="1"/>
  <c r="T39" i="1"/>
  <c r="V39" i="1" s="1"/>
  <c r="T40" i="1"/>
  <c r="V40" i="1" s="1"/>
  <c r="T41" i="1"/>
  <c r="V41" i="1" s="1"/>
  <c r="T42" i="1"/>
  <c r="V42" i="1" s="1"/>
  <c r="T43" i="1"/>
  <c r="V43" i="1" s="1"/>
  <c r="T44" i="1"/>
  <c r="V44" i="1" s="1"/>
  <c r="T45" i="1"/>
  <c r="V45" i="1" s="1"/>
  <c r="T46" i="1"/>
  <c r="V46" i="1" s="1"/>
  <c r="T47" i="1"/>
  <c r="V47" i="1" s="1"/>
  <c r="T48" i="1"/>
  <c r="V48" i="1" s="1"/>
  <c r="T49" i="1"/>
  <c r="V49" i="1" s="1"/>
  <c r="T50" i="1"/>
  <c r="V50" i="1" s="1"/>
  <c r="T51" i="1"/>
  <c r="V51" i="1" s="1"/>
  <c r="T52" i="1"/>
  <c r="V52" i="1" s="1"/>
  <c r="T53" i="1"/>
  <c r="V53" i="1" s="1"/>
  <c r="T54" i="1"/>
  <c r="V54" i="1" s="1"/>
  <c r="T55" i="1"/>
  <c r="V55" i="1" s="1"/>
  <c r="T56" i="1"/>
  <c r="V56" i="1" s="1"/>
  <c r="T57" i="1"/>
  <c r="V57" i="1" s="1"/>
  <c r="T58" i="1"/>
  <c r="V58" i="1" s="1"/>
  <c r="T59" i="1"/>
  <c r="V59" i="1" s="1"/>
  <c r="T60" i="1"/>
  <c r="V60" i="1" s="1"/>
  <c r="T61" i="1"/>
  <c r="V61" i="1" s="1"/>
  <c r="T62" i="1"/>
  <c r="V62" i="1" s="1"/>
  <c r="T63" i="1"/>
  <c r="V63" i="1" s="1"/>
  <c r="T64" i="1"/>
  <c r="V64" i="1" s="1"/>
  <c r="T65" i="1"/>
  <c r="V65" i="1" s="1"/>
  <c r="T66" i="1"/>
  <c r="V66" i="1" s="1"/>
  <c r="T67" i="1"/>
  <c r="V67" i="1" s="1"/>
  <c r="T68" i="1"/>
  <c r="V68" i="1" s="1"/>
  <c r="T69" i="1"/>
  <c r="V69" i="1" s="1"/>
  <c r="T70" i="1"/>
  <c r="V70" i="1" s="1"/>
  <c r="T71" i="1"/>
  <c r="V71" i="1" s="1"/>
  <c r="T72" i="1"/>
  <c r="V72" i="1" s="1"/>
  <c r="T73" i="1"/>
  <c r="V73" i="1" s="1"/>
  <c r="T74" i="1"/>
  <c r="V74" i="1" s="1"/>
  <c r="T75" i="1"/>
  <c r="V75" i="1" s="1"/>
  <c r="T76" i="1"/>
  <c r="V76" i="1" s="1"/>
  <c r="T77" i="1"/>
  <c r="V77" i="1" s="1"/>
  <c r="T78" i="1"/>
  <c r="V78" i="1" s="1"/>
  <c r="T79" i="1"/>
  <c r="V79" i="1" s="1"/>
  <c r="T80" i="1"/>
  <c r="V80" i="1" s="1"/>
  <c r="T81" i="1"/>
  <c r="V81" i="1" s="1"/>
  <c r="T82" i="1"/>
  <c r="V82" i="1" s="1"/>
  <c r="T83" i="1"/>
  <c r="V83" i="1" s="1"/>
  <c r="T84" i="1"/>
  <c r="V84" i="1" s="1"/>
  <c r="T85" i="1"/>
  <c r="V85" i="1" s="1"/>
  <c r="T86" i="1"/>
  <c r="V86" i="1" s="1"/>
  <c r="T87" i="1"/>
  <c r="V87" i="1" s="1"/>
  <c r="T88" i="1"/>
  <c r="V88" i="1" s="1"/>
  <c r="T89" i="1"/>
  <c r="V89" i="1" s="1"/>
  <c r="T90" i="1"/>
  <c r="V90" i="1" s="1"/>
  <c r="T91" i="1"/>
  <c r="V91" i="1" s="1"/>
  <c r="T92" i="1"/>
  <c r="V92" i="1" s="1"/>
  <c r="T93" i="1"/>
  <c r="V93" i="1" s="1"/>
  <c r="T94" i="1"/>
  <c r="V94" i="1" s="1"/>
  <c r="T95" i="1"/>
  <c r="V95" i="1" s="1"/>
  <c r="T96" i="1"/>
  <c r="V96" i="1" s="1"/>
  <c r="T97" i="1"/>
  <c r="O97" i="1" s="1"/>
  <c r="T98" i="1"/>
  <c r="V98" i="1" s="1"/>
  <c r="T99" i="1"/>
  <c r="V99" i="1" s="1"/>
  <c r="T100" i="1"/>
  <c r="V100" i="1" s="1"/>
  <c r="T101" i="1"/>
  <c r="V101" i="1" s="1"/>
  <c r="T102" i="1"/>
  <c r="V102" i="1" s="1"/>
  <c r="T103" i="1"/>
  <c r="V103" i="1" s="1"/>
  <c r="T104" i="1"/>
  <c r="V104" i="1" s="1"/>
  <c r="T105" i="1"/>
  <c r="V105" i="1" s="1"/>
  <c r="T106" i="1"/>
  <c r="V106" i="1" s="1"/>
  <c r="T107" i="1"/>
  <c r="V107" i="1" s="1"/>
  <c r="T108" i="1"/>
  <c r="V108" i="1" s="1"/>
  <c r="T109" i="1"/>
  <c r="V109" i="1" s="1"/>
  <c r="T110" i="1"/>
  <c r="V110" i="1" s="1"/>
  <c r="T111" i="1"/>
  <c r="V111" i="1" s="1"/>
  <c r="T112" i="1"/>
  <c r="V112" i="1" s="1"/>
  <c r="T113" i="1"/>
  <c r="V113" i="1" s="1"/>
  <c r="T114" i="1"/>
  <c r="V114" i="1" s="1"/>
  <c r="T115" i="1"/>
  <c r="V115" i="1" s="1"/>
  <c r="T116" i="1"/>
  <c r="V116" i="1" s="1"/>
  <c r="T117" i="1"/>
  <c r="V117" i="1" s="1"/>
  <c r="T118" i="1"/>
  <c r="V118" i="1" s="1"/>
  <c r="T119" i="1"/>
  <c r="V119" i="1" s="1"/>
  <c r="T120" i="1"/>
  <c r="V120" i="1" s="1"/>
  <c r="T121" i="1"/>
  <c r="V121" i="1" s="1"/>
  <c r="T122" i="1"/>
  <c r="V122" i="1" s="1"/>
  <c r="T123" i="1"/>
  <c r="V123" i="1" s="1"/>
  <c r="T124" i="1"/>
  <c r="V124" i="1" s="1"/>
  <c r="T125" i="1"/>
  <c r="V125" i="1" s="1"/>
  <c r="T126" i="1"/>
  <c r="V126" i="1" s="1"/>
  <c r="T127" i="1"/>
  <c r="V127" i="1" s="1"/>
  <c r="T128" i="1"/>
  <c r="V128" i="1" s="1"/>
  <c r="T129" i="1"/>
  <c r="V129" i="1" s="1"/>
  <c r="T130" i="1"/>
  <c r="V130" i="1" s="1"/>
  <c r="T131" i="1"/>
  <c r="V131" i="1" s="1"/>
  <c r="T132" i="1"/>
  <c r="V132" i="1" s="1"/>
  <c r="T133" i="1"/>
  <c r="V133" i="1" s="1"/>
  <c r="T134" i="1"/>
  <c r="V134" i="1" s="1"/>
  <c r="T135" i="1"/>
  <c r="V135" i="1" s="1"/>
  <c r="T136" i="1"/>
  <c r="V136" i="1" s="1"/>
  <c r="T137" i="1"/>
  <c r="V137" i="1" s="1"/>
  <c r="T138" i="1"/>
  <c r="V138" i="1" s="1"/>
  <c r="T139" i="1"/>
  <c r="V139" i="1" s="1"/>
  <c r="T141" i="1"/>
  <c r="O141" i="1" s="1"/>
  <c r="T142" i="1"/>
  <c r="V142" i="1" s="1"/>
  <c r="T143" i="1"/>
  <c r="V143" i="1" s="1"/>
  <c r="T144" i="1"/>
  <c r="V144" i="1" s="1"/>
  <c r="T145" i="1"/>
  <c r="V145" i="1" s="1"/>
  <c r="T146" i="1"/>
  <c r="V146" i="1" s="1"/>
  <c r="T147" i="1"/>
  <c r="O147" i="1" s="1"/>
  <c r="T148" i="1"/>
  <c r="O148" i="1" s="1"/>
  <c r="T149" i="1"/>
  <c r="O149" i="1" s="1"/>
  <c r="T150" i="1"/>
  <c r="V150" i="1" s="1"/>
  <c r="T151" i="1"/>
  <c r="V151" i="1" s="1"/>
  <c r="T152" i="1"/>
  <c r="V152" i="1" s="1"/>
  <c r="T153" i="1"/>
  <c r="V153" i="1" s="1"/>
  <c r="T154" i="1"/>
  <c r="V154" i="1" s="1"/>
  <c r="T155" i="1"/>
  <c r="O155" i="1" s="1"/>
  <c r="T156" i="1"/>
  <c r="O156" i="1" s="1"/>
  <c r="T157" i="1"/>
  <c r="O157" i="1" s="1"/>
  <c r="T158" i="1"/>
  <c r="V158" i="1" s="1"/>
  <c r="T159" i="1"/>
  <c r="V159" i="1" s="1"/>
  <c r="T160" i="1"/>
  <c r="V160" i="1" s="1"/>
  <c r="T161" i="1"/>
  <c r="V161" i="1" s="1"/>
  <c r="T162" i="1"/>
  <c r="V162" i="1" s="1"/>
  <c r="T163" i="1"/>
  <c r="O163" i="1" s="1"/>
  <c r="T164" i="1"/>
  <c r="O164" i="1" s="1"/>
  <c r="T165" i="1"/>
  <c r="O165" i="1" s="1"/>
  <c r="T166" i="1"/>
  <c r="V166" i="1" s="1"/>
  <c r="T167" i="1"/>
  <c r="V167" i="1" s="1"/>
  <c r="T168" i="1"/>
  <c r="V168" i="1" s="1"/>
  <c r="T169" i="1"/>
  <c r="V169" i="1" s="1"/>
  <c r="T170" i="1"/>
  <c r="V170" i="1" s="1"/>
  <c r="T171" i="1"/>
  <c r="O171" i="1" s="1"/>
  <c r="T172" i="1"/>
  <c r="O172" i="1" s="1"/>
  <c r="T173" i="1"/>
  <c r="O173" i="1" s="1"/>
  <c r="T174" i="1"/>
  <c r="V174" i="1" s="1"/>
  <c r="T175" i="1"/>
  <c r="V175" i="1" s="1"/>
  <c r="T176" i="1"/>
  <c r="V176" i="1" s="1"/>
  <c r="T177" i="1"/>
  <c r="V177" i="1" s="1"/>
  <c r="T178" i="1"/>
  <c r="V178" i="1" s="1"/>
  <c r="T179" i="1"/>
  <c r="O179" i="1" s="1"/>
  <c r="T180" i="1"/>
  <c r="O180" i="1" s="1"/>
  <c r="T181" i="1"/>
  <c r="O181" i="1" s="1"/>
  <c r="T182" i="1"/>
  <c r="V182" i="1" s="1"/>
  <c r="T183" i="1"/>
  <c r="V183" i="1" s="1"/>
  <c r="T184" i="1"/>
  <c r="V184" i="1" s="1"/>
  <c r="T185" i="1"/>
  <c r="V185" i="1" s="1"/>
  <c r="T186" i="1"/>
  <c r="V186" i="1" s="1"/>
  <c r="T187" i="1"/>
  <c r="O187" i="1" s="1"/>
  <c r="T188" i="1"/>
  <c r="O188" i="1" s="1"/>
  <c r="T189" i="1"/>
  <c r="O189" i="1" s="1"/>
  <c r="T190" i="1"/>
  <c r="V190" i="1" s="1"/>
  <c r="T191" i="1"/>
  <c r="V191" i="1" s="1"/>
  <c r="T192" i="1"/>
  <c r="V192" i="1" s="1"/>
  <c r="T193" i="1"/>
  <c r="V193" i="1" s="1"/>
  <c r="T194" i="1"/>
  <c r="V194" i="1" s="1"/>
  <c r="T195" i="1"/>
  <c r="O195" i="1" s="1"/>
  <c r="T196" i="1"/>
  <c r="O196" i="1" s="1"/>
  <c r="T197" i="1"/>
  <c r="O197" i="1" s="1"/>
  <c r="T198" i="1"/>
  <c r="V198" i="1" s="1"/>
  <c r="T199" i="1"/>
  <c r="V199" i="1" s="1"/>
  <c r="T200" i="1"/>
  <c r="V200" i="1" s="1"/>
  <c r="T201" i="1"/>
  <c r="V201" i="1" s="1"/>
  <c r="T202" i="1"/>
  <c r="V202" i="1" s="1"/>
  <c r="T203" i="1"/>
  <c r="O203" i="1" s="1"/>
  <c r="T204" i="1"/>
  <c r="O204" i="1" s="1"/>
  <c r="T140" i="1"/>
  <c r="V140" i="1" s="1"/>
  <c r="T205" i="1"/>
  <c r="V205" i="1" s="1"/>
  <c r="T206" i="1"/>
  <c r="V206" i="1" s="1"/>
  <c r="T207" i="1"/>
  <c r="V207" i="1" s="1"/>
  <c r="T208" i="1"/>
  <c r="V208" i="1" s="1"/>
  <c r="T209" i="1"/>
  <c r="V209" i="1" s="1"/>
  <c r="T210" i="1"/>
  <c r="O210" i="1" s="1"/>
  <c r="T211" i="1"/>
  <c r="O211" i="1" s="1"/>
  <c r="T212" i="1"/>
  <c r="O212" i="1" s="1"/>
  <c r="T213" i="1"/>
  <c r="V213" i="1" s="1"/>
  <c r="T214" i="1"/>
  <c r="V214" i="1" s="1"/>
  <c r="T215" i="1"/>
  <c r="V215" i="1" s="1"/>
  <c r="T216" i="1"/>
  <c r="V216" i="1" s="1"/>
  <c r="T217" i="1"/>
  <c r="V217" i="1" s="1"/>
  <c r="T218" i="1"/>
  <c r="O218" i="1" s="1"/>
  <c r="T219" i="1"/>
  <c r="O219" i="1" s="1"/>
  <c r="T220" i="1"/>
  <c r="O220" i="1" s="1"/>
  <c r="T221" i="1"/>
  <c r="V221" i="1" s="1"/>
  <c r="T222" i="1"/>
  <c r="V222" i="1" s="1"/>
  <c r="T223" i="1"/>
  <c r="V223" i="1" s="1"/>
  <c r="T224" i="1"/>
  <c r="V224" i="1" s="1"/>
  <c r="T225" i="1"/>
  <c r="V225" i="1" s="1"/>
  <c r="T226" i="1"/>
  <c r="O226" i="1" s="1"/>
  <c r="AL548" i="12"/>
  <c r="AL549" i="12"/>
  <c r="AL550" i="12"/>
  <c r="AL551" i="12"/>
  <c r="AL552" i="12"/>
  <c r="AL553" i="12"/>
  <c r="AL554" i="12"/>
  <c r="AL555" i="12"/>
  <c r="AL556" i="12"/>
  <c r="AL557" i="12"/>
  <c r="AL558" i="12"/>
  <c r="AL559" i="12"/>
  <c r="AL560" i="12"/>
  <c r="AL561" i="12"/>
  <c r="AL562" i="12"/>
  <c r="AL563" i="12"/>
  <c r="AL564" i="12"/>
  <c r="AL546" i="12"/>
  <c r="AL547" i="12"/>
  <c r="O177" i="1" l="1"/>
  <c r="V219" i="1"/>
  <c r="V156" i="1"/>
  <c r="O208" i="1"/>
  <c r="V188" i="1"/>
  <c r="O145" i="1"/>
  <c r="V212" i="1"/>
  <c r="V181" i="1"/>
  <c r="V149" i="1"/>
  <c r="O202" i="1"/>
  <c r="O170" i="1"/>
  <c r="V211" i="1"/>
  <c r="V180" i="1"/>
  <c r="V148" i="1"/>
  <c r="O201" i="1"/>
  <c r="O169" i="1"/>
  <c r="V173" i="1"/>
  <c r="V141" i="1"/>
  <c r="O225" i="1"/>
  <c r="O194" i="1"/>
  <c r="O162" i="1"/>
  <c r="V204" i="1"/>
  <c r="V172" i="1"/>
  <c r="O224" i="1"/>
  <c r="O193" i="1"/>
  <c r="O161" i="1"/>
  <c r="V197" i="1"/>
  <c r="V165" i="1"/>
  <c r="O217" i="1"/>
  <c r="O186" i="1"/>
  <c r="O154" i="1"/>
  <c r="V196" i="1"/>
  <c r="V164" i="1"/>
  <c r="O216" i="1"/>
  <c r="O185" i="1"/>
  <c r="O153" i="1"/>
  <c r="V220" i="1"/>
  <c r="V189" i="1"/>
  <c r="V157" i="1"/>
  <c r="O209" i="1"/>
  <c r="O178" i="1"/>
  <c r="O146" i="1"/>
  <c r="V226" i="1"/>
  <c r="V218" i="1"/>
  <c r="V210" i="1"/>
  <c r="V203" i="1"/>
  <c r="V195" i="1"/>
  <c r="V187" i="1"/>
  <c r="V179" i="1"/>
  <c r="V171" i="1"/>
  <c r="V163" i="1"/>
  <c r="V155" i="1"/>
  <c r="V147" i="1"/>
  <c r="O223" i="1"/>
  <c r="O215" i="1"/>
  <c r="O207" i="1"/>
  <c r="O200" i="1"/>
  <c r="O192" i="1"/>
  <c r="O184" i="1"/>
  <c r="O176" i="1"/>
  <c r="O168" i="1"/>
  <c r="O160" i="1"/>
  <c r="O152" i="1"/>
  <c r="O144" i="1"/>
  <c r="V97" i="1"/>
  <c r="O222" i="1"/>
  <c r="O214" i="1"/>
  <c r="O206" i="1"/>
  <c r="O199" i="1"/>
  <c r="O191" i="1"/>
  <c r="O183" i="1"/>
  <c r="O175" i="1"/>
  <c r="O167" i="1"/>
  <c r="O159" i="1"/>
  <c r="O151" i="1"/>
  <c r="O143" i="1"/>
  <c r="O221" i="1"/>
  <c r="O213" i="1"/>
  <c r="O205" i="1"/>
  <c r="O198" i="1"/>
  <c r="O190" i="1"/>
  <c r="O182" i="1"/>
  <c r="O174" i="1"/>
  <c r="O166" i="1"/>
  <c r="O158" i="1"/>
  <c r="O150" i="1"/>
  <c r="O142" i="1"/>
  <c r="C8" i="2"/>
  <c r="D8" i="2" s="1"/>
  <c r="C9" i="2"/>
  <c r="D9" i="2" s="1"/>
  <c r="E9" i="2" s="1"/>
  <c r="C10" i="2"/>
  <c r="C11" i="2"/>
  <c r="D11" i="2" s="1"/>
  <c r="C12" i="2"/>
  <c r="D12" i="2" s="1"/>
  <c r="E12" i="2" s="1"/>
  <c r="C13" i="2"/>
  <c r="D13" i="2" s="1"/>
  <c r="E13" i="2" s="1"/>
  <c r="C14" i="2"/>
  <c r="D14" i="2" s="1"/>
  <c r="C15" i="2"/>
  <c r="D15" i="2" s="1"/>
  <c r="C16" i="2"/>
  <c r="D16" i="2" s="1"/>
  <c r="C17" i="2"/>
  <c r="D17" i="2" s="1"/>
  <c r="E17" i="2" s="1"/>
  <c r="C18" i="2"/>
  <c r="C19" i="2"/>
  <c r="D19" i="2" s="1"/>
  <c r="C20" i="2"/>
  <c r="D20" i="2" s="1"/>
  <c r="E20" i="2" s="1"/>
  <c r="C21" i="2"/>
  <c r="D21" i="2" s="1"/>
  <c r="E21" i="2" s="1"/>
  <c r="C22" i="2"/>
  <c r="D22" i="2" s="1"/>
  <c r="E22" i="2" s="1"/>
  <c r="C23" i="2"/>
  <c r="D23" i="2" s="1"/>
  <c r="C24" i="2"/>
  <c r="D24" i="2" s="1"/>
  <c r="E24" i="2" s="1"/>
  <c r="C25" i="2"/>
  <c r="D25" i="2" s="1"/>
  <c r="E25" i="2" s="1"/>
  <c r="C26" i="2"/>
  <c r="C27" i="2"/>
  <c r="D27" i="2" s="1"/>
  <c r="C28" i="2"/>
  <c r="D28" i="2" s="1"/>
  <c r="E28" i="2" s="1"/>
  <c r="C29" i="2"/>
  <c r="D29" i="2" s="1"/>
  <c r="E29" i="2" s="1"/>
  <c r="C30" i="2"/>
  <c r="D30" i="2" s="1"/>
  <c r="C31" i="2"/>
  <c r="D31" i="2" s="1"/>
  <c r="C32" i="2"/>
  <c r="D32" i="2" s="1"/>
  <c r="E32" i="2" s="1"/>
  <c r="C33" i="2"/>
  <c r="D33" i="2" s="1"/>
  <c r="E33"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13" i="3"/>
  <c r="D13" i="3" s="1"/>
  <c r="C14" i="3"/>
  <c r="D14" i="3" s="1"/>
  <c r="E14" i="3" s="1"/>
  <c r="C15" i="3"/>
  <c r="D15" i="3" s="1"/>
  <c r="E15" i="3" s="1"/>
  <c r="C16" i="3"/>
  <c r="D16" i="3" s="1"/>
  <c r="C17" i="3"/>
  <c r="D17" i="3" s="1"/>
  <c r="C18" i="3"/>
  <c r="D18" i="3" s="1"/>
  <c r="E18" i="3" s="1"/>
  <c r="C19" i="3"/>
  <c r="D19" i="3" s="1"/>
  <c r="E19" i="3" s="1"/>
  <c r="C20" i="3"/>
  <c r="D20" i="3" s="1"/>
  <c r="C21" i="3"/>
  <c r="D21" i="3" s="1"/>
  <c r="C22" i="3"/>
  <c r="D22" i="3" s="1"/>
  <c r="E22" i="3" s="1"/>
  <c r="C23" i="3"/>
  <c r="D23" i="3" s="1"/>
  <c r="E23" i="3" s="1"/>
  <c r="C24" i="3"/>
  <c r="D24" i="3" s="1"/>
  <c r="C25" i="3"/>
  <c r="D25" i="3" s="1"/>
  <c r="E25" i="3" s="1"/>
  <c r="C26" i="3"/>
  <c r="C27" i="3"/>
  <c r="D27" i="3" s="1"/>
  <c r="E27" i="3" s="1"/>
  <c r="C28" i="3"/>
  <c r="D28"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21" i="4"/>
  <c r="D21" i="4" s="1"/>
  <c r="E21" i="4" s="1"/>
  <c r="C48" i="4"/>
  <c r="D48" i="4" s="1"/>
  <c r="E48" i="4" s="1"/>
  <c r="C22" i="4"/>
  <c r="D22" i="4" s="1"/>
  <c r="E22" i="4" s="1"/>
  <c r="C23" i="4"/>
  <c r="D23" i="4" s="1"/>
  <c r="C24" i="4"/>
  <c r="D24" i="4" s="1"/>
  <c r="C52" i="4"/>
  <c r="D52" i="4" s="1"/>
  <c r="C25" i="4"/>
  <c r="D25" i="4" s="1"/>
  <c r="C26" i="4"/>
  <c r="D26" i="4" s="1"/>
  <c r="C27" i="4"/>
  <c r="D27" i="4" s="1"/>
  <c r="C28" i="4"/>
  <c r="D28" i="4" s="1"/>
  <c r="E28" i="4" s="1"/>
  <c r="C29" i="4"/>
  <c r="C30" i="4"/>
  <c r="D30" i="4" s="1"/>
  <c r="C31" i="4"/>
  <c r="D31" i="4" s="1"/>
  <c r="C32" i="4"/>
  <c r="D32" i="4" s="1"/>
  <c r="E32" i="4" s="1"/>
  <c r="C53" i="4"/>
  <c r="D53" i="4" s="1"/>
  <c r="C33" i="4"/>
  <c r="D33" i="4" s="1"/>
  <c r="C34" i="4"/>
  <c r="D34" i="4" s="1"/>
  <c r="C35" i="4"/>
  <c r="D35" i="4" s="1"/>
  <c r="E35" i="4" s="1"/>
  <c r="C36" i="4"/>
  <c r="D36" i="4" s="1"/>
  <c r="C37" i="4"/>
  <c r="D37" i="4" s="1"/>
  <c r="C38" i="4"/>
  <c r="D38" i="4" s="1"/>
  <c r="C39" i="4"/>
  <c r="D39" i="4" s="1"/>
  <c r="E39" i="4" s="1"/>
  <c r="C40" i="4"/>
  <c r="D40" i="4" s="1"/>
  <c r="C41" i="4"/>
  <c r="D41" i="4" s="1"/>
  <c r="C49" i="4"/>
  <c r="D49" i="4" s="1"/>
  <c r="C42" i="4"/>
  <c r="D42" i="4" s="1"/>
  <c r="E42"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N16" i="1" s="1" a="1"/>
  <c r="N16" i="1" s="1"/>
  <c r="W17" i="1"/>
  <c r="N17" i="1" s="1" a="1"/>
  <c r="N17" i="1" s="1"/>
  <c r="W18" i="1"/>
  <c r="N18" i="1" s="1" a="1"/>
  <c r="N18" i="1" s="1"/>
  <c r="W19" i="1"/>
  <c r="N19" i="1" s="1" a="1"/>
  <c r="N19" i="1" s="1"/>
  <c r="W20" i="1"/>
  <c r="N20" i="1" s="1" a="1"/>
  <c r="N20" i="1" s="1"/>
  <c r="W21" i="1"/>
  <c r="N21" i="1" s="1" a="1"/>
  <c r="N21" i="1" s="1"/>
  <c r="W22" i="1"/>
  <c r="N22" i="1" s="1" a="1"/>
  <c r="N22" i="1" s="1"/>
  <c r="W23" i="1"/>
  <c r="N23" i="1" s="1" a="1"/>
  <c r="N23" i="1" s="1"/>
  <c r="W24" i="1"/>
  <c r="N24" i="1" s="1" a="1"/>
  <c r="N24" i="1" s="1"/>
  <c r="W25" i="1"/>
  <c r="N25" i="1" s="1" a="1"/>
  <c r="N25" i="1" s="1"/>
  <c r="W26" i="1"/>
  <c r="N26" i="1" s="1" a="1"/>
  <c r="N26" i="1" s="1"/>
  <c r="W27" i="1"/>
  <c r="N27" i="1" s="1" a="1"/>
  <c r="N27" i="1" s="1"/>
  <c r="W28" i="1"/>
  <c r="N28" i="1" s="1" a="1"/>
  <c r="N28" i="1" s="1"/>
  <c r="W29" i="1"/>
  <c r="N29" i="1" s="1" a="1"/>
  <c r="N29" i="1" s="1"/>
  <c r="W30" i="1"/>
  <c r="N30" i="1" s="1" a="1"/>
  <c r="N30" i="1" s="1"/>
  <c r="W31" i="1"/>
  <c r="N31" i="1" s="1" a="1"/>
  <c r="N31" i="1" s="1"/>
  <c r="W32" i="1"/>
  <c r="N32" i="1" s="1" a="1"/>
  <c r="N32" i="1" s="1"/>
  <c r="W33" i="1"/>
  <c r="N33" i="1" s="1" a="1"/>
  <c r="N33" i="1" s="1"/>
  <c r="W34" i="1"/>
  <c r="N34" i="1" s="1" a="1"/>
  <c r="N34" i="1" s="1"/>
  <c r="W35" i="1"/>
  <c r="N35" i="1" s="1" a="1"/>
  <c r="N35" i="1" s="1"/>
  <c r="W36" i="1"/>
  <c r="N36" i="1" s="1" a="1"/>
  <c r="N36" i="1" s="1"/>
  <c r="W37" i="1"/>
  <c r="N37" i="1" s="1" a="1"/>
  <c r="N37" i="1" s="1"/>
  <c r="W38" i="1"/>
  <c r="N38" i="1" s="1" a="1"/>
  <c r="N38" i="1" s="1"/>
  <c r="W39" i="1"/>
  <c r="N39" i="1" s="1" a="1"/>
  <c r="N39" i="1" s="1"/>
  <c r="W40" i="1"/>
  <c r="N40" i="1" s="1" a="1"/>
  <c r="N40" i="1" s="1"/>
  <c r="W41" i="1"/>
  <c r="N41" i="1" s="1" a="1"/>
  <c r="N41" i="1" s="1"/>
  <c r="W42" i="1"/>
  <c r="N42" i="1" s="1" a="1"/>
  <c r="N42" i="1" s="1"/>
  <c r="W43" i="1"/>
  <c r="N43" i="1" s="1" a="1"/>
  <c r="N43" i="1" s="1"/>
  <c r="W44" i="1"/>
  <c r="N44" i="1" s="1" a="1"/>
  <c r="N44" i="1" s="1"/>
  <c r="W45" i="1"/>
  <c r="N45" i="1" s="1" a="1"/>
  <c r="N45" i="1" s="1"/>
  <c r="W46" i="1"/>
  <c r="N46" i="1" s="1" a="1"/>
  <c r="N46" i="1" s="1"/>
  <c r="W47" i="1"/>
  <c r="N47" i="1" s="1" a="1"/>
  <c r="N47" i="1" s="1"/>
  <c r="W48" i="1"/>
  <c r="N48" i="1" s="1" a="1"/>
  <c r="N48" i="1" s="1"/>
  <c r="W49" i="1"/>
  <c r="N49" i="1" s="1" a="1"/>
  <c r="N49" i="1" s="1"/>
  <c r="W50" i="1"/>
  <c r="N50" i="1" s="1" a="1"/>
  <c r="N50" i="1" s="1"/>
  <c r="W51" i="1"/>
  <c r="N51" i="1" s="1" a="1"/>
  <c r="N51" i="1" s="1"/>
  <c r="W52" i="1"/>
  <c r="N52" i="1" s="1" a="1"/>
  <c r="N52" i="1" s="1"/>
  <c r="W53" i="1"/>
  <c r="N53" i="1" s="1" a="1"/>
  <c r="N53" i="1" s="1"/>
  <c r="W54" i="1"/>
  <c r="N54" i="1" s="1" a="1"/>
  <c r="N54" i="1" s="1"/>
  <c r="W55" i="1"/>
  <c r="N55" i="1" s="1" a="1"/>
  <c r="N55" i="1" s="1"/>
  <c r="W56" i="1"/>
  <c r="N56" i="1" s="1" a="1"/>
  <c r="N56" i="1" s="1"/>
  <c r="W57" i="1"/>
  <c r="N57" i="1" s="1" a="1"/>
  <c r="N57" i="1" s="1"/>
  <c r="W58" i="1"/>
  <c r="N58" i="1" s="1" a="1"/>
  <c r="N58" i="1" s="1"/>
  <c r="W59" i="1"/>
  <c r="N59" i="1" s="1" a="1"/>
  <c r="N59" i="1" s="1"/>
  <c r="W60" i="1"/>
  <c r="N60" i="1" s="1" a="1"/>
  <c r="N60" i="1" s="1"/>
  <c r="W61" i="1"/>
  <c r="N61" i="1" s="1" a="1"/>
  <c r="N61" i="1" s="1"/>
  <c r="W62" i="1"/>
  <c r="N62" i="1" s="1" a="1"/>
  <c r="N62" i="1" s="1"/>
  <c r="W63" i="1"/>
  <c r="N63" i="1" s="1" a="1"/>
  <c r="N63" i="1" s="1"/>
  <c r="W64" i="1"/>
  <c r="N64" i="1" s="1" a="1"/>
  <c r="N64" i="1" s="1"/>
  <c r="W65" i="1"/>
  <c r="N65" i="1" s="1" a="1"/>
  <c r="N65" i="1" s="1"/>
  <c r="W66" i="1"/>
  <c r="N66" i="1" s="1" a="1"/>
  <c r="N66" i="1" s="1"/>
  <c r="W67" i="1"/>
  <c r="N67" i="1" s="1" a="1"/>
  <c r="N67" i="1" s="1"/>
  <c r="W68" i="1"/>
  <c r="N68" i="1" s="1" a="1"/>
  <c r="N68" i="1" s="1"/>
  <c r="W69" i="1"/>
  <c r="N69" i="1" s="1" a="1"/>
  <c r="N69" i="1" s="1"/>
  <c r="W70" i="1"/>
  <c r="N70" i="1" s="1" a="1"/>
  <c r="N70" i="1" s="1"/>
  <c r="W71" i="1"/>
  <c r="N71" i="1" s="1" a="1"/>
  <c r="N71" i="1" s="1"/>
  <c r="W72" i="1"/>
  <c r="N72" i="1" s="1" a="1"/>
  <c r="N72" i="1" s="1"/>
  <c r="W73" i="1"/>
  <c r="N73" i="1" s="1" a="1"/>
  <c r="N73" i="1" s="1"/>
  <c r="W74" i="1"/>
  <c r="N74" i="1" s="1" a="1"/>
  <c r="N74" i="1" s="1"/>
  <c r="W75" i="1"/>
  <c r="N75" i="1" s="1" a="1"/>
  <c r="N75" i="1" s="1"/>
  <c r="W76" i="1"/>
  <c r="N76" i="1" s="1" a="1"/>
  <c r="N76" i="1" s="1"/>
  <c r="W77" i="1"/>
  <c r="N77" i="1" s="1" a="1"/>
  <c r="N77" i="1" s="1"/>
  <c r="W78" i="1"/>
  <c r="N78" i="1" s="1" a="1"/>
  <c r="N78" i="1" s="1"/>
  <c r="W79" i="1"/>
  <c r="N79" i="1" s="1" a="1"/>
  <c r="N79" i="1" s="1"/>
  <c r="W80" i="1"/>
  <c r="N80" i="1" s="1" a="1"/>
  <c r="N80" i="1" s="1"/>
  <c r="W81" i="1"/>
  <c r="N81" i="1" s="1" a="1"/>
  <c r="N81" i="1" s="1"/>
  <c r="W82" i="1"/>
  <c r="N82" i="1" s="1" a="1"/>
  <c r="N82" i="1" s="1"/>
  <c r="W83" i="1"/>
  <c r="N83" i="1" s="1" a="1"/>
  <c r="N83" i="1" s="1"/>
  <c r="W84" i="1"/>
  <c r="N84" i="1" s="1" a="1"/>
  <c r="N84" i="1" s="1"/>
  <c r="W85" i="1"/>
  <c r="N85" i="1" s="1" a="1"/>
  <c r="N85" i="1" s="1"/>
  <c r="W86" i="1"/>
  <c r="N86" i="1" s="1" a="1"/>
  <c r="N86" i="1" s="1"/>
  <c r="W87" i="1"/>
  <c r="N87" i="1" s="1" a="1"/>
  <c r="N87" i="1" s="1"/>
  <c r="W88" i="1"/>
  <c r="N88" i="1" s="1" a="1"/>
  <c r="N88" i="1" s="1"/>
  <c r="W89" i="1"/>
  <c r="N89" i="1" s="1" a="1"/>
  <c r="N89" i="1" s="1"/>
  <c r="W90" i="1"/>
  <c r="N90" i="1" s="1" a="1"/>
  <c r="N90" i="1" s="1"/>
  <c r="W91" i="1"/>
  <c r="N91" i="1" s="1" a="1"/>
  <c r="N91" i="1" s="1"/>
  <c r="W92" i="1"/>
  <c r="N92" i="1" s="1" a="1"/>
  <c r="N92" i="1" s="1"/>
  <c r="W93" i="1"/>
  <c r="N93" i="1" s="1" a="1"/>
  <c r="N93" i="1" s="1"/>
  <c r="W94" i="1"/>
  <c r="N94" i="1" s="1" a="1"/>
  <c r="N94" i="1" s="1"/>
  <c r="W95" i="1"/>
  <c r="N95" i="1" s="1" a="1"/>
  <c r="N95" i="1" s="1"/>
  <c r="W96" i="1"/>
  <c r="N96" i="1" s="1" a="1"/>
  <c r="N96" i="1" s="1"/>
  <c r="W97" i="1"/>
  <c r="N97" i="1" s="1" a="1"/>
  <c r="N97" i="1" s="1"/>
  <c r="W98" i="1"/>
  <c r="N98" i="1" s="1" a="1"/>
  <c r="N98" i="1" s="1"/>
  <c r="W99" i="1"/>
  <c r="N99" i="1" s="1" a="1"/>
  <c r="N99" i="1" s="1"/>
  <c r="W100" i="1"/>
  <c r="N100" i="1" s="1" a="1"/>
  <c r="N100" i="1" s="1"/>
  <c r="W101" i="1"/>
  <c r="N101" i="1" s="1" a="1"/>
  <c r="N101" i="1" s="1"/>
  <c r="W102" i="1"/>
  <c r="N102" i="1" s="1" a="1"/>
  <c r="N102" i="1" s="1"/>
  <c r="W103" i="1"/>
  <c r="N103" i="1" s="1" a="1"/>
  <c r="N103" i="1" s="1"/>
  <c r="W104" i="1"/>
  <c r="N104" i="1" s="1" a="1"/>
  <c r="N104" i="1" s="1"/>
  <c r="W105" i="1"/>
  <c r="N105" i="1" s="1" a="1"/>
  <c r="N105" i="1" s="1"/>
  <c r="W106" i="1"/>
  <c r="N106" i="1" s="1" a="1"/>
  <c r="N106" i="1" s="1"/>
  <c r="W107" i="1"/>
  <c r="N107" i="1" s="1" a="1"/>
  <c r="N107" i="1" s="1"/>
  <c r="W108" i="1"/>
  <c r="N108" i="1" s="1" a="1"/>
  <c r="N108" i="1" s="1"/>
  <c r="W109" i="1"/>
  <c r="N109" i="1" s="1" a="1"/>
  <c r="N109" i="1" s="1"/>
  <c r="W110" i="1"/>
  <c r="N110" i="1" s="1" a="1"/>
  <c r="N110" i="1" s="1"/>
  <c r="W111" i="1"/>
  <c r="N111" i="1" s="1" a="1"/>
  <c r="N111" i="1" s="1"/>
  <c r="W112" i="1"/>
  <c r="N112" i="1" s="1" a="1"/>
  <c r="N112" i="1" s="1"/>
  <c r="W113" i="1"/>
  <c r="N113" i="1" s="1" a="1"/>
  <c r="N113" i="1" s="1"/>
  <c r="W114" i="1"/>
  <c r="N114" i="1" s="1" a="1"/>
  <c r="N114" i="1" s="1"/>
  <c r="W115" i="1"/>
  <c r="N115" i="1" s="1" a="1"/>
  <c r="N115" i="1" s="1"/>
  <c r="W116" i="1"/>
  <c r="N116" i="1" s="1" a="1"/>
  <c r="N116" i="1" s="1"/>
  <c r="W117" i="1"/>
  <c r="N117" i="1" s="1" a="1"/>
  <c r="N117" i="1" s="1"/>
  <c r="W118" i="1"/>
  <c r="N118" i="1" s="1" a="1"/>
  <c r="N118" i="1" s="1"/>
  <c r="W119" i="1"/>
  <c r="N119" i="1" s="1" a="1"/>
  <c r="N119" i="1" s="1"/>
  <c r="W120" i="1"/>
  <c r="N120" i="1" s="1" a="1"/>
  <c r="N120" i="1" s="1"/>
  <c r="W121" i="1"/>
  <c r="N121" i="1" s="1" a="1"/>
  <c r="N121" i="1" s="1"/>
  <c r="W122" i="1"/>
  <c r="N122" i="1" s="1" a="1"/>
  <c r="N122" i="1" s="1"/>
  <c r="W123" i="1"/>
  <c r="N123" i="1" s="1" a="1"/>
  <c r="N123" i="1" s="1"/>
  <c r="W124" i="1"/>
  <c r="N124" i="1" s="1" a="1"/>
  <c r="N124" i="1" s="1"/>
  <c r="W125" i="1"/>
  <c r="N125" i="1" s="1" a="1"/>
  <c r="N125" i="1" s="1"/>
  <c r="W126" i="1"/>
  <c r="N126" i="1" s="1" a="1"/>
  <c r="N126" i="1" s="1"/>
  <c r="W127" i="1"/>
  <c r="N127" i="1" s="1" a="1"/>
  <c r="N127" i="1" s="1"/>
  <c r="W128" i="1"/>
  <c r="N128" i="1" s="1" a="1"/>
  <c r="N128" i="1" s="1"/>
  <c r="W129" i="1"/>
  <c r="N129" i="1" s="1" a="1"/>
  <c r="N129" i="1" s="1"/>
  <c r="W130" i="1"/>
  <c r="N130" i="1" s="1" a="1"/>
  <c r="N130" i="1" s="1"/>
  <c r="W141" i="1"/>
  <c r="N141" i="1" s="1" a="1"/>
  <c r="N141" i="1" s="1"/>
  <c r="W142" i="1"/>
  <c r="N142" i="1" s="1" a="1"/>
  <c r="N142" i="1" s="1"/>
  <c r="W137" i="1"/>
  <c r="N137" i="1" s="1" a="1"/>
  <c r="N137" i="1" s="1"/>
  <c r="W143" i="1"/>
  <c r="N143" i="1" s="1" a="1"/>
  <c r="N143" i="1" s="1"/>
  <c r="W144" i="1"/>
  <c r="N144" i="1" s="1" a="1"/>
  <c r="N144" i="1" s="1"/>
  <c r="W138" i="1"/>
  <c r="N138" i="1" s="1" a="1"/>
  <c r="N138" i="1" s="1"/>
  <c r="W145" i="1"/>
  <c r="N145" i="1" s="1" a="1"/>
  <c r="N145" i="1" s="1"/>
  <c r="W146" i="1"/>
  <c r="N146" i="1" s="1" a="1"/>
  <c r="N146" i="1" s="1"/>
  <c r="W147" i="1"/>
  <c r="N147" i="1" s="1" a="1"/>
  <c r="N147" i="1" s="1"/>
  <c r="W148" i="1"/>
  <c r="N148" i="1" s="1" a="1"/>
  <c r="N148" i="1" s="1"/>
  <c r="W134" i="1"/>
  <c r="N134" i="1" s="1" a="1"/>
  <c r="N134" i="1" s="1"/>
  <c r="W149" i="1"/>
  <c r="N149" i="1" s="1" a="1"/>
  <c r="N149" i="1" s="1"/>
  <c r="W150" i="1"/>
  <c r="N150" i="1" s="1" a="1"/>
  <c r="N150" i="1" s="1"/>
  <c r="W151" i="1"/>
  <c r="N151" i="1" s="1" a="1"/>
  <c r="N151" i="1" s="1"/>
  <c r="W152" i="1"/>
  <c r="N152" i="1" s="1" a="1"/>
  <c r="N152" i="1" s="1"/>
  <c r="W153" i="1"/>
  <c r="N153" i="1" s="1" a="1"/>
  <c r="N153" i="1" s="1"/>
  <c r="W154" i="1"/>
  <c r="N154" i="1" s="1" a="1"/>
  <c r="N154" i="1" s="1"/>
  <c r="W155" i="1"/>
  <c r="N155" i="1" s="1" a="1"/>
  <c r="N155" i="1" s="1"/>
  <c r="W156" i="1"/>
  <c r="N156" i="1" s="1" a="1"/>
  <c r="N156" i="1" s="1"/>
  <c r="W157" i="1"/>
  <c r="N157" i="1" s="1" a="1"/>
  <c r="N157" i="1" s="1"/>
  <c r="W158" i="1"/>
  <c r="N158" i="1" s="1" a="1"/>
  <c r="N158" i="1" s="1"/>
  <c r="W159" i="1"/>
  <c r="N159" i="1" s="1" a="1"/>
  <c r="N159" i="1" s="1"/>
  <c r="W131" i="1"/>
  <c r="N131" i="1" s="1" a="1"/>
  <c r="N131" i="1" s="1"/>
  <c r="W160" i="1"/>
  <c r="N160" i="1" s="1" a="1"/>
  <c r="N160" i="1" s="1"/>
  <c r="W161" i="1"/>
  <c r="N161" i="1" s="1" a="1"/>
  <c r="N161" i="1" s="1"/>
  <c r="W162" i="1"/>
  <c r="N162" i="1" s="1" a="1"/>
  <c r="N162" i="1" s="1"/>
  <c r="W136" i="1"/>
  <c r="N136" i="1" s="1" a="1"/>
  <c r="N136" i="1" s="1"/>
  <c r="W163" i="1"/>
  <c r="N163" i="1" s="1" a="1"/>
  <c r="N163" i="1" s="1"/>
  <c r="W164" i="1"/>
  <c r="N164" i="1" s="1" a="1"/>
  <c r="N164" i="1" s="1"/>
  <c r="W165" i="1"/>
  <c r="N165" i="1" s="1" a="1"/>
  <c r="N165" i="1" s="1"/>
  <c r="W166" i="1"/>
  <c r="N166" i="1" s="1" a="1"/>
  <c r="N166" i="1" s="1"/>
  <c r="W167" i="1"/>
  <c r="N167" i="1" s="1" a="1"/>
  <c r="N167" i="1" s="1"/>
  <c r="W132" i="1"/>
  <c r="N132" i="1" s="1" a="1"/>
  <c r="N132" i="1" s="1"/>
  <c r="W168" i="1"/>
  <c r="N168" i="1" s="1" a="1"/>
  <c r="N168" i="1" s="1"/>
  <c r="W169" i="1"/>
  <c r="N169" i="1" s="1" a="1"/>
  <c r="N169" i="1" s="1"/>
  <c r="W139" i="1"/>
  <c r="N139" i="1" s="1" a="1"/>
  <c r="N139" i="1" s="1"/>
  <c r="W170" i="1"/>
  <c r="N170" i="1" s="1" a="1"/>
  <c r="N170" i="1" s="1"/>
  <c r="W171" i="1"/>
  <c r="N171" i="1" s="1" a="1"/>
  <c r="N171" i="1" s="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35" i="1"/>
  <c r="N135" i="1" s="1" a="1"/>
  <c r="N135" i="1" s="1"/>
  <c r="W180" i="1"/>
  <c r="N180" i="1" s="1" a="1"/>
  <c r="N180" i="1" s="1"/>
  <c r="W181" i="1"/>
  <c r="N181" i="1" s="1" a="1"/>
  <c r="N181" i="1" s="1"/>
  <c r="W133" i="1"/>
  <c r="N133" i="1" s="1" a="1"/>
  <c r="N133" i="1" s="1"/>
  <c r="W182" i="1"/>
  <c r="N182" i="1" s="1" a="1"/>
  <c r="N182" i="1" s="1"/>
  <c r="W183" i="1"/>
  <c r="N183" i="1" s="1" a="1"/>
  <c r="N183" i="1" s="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98" i="1"/>
  <c r="N198" i="1" s="1" a="1"/>
  <c r="N198" i="1" s="1"/>
  <c r="W199" i="1"/>
  <c r="N199" i="1" s="1" a="1"/>
  <c r="N199" i="1" s="1"/>
  <c r="W200" i="1"/>
  <c r="N200" i="1" s="1" a="1"/>
  <c r="N200" i="1" s="1"/>
  <c r="W201" i="1"/>
  <c r="N201" i="1" s="1" a="1"/>
  <c r="N201" i="1" s="1"/>
  <c r="W202" i="1"/>
  <c r="N202" i="1" s="1" a="1"/>
  <c r="N202" i="1" s="1"/>
  <c r="W203" i="1"/>
  <c r="N203" i="1" s="1" a="1"/>
  <c r="N203" i="1" s="1"/>
  <c r="W204" i="1"/>
  <c r="N204" i="1" s="1" a="1"/>
  <c r="N204" i="1" s="1"/>
  <c r="W140" i="1"/>
  <c r="N140" i="1" s="1" a="1"/>
  <c r="N140" i="1" s="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N15" i="1" s="1" a="1"/>
  <c r="N15" i="1" s="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1" i="1" a="1"/>
  <c r="Q141" i="1" s="1"/>
  <c r="Q142" i="1" a="1"/>
  <c r="Q142" i="1" s="1"/>
  <c r="Q137" i="1" a="1"/>
  <c r="Q137" i="1" s="1"/>
  <c r="Q143" i="1" a="1"/>
  <c r="Q143" i="1" s="1"/>
  <c r="Q144" i="1" a="1"/>
  <c r="Q144" i="1" s="1"/>
  <c r="Q138" i="1" a="1"/>
  <c r="Q138" i="1" s="1"/>
  <c r="Q145" i="1" a="1"/>
  <c r="Q145" i="1" s="1"/>
  <c r="Q146" i="1" a="1"/>
  <c r="Q146" i="1" s="1"/>
  <c r="Q128" i="1" a="1"/>
  <c r="Q128" i="1" s="1"/>
  <c r="Q126" i="1" a="1"/>
  <c r="Q126" i="1" s="1"/>
  <c r="Q147" i="1" a="1"/>
  <c r="Q147" i="1" s="1"/>
  <c r="Q148" i="1" a="1"/>
  <c r="Q148" i="1" s="1"/>
  <c r="Q134" i="1" a="1"/>
  <c r="Q134"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24" i="1" a="1"/>
  <c r="Q124" i="1" s="1"/>
  <c r="Q125" i="1" a="1"/>
  <c r="Q125" i="1" s="1"/>
  <c r="Q127" i="1" a="1"/>
  <c r="Q127" i="1" s="1"/>
  <c r="Q159" i="1" a="1"/>
  <c r="Q159" i="1" s="1"/>
  <c r="Q131" i="1" a="1"/>
  <c r="Q131" i="1" s="1"/>
  <c r="Q160" i="1" a="1"/>
  <c r="Q160" i="1" s="1"/>
  <c r="Q161" i="1" a="1"/>
  <c r="Q161" i="1" s="1"/>
  <c r="Q121" i="1" a="1"/>
  <c r="Q121" i="1" s="1"/>
  <c r="Q162" i="1" a="1"/>
  <c r="Q162" i="1" s="1"/>
  <c r="Q119" i="1" a="1"/>
  <c r="Q119" i="1" s="1"/>
  <c r="Q136" i="1" a="1"/>
  <c r="Q136" i="1" s="1"/>
  <c r="Q118" i="1" a="1"/>
  <c r="Q118" i="1" s="1"/>
  <c r="Q163" i="1" a="1"/>
  <c r="Q163" i="1" s="1"/>
  <c r="Q164" i="1" a="1"/>
  <c r="Q164" i="1" s="1"/>
  <c r="Q165" i="1" a="1"/>
  <c r="Q165" i="1" s="1"/>
  <c r="Q166" i="1" a="1"/>
  <c r="Q166" i="1" s="1"/>
  <c r="Q167" i="1" a="1"/>
  <c r="Q167" i="1" s="1"/>
  <c r="Q132" i="1" a="1"/>
  <c r="Q132" i="1" s="1"/>
  <c r="Q168" i="1" a="1"/>
  <c r="Q168" i="1" s="1"/>
  <c r="Q169" i="1" a="1"/>
  <c r="Q169" i="1" s="1"/>
  <c r="Q139" i="1" a="1"/>
  <c r="Q139" i="1" s="1"/>
  <c r="Q170" i="1" a="1"/>
  <c r="Q170" i="1" s="1"/>
  <c r="Q122" i="1" a="1"/>
  <c r="Q122" i="1" s="1"/>
  <c r="Q120" i="1" a="1"/>
  <c r="Q120" i="1" s="1"/>
  <c r="Q117" i="1" a="1"/>
  <c r="Q117" i="1" s="1"/>
  <c r="Q171" i="1" a="1"/>
  <c r="Q171" i="1" s="1"/>
  <c r="Q172" i="1" a="1"/>
  <c r="Q172" i="1" s="1"/>
  <c r="Q173" i="1" a="1"/>
  <c r="Q173" i="1" s="1"/>
  <c r="Q174" i="1" a="1"/>
  <c r="Q174" i="1" s="1"/>
  <c r="Q175" i="1" a="1"/>
  <c r="Q175" i="1" s="1"/>
  <c r="Q176" i="1" a="1"/>
  <c r="Q176" i="1" s="1"/>
  <c r="Q177" i="1" a="1"/>
  <c r="Q177" i="1" s="1"/>
  <c r="Q178" i="1" a="1"/>
  <c r="Q178" i="1" s="1"/>
  <c r="Q179" i="1" a="1"/>
  <c r="Q179" i="1" s="1"/>
  <c r="Q135" i="1" a="1"/>
  <c r="Q135" i="1" s="1"/>
  <c r="Q180" i="1" a="1"/>
  <c r="Q180" i="1" s="1"/>
  <c r="Q116" i="1" a="1"/>
  <c r="Q116" i="1" s="1"/>
  <c r="Q181" i="1" a="1"/>
  <c r="Q181" i="1" s="1"/>
  <c r="Q133" i="1" a="1"/>
  <c r="Q133"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30" i="1" a="1"/>
  <c r="Q130" i="1" s="1"/>
  <c r="Q129" i="1" a="1"/>
  <c r="Q129"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s="1"/>
  <c r="R74" i="1" a="1"/>
  <c r="R74" i="1" s="1"/>
  <c r="R75" i="1" a="1"/>
  <c r="R75" i="1" s="1"/>
  <c r="R76" i="1" a="1"/>
  <c r="R76" i="1" s="1"/>
  <c r="R77" i="1" a="1"/>
  <c r="R77" i="1" s="1"/>
  <c r="R78" i="1" a="1"/>
  <c r="R78" i="1" s="1"/>
  <c r="R79" i="1" a="1"/>
  <c r="R79" i="1" s="1"/>
  <c r="R80" i="1" a="1"/>
  <c r="R80" i="1" s="1"/>
  <c r="R81" i="1" a="1"/>
  <c r="R81" i="1" s="1"/>
  <c r="R82" i="1" a="1"/>
  <c r="R82" i="1" s="1"/>
  <c r="R83" i="1" a="1"/>
  <c r="R83" i="1" s="1"/>
  <c r="R84" i="1" a="1"/>
  <c r="R84" i="1" s="1"/>
  <c r="R85" i="1" a="1"/>
  <c r="R85" i="1" s="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s="1"/>
  <c r="R102" i="1" a="1"/>
  <c r="R102" i="1" s="1"/>
  <c r="R103" i="1" a="1"/>
  <c r="R103" i="1" s="1"/>
  <c r="R104" i="1" a="1"/>
  <c r="R104" i="1" s="1"/>
  <c r="R105" i="1" a="1"/>
  <c r="R105" i="1" s="1"/>
  <c r="R106" i="1" a="1"/>
  <c r="R106" i="1" s="1"/>
  <c r="R107" i="1" a="1"/>
  <c r="R107" i="1" s="1"/>
  <c r="R108" i="1" a="1"/>
  <c r="R108" i="1" s="1"/>
  <c r="R109" i="1" a="1"/>
  <c r="R109" i="1" s="1"/>
  <c r="R110" i="1" a="1"/>
  <c r="R110" i="1" s="1"/>
  <c r="R111" i="1" a="1"/>
  <c r="R111" i="1" s="1"/>
  <c r="R112" i="1" a="1"/>
  <c r="R112" i="1" s="1"/>
  <c r="R113" i="1" a="1"/>
  <c r="R113" i="1" s="1"/>
  <c r="R114" i="1" a="1"/>
  <c r="R114" i="1" s="1"/>
  <c r="R115" i="1" a="1"/>
  <c r="R115" i="1" s="1"/>
  <c r="R141" i="1" a="1"/>
  <c r="R141" i="1" s="1"/>
  <c r="R142" i="1" a="1"/>
  <c r="R142" i="1" s="1"/>
  <c r="R137" i="1" a="1"/>
  <c r="R137" i="1" s="1"/>
  <c r="R143" i="1" a="1"/>
  <c r="R143" i="1" s="1"/>
  <c r="R144" i="1" a="1"/>
  <c r="R144" i="1" s="1"/>
  <c r="R138" i="1" a="1"/>
  <c r="R138" i="1" s="1"/>
  <c r="R145" i="1" a="1"/>
  <c r="R145" i="1" s="1"/>
  <c r="R146" i="1" a="1"/>
  <c r="R146" i="1" s="1"/>
  <c r="R128" i="1" a="1"/>
  <c r="R128" i="1" s="1"/>
  <c r="R126" i="1" a="1"/>
  <c r="R126" i="1" s="1"/>
  <c r="R147" i="1" a="1"/>
  <c r="R147" i="1" s="1"/>
  <c r="R148" i="1" a="1"/>
  <c r="R148" i="1" s="1"/>
  <c r="R134" i="1" a="1"/>
  <c r="R134"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24" i="1" a="1"/>
  <c r="R124" i="1" s="1"/>
  <c r="R125" i="1" a="1"/>
  <c r="R125" i="1" s="1"/>
  <c r="R127" i="1" a="1"/>
  <c r="R127" i="1" s="1"/>
  <c r="R159" i="1" a="1"/>
  <c r="R159" i="1" s="1"/>
  <c r="R131" i="1" a="1"/>
  <c r="R131" i="1" s="1"/>
  <c r="R160" i="1" a="1"/>
  <c r="R160" i="1" s="1"/>
  <c r="R161" i="1" a="1"/>
  <c r="R161" i="1" s="1"/>
  <c r="R121" i="1" a="1"/>
  <c r="R121" i="1" s="1"/>
  <c r="R162" i="1" a="1"/>
  <c r="R162" i="1" s="1"/>
  <c r="R119" i="1" a="1"/>
  <c r="R119" i="1" s="1"/>
  <c r="R136" i="1" a="1"/>
  <c r="R136" i="1" s="1"/>
  <c r="R118" i="1" a="1"/>
  <c r="R118" i="1" s="1"/>
  <c r="R163" i="1" a="1"/>
  <c r="R163" i="1" s="1"/>
  <c r="R164" i="1" a="1"/>
  <c r="R164" i="1" s="1"/>
  <c r="R165" i="1" a="1"/>
  <c r="R165" i="1" s="1"/>
  <c r="R166" i="1" a="1"/>
  <c r="R166" i="1" s="1"/>
  <c r="R167" i="1" a="1"/>
  <c r="R167" i="1" s="1"/>
  <c r="R132" i="1" a="1"/>
  <c r="R132" i="1" s="1"/>
  <c r="R168" i="1" a="1"/>
  <c r="R168" i="1" s="1"/>
  <c r="R169" i="1" a="1"/>
  <c r="R169" i="1" s="1"/>
  <c r="R139" i="1" a="1"/>
  <c r="R139" i="1" s="1"/>
  <c r="R170" i="1" a="1"/>
  <c r="R170" i="1" s="1"/>
  <c r="R122" i="1" a="1"/>
  <c r="R122" i="1" s="1"/>
  <c r="R120" i="1" a="1"/>
  <c r="R120" i="1" s="1"/>
  <c r="R117" i="1" a="1"/>
  <c r="R117" i="1" s="1"/>
  <c r="R171" i="1" a="1"/>
  <c r="R171" i="1" s="1"/>
  <c r="R172" i="1" a="1"/>
  <c r="R172" i="1" s="1"/>
  <c r="R173" i="1" a="1"/>
  <c r="R173" i="1" s="1"/>
  <c r="R174" i="1" a="1"/>
  <c r="R174" i="1" s="1"/>
  <c r="R175" i="1" a="1"/>
  <c r="R175" i="1" s="1"/>
  <c r="R176" i="1" a="1"/>
  <c r="R176" i="1" s="1"/>
  <c r="R177" i="1" a="1"/>
  <c r="R177" i="1" s="1"/>
  <c r="R178" i="1" a="1"/>
  <c r="R178" i="1" s="1"/>
  <c r="R179" i="1" a="1"/>
  <c r="R179" i="1" s="1"/>
  <c r="R135" i="1" a="1"/>
  <c r="R135" i="1" s="1"/>
  <c r="R180" i="1" a="1"/>
  <c r="R180" i="1" s="1"/>
  <c r="R116" i="1" a="1"/>
  <c r="R116" i="1" s="1"/>
  <c r="R181" i="1" a="1"/>
  <c r="R181" i="1" s="1"/>
  <c r="R133" i="1" a="1"/>
  <c r="R133" i="1" s="1"/>
  <c r="R182" i="1" a="1"/>
  <c r="R182" i="1" s="1"/>
  <c r="R183" i="1" a="1"/>
  <c r="R183" i="1" s="1"/>
  <c r="R184" i="1" a="1"/>
  <c r="R184" i="1" s="1"/>
  <c r="R185" i="1" a="1"/>
  <c r="R185" i="1" s="1"/>
  <c r="R186" i="1" a="1"/>
  <c r="R186" i="1" s="1"/>
  <c r="R187" i="1" a="1"/>
  <c r="R187" i="1" s="1"/>
  <c r="R188" i="1" a="1"/>
  <c r="R188" i="1" s="1"/>
  <c r="R189" i="1" a="1"/>
  <c r="R189" i="1" s="1"/>
  <c r="R190" i="1" a="1"/>
  <c r="R190" i="1" s="1"/>
  <c r="R191" i="1" a="1"/>
  <c r="R191" i="1" s="1"/>
  <c r="R192" i="1" a="1"/>
  <c r="R192" i="1" s="1"/>
  <c r="R130" i="1" a="1"/>
  <c r="R130" i="1" s="1"/>
  <c r="R129" i="1" a="1"/>
  <c r="R129" i="1" s="1"/>
  <c r="R193" i="1" a="1"/>
  <c r="R193" i="1" s="1"/>
  <c r="R194" i="1" a="1"/>
  <c r="R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140" i="1" a="1"/>
  <c r="R140"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s="1"/>
  <c r="R219" i="1" a="1"/>
  <c r="R219" i="1" s="1"/>
  <c r="R220" i="1" a="1"/>
  <c r="R220" i="1" s="1"/>
  <c r="R221" i="1" a="1"/>
  <c r="R221" i="1" s="1"/>
  <c r="R222" i="1" a="1"/>
  <c r="R222" i="1" s="1"/>
  <c r="R223" i="1" a="1"/>
  <c r="R223" i="1" s="1"/>
  <c r="R224" i="1" a="1"/>
  <c r="R224" i="1" s="1"/>
  <c r="R123" i="1" a="1"/>
  <c r="R123" i="1" s="1"/>
  <c r="R225" i="1" a="1"/>
  <c r="R225" i="1" s="1"/>
  <c r="R226" i="1" a="1"/>
  <c r="R226" i="1" s="1"/>
  <c r="R15" i="1" a="1"/>
  <c r="R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M116" i="1" l="1"/>
  <c r="M139" i="1"/>
  <c r="M131" i="1"/>
  <c r="M148" i="1"/>
  <c r="M111" i="1"/>
  <c r="M95" i="1"/>
  <c r="M79" i="1"/>
  <c r="M63" i="1"/>
  <c r="M55" i="1"/>
  <c r="M47" i="1"/>
  <c r="M39" i="1"/>
  <c r="M31" i="1"/>
  <c r="M23" i="1"/>
  <c r="M193" i="1"/>
  <c r="M110" i="1"/>
  <c r="M102" i="1"/>
  <c r="M94" i="1"/>
  <c r="M86" i="1"/>
  <c r="M78" i="1"/>
  <c r="M70" i="1"/>
  <c r="M62" i="1"/>
  <c r="M54" i="1"/>
  <c r="M46" i="1"/>
  <c r="M38" i="1"/>
  <c r="M30" i="1"/>
  <c r="M22" i="1"/>
  <c r="M77" i="1"/>
  <c r="M69" i="1"/>
  <c r="M61" i="1"/>
  <c r="M53" i="1"/>
  <c r="M45" i="1"/>
  <c r="M37" i="1"/>
  <c r="M29" i="1"/>
  <c r="M21" i="1"/>
  <c r="M218" i="1"/>
  <c r="M210" i="1"/>
  <c r="M195" i="1"/>
  <c r="M189" i="1"/>
  <c r="M133" i="1"/>
  <c r="M176" i="1"/>
  <c r="M122" i="1"/>
  <c r="M165" i="1"/>
  <c r="M161" i="1"/>
  <c r="M157" i="1"/>
  <c r="M149" i="1"/>
  <c r="M138" i="1"/>
  <c r="M113" i="1"/>
  <c r="M105" i="1"/>
  <c r="M97" i="1"/>
  <c r="M89" i="1"/>
  <c r="M81" i="1"/>
  <c r="M73" i="1"/>
  <c r="M65" i="1"/>
  <c r="M57" i="1"/>
  <c r="M41" i="1"/>
  <c r="M33" i="1"/>
  <c r="E41" i="3"/>
  <c r="E30" i="3"/>
  <c r="E36" i="3"/>
  <c r="E28" i="3"/>
  <c r="E108" i="4"/>
  <c r="E38" i="3"/>
  <c r="E76" i="4"/>
  <c r="E92" i="4"/>
  <c r="E50" i="4"/>
  <c r="E39" i="3"/>
  <c r="E36" i="4"/>
  <c r="E12" i="4"/>
  <c r="E52" i="4"/>
  <c r="D29" i="4"/>
  <c r="E29" i="4" s="1"/>
  <c r="E14" i="2"/>
  <c r="E16" i="2"/>
  <c r="D13" i="4"/>
  <c r="E13" i="4" s="1"/>
  <c r="E122" i="4"/>
  <c r="E106" i="4"/>
  <c r="E90" i="4"/>
  <c r="E74" i="4"/>
  <c r="E44" i="4"/>
  <c r="E114" i="4"/>
  <c r="E98" i="4"/>
  <c r="E82" i="4"/>
  <c r="E66" i="4"/>
  <c r="E58" i="4"/>
  <c r="E49" i="4"/>
  <c r="E34" i="4"/>
  <c r="E27" i="4"/>
  <c r="D51" i="4"/>
  <c r="E51" i="4" s="1"/>
  <c r="E23" i="4"/>
  <c r="E47" i="4"/>
  <c r="E93" i="4"/>
  <c r="E15" i="4"/>
  <c r="E101" i="4"/>
  <c r="E77" i="4"/>
  <c r="E61" i="4"/>
  <c r="D43" i="4"/>
  <c r="E43" i="4" s="1"/>
  <c r="E117" i="4"/>
  <c r="E30" i="4"/>
  <c r="E111" i="4"/>
  <c r="E95" i="4"/>
  <c r="E79" i="4"/>
  <c r="E71" i="4"/>
  <c r="E55" i="4"/>
  <c r="E109" i="4"/>
  <c r="E85" i="4"/>
  <c r="E69" i="4"/>
  <c r="E37" i="4"/>
  <c r="E119" i="4"/>
  <c r="E103" i="4"/>
  <c r="E87" i="4"/>
  <c r="E63" i="4"/>
  <c r="D123" i="4"/>
  <c r="E123" i="4" s="1"/>
  <c r="E63" i="2"/>
  <c r="D58" i="2"/>
  <c r="E58" i="2" s="1"/>
  <c r="E55" i="2"/>
  <c r="D50" i="2"/>
  <c r="E50" i="2" s="1"/>
  <c r="E47" i="2"/>
  <c r="D42" i="2"/>
  <c r="E42" i="2" s="1"/>
  <c r="E39" i="2"/>
  <c r="D34" i="2"/>
  <c r="E34" i="2" s="1"/>
  <c r="E31" i="2"/>
  <c r="D26" i="2"/>
  <c r="E26" i="2" s="1"/>
  <c r="E23" i="2"/>
  <c r="D18" i="2"/>
  <c r="E18" i="2" s="1"/>
  <c r="E15" i="2"/>
  <c r="D10" i="2"/>
  <c r="E10" i="2" s="1"/>
  <c r="E62" i="2"/>
  <c r="E54" i="2"/>
  <c r="E46" i="2"/>
  <c r="E38" i="2"/>
  <c r="E30" i="2"/>
  <c r="E59" i="2"/>
  <c r="E51" i="2"/>
  <c r="E43" i="2"/>
  <c r="E35" i="2"/>
  <c r="E27" i="2"/>
  <c r="E19" i="2"/>
  <c r="E11" i="2"/>
  <c r="E8" i="2"/>
  <c r="E20" i="3"/>
  <c r="E12" i="3"/>
  <c r="E17" i="3"/>
  <c r="E9" i="3"/>
  <c r="D26" i="3"/>
  <c r="E26" i="3" s="1"/>
  <c r="D34" i="3"/>
  <c r="E34" i="3" s="1"/>
  <c r="E40" i="3"/>
  <c r="E32" i="3"/>
  <c r="E24" i="3"/>
  <c r="E16" i="3"/>
  <c r="E8" i="3"/>
  <c r="E37" i="3"/>
  <c r="E29" i="3"/>
  <c r="E21" i="3"/>
  <c r="E13" i="3"/>
  <c r="D7" i="3"/>
  <c r="E7" i="3" s="1"/>
  <c r="E7" i="2"/>
  <c r="E65" i="4"/>
  <c r="E57" i="4"/>
  <c r="E41" i="4"/>
  <c r="E33" i="4"/>
  <c r="E26" i="4"/>
  <c r="E20" i="4"/>
  <c r="E14" i="4"/>
  <c r="E8" i="4"/>
  <c r="E118" i="4"/>
  <c r="E110" i="4"/>
  <c r="E102" i="4"/>
  <c r="E94" i="4"/>
  <c r="E86" i="4"/>
  <c r="E78" i="4"/>
  <c r="E70" i="4"/>
  <c r="E62" i="4"/>
  <c r="E54" i="4"/>
  <c r="E38" i="4"/>
  <c r="E31" i="4"/>
  <c r="E24" i="4"/>
  <c r="E9" i="4"/>
  <c r="E112" i="4"/>
  <c r="E104" i="4"/>
  <c r="E96" i="4"/>
  <c r="E88" i="4"/>
  <c r="E80" i="4"/>
  <c r="E72" i="4"/>
  <c r="E64" i="4"/>
  <c r="E56" i="4"/>
  <c r="E40" i="4"/>
  <c r="E53" i="4"/>
  <c r="E25" i="4"/>
  <c r="E19" i="4"/>
  <c r="E45" i="4"/>
  <c r="E7" i="4"/>
  <c r="E120" i="4"/>
  <c r="E17" i="4"/>
  <c r="E11" i="4"/>
  <c r="M222" i="1"/>
  <c r="M214" i="1"/>
  <c r="M199" i="1"/>
  <c r="M130" i="1"/>
  <c r="M185" i="1"/>
  <c r="M172" i="1"/>
  <c r="M168" i="1"/>
  <c r="M136" i="1"/>
  <c r="M127" i="1"/>
  <c r="M153" i="1"/>
  <c r="M126" i="1"/>
  <c r="M142" i="1"/>
  <c r="M109" i="1"/>
  <c r="M101" i="1"/>
  <c r="M93" i="1"/>
  <c r="M85" i="1"/>
  <c r="M220" i="1"/>
  <c r="M140" i="1"/>
  <c r="M197" i="1"/>
  <c r="M191" i="1"/>
  <c r="M183" i="1"/>
  <c r="M178" i="1"/>
  <c r="M117" i="1"/>
  <c r="M167" i="1"/>
  <c r="M162" i="1"/>
  <c r="M124" i="1"/>
  <c r="M151" i="1"/>
  <c r="M146" i="1"/>
  <c r="M115" i="1"/>
  <c r="M107" i="1"/>
  <c r="M99" i="1"/>
  <c r="M91" i="1"/>
  <c r="M83" i="1"/>
  <c r="M75" i="1"/>
  <c r="M67" i="1"/>
  <c r="M59" i="1"/>
  <c r="M51" i="1"/>
  <c r="M43" i="1"/>
  <c r="M35" i="1"/>
  <c r="M27" i="1"/>
  <c r="M19" i="1"/>
  <c r="M203" i="1"/>
  <c r="D4" i="26"/>
  <c r="M225" i="1"/>
  <c r="M129" i="1"/>
  <c r="M154" i="1"/>
  <c r="M187" i="1"/>
  <c r="M174" i="1"/>
  <c r="M223" i="1"/>
  <c r="M163" i="1"/>
  <c r="M49" i="1"/>
  <c r="M17" i="1"/>
  <c r="M155" i="1"/>
  <c r="M224" i="1"/>
  <c r="M143" i="1"/>
  <c r="M103" i="1"/>
  <c r="M87" i="1"/>
  <c r="M71" i="1"/>
  <c r="M216" i="1"/>
  <c r="M208" i="1"/>
  <c r="M201" i="1"/>
  <c r="M215" i="1"/>
  <c r="M207" i="1"/>
  <c r="M200" i="1"/>
  <c r="M186" i="1"/>
  <c r="M180" i="1"/>
  <c r="M173" i="1"/>
  <c r="M169" i="1"/>
  <c r="M118" i="1"/>
  <c r="M159" i="1"/>
  <c r="M147" i="1"/>
  <c r="M137" i="1"/>
  <c r="M206" i="1"/>
  <c r="M135" i="1"/>
  <c r="M212" i="1"/>
  <c r="M123" i="1"/>
  <c r="M217" i="1"/>
  <c r="M209" i="1"/>
  <c r="M202" i="1"/>
  <c r="M194" i="1"/>
  <c r="M188" i="1"/>
  <c r="M181" i="1"/>
  <c r="M175" i="1"/>
  <c r="M170" i="1"/>
  <c r="M164" i="1"/>
  <c r="M160" i="1"/>
  <c r="M156" i="1"/>
  <c r="M134" i="1"/>
  <c r="M144" i="1"/>
  <c r="M112" i="1"/>
  <c r="M104" i="1"/>
  <c r="M96" i="1"/>
  <c r="M88" i="1"/>
  <c r="M80" i="1"/>
  <c r="M72" i="1"/>
  <c r="M64" i="1"/>
  <c r="M56" i="1"/>
  <c r="M48" i="1"/>
  <c r="M40" i="1"/>
  <c r="M32" i="1"/>
  <c r="M24" i="1"/>
  <c r="M16" i="1"/>
  <c r="M221" i="1"/>
  <c r="M213" i="1"/>
  <c r="M205" i="1"/>
  <c r="M198" i="1"/>
  <c r="M192" i="1"/>
  <c r="M184" i="1"/>
  <c r="M179" i="1"/>
  <c r="M171" i="1"/>
  <c r="M132" i="1"/>
  <c r="M119" i="1"/>
  <c r="M125" i="1"/>
  <c r="M152" i="1"/>
  <c r="M128" i="1"/>
  <c r="M141" i="1"/>
  <c r="M108" i="1"/>
  <c r="M100" i="1"/>
  <c r="M92" i="1"/>
  <c r="M84" i="1"/>
  <c r="M76" i="1"/>
  <c r="M68" i="1"/>
  <c r="M60" i="1"/>
  <c r="M52" i="1"/>
  <c r="M44" i="1"/>
  <c r="M36" i="1"/>
  <c r="M28" i="1"/>
  <c r="M20" i="1"/>
  <c r="M226" i="1"/>
  <c r="M219" i="1"/>
  <c r="M211" i="1"/>
  <c r="M204" i="1"/>
  <c r="M196" i="1"/>
  <c r="M190" i="1"/>
  <c r="M182" i="1"/>
  <c r="M177" i="1"/>
  <c r="M120" i="1"/>
  <c r="M166" i="1"/>
  <c r="M121" i="1"/>
  <c r="M158" i="1"/>
  <c r="M150" i="1"/>
  <c r="M145"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D4" i="3" l="1"/>
  <c r="D4" i="2"/>
  <c r="D4" i="4"/>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1" i="1"/>
  <c r="B94" i="1"/>
  <c r="B103" i="1"/>
  <c r="B61" i="1"/>
  <c r="B142" i="1"/>
  <c r="B137" i="1"/>
  <c r="B92" i="1"/>
  <c r="B143" i="1"/>
  <c r="B144" i="1"/>
  <c r="B113" i="1"/>
  <c r="B138" i="1"/>
  <c r="B145" i="1"/>
  <c r="B146" i="1"/>
  <c r="B57" i="1"/>
  <c r="B97" i="1"/>
  <c r="B64" i="1"/>
  <c r="B63" i="1"/>
  <c r="B60" i="1"/>
  <c r="B56" i="1"/>
  <c r="B62" i="1"/>
  <c r="B66" i="1"/>
  <c r="B70" i="1"/>
  <c r="B107" i="1"/>
  <c r="B69" i="1"/>
  <c r="B77" i="1"/>
  <c r="B95" i="1"/>
  <c r="B74" i="1"/>
  <c r="B73" i="1"/>
  <c r="B128" i="1"/>
  <c r="B126" i="1"/>
  <c r="B147" i="1"/>
  <c r="B148" i="1"/>
  <c r="B134" i="1"/>
  <c r="B149" i="1"/>
  <c r="B150" i="1"/>
  <c r="B151" i="1"/>
  <c r="B152" i="1"/>
  <c r="B59" i="1"/>
  <c r="B58" i="1"/>
  <c r="B102" i="1"/>
  <c r="B115" i="1"/>
  <c r="B105" i="1"/>
  <c r="B153" i="1"/>
  <c r="B55" i="1"/>
  <c r="B154" i="1"/>
  <c r="B86" i="1"/>
  <c r="B155" i="1"/>
  <c r="B81" i="1"/>
  <c r="B75" i="1"/>
  <c r="B111" i="1"/>
  <c r="B93" i="1"/>
  <c r="B156" i="1"/>
  <c r="B84" i="1"/>
  <c r="B85" i="1"/>
  <c r="B157" i="1"/>
  <c r="B158" i="1"/>
  <c r="B124" i="1"/>
  <c r="B125" i="1"/>
  <c r="B127" i="1"/>
  <c r="B98" i="1"/>
  <c r="B159" i="1"/>
  <c r="B131" i="1"/>
  <c r="B160" i="1"/>
  <c r="B79" i="1"/>
  <c r="B161" i="1"/>
  <c r="B71" i="1"/>
  <c r="B67" i="1"/>
  <c r="B121" i="1"/>
  <c r="B162" i="1"/>
  <c r="B119" i="1"/>
  <c r="B136" i="1"/>
  <c r="B118" i="1"/>
  <c r="B163" i="1"/>
  <c r="B164" i="1"/>
  <c r="B165" i="1"/>
  <c r="B166" i="1"/>
  <c r="B89" i="1"/>
  <c r="B167" i="1"/>
  <c r="B72" i="1"/>
  <c r="B132" i="1"/>
  <c r="B100" i="1"/>
  <c r="B109" i="1"/>
  <c r="B110" i="1"/>
  <c r="B88" i="1"/>
  <c r="B168" i="1"/>
  <c r="B101" i="1"/>
  <c r="B104" i="1"/>
  <c r="B169" i="1"/>
  <c r="B139" i="1"/>
  <c r="B96" i="1"/>
  <c r="B170" i="1"/>
  <c r="B122" i="1"/>
  <c r="B120" i="1"/>
  <c r="B117" i="1"/>
  <c r="B114" i="1"/>
  <c r="B171" i="1"/>
  <c r="B172" i="1"/>
  <c r="B173" i="1"/>
  <c r="B174" i="1"/>
  <c r="B175" i="1"/>
  <c r="B176" i="1"/>
  <c r="B177" i="1"/>
  <c r="B178" i="1"/>
  <c r="B179" i="1"/>
  <c r="B108" i="1"/>
  <c r="B135" i="1"/>
  <c r="B180" i="1"/>
  <c r="B116" i="1"/>
  <c r="B181" i="1"/>
  <c r="B133" i="1"/>
  <c r="B182" i="1"/>
  <c r="B183" i="1"/>
  <c r="B112" i="1"/>
  <c r="B184" i="1"/>
  <c r="B185" i="1"/>
  <c r="B186" i="1"/>
  <c r="B187" i="1"/>
  <c r="B188" i="1"/>
  <c r="B189" i="1"/>
  <c r="B190" i="1"/>
  <c r="B191" i="1"/>
  <c r="B192" i="1"/>
  <c r="B130" i="1"/>
  <c r="B129" i="1"/>
  <c r="B193" i="1"/>
  <c r="B194" i="1"/>
  <c r="B195" i="1"/>
  <c r="B196" i="1"/>
  <c r="B197" i="1"/>
  <c r="B99" i="1"/>
  <c r="B198"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D3" i="4" s="1"/>
  <c r="AM16" i="12"/>
  <c r="AM17" i="12"/>
  <c r="AM18" i="12"/>
  <c r="AM8" i="12"/>
  <c r="AM9" i="12"/>
  <c r="AM10" i="12"/>
  <c r="AM11" i="12"/>
  <c r="AM12" i="12"/>
  <c r="AM13" i="12"/>
  <c r="AM14" i="12"/>
  <c r="AM15" i="12"/>
  <c r="AM4" i="12"/>
  <c r="AM5" i="12"/>
  <c r="AM6" i="12"/>
  <c r="AM7" i="12"/>
  <c r="D2" i="2" l="1"/>
  <c r="D3" i="2"/>
  <c r="D2" i="3"/>
  <c r="D3" i="3"/>
  <c r="E3" i="3"/>
  <c r="G3" i="3" s="1"/>
  <c r="F2" i="3"/>
  <c r="G2" i="3"/>
  <c r="E3" i="2"/>
  <c r="G3" i="2" s="1"/>
  <c r="F2" i="2"/>
  <c r="G2" i="2"/>
  <c r="D2" i="4"/>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Z15" i="1"/>
  <c r="O15" i="1" s="1"/>
  <c r="Z25" i="1"/>
  <c r="O25" i="1" s="1"/>
  <c r="Z27" i="1" l="1"/>
  <c r="O27" i="1" s="1"/>
  <c r="Z213" i="1"/>
  <c r="Z53" i="1"/>
  <c r="O53" i="1" s="1"/>
  <c r="Z146" i="1"/>
  <c r="Z94" i="1"/>
  <c r="O94" i="1" s="1"/>
  <c r="Z97" i="1"/>
  <c r="Z64" i="1"/>
  <c r="O64" i="1" s="1"/>
  <c r="Z69" i="1"/>
  <c r="O69" i="1" s="1"/>
  <c r="Z128" i="1"/>
  <c r="O128" i="1" s="1"/>
  <c r="Z152" i="1"/>
  <c r="Z58" i="1"/>
  <c r="O58" i="1" s="1"/>
  <c r="Z154" i="1"/>
  <c r="Z84" i="1"/>
  <c r="O84" i="1" s="1"/>
  <c r="Z98" i="1"/>
  <c r="O98" i="1" s="1"/>
  <c r="Z121" i="1"/>
  <c r="O121" i="1" s="1"/>
  <c r="Z166" i="1"/>
  <c r="Z100" i="1"/>
  <c r="O100" i="1" s="1"/>
  <c r="Z169" i="1"/>
  <c r="Z114" i="1"/>
  <c r="O114" i="1" s="1"/>
  <c r="Z177" i="1"/>
  <c r="Z116" i="1"/>
  <c r="O116" i="1" s="1"/>
  <c r="Z186" i="1"/>
  <c r="Z192" i="1"/>
  <c r="Z197" i="1"/>
  <c r="Z203" i="1"/>
  <c r="Z65" i="1"/>
  <c r="O65" i="1" s="1"/>
  <c r="Z210" i="1"/>
  <c r="Z82" i="1"/>
  <c r="O82" i="1" s="1"/>
  <c r="Z141" i="1"/>
  <c r="Z221" i="1"/>
  <c r="Z123" i="1"/>
  <c r="O123" i="1" s="1"/>
  <c r="Z103" i="1"/>
  <c r="O103" i="1" s="1"/>
  <c r="Z92" i="1"/>
  <c r="O92" i="1" s="1"/>
  <c r="Z144" i="1"/>
  <c r="Z23" i="1"/>
  <c r="O23" i="1" s="1"/>
  <c r="Z66" i="1"/>
  <c r="O66" i="1" s="1"/>
  <c r="Z74" i="1"/>
  <c r="O74" i="1" s="1"/>
  <c r="Z150" i="1"/>
  <c r="Z45" i="1"/>
  <c r="O45" i="1" s="1"/>
  <c r="Z55" i="1"/>
  <c r="O55" i="1" s="1"/>
  <c r="Z111" i="1"/>
  <c r="O111" i="1" s="1"/>
  <c r="Z124" i="1"/>
  <c r="O124" i="1" s="1"/>
  <c r="Z161" i="1"/>
  <c r="Z163" i="1"/>
  <c r="Z72" i="1"/>
  <c r="O72" i="1" s="1"/>
  <c r="Z101" i="1"/>
  <c r="O101" i="1" s="1"/>
  <c r="Z122" i="1"/>
  <c r="O122" i="1" s="1"/>
  <c r="Z175" i="1"/>
  <c r="Z135" i="1"/>
  <c r="O135" i="1" s="1"/>
  <c r="Z112" i="1"/>
  <c r="O112" i="1" s="1"/>
  <c r="Z24" i="1"/>
  <c r="O24" i="1" s="1"/>
  <c r="Z195" i="1"/>
  <c r="Z200" i="1"/>
  <c r="Z41" i="1"/>
  <c r="O41" i="1" s="1"/>
  <c r="Z208" i="1"/>
  <c r="Z143" i="1"/>
  <c r="Z137" i="1"/>
  <c r="O137" i="1" s="1"/>
  <c r="Z32" i="1"/>
  <c r="O32" i="1" s="1"/>
  <c r="Z70" i="1"/>
  <c r="O70" i="1" s="1"/>
  <c r="Z73" i="1"/>
  <c r="O73" i="1" s="1"/>
  <c r="Z149" i="1"/>
  <c r="Z46" i="1"/>
  <c r="O46" i="1" s="1"/>
  <c r="Z49" i="1"/>
  <c r="O49" i="1" s="1"/>
  <c r="Z93" i="1"/>
  <c r="O93" i="1" s="1"/>
  <c r="Z125" i="1"/>
  <c r="O125" i="1" s="1"/>
  <c r="Z71" i="1"/>
  <c r="O71" i="1" s="1"/>
  <c r="Z164" i="1"/>
  <c r="Z36" i="1"/>
  <c r="O36" i="1" s="1"/>
  <c r="Z31" i="1"/>
  <c r="O31" i="1" s="1"/>
  <c r="Z120" i="1"/>
  <c r="O120" i="1" s="1"/>
  <c r="Z26" i="1"/>
  <c r="O26" i="1" s="1"/>
  <c r="Z18" i="1"/>
  <c r="O18" i="1" s="1"/>
  <c r="Z184" i="1"/>
  <c r="Z190" i="1"/>
  <c r="Z22" i="1"/>
  <c r="O22" i="1" s="1"/>
  <c r="Z201" i="1"/>
  <c r="Z78" i="1"/>
  <c r="O78" i="1" s="1"/>
  <c r="Z209" i="1"/>
  <c r="Z68" i="1"/>
  <c r="O68" i="1" s="1"/>
  <c r="Z54" i="1"/>
  <c r="O54" i="1" s="1"/>
  <c r="Z57" i="1"/>
  <c r="O57" i="1" s="1"/>
  <c r="Z29" i="1"/>
  <c r="O29" i="1" s="1"/>
  <c r="Z107" i="1"/>
  <c r="O107" i="1" s="1"/>
  <c r="Z16" i="1"/>
  <c r="O16" i="1" s="1"/>
  <c r="Z151" i="1"/>
  <c r="Z59" i="1"/>
  <c r="O59" i="1" s="1"/>
  <c r="Z50" i="1"/>
  <c r="O50" i="1" s="1"/>
  <c r="Z156" i="1"/>
  <c r="Z127" i="1"/>
  <c r="O127" i="1" s="1"/>
  <c r="Z67" i="1"/>
  <c r="O67" i="1" s="1"/>
  <c r="Z165" i="1"/>
  <c r="Z132" i="1"/>
  <c r="O132" i="1" s="1"/>
  <c r="Z104" i="1"/>
  <c r="O104" i="1" s="1"/>
  <c r="Z117" i="1"/>
  <c r="O117" i="1" s="1"/>
  <c r="Z176" i="1"/>
  <c r="Z180" i="1"/>
  <c r="Z185" i="1"/>
  <c r="Z191" i="1"/>
  <c r="Z196" i="1"/>
  <c r="Z202" i="1"/>
  <c r="Z205" i="1"/>
  <c r="Z87" i="1"/>
  <c r="O87" i="1" s="1"/>
  <c r="Z216" i="1"/>
  <c r="Z222" i="1"/>
  <c r="Z30" i="1"/>
  <c r="O30" i="1" s="1"/>
  <c r="Z34" i="1"/>
  <c r="O34" i="1" s="1"/>
  <c r="Z19" i="1"/>
  <c r="O19" i="1" s="1"/>
  <c r="Z63" i="1"/>
  <c r="O63" i="1" s="1"/>
  <c r="Z77" i="1"/>
  <c r="O77" i="1" s="1"/>
  <c r="Z126" i="1"/>
  <c r="O126" i="1" s="1"/>
  <c r="Z40" i="1"/>
  <c r="O40" i="1" s="1"/>
  <c r="Z102" i="1"/>
  <c r="O102" i="1" s="1"/>
  <c r="Z86" i="1"/>
  <c r="O86" i="1" s="1"/>
  <c r="Z85" i="1"/>
  <c r="O85" i="1" s="1"/>
  <c r="Z162" i="1"/>
  <c r="Z47" i="1"/>
  <c r="O47" i="1" s="1"/>
  <c r="Z109" i="1"/>
  <c r="O109" i="1" s="1"/>
  <c r="Z28" i="1"/>
  <c r="O28" i="1" s="1"/>
  <c r="Z171" i="1"/>
  <c r="Z178" i="1"/>
  <c r="Z181" i="1"/>
  <c r="Z37" i="1"/>
  <c r="O37" i="1" s="1"/>
  <c r="Z130" i="1"/>
  <c r="O130" i="1" s="1"/>
  <c r="Z99" i="1"/>
  <c r="O99" i="1" s="1"/>
  <c r="Z204" i="1"/>
  <c r="Z206" i="1"/>
  <c r="Z211" i="1"/>
  <c r="Z217" i="1"/>
  <c r="Z33" i="1"/>
  <c r="O33" i="1" s="1"/>
  <c r="Z51" i="1"/>
  <c r="O51" i="1" s="1"/>
  <c r="Z113" i="1"/>
  <c r="O113" i="1" s="1"/>
  <c r="Z20" i="1"/>
  <c r="O20" i="1" s="1"/>
  <c r="Z56" i="1"/>
  <c r="O56" i="1" s="1"/>
  <c r="Z52" i="1"/>
  <c r="O52" i="1" s="1"/>
  <c r="Z148" i="1"/>
  <c r="Z43" i="1"/>
  <c r="O43" i="1" s="1"/>
  <c r="Z105" i="1"/>
  <c r="O105" i="1" s="1"/>
  <c r="Z81" i="1"/>
  <c r="O81" i="1" s="1"/>
  <c r="Z17" i="1"/>
  <c r="O17" i="1" s="1"/>
  <c r="Z160" i="1"/>
  <c r="Z136" i="1"/>
  <c r="O136" i="1" s="1"/>
  <c r="Z89" i="1"/>
  <c r="O89" i="1" s="1"/>
  <c r="Z88" i="1"/>
  <c r="O88" i="1" s="1"/>
  <c r="Z96" i="1"/>
  <c r="O96" i="1" s="1"/>
  <c r="Z173" i="1"/>
  <c r="Z179" i="1"/>
  <c r="Z182" i="1"/>
  <c r="Z188" i="1"/>
  <c r="Z193" i="1"/>
  <c r="Z90" i="1"/>
  <c r="O90" i="1" s="1"/>
  <c r="Z83" i="1"/>
  <c r="O83" i="1" s="1"/>
  <c r="Z76" i="1"/>
  <c r="O76" i="1" s="1"/>
  <c r="Z35" i="1"/>
  <c r="O35" i="1" s="1"/>
  <c r="Z219" i="1"/>
  <c r="Z224" i="1"/>
  <c r="Z61" i="1"/>
  <c r="O61" i="1" s="1"/>
  <c r="Z106" i="1"/>
  <c r="O106" i="1" s="1"/>
  <c r="Z21" i="1"/>
  <c r="O21" i="1" s="1"/>
  <c r="Z62" i="1"/>
  <c r="O62" i="1" s="1"/>
  <c r="Z95" i="1"/>
  <c r="O95" i="1" s="1"/>
  <c r="Z134" i="1"/>
  <c r="O134" i="1" s="1"/>
  <c r="Z44" i="1"/>
  <c r="O44" i="1" s="1"/>
  <c r="Z153" i="1"/>
  <c r="Z75" i="1"/>
  <c r="O75" i="1" s="1"/>
  <c r="Z158" i="1"/>
  <c r="Z79" i="1"/>
  <c r="O79" i="1" s="1"/>
  <c r="Z118" i="1"/>
  <c r="O118" i="1" s="1"/>
  <c r="Z167" i="1"/>
  <c r="Z168" i="1"/>
  <c r="Z170" i="1"/>
  <c r="Z174" i="1"/>
  <c r="Z108" i="1"/>
  <c r="O108" i="1" s="1"/>
  <c r="Z183" i="1"/>
  <c r="Z189" i="1"/>
  <c r="Z194" i="1"/>
  <c r="Z199" i="1"/>
  <c r="Z140" i="1"/>
  <c r="O140" i="1" s="1"/>
  <c r="Z91" i="1"/>
  <c r="O91" i="1" s="1"/>
  <c r="Z214" i="1"/>
  <c r="Z220" i="1"/>
  <c r="Z39" i="1"/>
  <c r="O39" i="1" s="1"/>
  <c r="Z142" i="1"/>
  <c r="Z145" i="1"/>
  <c r="Z215" i="1"/>
  <c r="Z138" i="1"/>
  <c r="O138" i="1" s="1"/>
  <c r="Z60" i="1"/>
  <c r="O60" i="1" s="1"/>
  <c r="Z147" i="1"/>
  <c r="Z42" i="1"/>
  <c r="O42" i="1" s="1"/>
  <c r="Z115" i="1"/>
  <c r="O115" i="1" s="1"/>
  <c r="Z155" i="1"/>
  <c r="Z157" i="1"/>
  <c r="Z131" i="1"/>
  <c r="O131" i="1" s="1"/>
  <c r="Z119" i="1"/>
  <c r="O119" i="1" s="1"/>
  <c r="Z48" i="1"/>
  <c r="O48" i="1" s="1"/>
  <c r="Z110" i="1"/>
  <c r="O110" i="1" s="1"/>
  <c r="Z139" i="1"/>
  <c r="O139" i="1" s="1"/>
  <c r="Z172" i="1"/>
  <c r="Z38" i="1"/>
  <c r="O38" i="1" s="1"/>
  <c r="Z133" i="1"/>
  <c r="O133" i="1" s="1"/>
  <c r="Z187" i="1"/>
  <c r="Z129" i="1"/>
  <c r="O129" i="1" s="1"/>
  <c r="Z198" i="1"/>
  <c r="Z80" i="1"/>
  <c r="O80" i="1" s="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1" i="1" a="1"/>
  <c r="S141" i="1" s="1"/>
  <c r="S94" i="1" a="1"/>
  <c r="S94" i="1" s="1"/>
  <c r="S103" i="1" a="1"/>
  <c r="S103" i="1" s="1"/>
  <c r="S33" i="1" a="1"/>
  <c r="S33" i="1" s="1"/>
  <c r="S34" i="1" a="1"/>
  <c r="S34" i="1" s="1"/>
  <c r="S27" i="1" a="1"/>
  <c r="S27" i="1" s="1"/>
  <c r="S61" i="1" a="1"/>
  <c r="S61" i="1" s="1"/>
  <c r="S142" i="1" a="1"/>
  <c r="S142" i="1" s="1"/>
  <c r="S137" i="1" a="1"/>
  <c r="S137" i="1" s="1"/>
  <c r="S92" i="1" a="1"/>
  <c r="S92" i="1" s="1"/>
  <c r="S143" i="1" a="1"/>
  <c r="S143" i="1" s="1"/>
  <c r="S144" i="1" a="1"/>
  <c r="S144" i="1" s="1"/>
  <c r="S113" i="1" a="1"/>
  <c r="S113" i="1" s="1"/>
  <c r="S138" i="1" a="1"/>
  <c r="S138" i="1" s="1"/>
  <c r="S25" i="1" a="1"/>
  <c r="S25" i="1" s="1"/>
  <c r="S145" i="1" a="1"/>
  <c r="S145" i="1" s="1"/>
  <c r="S54" i="1" a="1"/>
  <c r="S54" i="1" s="1"/>
  <c r="S146" i="1" a="1"/>
  <c r="S146"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47" i="1" a="1"/>
  <c r="S147" i="1" s="1"/>
  <c r="S148" i="1" a="1"/>
  <c r="S148" i="1" s="1"/>
  <c r="S134" i="1" a="1"/>
  <c r="S134" i="1" s="1"/>
  <c r="S149" i="1" a="1"/>
  <c r="S149" i="1" s="1"/>
  <c r="S150" i="1" a="1"/>
  <c r="S150" i="1" s="1"/>
  <c r="S151" i="1" a="1"/>
  <c r="S151" i="1" s="1"/>
  <c r="S152" i="1" a="1"/>
  <c r="S152"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3" i="1" a="1"/>
  <c r="S153" i="1" s="1"/>
  <c r="S55" i="1" a="1"/>
  <c r="S55" i="1" s="1"/>
  <c r="S49" i="1" a="1"/>
  <c r="S49" i="1" s="1"/>
  <c r="S50" i="1" a="1"/>
  <c r="S50" i="1" s="1"/>
  <c r="S154" i="1" a="1"/>
  <c r="S154" i="1" s="1"/>
  <c r="S86" i="1" a="1"/>
  <c r="S86" i="1" s="1"/>
  <c r="S155" i="1" a="1"/>
  <c r="S155" i="1" s="1"/>
  <c r="S81" i="1" a="1"/>
  <c r="S81" i="1" s="1"/>
  <c r="S75" i="1" a="1"/>
  <c r="S75" i="1" s="1"/>
  <c r="S111" i="1" a="1"/>
  <c r="S111" i="1" s="1"/>
  <c r="S93" i="1" a="1"/>
  <c r="S93" i="1" s="1"/>
  <c r="S156" i="1" a="1"/>
  <c r="S156" i="1" s="1"/>
  <c r="S84" i="1" a="1"/>
  <c r="S84" i="1" s="1"/>
  <c r="S85" i="1" a="1"/>
  <c r="S85" i="1" s="1"/>
  <c r="S157" i="1" a="1"/>
  <c r="S157" i="1" s="1"/>
  <c r="S17" i="1" a="1"/>
  <c r="S17" i="1" s="1"/>
  <c r="S158" i="1" a="1"/>
  <c r="S158" i="1" s="1"/>
  <c r="S124" i="1" a="1"/>
  <c r="S124" i="1" s="1"/>
  <c r="S125" i="1" a="1"/>
  <c r="S125" i="1" s="1"/>
  <c r="S127" i="1" a="1"/>
  <c r="S127" i="1" s="1"/>
  <c r="S98" i="1" a="1"/>
  <c r="S98" i="1" s="1"/>
  <c r="S159" i="1" a="1"/>
  <c r="S159" i="1" s="1"/>
  <c r="S131" i="1" a="1"/>
  <c r="S131" i="1" s="1"/>
  <c r="S160" i="1" a="1"/>
  <c r="S160" i="1" s="1"/>
  <c r="S79" i="1" a="1"/>
  <c r="S79" i="1" s="1"/>
  <c r="S161" i="1" a="1"/>
  <c r="S161" i="1" s="1"/>
  <c r="S71" i="1" a="1"/>
  <c r="S71" i="1" s="1"/>
  <c r="S67" i="1" a="1"/>
  <c r="S67" i="1" s="1"/>
  <c r="S121" i="1" a="1"/>
  <c r="S121" i="1" s="1"/>
  <c r="S162" i="1" a="1"/>
  <c r="S162" i="1" s="1"/>
  <c r="S119" i="1" a="1"/>
  <c r="S119" i="1" s="1"/>
  <c r="S136" i="1" a="1"/>
  <c r="S136" i="1" s="1"/>
  <c r="S118" i="1" a="1"/>
  <c r="S118" i="1" s="1"/>
  <c r="S163" i="1" a="1"/>
  <c r="S163" i="1" s="1"/>
  <c r="S164" i="1" a="1"/>
  <c r="S164" i="1" s="1"/>
  <c r="S165" i="1" a="1"/>
  <c r="S165" i="1" s="1"/>
  <c r="S166" i="1" a="1"/>
  <c r="S166" i="1" s="1"/>
  <c r="S47" i="1" a="1"/>
  <c r="S47" i="1" s="1"/>
  <c r="S48" i="1" a="1"/>
  <c r="S48" i="1" s="1"/>
  <c r="S89" i="1" a="1"/>
  <c r="S89" i="1" s="1"/>
  <c r="S167" i="1" a="1"/>
  <c r="S167" i="1" s="1"/>
  <c r="S72" i="1" a="1"/>
  <c r="S72" i="1" s="1"/>
  <c r="S36" i="1" a="1"/>
  <c r="S36" i="1" s="1"/>
  <c r="S132" i="1" a="1"/>
  <c r="S132" i="1" s="1"/>
  <c r="S100" i="1" a="1"/>
  <c r="S100" i="1" s="1"/>
  <c r="S109" i="1" a="1"/>
  <c r="S109" i="1" s="1"/>
  <c r="S110" i="1" a="1"/>
  <c r="S110" i="1" s="1"/>
  <c r="S88" i="1" a="1"/>
  <c r="S88" i="1" s="1"/>
  <c r="S168" i="1" a="1"/>
  <c r="S168" i="1" s="1"/>
  <c r="S101" i="1" a="1"/>
  <c r="S101" i="1" s="1"/>
  <c r="S31" i="1" a="1"/>
  <c r="S31" i="1" s="1"/>
  <c r="S104" i="1" a="1"/>
  <c r="S104" i="1" s="1"/>
  <c r="S169" i="1" a="1"/>
  <c r="S169" i="1" s="1"/>
  <c r="S28" i="1" a="1"/>
  <c r="S28" i="1" s="1"/>
  <c r="S139" i="1" a="1"/>
  <c r="S139" i="1" s="1"/>
  <c r="S96" i="1" a="1"/>
  <c r="S96" i="1" s="1"/>
  <c r="S170" i="1" a="1"/>
  <c r="S170" i="1" s="1"/>
  <c r="S122" i="1" a="1"/>
  <c r="S122" i="1" s="1"/>
  <c r="S120" i="1" a="1"/>
  <c r="S120" i="1" s="1"/>
  <c r="S117" i="1" a="1"/>
  <c r="S117" i="1" s="1"/>
  <c r="S114" i="1" a="1"/>
  <c r="S114" i="1" s="1"/>
  <c r="S171" i="1" a="1"/>
  <c r="S171" i="1" s="1"/>
  <c r="S172" i="1" a="1"/>
  <c r="S172" i="1" s="1"/>
  <c r="S173" i="1" a="1"/>
  <c r="S173" i="1" s="1"/>
  <c r="S174" i="1" a="1"/>
  <c r="S174" i="1" s="1"/>
  <c r="S175" i="1" a="1"/>
  <c r="S175" i="1" s="1"/>
  <c r="S26" i="1" a="1"/>
  <c r="S26" i="1" s="1"/>
  <c r="S176" i="1" a="1"/>
  <c r="S176" i="1" s="1"/>
  <c r="S177" i="1" a="1"/>
  <c r="S177" i="1" s="1"/>
  <c r="S178" i="1" a="1"/>
  <c r="S178" i="1" s="1"/>
  <c r="S38" i="1" a="1"/>
  <c r="S38" i="1" s="1"/>
  <c r="S179" i="1" a="1"/>
  <c r="S179" i="1" s="1"/>
  <c r="S108" i="1" a="1"/>
  <c r="S108" i="1" s="1"/>
  <c r="S135" i="1" a="1"/>
  <c r="S135" i="1" s="1"/>
  <c r="S18" i="1" a="1"/>
  <c r="S18" i="1" s="1"/>
  <c r="S180" i="1" a="1"/>
  <c r="S180" i="1" s="1"/>
  <c r="S116" i="1" a="1"/>
  <c r="S116" i="1" s="1"/>
  <c r="S181" i="1" a="1"/>
  <c r="S181" i="1" s="1"/>
  <c r="S133" i="1" a="1"/>
  <c r="S133" i="1" s="1"/>
  <c r="S182" i="1" a="1"/>
  <c r="S182" i="1" s="1"/>
  <c r="S183" i="1" a="1"/>
  <c r="S183" i="1" s="1"/>
  <c r="S112" i="1" a="1"/>
  <c r="S112" i="1" s="1"/>
  <c r="S184" i="1" a="1"/>
  <c r="S184" i="1" s="1"/>
  <c r="S185" i="1" a="1"/>
  <c r="S185" i="1" s="1"/>
  <c r="S186" i="1" a="1"/>
  <c r="S186" i="1" s="1"/>
  <c r="S37" i="1" a="1"/>
  <c r="S37" i="1" s="1"/>
  <c r="S187" i="1" a="1"/>
  <c r="S187" i="1" s="1"/>
  <c r="S188" i="1" a="1"/>
  <c r="S188" i="1" s="1"/>
  <c r="S189" i="1" a="1"/>
  <c r="S189" i="1" s="1"/>
  <c r="S24" i="1" a="1"/>
  <c r="S24" i="1" s="1"/>
  <c r="S190" i="1" a="1"/>
  <c r="S190" i="1" s="1"/>
  <c r="S129" i="1" a="1"/>
  <c r="S129" i="1" s="1"/>
  <c r="S204" i="1" a="1"/>
  <c r="S204" i="1" s="1"/>
  <c r="S200" i="1" a="1"/>
  <c r="S200" i="1" s="1"/>
  <c r="S203" i="1" a="1"/>
  <c r="S203" i="1" s="1"/>
  <c r="S199" i="1" a="1"/>
  <c r="S199" i="1" s="1"/>
  <c r="S130" i="1" a="1"/>
  <c r="S130" i="1" s="1"/>
  <c r="S192" i="1" a="1"/>
  <c r="S192" i="1" s="1"/>
  <c r="S90" i="1" a="1"/>
  <c r="S90" i="1" s="1"/>
  <c r="S201" i="1" a="1"/>
  <c r="S201" i="1" s="1"/>
  <c r="S202" i="1" a="1"/>
  <c r="S202" i="1" s="1"/>
  <c r="S83" i="1" a="1"/>
  <c r="S83" i="1" s="1"/>
  <c r="S215" i="1" a="1"/>
  <c r="S215" i="1" s="1"/>
  <c r="S191" i="1" a="1"/>
  <c r="S191" i="1" s="1"/>
  <c r="S211" i="1" a="1"/>
  <c r="S211" i="1" s="1"/>
  <c r="S206" i="1" a="1"/>
  <c r="S206" i="1" s="1"/>
  <c r="S91" i="1" a="1"/>
  <c r="S91" i="1" s="1"/>
  <c r="S217" i="1" a="1"/>
  <c r="S217" i="1" s="1"/>
  <c r="S197" i="1" a="1"/>
  <c r="S197"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3" i="1" a="1"/>
  <c r="S193" i="1" s="1"/>
  <c r="S194" i="1" a="1"/>
  <c r="S194" i="1" s="1"/>
  <c r="S195" i="1" a="1"/>
  <c r="S195" i="1" s="1"/>
  <c r="S196" i="1" a="1"/>
  <c r="S196" i="1" s="1"/>
  <c r="S99" i="1" a="1"/>
  <c r="S99" i="1" s="1"/>
  <c r="S198" i="1" a="1"/>
  <c r="S198"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0" i="1" a="1"/>
  <c r="J190" i="1" s="1"/>
  <c r="I36" i="2" l="1"/>
  <c r="X210" i="10"/>
  <c r="A2" i="1"/>
  <c r="H15" i="4" l="1"/>
  <c r="H23" i="4"/>
  <c r="H31" i="4"/>
  <c r="H39" i="4"/>
  <c r="H47" i="4"/>
  <c r="H55" i="4"/>
  <c r="H63" i="4"/>
  <c r="H71" i="4"/>
  <c r="H79" i="4"/>
  <c r="H87" i="4"/>
  <c r="H95" i="4"/>
  <c r="H103" i="4"/>
  <c r="H111" i="4"/>
  <c r="H119" i="4"/>
  <c r="H10" i="3"/>
  <c r="H18" i="3"/>
  <c r="H26" i="3"/>
  <c r="H34" i="3"/>
  <c r="H7" i="3"/>
  <c r="H15" i="2"/>
  <c r="H23" i="2"/>
  <c r="H31" i="2"/>
  <c r="H39" i="2"/>
  <c r="H47" i="2"/>
  <c r="H55" i="2"/>
  <c r="H63" i="2"/>
  <c r="H29" i="4"/>
  <c r="H77" i="4"/>
  <c r="H24" i="3"/>
  <c r="H29" i="2"/>
  <c r="H38" i="4"/>
  <c r="H94" i="4"/>
  <c r="H33" i="3"/>
  <c r="H54" i="2"/>
  <c r="H8" i="4"/>
  <c r="H16" i="4"/>
  <c r="H24" i="4"/>
  <c r="H32" i="4"/>
  <c r="H40" i="4"/>
  <c r="H48" i="4"/>
  <c r="H56" i="4"/>
  <c r="H64" i="4"/>
  <c r="H72" i="4"/>
  <c r="H80" i="4"/>
  <c r="H88" i="4"/>
  <c r="H96" i="4"/>
  <c r="H104" i="4"/>
  <c r="H112" i="4"/>
  <c r="H120" i="4"/>
  <c r="H11" i="3"/>
  <c r="H19" i="3"/>
  <c r="H27" i="3"/>
  <c r="H35" i="3"/>
  <c r="H8" i="2"/>
  <c r="H16" i="2"/>
  <c r="H24" i="2"/>
  <c r="H32" i="2"/>
  <c r="H40" i="2"/>
  <c r="H48" i="2"/>
  <c r="H56" i="2"/>
  <c r="H64" i="2"/>
  <c r="H13" i="4"/>
  <c r="H61" i="4"/>
  <c r="H93" i="4"/>
  <c r="H16" i="3"/>
  <c r="H45" i="2"/>
  <c r="H22" i="4"/>
  <c r="H70" i="4"/>
  <c r="H118" i="4"/>
  <c r="H14" i="2"/>
  <c r="H62" i="2"/>
  <c r="H9" i="4"/>
  <c r="H17" i="4"/>
  <c r="H25" i="4"/>
  <c r="H33" i="4"/>
  <c r="H41" i="4"/>
  <c r="H49" i="4"/>
  <c r="H57" i="4"/>
  <c r="H65" i="4"/>
  <c r="H73" i="4"/>
  <c r="H81" i="4"/>
  <c r="H89" i="4"/>
  <c r="H97" i="4"/>
  <c r="H105" i="4"/>
  <c r="H113" i="4"/>
  <c r="H121" i="4"/>
  <c r="H12" i="3"/>
  <c r="H20" i="3"/>
  <c r="H28" i="3"/>
  <c r="H36" i="3"/>
  <c r="H9" i="2"/>
  <c r="H17" i="2"/>
  <c r="H25" i="2"/>
  <c r="H33" i="2"/>
  <c r="H41" i="2"/>
  <c r="H49" i="2"/>
  <c r="H57" i="2"/>
  <c r="H7" i="2"/>
  <c r="H21" i="4"/>
  <c r="H69" i="4"/>
  <c r="H117" i="4"/>
  <c r="H13" i="2"/>
  <c r="H61" i="2"/>
  <c r="H14" i="4"/>
  <c r="H62" i="4"/>
  <c r="H86" i="4"/>
  <c r="H17" i="3"/>
  <c r="H22" i="2"/>
  <c r="H10" i="4"/>
  <c r="H18" i="4"/>
  <c r="H26" i="4"/>
  <c r="H34" i="4"/>
  <c r="H42" i="4"/>
  <c r="H50" i="4"/>
  <c r="H58" i="4"/>
  <c r="H66" i="4"/>
  <c r="H74" i="4"/>
  <c r="H82" i="4"/>
  <c r="H90" i="4"/>
  <c r="H98" i="4"/>
  <c r="H106" i="4"/>
  <c r="H114" i="4"/>
  <c r="H122" i="4"/>
  <c r="H13" i="3"/>
  <c r="H21" i="3"/>
  <c r="H29" i="3"/>
  <c r="H37" i="3"/>
  <c r="H10" i="2"/>
  <c r="H18" i="2"/>
  <c r="H26" i="2"/>
  <c r="H34" i="2"/>
  <c r="H42" i="2"/>
  <c r="H50" i="2"/>
  <c r="H58" i="2"/>
  <c r="H37" i="4"/>
  <c r="H85" i="4"/>
  <c r="H8" i="3"/>
  <c r="H21" i="2"/>
  <c r="H46" i="4"/>
  <c r="H102" i="4"/>
  <c r="H41" i="3"/>
  <c r="H46" i="2"/>
  <c r="H11" i="4"/>
  <c r="H19" i="4"/>
  <c r="H27" i="4"/>
  <c r="H35" i="4"/>
  <c r="H43" i="4"/>
  <c r="H51" i="4"/>
  <c r="H59" i="4"/>
  <c r="H67" i="4"/>
  <c r="H75" i="4"/>
  <c r="H83" i="4"/>
  <c r="H91" i="4"/>
  <c r="H99" i="4"/>
  <c r="H107" i="4"/>
  <c r="H115" i="4"/>
  <c r="H123" i="4"/>
  <c r="H14" i="3"/>
  <c r="H22" i="3"/>
  <c r="H30" i="3"/>
  <c r="H38" i="3"/>
  <c r="H11" i="2"/>
  <c r="H19" i="2"/>
  <c r="H27" i="2"/>
  <c r="H35" i="2"/>
  <c r="H43" i="2"/>
  <c r="H51" i="2"/>
  <c r="H59" i="2"/>
  <c r="H53" i="4"/>
  <c r="H109" i="4"/>
  <c r="H40" i="3"/>
  <c r="H37" i="2"/>
  <c r="H54" i="4"/>
  <c r="H110" i="4"/>
  <c r="H25" i="3"/>
  <c r="H38" i="2"/>
  <c r="H12" i="4"/>
  <c r="H20" i="4"/>
  <c r="H28" i="4"/>
  <c r="H36" i="4"/>
  <c r="H44" i="4"/>
  <c r="H52" i="4"/>
  <c r="H60" i="4"/>
  <c r="H68" i="4"/>
  <c r="H76" i="4"/>
  <c r="H84" i="4"/>
  <c r="H92" i="4"/>
  <c r="H100" i="4"/>
  <c r="H108" i="4"/>
  <c r="H116" i="4"/>
  <c r="H7" i="4"/>
  <c r="H15" i="3"/>
  <c r="H23" i="3"/>
  <c r="H31" i="3"/>
  <c r="H39" i="3"/>
  <c r="H12" i="2"/>
  <c r="H20" i="2"/>
  <c r="H28" i="2"/>
  <c r="H36" i="2"/>
  <c r="H44" i="2"/>
  <c r="H52" i="2"/>
  <c r="H60" i="2"/>
  <c r="H45" i="4"/>
  <c r="H101" i="4"/>
  <c r="H32" i="3"/>
  <c r="H53" i="2"/>
  <c r="H30" i="4"/>
  <c r="H78" i="4"/>
  <c r="H9" i="3"/>
  <c r="H30" i="2"/>
  <c r="G88" i="4"/>
  <c r="G39" i="4"/>
  <c r="G9" i="2"/>
  <c r="G32" i="2"/>
  <c r="G100" i="4"/>
  <c r="G25" i="3"/>
  <c r="G54" i="4"/>
  <c r="G11" i="3"/>
  <c r="G8" i="3"/>
  <c r="G107" i="4"/>
  <c r="G67" i="4"/>
  <c r="G63" i="2"/>
  <c r="G84" i="4"/>
  <c r="G35" i="3"/>
  <c r="G40" i="3"/>
  <c r="G120" i="4"/>
  <c r="G93" i="4"/>
  <c r="G24" i="2"/>
  <c r="G30" i="4"/>
  <c r="G42" i="4"/>
  <c r="G104" i="4"/>
  <c r="G35" i="4"/>
  <c r="G12" i="2"/>
  <c r="G22" i="2"/>
  <c r="G18" i="4"/>
  <c r="G111" i="4"/>
  <c r="G41" i="2"/>
  <c r="G123" i="4"/>
  <c r="G68" i="4"/>
  <c r="G57" i="2"/>
  <c r="G115" i="4"/>
  <c r="G50" i="2"/>
  <c r="G106" i="4"/>
  <c r="G16" i="2"/>
  <c r="G14" i="3"/>
  <c r="G71" i="4"/>
  <c r="G86" i="4"/>
  <c r="G60" i="2"/>
  <c r="G18" i="3"/>
  <c r="G56" i="2"/>
  <c r="G10" i="4"/>
  <c r="G59" i="2"/>
  <c r="G69" i="4"/>
  <c r="G122" i="4"/>
  <c r="G29" i="2"/>
  <c r="G12" i="3"/>
  <c r="G19" i="3"/>
  <c r="G73" i="4"/>
  <c r="G61" i="2"/>
  <c r="G85" i="4"/>
  <c r="G117" i="4"/>
  <c r="G32" i="3"/>
  <c r="G102" i="4"/>
  <c r="G23" i="3"/>
  <c r="G58" i="2"/>
  <c r="G31" i="4"/>
  <c r="G36" i="2"/>
  <c r="G78" i="4"/>
  <c r="G39" i="3"/>
  <c r="G33" i="2"/>
  <c r="G48" i="4"/>
  <c r="G21" i="2"/>
  <c r="G82" i="4"/>
  <c r="G121" i="4"/>
  <c r="G31" i="3"/>
  <c r="G80" i="4"/>
  <c r="G101" i="4"/>
  <c r="G94" i="4"/>
  <c r="G112" i="4"/>
  <c r="G33" i="4"/>
  <c r="G19" i="2"/>
  <c r="G76" i="4"/>
  <c r="G89" i="4"/>
  <c r="G113" i="4"/>
  <c r="G20" i="2"/>
  <c r="G15" i="3"/>
  <c r="G58" i="4"/>
  <c r="G70" i="4"/>
  <c r="G103" i="4"/>
  <c r="G118" i="4"/>
  <c r="G22" i="3"/>
  <c r="G48" i="2"/>
  <c r="G37" i="3"/>
  <c r="G24" i="4"/>
  <c r="G9" i="3"/>
  <c r="G32" i="4"/>
  <c r="G49" i="2"/>
  <c r="G59" i="4"/>
  <c r="G54" i="2"/>
  <c r="G91" i="4"/>
  <c r="G110" i="4"/>
  <c r="G109" i="4"/>
  <c r="G90" i="4"/>
  <c r="G98" i="4"/>
  <c r="G36" i="3"/>
  <c r="G53" i="4"/>
  <c r="G40" i="2"/>
  <c r="G114" i="4"/>
  <c r="G38" i="3"/>
  <c r="G17" i="2"/>
  <c r="G87" i="4"/>
  <c r="G37" i="2"/>
  <c r="G74" i="4"/>
  <c r="G83" i="4"/>
  <c r="G46" i="4"/>
  <c r="G33" i="3"/>
  <c r="G28" i="2"/>
  <c r="G55" i="2"/>
  <c r="G47" i="2"/>
  <c r="G108" i="4"/>
  <c r="G75" i="4"/>
  <c r="G52" i="2"/>
  <c r="G116" i="4"/>
  <c r="G27" i="3"/>
  <c r="G21" i="4"/>
  <c r="G44" i="2"/>
  <c r="G34" i="3"/>
  <c r="G13" i="2"/>
  <c r="G81" i="4"/>
  <c r="G105" i="4"/>
  <c r="G51" i="2"/>
  <c r="G119" i="4"/>
  <c r="G25" i="2"/>
  <c r="G96" i="4"/>
  <c r="G52" i="4"/>
  <c r="G64" i="2"/>
  <c r="G28" i="4"/>
  <c r="G22" i="4"/>
  <c r="G53" i="2"/>
  <c r="G10" i="3"/>
  <c r="G45" i="2"/>
  <c r="G16" i="4"/>
  <c r="G39" i="2"/>
  <c r="G92" i="4"/>
  <c r="G7" i="3"/>
  <c r="G99" i="4"/>
  <c r="G43" i="4"/>
  <c r="G95" i="4"/>
  <c r="G41" i="3"/>
  <c r="G30" i="3"/>
  <c r="G97" i="4"/>
  <c r="G72" i="4"/>
  <c r="G62" i="2"/>
  <c r="G60" i="4"/>
  <c r="G62" i="4"/>
  <c r="G11" i="4"/>
  <c r="G7" i="2"/>
  <c r="G31" i="2"/>
  <c r="G7" i="4"/>
  <c r="G25" i="4"/>
  <c r="G34" i="4"/>
  <c r="G28" i="3"/>
  <c r="G26" i="3"/>
  <c r="G14" i="4"/>
  <c r="G40" i="4"/>
  <c r="G36" i="4"/>
  <c r="G23" i="4"/>
  <c r="G41" i="4"/>
  <c r="G20" i="3"/>
  <c r="G19" i="4"/>
  <c r="G51" i="4"/>
  <c r="G42" i="2"/>
  <c r="G8" i="2"/>
  <c r="G20" i="4"/>
  <c r="G17" i="4"/>
  <c r="G8" i="4"/>
  <c r="G35" i="2"/>
  <c r="G45" i="4"/>
  <c r="G65" i="4"/>
  <c r="G29" i="4"/>
  <c r="G30" i="2"/>
  <c r="G13" i="3"/>
  <c r="G56" i="4"/>
  <c r="G64" i="4"/>
  <c r="G63" i="4"/>
  <c r="G38" i="4"/>
  <c r="G16" i="3"/>
  <c r="G34" i="2"/>
  <c r="G23" i="2"/>
  <c r="G11" i="2"/>
  <c r="G9" i="4"/>
  <c r="G29" i="3"/>
  <c r="G55" i="4"/>
  <c r="G57" i="4"/>
  <c r="G15" i="2"/>
  <c r="G10" i="2"/>
  <c r="G37" i="4"/>
  <c r="G38" i="2"/>
  <c r="G26" i="4"/>
  <c r="G27" i="2"/>
  <c r="G61" i="4"/>
  <c r="G17" i="3"/>
  <c r="G79" i="4"/>
  <c r="G13" i="4"/>
  <c r="G24" i="3"/>
  <c r="G50" i="4"/>
  <c r="G46" i="2"/>
  <c r="G15" i="4"/>
  <c r="G44" i="4"/>
  <c r="G77" i="4"/>
  <c r="G18" i="2"/>
  <c r="G66" i="4"/>
  <c r="G47" i="4"/>
  <c r="G21" i="3"/>
  <c r="G14" i="2"/>
  <c r="G27" i="4"/>
  <c r="G43" i="2"/>
  <c r="G49" i="4"/>
  <c r="G26" i="2"/>
  <c r="G12" i="4"/>
  <c r="AB212" i="10"/>
  <c r="AB213" i="10"/>
  <c r="B2" i="1"/>
  <c r="B108" i="4"/>
  <c r="AB210" i="10"/>
  <c r="AB211" i="10"/>
  <c r="B36" i="2"/>
  <c r="F36" i="2"/>
  <c r="J141" i="1" a="1"/>
  <c r="J141" i="1" s="1"/>
  <c r="J94" i="1" a="1"/>
  <c r="J94" i="1" s="1"/>
  <c r="J103" i="1" a="1"/>
  <c r="J103" i="1" s="1"/>
  <c r="J33" i="1" a="1"/>
  <c r="J33" i="1" s="1"/>
  <c r="J34" i="1" a="1"/>
  <c r="J34" i="1" s="1"/>
  <c r="J27" i="1" a="1"/>
  <c r="J27" i="1" s="1"/>
  <c r="J61" i="1" a="1"/>
  <c r="J61" i="1" s="1"/>
  <c r="J142" i="1" a="1"/>
  <c r="J142" i="1" s="1"/>
  <c r="J137" i="1" a="1"/>
  <c r="J137" i="1" s="1"/>
  <c r="J92" i="1" a="1"/>
  <c r="J92" i="1" s="1"/>
  <c r="J143" i="1" a="1"/>
  <c r="J143" i="1" s="1"/>
  <c r="J144" i="1" a="1"/>
  <c r="J144" i="1" s="1"/>
  <c r="J113" i="1" a="1"/>
  <c r="J113" i="1" s="1"/>
  <c r="J138" i="1" a="1"/>
  <c r="J138" i="1" s="1"/>
  <c r="J25" i="1" a="1"/>
  <c r="J25" i="1" s="1"/>
  <c r="J145" i="1" a="1"/>
  <c r="J145" i="1" s="1"/>
  <c r="J54" i="1" a="1"/>
  <c r="J54" i="1" s="1"/>
  <c r="J146" i="1" a="1"/>
  <c r="J146"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47" i="1" a="1"/>
  <c r="J147" i="1" s="1"/>
  <c r="J148" i="1" a="1"/>
  <c r="J148" i="1" s="1"/>
  <c r="J134" i="1" a="1"/>
  <c r="J134" i="1" s="1"/>
  <c r="J149" i="1" a="1"/>
  <c r="J149" i="1" s="1"/>
  <c r="J150" i="1" a="1"/>
  <c r="J150" i="1" s="1"/>
  <c r="J151" i="1" a="1"/>
  <c r="J151" i="1" s="1"/>
  <c r="J152" i="1" a="1"/>
  <c r="J152"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3" i="1" a="1"/>
  <c r="J153" i="1" s="1"/>
  <c r="J55" i="1" a="1"/>
  <c r="J55" i="1" s="1"/>
  <c r="J49" i="1" a="1"/>
  <c r="J49" i="1" s="1"/>
  <c r="J50" i="1" a="1"/>
  <c r="J50" i="1" s="1"/>
  <c r="J154" i="1" a="1"/>
  <c r="J154" i="1" s="1"/>
  <c r="J86" i="1" a="1"/>
  <c r="J86" i="1" s="1"/>
  <c r="J155" i="1" a="1"/>
  <c r="J155" i="1" s="1"/>
  <c r="J81" i="1" a="1"/>
  <c r="J81" i="1" s="1"/>
  <c r="J75" i="1" a="1"/>
  <c r="J75" i="1" s="1"/>
  <c r="J48" i="1" a="1"/>
  <c r="J48" i="1" s="1"/>
  <c r="J47" i="1" a="1"/>
  <c r="J47" i="1" s="1"/>
  <c r="J129" i="1" a="1"/>
  <c r="J129" i="1" s="1"/>
  <c r="J131" i="1" a="1"/>
  <c r="J131" i="1" s="1"/>
  <c r="J127" i="1" a="1"/>
  <c r="J127" i="1" s="1"/>
  <c r="J164" i="1" a="1"/>
  <c r="J164" i="1" s="1"/>
  <c r="J162" i="1" a="1"/>
  <c r="J162" i="1" s="1"/>
  <c r="J109" i="1" a="1"/>
  <c r="J109" i="1" s="1"/>
  <c r="J88" i="1" a="1"/>
  <c r="J88" i="1" s="1"/>
  <c r="J36" i="1" a="1"/>
  <c r="J36" i="1" s="1"/>
  <c r="J100" i="1" a="1"/>
  <c r="J100" i="1" s="1"/>
  <c r="J185" i="1" a="1"/>
  <c r="J185" i="1" s="1"/>
  <c r="J111" i="1" a="1"/>
  <c r="J111" i="1" s="1"/>
  <c r="J132" i="1" a="1"/>
  <c r="J132" i="1" s="1"/>
  <c r="J181" i="1" a="1"/>
  <c r="J181" i="1" s="1"/>
  <c r="J96" i="1" a="1"/>
  <c r="J96" i="1" s="1"/>
  <c r="J177" i="1" a="1"/>
  <c r="J177" i="1" s="1"/>
  <c r="J168" i="1" a="1"/>
  <c r="J168"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57" i="1" a="1"/>
  <c r="J157" i="1" s="1"/>
  <c r="J136" i="1" a="1"/>
  <c r="J136" i="1" s="1"/>
  <c r="J178" i="1" a="1"/>
  <c r="J178" i="1" s="1"/>
  <c r="J184" i="1" a="1"/>
  <c r="J184" i="1" s="1"/>
  <c r="J93" i="1" a="1"/>
  <c r="J93" i="1" s="1"/>
  <c r="J182" i="1" a="1"/>
  <c r="J182" i="1" s="1"/>
  <c r="J183" i="1" a="1"/>
  <c r="J183" i="1" s="1"/>
  <c r="J180" i="1" a="1"/>
  <c r="J180" i="1" s="1"/>
  <c r="J117" i="1" a="1"/>
  <c r="J117" i="1" s="1"/>
  <c r="J170" i="1" a="1"/>
  <c r="J170" i="1" s="1"/>
  <c r="J18" i="1" a="1"/>
  <c r="J18" i="1" s="1"/>
  <c r="J135" i="1" a="1"/>
  <c r="J135" i="1" s="1"/>
  <c r="J108" i="1" a="1"/>
  <c r="J108" i="1" s="1"/>
  <c r="J179" i="1" a="1"/>
  <c r="J179" i="1" s="1"/>
  <c r="J158" i="1" a="1"/>
  <c r="J158" i="1" s="1"/>
  <c r="J204" i="1" a="1"/>
  <c r="J204" i="1" s="1"/>
  <c r="J200" i="1" a="1"/>
  <c r="J200" i="1" s="1"/>
  <c r="J203" i="1" a="1"/>
  <c r="J203" i="1" s="1"/>
  <c r="J199" i="1" a="1"/>
  <c r="J199" i="1" s="1"/>
  <c r="J89" i="1" a="1"/>
  <c r="J89" i="1" s="1"/>
  <c r="J124" i="1" a="1"/>
  <c r="J124" i="1" s="1"/>
  <c r="J125" i="1" a="1"/>
  <c r="J125" i="1" s="1"/>
  <c r="J130" i="1" a="1"/>
  <c r="J130" i="1" s="1"/>
  <c r="J192" i="1" a="1"/>
  <c r="J192" i="1" s="1"/>
  <c r="J189" i="1" a="1"/>
  <c r="J189" i="1" s="1"/>
  <c r="J90" i="1" a="1"/>
  <c r="J90" i="1" s="1"/>
  <c r="J201" i="1" a="1"/>
  <c r="J201" i="1" s="1"/>
  <c r="J202" i="1" a="1"/>
  <c r="J202" i="1" s="1"/>
  <c r="J83" i="1" a="1"/>
  <c r="J83" i="1" s="1"/>
  <c r="J186" i="1" a="1"/>
  <c r="J186" i="1" s="1"/>
  <c r="J188" i="1" a="1"/>
  <c r="J188" i="1" s="1"/>
  <c r="J173" i="1" a="1"/>
  <c r="J173" i="1" s="1"/>
  <c r="J169" i="1" a="1"/>
  <c r="J169" i="1" s="1"/>
  <c r="J139" i="1" a="1"/>
  <c r="J139" i="1" s="1"/>
  <c r="J171" i="1" a="1"/>
  <c r="J171" i="1" s="1"/>
  <c r="J172" i="1" a="1"/>
  <c r="J172" i="1" s="1"/>
  <c r="J187" i="1" a="1"/>
  <c r="J187" i="1" s="1"/>
  <c r="J114" i="1" a="1"/>
  <c r="J114" i="1" s="1"/>
  <c r="J112" i="1" a="1"/>
  <c r="J112" i="1" s="1"/>
  <c r="J215" i="1" a="1"/>
  <c r="J215" i="1" s="1"/>
  <c r="J191" i="1" a="1"/>
  <c r="J191" i="1" s="1"/>
  <c r="J17" i="1" a="1"/>
  <c r="J17" i="1" s="1"/>
  <c r="J211" i="1" a="1"/>
  <c r="J211" i="1" s="1"/>
  <c r="J24" i="1" a="1"/>
  <c r="J24" i="1" s="1"/>
  <c r="J166" i="1" a="1"/>
  <c r="J166" i="1" s="1"/>
  <c r="J206" i="1" a="1"/>
  <c r="J206" i="1" s="1"/>
  <c r="J91" i="1" a="1"/>
  <c r="J91" i="1" s="1"/>
  <c r="J217" i="1" a="1"/>
  <c r="J217" i="1" s="1"/>
  <c r="J165" i="1" a="1"/>
  <c r="J165" i="1" s="1"/>
  <c r="J197" i="1" a="1"/>
  <c r="J197" i="1" s="1"/>
  <c r="J68" i="1" a="1"/>
  <c r="J68" i="1" s="1"/>
  <c r="J82" i="1" a="1"/>
  <c r="J82" i="1" s="1"/>
  <c r="J22" i="1" a="1"/>
  <c r="J22" i="1" s="1"/>
  <c r="J216" i="1" a="1"/>
  <c r="J216" i="1" s="1"/>
  <c r="J205" i="1" a="1"/>
  <c r="J205" i="1" s="1"/>
  <c r="J176" i="1" a="1"/>
  <c r="J176"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59" i="1" a="1"/>
  <c r="J159" i="1" s="1"/>
  <c r="J98" i="1" a="1"/>
  <c r="J98" i="1" s="1"/>
  <c r="J224" i="1" a="1"/>
  <c r="J224" i="1" s="1"/>
  <c r="J28" i="1" a="1"/>
  <c r="J28" i="1" s="1"/>
  <c r="J101" i="1" a="1"/>
  <c r="J101" i="1" s="1"/>
  <c r="J31" i="1" a="1"/>
  <c r="J31" i="1" s="1"/>
  <c r="J104" i="1" a="1"/>
  <c r="J104" i="1" s="1"/>
  <c r="J193" i="1" a="1"/>
  <c r="J193" i="1" s="1"/>
  <c r="J160" i="1" a="1"/>
  <c r="J160" i="1" s="1"/>
  <c r="J79" i="1" a="1"/>
  <c r="J79" i="1" s="1"/>
  <c r="J194" i="1" a="1"/>
  <c r="J194" i="1" s="1"/>
  <c r="J195" i="1" a="1"/>
  <c r="J195" i="1" s="1"/>
  <c r="J196" i="1" a="1"/>
  <c r="J196" i="1" s="1"/>
  <c r="J99" i="1" a="1"/>
  <c r="J99" i="1" s="1"/>
  <c r="J161" i="1" a="1"/>
  <c r="J161" i="1" s="1"/>
  <c r="J198" i="1" a="1"/>
  <c r="J198" i="1" s="1"/>
  <c r="J67" i="1" a="1"/>
  <c r="J67" i="1" s="1"/>
  <c r="J156" i="1" a="1"/>
  <c r="J156" i="1" s="1"/>
  <c r="J210" i="1" a="1"/>
  <c r="J210" i="1" s="1"/>
  <c r="J208" i="1" a="1"/>
  <c r="J208" i="1" s="1"/>
  <c r="J118" i="1" a="1"/>
  <c r="J118" i="1" s="1"/>
  <c r="J121" i="1" a="1"/>
  <c r="J121" i="1" s="1"/>
  <c r="J119" i="1" a="1"/>
  <c r="J119" i="1" s="1"/>
  <c r="J175" i="1" a="1"/>
  <c r="J175" i="1" s="1"/>
  <c r="J87" i="1" a="1"/>
  <c r="J87" i="1" s="1"/>
  <c r="J41" i="1" a="1"/>
  <c r="J41" i="1" s="1"/>
  <c r="J80" i="1" a="1"/>
  <c r="J80" i="1" s="1"/>
  <c r="J140" i="1" a="1"/>
  <c r="J140" i="1" s="1"/>
  <c r="J163" i="1" a="1"/>
  <c r="J163" i="1" s="1"/>
  <c r="J35" i="1" a="1"/>
  <c r="J35" i="1" s="1"/>
  <c r="J76" i="1" a="1"/>
  <c r="J76" i="1" s="1"/>
  <c r="J174" i="1" a="1"/>
  <c r="J174" i="1" s="1"/>
  <c r="J26" i="1" a="1"/>
  <c r="J26" i="1" s="1"/>
  <c r="J213" i="1" a="1"/>
  <c r="J213" i="1" s="1"/>
  <c r="J214" i="1" a="1"/>
  <c r="J214" i="1" s="1"/>
  <c r="J167" i="1" a="1"/>
  <c r="J167"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8" i="2"/>
  <c r="F12" i="2"/>
  <c r="F11" i="2"/>
  <c r="F10" i="2"/>
  <c r="F13" i="2"/>
  <c r="F35" i="2"/>
  <c r="F8" i="2"/>
  <c r="F40" i="2"/>
  <c r="F29" i="2"/>
  <c r="F52" i="2"/>
  <c r="F24" i="2"/>
  <c r="F30" i="2"/>
  <c r="F50" i="2"/>
  <c r="F224" i="1"/>
  <c r="F64" i="1"/>
  <c r="F195" i="1"/>
  <c r="F194" i="1"/>
  <c r="F112" i="1"/>
  <c r="F212" i="1"/>
  <c r="F221" i="1"/>
  <c r="F142" i="1"/>
  <c r="F56" i="1"/>
  <c r="F116" i="1"/>
  <c r="F209" i="1"/>
  <c r="F184" i="1"/>
  <c r="F219" i="1"/>
  <c r="F181" i="1"/>
  <c r="F177" i="1"/>
  <c r="F117" i="1"/>
  <c r="F144" i="1"/>
  <c r="F85" i="1"/>
  <c r="F61" i="1"/>
  <c r="F206" i="1"/>
  <c r="F63" i="1"/>
  <c r="F136" i="1"/>
  <c r="F218" i="1"/>
  <c r="F15" i="1"/>
  <c r="F170" i="1"/>
  <c r="F93" i="1"/>
  <c r="F27" i="1"/>
  <c r="F115" i="1"/>
  <c r="F192" i="1"/>
  <c r="F113" i="1"/>
  <c r="F129" i="1"/>
  <c r="F46" i="1"/>
  <c r="F83" i="1"/>
  <c r="F140" i="1"/>
  <c r="F58" i="1"/>
  <c r="F151" i="1"/>
  <c r="F157" i="1"/>
  <c r="F139" i="1"/>
  <c r="F68" i="1"/>
  <c r="F155" i="1"/>
  <c r="F97" i="1"/>
  <c r="F131" i="1"/>
  <c r="F147" i="1"/>
  <c r="F62" i="1"/>
  <c r="F201" i="1"/>
  <c r="F26" i="1"/>
  <c r="F130" i="1"/>
  <c r="F174" i="1"/>
  <c r="F152" i="1"/>
  <c r="F213" i="1"/>
  <c r="F189" i="1"/>
  <c r="F172" i="1"/>
  <c r="F95" i="1"/>
  <c r="F110" i="1"/>
  <c r="F69" i="1"/>
  <c r="F160" i="1"/>
  <c r="F161" i="1"/>
  <c r="F125" i="1"/>
  <c r="F196" i="1"/>
  <c r="F222" i="1"/>
  <c r="F75" i="1"/>
  <c r="F134" i="1"/>
  <c r="F168" i="1"/>
  <c r="F135" i="1"/>
  <c r="F159" i="1"/>
  <c r="F74" i="1"/>
  <c r="F202" i="1"/>
  <c r="F21" i="1"/>
  <c r="F18" i="1"/>
  <c r="F214" i="1"/>
  <c r="F187" i="1"/>
  <c r="F120" i="1"/>
  <c r="F119" i="1"/>
  <c r="F122" i="1"/>
  <c r="F167" i="1"/>
  <c r="F166" i="1"/>
  <c r="F77" i="1"/>
  <c r="F207" i="1"/>
  <c r="F32" i="1"/>
  <c r="F171" i="1"/>
  <c r="F111" i="1"/>
  <c r="F182" i="1"/>
  <c r="F20" i="1"/>
  <c r="F71" i="1"/>
  <c r="F154" i="1"/>
  <c r="F65" i="1"/>
  <c r="F137" i="1"/>
  <c r="F76" i="1"/>
  <c r="F55" i="1"/>
  <c r="F175" i="1"/>
  <c r="F60" i="1"/>
  <c r="F54" i="1"/>
  <c r="F185" i="1"/>
  <c r="F98" i="1"/>
  <c r="F114" i="1"/>
  <c r="F141" i="1"/>
  <c r="F79" i="1"/>
  <c r="F41" i="1"/>
  <c r="F108" i="1"/>
  <c r="F16" i="1"/>
  <c r="F183" i="1"/>
  <c r="F180" i="1"/>
  <c r="F163" i="1"/>
  <c r="F38" i="1"/>
  <c r="F53" i="1"/>
  <c r="F80" i="1"/>
  <c r="F179" i="1"/>
  <c r="F217" i="1"/>
  <c r="F220" i="1"/>
  <c r="F216" i="1"/>
  <c r="F143" i="1"/>
  <c r="F106" i="1"/>
  <c r="F84" i="1"/>
  <c r="F87" i="1"/>
  <c r="F99" i="1"/>
  <c r="F59" i="1"/>
  <c r="F165" i="1"/>
  <c r="F198" i="1"/>
  <c r="F92" i="1"/>
  <c r="F78" i="1"/>
  <c r="F72" i="1"/>
  <c r="F90" i="1"/>
  <c r="F124" i="1"/>
  <c r="F197" i="1"/>
  <c r="F118" i="1"/>
  <c r="F128" i="1"/>
  <c r="F73" i="1"/>
  <c r="F70" i="1"/>
  <c r="F223" i="1"/>
  <c r="F30" i="1"/>
  <c r="F91" i="1"/>
  <c r="F105" i="1"/>
  <c r="F126" i="1"/>
  <c r="F35" i="1"/>
  <c r="F96" i="1"/>
  <c r="F23" i="1"/>
  <c r="F133" i="1"/>
  <c r="F37" i="1"/>
  <c r="F138" i="1"/>
  <c r="F86" i="1"/>
  <c r="F127" i="1"/>
  <c r="F205" i="1"/>
  <c r="F178" i="1"/>
  <c r="F22" i="1"/>
  <c r="F107" i="1"/>
  <c r="F82" i="1"/>
  <c r="F121" i="1"/>
  <c r="F176" i="1"/>
  <c r="F132" i="1"/>
  <c r="F169" i="1"/>
  <c r="F173" i="1"/>
  <c r="F208" i="1"/>
  <c r="F188" i="1"/>
  <c r="F50" i="1"/>
  <c r="F49" i="1"/>
  <c r="F193" i="1"/>
  <c r="F210" i="1"/>
  <c r="F81" i="1"/>
  <c r="F89" i="1"/>
  <c r="F100" i="1"/>
  <c r="F36" i="1"/>
  <c r="F24" i="1"/>
  <c r="F211" i="1"/>
  <c r="F153" i="1"/>
  <c r="F17" i="1"/>
  <c r="F199" i="1"/>
  <c r="F203" i="1"/>
  <c r="F200" i="1"/>
  <c r="F204" i="1"/>
  <c r="F190" i="1"/>
  <c r="F34" i="1"/>
  <c r="F52" i="1"/>
  <c r="F51" i="1"/>
  <c r="F57" i="1"/>
  <c r="F102" i="1"/>
  <c r="F146" i="1"/>
  <c r="F25" i="1"/>
  <c r="F156" i="1"/>
  <c r="F66" i="1"/>
  <c r="F104" i="1"/>
  <c r="F31" i="1"/>
  <c r="F101" i="1"/>
  <c r="F191" i="1"/>
  <c r="F215" i="1"/>
  <c r="F45" i="1"/>
  <c r="F44" i="1"/>
  <c r="F40" i="1"/>
  <c r="F42" i="1"/>
  <c r="F43" i="1"/>
  <c r="F145" i="1"/>
  <c r="F67" i="1"/>
  <c r="F94" i="1"/>
  <c r="F19" i="1"/>
  <c r="F150" i="1"/>
  <c r="F149" i="1"/>
  <c r="F148" i="1"/>
  <c r="F28" i="1"/>
  <c r="F47" i="1"/>
  <c r="F48" i="1"/>
  <c r="F88" i="1"/>
  <c r="F158" i="1"/>
  <c r="F186" i="1"/>
  <c r="F29" i="1"/>
  <c r="F109" i="1"/>
  <c r="F33" i="1"/>
  <c r="F162" i="1"/>
  <c r="P132" i="1"/>
  <c r="P127" i="1"/>
  <c r="P150" i="1"/>
  <c r="P223" i="1"/>
  <c r="P169" i="1"/>
  <c r="P165" i="1"/>
  <c r="P220" i="1"/>
  <c r="P183" i="1"/>
  <c r="P98" i="1"/>
  <c r="P175" i="1"/>
  <c r="P200" i="1"/>
  <c r="P193" i="1"/>
  <c r="P119" i="1"/>
  <c r="P31" i="1"/>
  <c r="P134" i="1"/>
  <c r="P160" i="1"/>
  <c r="P49" i="1"/>
  <c r="P44" i="1"/>
  <c r="P81" i="1"/>
  <c r="P58" i="1"/>
  <c r="P27" i="1"/>
  <c r="P136" i="1"/>
  <c r="P181" i="1"/>
  <c r="P221" i="1"/>
  <c r="K186" i="1"/>
  <c r="L186" i="1" s="1" a="1"/>
  <c r="L186" i="1" s="1"/>
  <c r="K162" i="1"/>
  <c r="L162" i="1" s="1" a="1"/>
  <c r="L162" i="1" s="1"/>
  <c r="K33" i="1"/>
  <c r="L33" i="1" s="1" a="1"/>
  <c r="L33" i="1" s="1"/>
  <c r="K109" i="1"/>
  <c r="L109" i="1" s="1" a="1"/>
  <c r="L109" i="1" s="1"/>
  <c r="K29" i="1"/>
  <c r="L29" i="1" s="1" a="1"/>
  <c r="L29" i="1" s="1"/>
  <c r="K57" i="1"/>
  <c r="L57" i="1" s="1" a="1"/>
  <c r="L57" i="1" s="1"/>
  <c r="K132" i="1"/>
  <c r="L132" i="1" s="1" a="1"/>
  <c r="L132" i="1" s="1"/>
  <c r="K176" i="1"/>
  <c r="L176" i="1" s="1" a="1"/>
  <c r="L176" i="1" s="1"/>
  <c r="K121" i="1"/>
  <c r="L121" i="1" s="1" a="1"/>
  <c r="L121" i="1" s="1"/>
  <c r="K82" i="1"/>
  <c r="L82" i="1" s="1" a="1"/>
  <c r="L82" i="1" s="1"/>
  <c r="K107" i="1"/>
  <c r="L107" i="1" s="1" a="1"/>
  <c r="L107" i="1" s="1"/>
  <c r="K22" i="1"/>
  <c r="L22" i="1" s="1" a="1"/>
  <c r="L22" i="1" s="1"/>
  <c r="K178" i="1"/>
  <c r="L178" i="1" s="1" a="1"/>
  <c r="L178"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0" i="1"/>
  <c r="L150" i="1" s="1" a="1"/>
  <c r="L150"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7" i="1"/>
  <c r="L197" i="1" s="1" a="1"/>
  <c r="L197" i="1" s="1"/>
  <c r="K124" i="1"/>
  <c r="L124" i="1" s="1" a="1"/>
  <c r="L124" i="1" s="1"/>
  <c r="K34" i="1"/>
  <c r="L34" i="1" s="1" a="1"/>
  <c r="L34" i="1" s="1"/>
  <c r="K169" i="1"/>
  <c r="L169" i="1" s="1" a="1"/>
  <c r="L169" i="1" s="1"/>
  <c r="K90" i="1"/>
  <c r="L90" i="1" s="1" a="1"/>
  <c r="L90" i="1" s="1"/>
  <c r="K72" i="1"/>
  <c r="L72" i="1" s="1" a="1"/>
  <c r="L72" i="1" s="1"/>
  <c r="K173" i="1"/>
  <c r="L173" i="1" s="1" a="1"/>
  <c r="L173" i="1" s="1"/>
  <c r="K78" i="1"/>
  <c r="L78" i="1" s="1" a="1"/>
  <c r="L78" i="1" s="1"/>
  <c r="K92" i="1"/>
  <c r="L92" i="1" s="1" a="1"/>
  <c r="L92" i="1" s="1"/>
  <c r="K198" i="1"/>
  <c r="L198" i="1" s="1" a="1"/>
  <c r="L198" i="1" s="1"/>
  <c r="K17" i="1"/>
  <c r="L17" i="1" s="1" a="1"/>
  <c r="L17" i="1" s="1"/>
  <c r="K165" i="1"/>
  <c r="L165" i="1" s="1" a="1"/>
  <c r="L165" i="1" s="1"/>
  <c r="K59" i="1"/>
  <c r="L59" i="1" s="1" a="1"/>
  <c r="L59" i="1" s="1"/>
  <c r="K99" i="1"/>
  <c r="L99" i="1" s="1" a="1"/>
  <c r="L99" i="1" s="1"/>
  <c r="K87" i="1"/>
  <c r="L87" i="1" s="1" a="1"/>
  <c r="L87" i="1" s="1"/>
  <c r="K84" i="1"/>
  <c r="L84" i="1" s="1" a="1"/>
  <c r="L84" i="1" s="1"/>
  <c r="K106" i="1"/>
  <c r="L106" i="1" s="1" a="1"/>
  <c r="L106" i="1" s="1"/>
  <c r="K143" i="1"/>
  <c r="L143" i="1" s="1" a="1"/>
  <c r="L143" i="1" s="1"/>
  <c r="K216" i="1"/>
  <c r="L216" i="1" s="1" a="1"/>
  <c r="L216" i="1" s="1"/>
  <c r="K220" i="1"/>
  <c r="L220" i="1" s="1" a="1"/>
  <c r="L220" i="1" s="1"/>
  <c r="K48" i="1"/>
  <c r="L48" i="1" s="1" a="1"/>
  <c r="L48" i="1" s="1"/>
  <c r="K217" i="1"/>
  <c r="L217" i="1" s="1" a="1"/>
  <c r="L217" i="1" s="1"/>
  <c r="K179" i="1"/>
  <c r="L179" i="1" s="1" a="1"/>
  <c r="L179" i="1" s="1"/>
  <c r="K50" i="1"/>
  <c r="L50" i="1" s="1" a="1"/>
  <c r="L50" i="1" s="1"/>
  <c r="K88" i="1"/>
  <c r="L88" i="1" s="1" a="1"/>
  <c r="L88" i="1" s="1"/>
  <c r="K19" i="1"/>
  <c r="L19" i="1" s="1" a="1"/>
  <c r="L19" i="1" s="1"/>
  <c r="K80" i="1"/>
  <c r="L80" i="1" s="1" a="1"/>
  <c r="L80" i="1" s="1"/>
  <c r="K52" i="1"/>
  <c r="L52" i="1" s="1" a="1"/>
  <c r="L52" i="1" s="1"/>
  <c r="K36" i="1"/>
  <c r="L36" i="1" s="1" a="1"/>
  <c r="L36" i="1" s="1"/>
  <c r="K190" i="1"/>
  <c r="L190" i="1" s="1" a="1"/>
  <c r="L190" i="1" s="1"/>
  <c r="K53" i="1"/>
  <c r="L53" i="1" s="1" a="1"/>
  <c r="L53" i="1" s="1"/>
  <c r="K149" i="1"/>
  <c r="L149" i="1" s="1" a="1"/>
  <c r="L149" i="1" s="1"/>
  <c r="K38" i="1"/>
  <c r="L38" i="1" s="1" a="1"/>
  <c r="L38" i="1" s="1"/>
  <c r="K163" i="1"/>
  <c r="L163" i="1" s="1" a="1"/>
  <c r="L163" i="1" s="1"/>
  <c r="K180" i="1"/>
  <c r="L180" i="1" s="1" a="1"/>
  <c r="L180" i="1" s="1"/>
  <c r="K183" i="1"/>
  <c r="L183" i="1" s="1" a="1"/>
  <c r="L183" i="1" s="1"/>
  <c r="K16" i="1"/>
  <c r="L16" i="1" s="1" a="1"/>
  <c r="L16" i="1" s="1"/>
  <c r="K108" i="1"/>
  <c r="L108" i="1" s="1" a="1"/>
  <c r="L108" i="1" s="1"/>
  <c r="K41" i="1"/>
  <c r="L41" i="1" s="1" a="1"/>
  <c r="L41" i="1" s="1"/>
  <c r="K153" i="1"/>
  <c r="L153" i="1" s="1" a="1"/>
  <c r="L153" i="1" s="1"/>
  <c r="K79" i="1"/>
  <c r="L79" i="1" s="1" a="1"/>
  <c r="L79" i="1" s="1"/>
  <c r="K141" i="1"/>
  <c r="L141" i="1" s="1" a="1"/>
  <c r="L141" i="1" s="1"/>
  <c r="K114" i="1"/>
  <c r="L114" i="1" s="1" a="1"/>
  <c r="L114" i="1" s="1"/>
  <c r="K98" i="1"/>
  <c r="L98" i="1" s="1" a="1"/>
  <c r="L98" i="1" s="1"/>
  <c r="K188" i="1"/>
  <c r="L188" i="1" s="1" a="1"/>
  <c r="L188" i="1" s="1"/>
  <c r="K211" i="1"/>
  <c r="L211" i="1" s="1" a="1"/>
  <c r="L211" i="1" s="1"/>
  <c r="K185" i="1"/>
  <c r="L185" i="1" s="1" a="1"/>
  <c r="L185" i="1" s="1"/>
  <c r="K215" i="1"/>
  <c r="L215" i="1" s="1" a="1"/>
  <c r="L215" i="1" s="1"/>
  <c r="K191" i="1"/>
  <c r="L191" i="1" s="1" a="1"/>
  <c r="L191" i="1" s="1"/>
  <c r="K54" i="1"/>
  <c r="L54" i="1" s="1" a="1"/>
  <c r="L54" i="1" s="1"/>
  <c r="K60" i="1"/>
  <c r="L60" i="1" s="1" a="1"/>
  <c r="L60" i="1" s="1"/>
  <c r="K175" i="1"/>
  <c r="L175" i="1" s="1" a="1"/>
  <c r="L175" i="1" s="1"/>
  <c r="K55" i="1"/>
  <c r="L55" i="1" s="1" a="1"/>
  <c r="L55" i="1" s="1"/>
  <c r="K76" i="1"/>
  <c r="L76" i="1" s="1" a="1"/>
  <c r="L76" i="1" s="1"/>
  <c r="K137" i="1"/>
  <c r="L137" i="1" s="1" a="1"/>
  <c r="L137" i="1" s="1"/>
  <c r="K65" i="1"/>
  <c r="L65" i="1" s="1" a="1"/>
  <c r="L65" i="1" s="1"/>
  <c r="K154" i="1"/>
  <c r="L154" i="1" s="1" a="1"/>
  <c r="L154" i="1" s="1"/>
  <c r="K71" i="1"/>
  <c r="L71" i="1" s="1" a="1"/>
  <c r="L71" i="1" s="1"/>
  <c r="K20" i="1"/>
  <c r="L20" i="1" s="1" a="1"/>
  <c r="L20" i="1" s="1"/>
  <c r="K200" i="1"/>
  <c r="L200" i="1" s="1" a="1"/>
  <c r="L200" i="1" s="1"/>
  <c r="K182" i="1"/>
  <c r="L182" i="1" s="1" a="1"/>
  <c r="L182" i="1" s="1"/>
  <c r="K111" i="1"/>
  <c r="L111" i="1" s="1" a="1"/>
  <c r="L111" i="1" s="1"/>
  <c r="K171" i="1"/>
  <c r="L171" i="1" s="1" a="1"/>
  <c r="L171" i="1" s="1"/>
  <c r="K32" i="1"/>
  <c r="L32" i="1" s="1" a="1"/>
  <c r="L32" i="1" s="1"/>
  <c r="K156" i="1"/>
  <c r="L156" i="1" s="1" a="1"/>
  <c r="L156" i="1" s="1"/>
  <c r="K207" i="1"/>
  <c r="L207" i="1" s="1" a="1"/>
  <c r="L207" i="1" s="1"/>
  <c r="K199" i="1"/>
  <c r="L199" i="1" s="1" a="1"/>
  <c r="L199" i="1" s="1"/>
  <c r="K193" i="1"/>
  <c r="L193" i="1" s="1" a="1"/>
  <c r="L193" i="1" s="1"/>
  <c r="K25" i="1"/>
  <c r="L25" i="1" s="1" a="1"/>
  <c r="L25" i="1" s="1"/>
  <c r="K77" i="1"/>
  <c r="L77" i="1" s="1" a="1"/>
  <c r="L77" i="1" s="1"/>
  <c r="K166" i="1"/>
  <c r="L166" i="1" s="1" a="1"/>
  <c r="L166" i="1" s="1"/>
  <c r="K66" i="1"/>
  <c r="L66" i="1" s="1" a="1"/>
  <c r="L66" i="1" s="1"/>
  <c r="K94" i="1"/>
  <c r="L94" i="1" s="1" a="1"/>
  <c r="L94" i="1" s="1"/>
  <c r="K167" i="1"/>
  <c r="L167" i="1" s="1" a="1"/>
  <c r="L167" i="1" s="1"/>
  <c r="K122" i="1"/>
  <c r="L122" i="1" s="1" a="1"/>
  <c r="L122" i="1" s="1"/>
  <c r="K119" i="1"/>
  <c r="L119" i="1" s="1" a="1"/>
  <c r="L119" i="1" s="1"/>
  <c r="K120" i="1"/>
  <c r="L120" i="1" s="1" a="1"/>
  <c r="L120" i="1" s="1"/>
  <c r="K187" i="1"/>
  <c r="L187" i="1" s="1" a="1"/>
  <c r="L187"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59" i="1"/>
  <c r="L159" i="1" s="1" a="1"/>
  <c r="L159" i="1" s="1"/>
  <c r="K28" i="1"/>
  <c r="L28" i="1" s="1" a="1"/>
  <c r="L28" i="1" s="1"/>
  <c r="K208" i="1"/>
  <c r="L208" i="1" s="1" a="1"/>
  <c r="L208" i="1" s="1"/>
  <c r="K135" i="1"/>
  <c r="L135" i="1" s="1" a="1"/>
  <c r="L135" i="1" s="1"/>
  <c r="K168" i="1"/>
  <c r="L168" i="1" s="1" a="1"/>
  <c r="L168" i="1" s="1"/>
  <c r="K134" i="1"/>
  <c r="L134" i="1" s="1" a="1"/>
  <c r="L134" i="1" s="1"/>
  <c r="K75" i="1"/>
  <c r="L75" i="1" s="1" a="1"/>
  <c r="L75" i="1" s="1"/>
  <c r="K222" i="1"/>
  <c r="L222" i="1" s="1" a="1"/>
  <c r="L222" i="1" s="1"/>
  <c r="K196" i="1"/>
  <c r="L196" i="1" s="1" a="1"/>
  <c r="L196" i="1" s="1"/>
  <c r="K125" i="1"/>
  <c r="L125" i="1" s="1" a="1"/>
  <c r="L125" i="1" s="1"/>
  <c r="K161" i="1"/>
  <c r="L161" i="1" s="1" a="1"/>
  <c r="L161" i="1" s="1"/>
  <c r="K40" i="1"/>
  <c r="L40" i="1" s="1" a="1"/>
  <c r="L40" i="1" s="1"/>
  <c r="K158" i="1"/>
  <c r="L158" i="1" s="1" a="1"/>
  <c r="L158" i="1" s="1"/>
  <c r="K160" i="1"/>
  <c r="L160" i="1" s="1" a="1"/>
  <c r="L160" i="1" s="1"/>
  <c r="K69" i="1"/>
  <c r="L69" i="1" s="1" a="1"/>
  <c r="L69" i="1" s="1"/>
  <c r="K203" i="1"/>
  <c r="L203" i="1" s="1" a="1"/>
  <c r="L203" i="1" s="1"/>
  <c r="K210" i="1"/>
  <c r="L210" i="1" s="1" a="1"/>
  <c r="L210" i="1" s="1"/>
  <c r="K110" i="1"/>
  <c r="L110" i="1" s="1" a="1"/>
  <c r="L110" i="1" s="1"/>
  <c r="K95" i="1"/>
  <c r="L95" i="1" s="1" a="1"/>
  <c r="L95" i="1" s="1"/>
  <c r="K172" i="1"/>
  <c r="L172" i="1" s="1" a="1"/>
  <c r="L172" i="1" s="1"/>
  <c r="K102" i="1"/>
  <c r="L102" i="1" s="1" a="1"/>
  <c r="L102" i="1" s="1"/>
  <c r="K49" i="1"/>
  <c r="L49" i="1" s="1" a="1"/>
  <c r="L49" i="1" s="1"/>
  <c r="K189" i="1"/>
  <c r="L189" i="1" s="1" a="1"/>
  <c r="L189" i="1" s="1"/>
  <c r="K213" i="1"/>
  <c r="L213" i="1" s="1" a="1"/>
  <c r="L213" i="1" s="1"/>
  <c r="K152" i="1"/>
  <c r="L152" i="1" s="1" a="1"/>
  <c r="L152" i="1" s="1"/>
  <c r="K174" i="1"/>
  <c r="L174" i="1" s="1" a="1"/>
  <c r="L174" i="1" s="1"/>
  <c r="K101" i="1"/>
  <c r="L101" i="1" s="1" a="1"/>
  <c r="L101" i="1" s="1"/>
  <c r="K130" i="1"/>
  <c r="L130" i="1" s="1" a="1"/>
  <c r="L130" i="1" s="1"/>
  <c r="K26" i="1"/>
  <c r="L26" i="1" s="1" a="1"/>
  <c r="L26" i="1" s="1"/>
  <c r="K44" i="1"/>
  <c r="L44" i="1" s="1" a="1"/>
  <c r="L44" i="1" s="1"/>
  <c r="K201" i="1"/>
  <c r="L201" i="1" s="1" a="1"/>
  <c r="L201" i="1" s="1"/>
  <c r="K148" i="1"/>
  <c r="L148" i="1" s="1" a="1"/>
  <c r="L148" i="1" s="1"/>
  <c r="K204" i="1"/>
  <c r="L204" i="1" s="1" a="1"/>
  <c r="L204" i="1" s="1"/>
  <c r="K62" i="1"/>
  <c r="L62" i="1" s="1" a="1"/>
  <c r="L62" i="1" s="1"/>
  <c r="K147" i="1"/>
  <c r="L147" i="1" s="1" a="1"/>
  <c r="L147" i="1" s="1"/>
  <c r="K104" i="1"/>
  <c r="L104" i="1" s="1" a="1"/>
  <c r="L104" i="1" s="1"/>
  <c r="K131" i="1"/>
  <c r="L131" i="1" s="1" a="1"/>
  <c r="L131" i="1" s="1"/>
  <c r="K81" i="1"/>
  <c r="L81" i="1" s="1" a="1"/>
  <c r="L81" i="1" s="1"/>
  <c r="K97" i="1"/>
  <c r="L97" i="1" s="1" a="1"/>
  <c r="L97" i="1" s="1"/>
  <c r="K155" i="1"/>
  <c r="L155" i="1" s="1" a="1"/>
  <c r="L155" i="1" s="1"/>
  <c r="K68" i="1"/>
  <c r="L68" i="1" s="1" a="1"/>
  <c r="L68" i="1" s="1"/>
  <c r="K139" i="1"/>
  <c r="L139" i="1" s="1" a="1"/>
  <c r="L139" i="1" s="1"/>
  <c r="K146" i="1"/>
  <c r="L146" i="1" s="1" a="1"/>
  <c r="L146" i="1" s="1"/>
  <c r="K157" i="1"/>
  <c r="L157" i="1" s="1" a="1"/>
  <c r="L157" i="1" s="1"/>
  <c r="K151" i="1"/>
  <c r="L151" i="1" s="1" a="1"/>
  <c r="L151" i="1" s="1"/>
  <c r="K58" i="1"/>
  <c r="L58" i="1" s="1" a="1"/>
  <c r="L58" i="1" s="1"/>
  <c r="K140" i="1"/>
  <c r="L140" i="1" s="1" a="1"/>
  <c r="L140" i="1" s="1"/>
  <c r="K83" i="1"/>
  <c r="L83" i="1" s="1" a="1"/>
  <c r="L83" i="1" s="1"/>
  <c r="K46" i="1"/>
  <c r="L46" i="1" s="1" a="1"/>
  <c r="L46" i="1" s="1"/>
  <c r="K129" i="1"/>
  <c r="L129" i="1" s="1" a="1"/>
  <c r="L129" i="1" s="1"/>
  <c r="K113" i="1"/>
  <c r="L113" i="1" s="1" a="1"/>
  <c r="L113" i="1" s="1"/>
  <c r="K192" i="1"/>
  <c r="L192" i="1" s="1" a="1"/>
  <c r="L192" i="1" s="1"/>
  <c r="K115" i="1"/>
  <c r="L115" i="1" s="1" a="1"/>
  <c r="L115" i="1" s="1"/>
  <c r="K27" i="1"/>
  <c r="L27" i="1" s="1" a="1"/>
  <c r="L27" i="1" s="1"/>
  <c r="K93" i="1"/>
  <c r="L93" i="1" s="1" a="1"/>
  <c r="L93" i="1" s="1"/>
  <c r="K51" i="1"/>
  <c r="L51" i="1" s="1" a="1"/>
  <c r="L51" i="1" s="1"/>
  <c r="K100" i="1"/>
  <c r="L100" i="1" s="1" a="1"/>
  <c r="L100" i="1" s="1"/>
  <c r="K170" i="1"/>
  <c r="L170" i="1" s="1" a="1"/>
  <c r="L170"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44" i="1"/>
  <c r="L144" i="1" s="1" a="1"/>
  <c r="L144" i="1" s="1"/>
  <c r="K117" i="1"/>
  <c r="L117" i="1" s="1" a="1"/>
  <c r="L117" i="1" s="1"/>
  <c r="K177" i="1"/>
  <c r="L177" i="1" s="1" a="1"/>
  <c r="L177" i="1" s="1"/>
  <c r="K181" i="1"/>
  <c r="L181" i="1" s="1" a="1"/>
  <c r="L181" i="1" s="1"/>
  <c r="K219" i="1"/>
  <c r="L219" i="1" s="1" a="1"/>
  <c r="L219" i="1" s="1"/>
  <c r="K184" i="1"/>
  <c r="L184" i="1" s="1" a="1"/>
  <c r="L184" i="1" s="1"/>
  <c r="K145" i="1"/>
  <c r="L145" i="1" s="1" a="1"/>
  <c r="L145" i="1" s="1"/>
  <c r="K209" i="1"/>
  <c r="L209" i="1" s="1" a="1"/>
  <c r="L209" i="1" s="1"/>
  <c r="K116" i="1"/>
  <c r="L116" i="1" s="1" a="1"/>
  <c r="L116" i="1" s="1"/>
  <c r="K56" i="1"/>
  <c r="L56" i="1" s="1" a="1"/>
  <c r="L56" i="1" s="1"/>
  <c r="K142" i="1"/>
  <c r="L142" i="1" s="1" a="1"/>
  <c r="L142" i="1" s="1"/>
  <c r="K221" i="1"/>
  <c r="L221" i="1" s="1" a="1"/>
  <c r="L221" i="1" s="1"/>
  <c r="K212" i="1"/>
  <c r="L212" i="1" s="1" a="1"/>
  <c r="L212" i="1" s="1"/>
  <c r="K112" i="1"/>
  <c r="L112" i="1" s="1" a="1"/>
  <c r="L112" i="1" s="1"/>
  <c r="K194" i="1"/>
  <c r="L194" i="1" s="1" a="1"/>
  <c r="L194" i="1" s="1"/>
  <c r="K67" i="1"/>
  <c r="L67" i="1" s="1" a="1"/>
  <c r="L67" i="1" s="1"/>
  <c r="K195" i="1"/>
  <c r="L195" i="1" s="1" a="1"/>
  <c r="L195" i="1" s="1"/>
  <c r="K64" i="1"/>
  <c r="L64" i="1" s="1" a="1"/>
  <c r="L64" i="1" s="1"/>
  <c r="K224" i="1"/>
  <c r="L224" i="1" s="1" a="1"/>
  <c r="L224" i="1" s="1"/>
  <c r="K164" i="1"/>
  <c r="L164" i="1" s="1" a="1"/>
  <c r="L164" i="1" s="1"/>
  <c r="H165" i="1"/>
  <c r="H217" i="1"/>
  <c r="H132" i="1"/>
  <c r="H72" i="1"/>
  <c r="H181" i="1"/>
  <c r="H79" i="1"/>
  <c r="H154" i="1"/>
  <c r="H193" i="1"/>
  <c r="H25" i="1"/>
  <c r="H160" i="1"/>
  <c r="H102" i="1"/>
  <c r="H164" i="1"/>
  <c r="H146" i="1"/>
  <c r="H218" i="1"/>
  <c r="H145" i="1"/>
  <c r="H216" i="1"/>
  <c r="H22" i="1"/>
  <c r="H197" i="1"/>
  <c r="H149" i="1"/>
  <c r="H95" i="1"/>
  <c r="H152" i="1"/>
  <c r="H179" i="1"/>
  <c r="H176" i="1"/>
  <c r="H134" i="1"/>
  <c r="H168" i="1"/>
  <c r="H23" i="1"/>
  <c r="H36" i="1"/>
  <c r="H120" i="1"/>
  <c r="H18" i="1"/>
  <c r="H116" i="1"/>
  <c r="H64" i="1"/>
  <c r="H73" i="1"/>
  <c r="H55" i="1"/>
  <c r="H63" i="1"/>
  <c r="H61" i="1"/>
  <c r="H133" i="1"/>
  <c r="H16" i="1"/>
  <c r="H211" i="1"/>
  <c r="H215" i="1"/>
  <c r="H191" i="1"/>
  <c r="H32" i="1"/>
  <c r="H62" i="1"/>
  <c r="H74" i="1"/>
  <c r="H214" i="1"/>
  <c r="H60" i="1"/>
  <c r="H118" i="1"/>
  <c r="H87" i="1"/>
  <c r="H115" i="1"/>
  <c r="H182" i="1"/>
  <c r="H43" i="1"/>
  <c r="H100" i="1"/>
  <c r="H15" i="1"/>
  <c r="H136" i="1"/>
  <c r="H67" i="1"/>
  <c r="H121" i="1"/>
  <c r="H20" i="1"/>
  <c r="H119" i="1"/>
  <c r="H101" i="1"/>
  <c r="H71" i="1"/>
  <c r="H183" i="1"/>
  <c r="H117" i="1"/>
  <c r="H126" i="1"/>
  <c r="H223" i="1"/>
  <c r="H128" i="1"/>
  <c r="H78" i="1"/>
  <c r="H41" i="1"/>
  <c r="H65" i="1"/>
  <c r="H75" i="1"/>
  <c r="H157" i="1"/>
  <c r="H186" i="1"/>
  <c r="H188" i="1"/>
  <c r="H107" i="1"/>
  <c r="H96" i="1"/>
  <c r="H173" i="1"/>
  <c r="H88" i="1"/>
  <c r="H114" i="1"/>
  <c r="H172" i="1"/>
  <c r="H83" i="1"/>
  <c r="H57" i="1"/>
  <c r="H19" i="1"/>
  <c r="H111" i="1"/>
  <c r="H45" i="1"/>
  <c r="H84" i="1"/>
  <c r="H44" i="1"/>
  <c r="H46" i="1"/>
  <c r="H50" i="1"/>
  <c r="H158" i="1"/>
  <c r="H49" i="1"/>
  <c r="H24" i="1"/>
  <c r="H91" i="1"/>
  <c r="H151" i="1"/>
  <c r="H209" i="1"/>
  <c r="H200" i="1"/>
  <c r="H199" i="1"/>
  <c r="H202" i="1"/>
  <c r="H203" i="1"/>
  <c r="H201" i="1"/>
  <c r="H204" i="1"/>
  <c r="H142" i="1"/>
  <c r="H82" i="1"/>
  <c r="H68" i="1"/>
  <c r="H33" i="1"/>
  <c r="H105" i="1"/>
  <c r="H139" i="1"/>
  <c r="H171" i="1"/>
  <c r="H138" i="1"/>
  <c r="H92" i="1"/>
  <c r="H220" i="1"/>
  <c r="H80" i="1"/>
  <c r="H140" i="1"/>
  <c r="H219" i="1"/>
  <c r="H163" i="1"/>
  <c r="H69" i="1"/>
  <c r="H86" i="1"/>
  <c r="H108" i="1"/>
  <c r="H196" i="1"/>
  <c r="H161" i="1"/>
  <c r="H81" i="1"/>
  <c r="H155" i="1"/>
  <c r="H124" i="1"/>
  <c r="H125" i="1"/>
  <c r="H31" i="1"/>
  <c r="H28" i="1"/>
  <c r="H148" i="1"/>
  <c r="H147" i="1"/>
  <c r="H104" i="1"/>
  <c r="H90" i="1"/>
  <c r="H192" i="1"/>
  <c r="H27" i="1"/>
  <c r="H89" i="1"/>
  <c r="H189" i="1"/>
  <c r="H143" i="1"/>
  <c r="H109" i="1"/>
  <c r="H21" i="1"/>
  <c r="H210" i="1"/>
  <c r="H110" i="1"/>
  <c r="H187" i="1"/>
  <c r="H144" i="1"/>
  <c r="H184" i="1"/>
  <c r="H162" i="1"/>
  <c r="H85" i="1"/>
  <c r="H156" i="1"/>
  <c r="H185" i="1"/>
  <c r="H94" i="1"/>
  <c r="H153" i="1"/>
  <c r="H17" i="1"/>
  <c r="H222" i="1"/>
  <c r="H150" i="1"/>
  <c r="H48" i="1"/>
  <c r="H98" i="1"/>
  <c r="H47" i="1"/>
  <c r="H159" i="1"/>
  <c r="H141" i="1"/>
  <c r="H37" i="1"/>
  <c r="H53" i="1"/>
  <c r="H54" i="1"/>
  <c r="H113" i="1"/>
  <c r="H198" i="1"/>
  <c r="H66" i="1"/>
  <c r="H42" i="1"/>
  <c r="H40" i="1"/>
  <c r="H99" i="1"/>
  <c r="H56" i="1"/>
  <c r="H70" i="1"/>
  <c r="H35" i="1"/>
  <c r="H127" i="1"/>
  <c r="H130" i="1"/>
  <c r="H131" i="1"/>
  <c r="H129" i="1"/>
  <c r="H34" i="1"/>
  <c r="H52" i="1"/>
  <c r="H59" i="1"/>
  <c r="H58" i="1"/>
  <c r="H51" i="1"/>
  <c r="H169" i="1"/>
  <c r="H137" i="1"/>
  <c r="H93" i="1"/>
  <c r="H170" i="1"/>
  <c r="H177" i="1"/>
  <c r="H178" i="1"/>
  <c r="H194" i="1"/>
  <c r="H195" i="1"/>
  <c r="H207" i="1"/>
  <c r="H190" i="1"/>
  <c r="H180" i="1"/>
  <c r="H29" i="1"/>
  <c r="H38" i="1"/>
  <c r="H106" i="1"/>
  <c r="H122" i="1"/>
  <c r="H77" i="1"/>
  <c r="H208" i="1"/>
  <c r="H97" i="1"/>
  <c r="H112" i="1"/>
  <c r="H76" i="1"/>
  <c r="H167" i="1"/>
  <c r="H213" i="1"/>
  <c r="H26" i="1"/>
  <c r="H175" i="1"/>
  <c r="H174" i="1"/>
  <c r="H212" i="1"/>
  <c r="H166" i="1"/>
  <c r="H221" i="1"/>
  <c r="H224" i="1"/>
  <c r="H30" i="1"/>
  <c r="H206" i="1"/>
  <c r="H205" i="1"/>
  <c r="P205" i="1"/>
  <c r="P217" i="1"/>
  <c r="P72" i="1"/>
  <c r="P79" i="1"/>
  <c r="P154" i="1"/>
  <c r="P25" i="1"/>
  <c r="P102" i="1"/>
  <c r="P164" i="1"/>
  <c r="P146" i="1"/>
  <c r="P218" i="1"/>
  <c r="P145" i="1"/>
  <c r="P216" i="1"/>
  <c r="P22" i="1"/>
  <c r="P197" i="1"/>
  <c r="P149" i="1"/>
  <c r="P95" i="1"/>
  <c r="P152" i="1"/>
  <c r="P179" i="1"/>
  <c r="P176" i="1"/>
  <c r="P168" i="1"/>
  <c r="P23" i="1"/>
  <c r="P36" i="1"/>
  <c r="P120" i="1"/>
  <c r="P18" i="1"/>
  <c r="P116" i="1"/>
  <c r="P64" i="1"/>
  <c r="P73" i="1"/>
  <c r="P55" i="1"/>
  <c r="P63" i="1"/>
  <c r="P61" i="1"/>
  <c r="P133" i="1"/>
  <c r="P16" i="1"/>
  <c r="P211" i="1"/>
  <c r="P215" i="1"/>
  <c r="P191" i="1"/>
  <c r="P32" i="1"/>
  <c r="P62" i="1"/>
  <c r="P74" i="1"/>
  <c r="P214" i="1"/>
  <c r="P60" i="1"/>
  <c r="P118" i="1"/>
  <c r="P87" i="1"/>
  <c r="P115" i="1"/>
  <c r="P135" i="1"/>
  <c r="P182" i="1"/>
  <c r="P43" i="1"/>
  <c r="P100" i="1"/>
  <c r="P15" i="1"/>
  <c r="P67" i="1"/>
  <c r="P121" i="1"/>
  <c r="P20" i="1"/>
  <c r="P101" i="1"/>
  <c r="P71" i="1"/>
  <c r="P117" i="1"/>
  <c r="P126" i="1"/>
  <c r="P128" i="1"/>
  <c r="P78" i="1"/>
  <c r="P41" i="1"/>
  <c r="P65" i="1"/>
  <c r="P75" i="1"/>
  <c r="P157" i="1"/>
  <c r="P186" i="1"/>
  <c r="P188" i="1"/>
  <c r="P107" i="1"/>
  <c r="P96" i="1"/>
  <c r="P173" i="1"/>
  <c r="P88" i="1"/>
  <c r="P114" i="1"/>
  <c r="P172" i="1"/>
  <c r="P83" i="1"/>
  <c r="P57" i="1"/>
  <c r="P19" i="1"/>
  <c r="P111" i="1"/>
  <c r="P45" i="1"/>
  <c r="P84" i="1"/>
  <c r="P46" i="1"/>
  <c r="P50" i="1"/>
  <c r="P158" i="1"/>
  <c r="P24" i="1"/>
  <c r="P91" i="1"/>
  <c r="P151" i="1"/>
  <c r="P209" i="1"/>
  <c r="P199" i="1"/>
  <c r="P202" i="1"/>
  <c r="P203" i="1"/>
  <c r="P201" i="1"/>
  <c r="P204" i="1"/>
  <c r="P142" i="1"/>
  <c r="P82" i="1"/>
  <c r="P68" i="1"/>
  <c r="P33" i="1"/>
  <c r="P105" i="1"/>
  <c r="P139" i="1"/>
  <c r="P171" i="1"/>
  <c r="P138" i="1"/>
  <c r="P92" i="1"/>
  <c r="P80" i="1"/>
  <c r="P140" i="1"/>
  <c r="P219" i="1"/>
  <c r="P163" i="1"/>
  <c r="P69" i="1"/>
  <c r="P86" i="1"/>
  <c r="P108" i="1"/>
  <c r="P196" i="1"/>
  <c r="P161" i="1"/>
  <c r="P155" i="1"/>
  <c r="P124" i="1"/>
  <c r="P125" i="1"/>
  <c r="P28" i="1"/>
  <c r="P148" i="1"/>
  <c r="P147" i="1"/>
  <c r="P104" i="1"/>
  <c r="P90" i="1"/>
  <c r="P192" i="1"/>
  <c r="P89" i="1"/>
  <c r="P189" i="1"/>
  <c r="P143" i="1"/>
  <c r="P109" i="1"/>
  <c r="P21" i="1"/>
  <c r="P210" i="1"/>
  <c r="P110" i="1"/>
  <c r="P187" i="1"/>
  <c r="P144" i="1"/>
  <c r="P184" i="1"/>
  <c r="P162" i="1"/>
  <c r="P85" i="1"/>
  <c r="P156" i="1"/>
  <c r="P185" i="1"/>
  <c r="P94" i="1"/>
  <c r="P153" i="1"/>
  <c r="P17" i="1"/>
  <c r="P222" i="1"/>
  <c r="P48" i="1"/>
  <c r="P47" i="1"/>
  <c r="P159" i="1"/>
  <c r="P141" i="1"/>
  <c r="P37" i="1"/>
  <c r="P53" i="1"/>
  <c r="P54" i="1"/>
  <c r="P113" i="1"/>
  <c r="P198" i="1"/>
  <c r="P66" i="1"/>
  <c r="P42" i="1"/>
  <c r="P40" i="1"/>
  <c r="P99" i="1"/>
  <c r="P56" i="1"/>
  <c r="P70" i="1"/>
  <c r="P35" i="1"/>
  <c r="P130" i="1"/>
  <c r="P131" i="1"/>
  <c r="P129" i="1"/>
  <c r="P34" i="1"/>
  <c r="P52" i="1"/>
  <c r="P59" i="1"/>
  <c r="P51" i="1"/>
  <c r="P137" i="1"/>
  <c r="P93" i="1"/>
  <c r="P170" i="1"/>
  <c r="P177" i="1"/>
  <c r="P178" i="1"/>
  <c r="P194" i="1"/>
  <c r="P195" i="1"/>
  <c r="P207" i="1"/>
  <c r="P190" i="1"/>
  <c r="P180" i="1"/>
  <c r="P29" i="1"/>
  <c r="P38" i="1"/>
  <c r="P106" i="1"/>
  <c r="P122" i="1"/>
  <c r="P77" i="1"/>
  <c r="P208" i="1"/>
  <c r="P97" i="1"/>
  <c r="P112" i="1"/>
  <c r="P76" i="1"/>
  <c r="P167" i="1"/>
  <c r="P213" i="1"/>
  <c r="P26" i="1"/>
  <c r="P174" i="1"/>
  <c r="P212" i="1"/>
  <c r="P166" i="1"/>
  <c r="P224" i="1"/>
  <c r="P30" i="1"/>
  <c r="P206" i="1"/>
  <c r="F75" i="4" l="1"/>
  <c r="F95" i="4"/>
  <c r="F112" i="4"/>
  <c r="F53" i="4"/>
  <c r="F25" i="4"/>
  <c r="F41" i="4"/>
  <c r="F119" i="4"/>
  <c r="F68" i="4"/>
  <c r="F45" i="4"/>
  <c r="F28" i="4"/>
  <c r="F33" i="4"/>
  <c r="F51" i="4"/>
  <c r="F18" i="4"/>
  <c r="F115" i="4"/>
  <c r="F59" i="4"/>
  <c r="F70" i="4"/>
  <c r="F19" i="4"/>
  <c r="F80" i="4"/>
  <c r="F36" i="4"/>
  <c r="F79" i="4"/>
  <c r="F57" i="4"/>
  <c r="F123" i="4"/>
  <c r="F37" i="4"/>
  <c r="F78" i="4"/>
  <c r="F111" i="4"/>
  <c r="F11" i="4"/>
  <c r="F120" i="4"/>
  <c r="F82" i="4"/>
  <c r="F58" i="4"/>
  <c r="F38" i="4"/>
  <c r="F49" i="4"/>
  <c r="F12" i="4"/>
  <c r="F16" i="4"/>
  <c r="F34" i="4"/>
  <c r="F39" i="4"/>
  <c r="F42" i="4"/>
  <c r="F61" i="4"/>
  <c r="F27" i="4"/>
  <c r="F52" i="4"/>
  <c r="F40" i="4"/>
  <c r="F54" i="4"/>
  <c r="F121" i="4"/>
  <c r="F87" i="4"/>
  <c r="F35" i="4"/>
  <c r="F94" i="4"/>
  <c r="F118" i="4"/>
  <c r="F96" i="4"/>
  <c r="F91" i="4"/>
  <c r="F65" i="4"/>
  <c r="F20" i="4"/>
  <c r="F8" i="4"/>
  <c r="F88" i="4"/>
  <c r="F48" i="4"/>
  <c r="F84" i="4"/>
  <c r="F89" i="4"/>
  <c r="F17" i="4"/>
  <c r="F72" i="4"/>
  <c r="F113" i="4"/>
  <c r="F50" i="4"/>
  <c r="F22" i="4"/>
  <c r="F21" i="4"/>
  <c r="F66" i="4"/>
  <c r="F110" i="4"/>
  <c r="F122" i="4"/>
  <c r="F26" i="4"/>
  <c r="F55" i="4"/>
  <c r="F23" i="4"/>
  <c r="F117" i="4"/>
  <c r="F73" i="4"/>
  <c r="F64" i="4"/>
  <c r="F9" i="4"/>
  <c r="F29" i="4"/>
  <c r="F56" i="4"/>
  <c r="F99" i="4"/>
  <c r="F71" i="4"/>
  <c r="F93" i="4"/>
  <c r="F14" i="4"/>
  <c r="F31" i="4"/>
  <c r="F47" i="4"/>
  <c r="F67" i="4"/>
  <c r="F62" i="4"/>
  <c r="F109" i="4"/>
  <c r="F86" i="4"/>
  <c r="F43" i="4"/>
  <c r="F98" i="4"/>
  <c r="F15" i="4"/>
  <c r="F77" i="4"/>
  <c r="F10" i="4"/>
  <c r="F97" i="4"/>
  <c r="F30" i="4"/>
  <c r="F85" i="4"/>
  <c r="F60" i="4"/>
  <c r="F69" i="4"/>
  <c r="F90" i="4"/>
  <c r="F13" i="4"/>
  <c r="F24" i="4"/>
  <c r="F44" i="4"/>
  <c r="F63" i="4"/>
  <c r="F116" i="4"/>
  <c r="F114" i="4"/>
  <c r="F81" i="4"/>
  <c r="F92" i="4"/>
  <c r="F76" i="4"/>
  <c r="F7" i="4"/>
  <c r="F46" i="4"/>
  <c r="F32" i="4"/>
  <c r="F83" i="4"/>
  <c r="F8" i="3"/>
  <c r="F45" i="2"/>
  <c r="F48" i="2"/>
  <c r="F62" i="2"/>
  <c r="F42" i="2"/>
  <c r="F38" i="2"/>
  <c r="F25" i="2"/>
  <c r="F51" i="2"/>
  <c r="F46" i="2"/>
  <c r="F44" i="2"/>
  <c r="F18" i="2"/>
  <c r="F14" i="2"/>
  <c r="F31" i="2"/>
  <c r="F61" i="2"/>
  <c r="F37" i="2"/>
  <c r="F39" i="2"/>
  <c r="F54" i="2"/>
  <c r="F32" i="2"/>
  <c r="F26" i="2"/>
  <c r="F59" i="2"/>
  <c r="F43" i="2"/>
  <c r="F27" i="2"/>
  <c r="F21" i="2"/>
  <c r="F49" i="2"/>
  <c r="F16" i="2"/>
  <c r="F41" i="2"/>
  <c r="F20" i="2"/>
  <c r="F17" i="2"/>
  <c r="F15" i="2"/>
  <c r="F47" i="2"/>
  <c r="F19" i="2"/>
  <c r="F60" i="2"/>
  <c r="F22" i="2"/>
  <c r="F23" i="2"/>
  <c r="F33"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2" i="4" s="1"/>
  <c r="W44" i="10"/>
  <c r="Z44" i="10"/>
  <c r="U45" i="10"/>
  <c r="V45" i="10"/>
  <c r="I21" i="4" s="1"/>
  <c r="W45" i="10"/>
  <c r="Z45" i="10"/>
  <c r="U46" i="10"/>
  <c r="V46" i="10"/>
  <c r="I23"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4"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5"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7" i="4" s="1"/>
  <c r="W124" i="10"/>
  <c r="U133" i="10"/>
  <c r="V133" i="10"/>
  <c r="I28" i="4" s="1"/>
  <c r="W133" i="10"/>
  <c r="Z133" i="10"/>
  <c r="U134" i="10"/>
  <c r="V134" i="10"/>
  <c r="W134" i="10"/>
  <c r="Z134" i="10"/>
  <c r="U135" i="10"/>
  <c r="V135" i="10"/>
  <c r="I30" i="4" s="1"/>
  <c r="W135" i="10"/>
  <c r="Z135" i="10"/>
  <c r="U136" i="10"/>
  <c r="V136" i="10"/>
  <c r="I33" i="4" s="1"/>
  <c r="W136" i="10"/>
  <c r="Z136" i="10"/>
  <c r="U137" i="10"/>
  <c r="V137" i="10"/>
  <c r="I26"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1" i="2" s="1"/>
  <c r="W192" i="10"/>
  <c r="Z192" i="10"/>
  <c r="U193" i="10"/>
  <c r="V193" i="10"/>
  <c r="W193" i="10"/>
  <c r="Z193" i="10"/>
  <c r="U194" i="10"/>
  <c r="V194" i="10"/>
  <c r="I30"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2" i="2" s="1"/>
  <c r="W200" i="10"/>
  <c r="Z200" i="10"/>
  <c r="U201" i="10"/>
  <c r="V201" i="10"/>
  <c r="I28" i="2" s="1"/>
  <c r="W201" i="10"/>
  <c r="Z201" i="10"/>
  <c r="U202" i="10"/>
  <c r="V202" i="10"/>
  <c r="I26" i="2" s="1"/>
  <c r="W202" i="10"/>
  <c r="Z202" i="10"/>
  <c r="U203" i="10"/>
  <c r="V203" i="10"/>
  <c r="I22" i="2" s="1"/>
  <c r="W203" i="10"/>
  <c r="Z203" i="10"/>
  <c r="U204" i="10"/>
  <c r="V204" i="10"/>
  <c r="I29" i="2" s="1"/>
  <c r="W204" i="10"/>
  <c r="Z204" i="10"/>
  <c r="U205" i="10"/>
  <c r="V205" i="10"/>
  <c r="W205" i="10"/>
  <c r="Z205" i="10"/>
  <c r="U206" i="10"/>
  <c r="V206" i="10"/>
  <c r="W206" i="10"/>
  <c r="Z206" i="10"/>
  <c r="U142" i="10"/>
  <c r="V142" i="10"/>
  <c r="I51" i="4" s="1"/>
  <c r="W142" i="10"/>
  <c r="Z142" i="10"/>
  <c r="U143" i="10"/>
  <c r="V143" i="10"/>
  <c r="I39" i="4" s="1"/>
  <c r="W143" i="10"/>
  <c r="Z143" i="10"/>
  <c r="U144" i="10"/>
  <c r="V144" i="10"/>
  <c r="I40" i="4" s="1"/>
  <c r="W144" i="10"/>
  <c r="Z144" i="10"/>
  <c r="U145" i="10"/>
  <c r="V145" i="10"/>
  <c r="W145" i="10"/>
  <c r="Z145" i="10"/>
  <c r="U146" i="10"/>
  <c r="V146" i="10"/>
  <c r="I41" i="4" s="1"/>
  <c r="W146" i="10"/>
  <c r="Z146" i="10"/>
  <c r="U147" i="10"/>
  <c r="V147" i="10"/>
  <c r="I35"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6" i="4" s="1"/>
  <c r="W153" i="10"/>
  <c r="Z153" i="10"/>
  <c r="U207" i="10"/>
  <c r="V207" i="10"/>
  <c r="I23" i="2" s="1"/>
  <c r="W207" i="10"/>
  <c r="Z207" i="10"/>
  <c r="U208" i="10"/>
  <c r="V208" i="10"/>
  <c r="I25" i="2" s="1"/>
  <c r="W208" i="10"/>
  <c r="Z208" i="10"/>
  <c r="U154" i="10"/>
  <c r="V154" i="10"/>
  <c r="I37" i="4" s="1"/>
  <c r="W154" i="10"/>
  <c r="Z154" i="10"/>
  <c r="U155" i="10"/>
  <c r="V155" i="10"/>
  <c r="I42" i="4" s="1"/>
  <c r="W155" i="10"/>
  <c r="Z155" i="10"/>
  <c r="U165" i="10"/>
  <c r="V165" i="10"/>
  <c r="I17" i="2" s="1"/>
  <c r="W165" i="10"/>
  <c r="Z165" i="10"/>
  <c r="U166" i="10"/>
  <c r="V166" i="10"/>
  <c r="I16" i="2" s="1"/>
  <c r="W166" i="10"/>
  <c r="Z166" i="10"/>
  <c r="U164" i="10"/>
  <c r="V164" i="10"/>
  <c r="I41" i="2" s="1"/>
  <c r="W164" i="10"/>
  <c r="U167" i="10"/>
  <c r="V167" i="10"/>
  <c r="I47" i="2" s="1"/>
  <c r="W167" i="10"/>
  <c r="Z167" i="10"/>
  <c r="U168" i="10"/>
  <c r="V168" i="10"/>
  <c r="I18" i="2" s="1"/>
  <c r="W168" i="10"/>
  <c r="Z168" i="10"/>
  <c r="U169" i="10"/>
  <c r="V169" i="10"/>
  <c r="I15" i="2" s="1"/>
  <c r="W169" i="10"/>
  <c r="Z169" i="10"/>
  <c r="U170" i="10"/>
  <c r="V170" i="10"/>
  <c r="I62" i="2" s="1"/>
  <c r="W170" i="10"/>
  <c r="Z170" i="10"/>
  <c r="U171" i="10"/>
  <c r="V171" i="10"/>
  <c r="I61" i="2" s="1"/>
  <c r="W171" i="10"/>
  <c r="Z171" i="10"/>
  <c r="U172" i="10"/>
  <c r="V172" i="10"/>
  <c r="I14" i="2" s="1"/>
  <c r="W172" i="10"/>
  <c r="Z172" i="10"/>
  <c r="U173" i="10"/>
  <c r="V173" i="10"/>
  <c r="I19" i="2" s="1"/>
  <c r="W173" i="10"/>
  <c r="Z173" i="10"/>
  <c r="U174" i="10"/>
  <c r="V174" i="10"/>
  <c r="I20"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8" i="4"/>
  <c r="I44" i="2"/>
  <c r="I56" i="2"/>
  <c r="I27" i="2"/>
  <c r="I54" i="4"/>
  <c r="I121" i="4"/>
  <c r="I96" i="4"/>
  <c r="I109" i="4"/>
  <c r="I45" i="4"/>
  <c r="I9" i="4"/>
  <c r="I49" i="4"/>
  <c r="I64" i="2"/>
  <c r="I33" i="2"/>
  <c r="I12" i="2"/>
  <c r="I86" i="4"/>
  <c r="I85" i="4"/>
  <c r="I102" i="4"/>
  <c r="I11" i="2"/>
  <c r="I113" i="4"/>
  <c r="I92" i="4"/>
  <c r="I53" i="4"/>
  <c r="I24" i="4"/>
  <c r="I43" i="4"/>
  <c r="I34" i="4"/>
  <c r="I120" i="4"/>
  <c r="I65" i="4"/>
  <c r="I20" i="4"/>
  <c r="I123" i="4"/>
  <c r="I31" i="4"/>
  <c r="I29" i="4"/>
  <c r="I21" i="2"/>
  <c r="I3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4" i="1" l="1"/>
  <c r="D33" i="1" l="1"/>
  <c r="C64" i="1"/>
  <c r="D63" i="1"/>
  <c r="E63" i="1" s="1"/>
  <c r="D183" i="1"/>
  <c r="D180" i="1"/>
  <c r="D95" i="1"/>
  <c r="E95" i="1" s="1"/>
  <c r="C115" i="1"/>
  <c r="D178" i="1"/>
  <c r="D94" i="1"/>
  <c r="E94" i="1" s="1"/>
  <c r="D37" i="1"/>
  <c r="D70" i="1"/>
  <c r="D58" i="1"/>
  <c r="D147" i="1"/>
  <c r="D129" i="1"/>
  <c r="E129" i="1" s="1"/>
  <c r="D200" i="1"/>
  <c r="E200" i="1" s="1"/>
  <c r="D223" i="1"/>
  <c r="D67" i="1"/>
  <c r="E67" i="1" s="1"/>
  <c r="D197" i="1"/>
  <c r="E197" i="1" s="1"/>
  <c r="D30" i="1"/>
  <c r="E30" i="1" s="1"/>
  <c r="D142" i="1"/>
  <c r="E142" i="1" s="1"/>
  <c r="D16" i="1"/>
  <c r="E16" i="1" s="1"/>
  <c r="D221" i="1"/>
  <c r="E221" i="1" s="1"/>
  <c r="E223" i="1" l="1"/>
  <c r="E147" i="1"/>
  <c r="E58" i="1"/>
  <c r="E178" i="1"/>
  <c r="E180" i="1"/>
  <c r="E183" i="1"/>
  <c r="E70" i="1"/>
  <c r="E33" i="1"/>
  <c r="E37" i="1"/>
  <c r="D53" i="1"/>
  <c r="D18" i="1"/>
  <c r="E18" i="1" s="1"/>
  <c r="D22" i="1"/>
  <c r="E22" i="1" s="1"/>
  <c r="D85" i="1"/>
  <c r="D192" i="1"/>
  <c r="E192" i="1" s="1"/>
  <c r="D217" i="1"/>
  <c r="E217" i="1" s="1"/>
  <c r="D29" i="1"/>
  <c r="D132" i="1"/>
  <c r="D170" i="1"/>
  <c r="D152" i="1"/>
  <c r="E152" i="1" s="1"/>
  <c r="D191" i="1"/>
  <c r="E191" i="1" s="1"/>
  <c r="D215" i="1"/>
  <c r="E215" i="1" s="1"/>
  <c r="D206" i="1"/>
  <c r="E206" i="1" s="1"/>
  <c r="D194" i="1"/>
  <c r="E194" i="1" s="1"/>
  <c r="D114" i="1"/>
  <c r="E114" i="1" s="1"/>
  <c r="D184" i="1"/>
  <c r="E184" i="1" s="1"/>
  <c r="D100" i="1"/>
  <c r="D133" i="1"/>
  <c r="D102" i="1"/>
  <c r="E102" i="1" s="1"/>
  <c r="D199" i="1"/>
  <c r="E199" i="1" s="1"/>
  <c r="D218" i="1"/>
  <c r="E218" i="1" s="1"/>
  <c r="D219" i="1"/>
  <c r="E219" i="1" s="1"/>
  <c r="D34" i="1"/>
  <c r="D138" i="1"/>
  <c r="E138" i="1" s="1"/>
  <c r="D36" i="1"/>
  <c r="D68" i="1"/>
  <c r="D153" i="1"/>
  <c r="E153" i="1" s="1"/>
  <c r="D171" i="1"/>
  <c r="E171" i="1" s="1"/>
  <c r="D21" i="1"/>
  <c r="E21" i="1" s="1"/>
  <c r="D165" i="1"/>
  <c r="E165" i="1" s="1"/>
  <c r="D213" i="1"/>
  <c r="E213" i="1" s="1"/>
  <c r="D99" i="1"/>
  <c r="D19" i="1"/>
  <c r="D86" i="1"/>
  <c r="E86" i="1" s="1"/>
  <c r="D17" i="1"/>
  <c r="E17" i="1" s="1"/>
  <c r="D24" i="1"/>
  <c r="E24" i="1" s="1"/>
  <c r="D82" i="1"/>
  <c r="E82" i="1" s="1"/>
  <c r="D105" i="1"/>
  <c r="D186" i="1"/>
  <c r="E186" i="1" s="1"/>
  <c r="D74" i="1"/>
  <c r="E74" i="1" s="1"/>
  <c r="D182" i="1"/>
  <c r="E182" i="1" s="1"/>
  <c r="D181" i="1"/>
  <c r="D144" i="1"/>
  <c r="E144" i="1" s="1"/>
  <c r="D158" i="1"/>
  <c r="E158" i="1" s="1"/>
  <c r="D101" i="1"/>
  <c r="E101" i="1" s="1"/>
  <c r="D45" i="1"/>
  <c r="D71" i="1"/>
  <c r="E71" i="1" s="1"/>
  <c r="D137" i="1"/>
  <c r="E137" i="1" s="1"/>
  <c r="D141" i="1"/>
  <c r="E141" i="1" s="1"/>
  <c r="D125" i="1"/>
  <c r="E125" i="1" s="1"/>
  <c r="D46" i="1"/>
  <c r="D161" i="1"/>
  <c r="E161" i="1" s="1"/>
  <c r="D176" i="1"/>
  <c r="E176" i="1" s="1"/>
  <c r="D222" i="1"/>
  <c r="E222" i="1" s="1"/>
  <c r="D212" i="1"/>
  <c r="E212" i="1" s="1"/>
  <c r="D56" i="1"/>
  <c r="E56" i="1" s="1"/>
  <c r="D177" i="1"/>
  <c r="D139" i="1"/>
  <c r="E139" i="1" s="1"/>
  <c r="D111" i="1"/>
  <c r="E111" i="1" s="1"/>
  <c r="D162" i="1"/>
  <c r="D32" i="1"/>
  <c r="E32" i="1" s="1"/>
  <c r="D106" i="1"/>
  <c r="D90" i="1"/>
  <c r="E90" i="1" s="1"/>
  <c r="D127" i="1"/>
  <c r="E127" i="1" s="1"/>
  <c r="D201" i="1"/>
  <c r="E201" i="1" s="1"/>
  <c r="D48" i="1"/>
  <c r="D149" i="1"/>
  <c r="D55" i="1"/>
  <c r="E55" i="1" s="1"/>
  <c r="D79" i="1"/>
  <c r="E79" i="1" s="1"/>
  <c r="D208" i="1"/>
  <c r="E208" i="1" s="1"/>
  <c r="D121" i="1"/>
  <c r="E121" i="1" s="1"/>
  <c r="D167" i="1"/>
  <c r="E167" i="1" s="1"/>
  <c r="D122" i="1"/>
  <c r="E122" i="1" s="1"/>
  <c r="D119" i="1"/>
  <c r="E119" i="1" s="1"/>
  <c r="D80" i="1"/>
  <c r="E80" i="1" s="1"/>
  <c r="D146" i="1"/>
  <c r="E146" i="1" s="1"/>
  <c r="D130" i="1"/>
  <c r="E130" i="1" s="1"/>
  <c r="D75" i="1"/>
  <c r="E75" i="1" s="1"/>
  <c r="D126" i="1"/>
  <c r="D150" i="1"/>
  <c r="D93" i="1"/>
  <c r="D25" i="1"/>
  <c r="E25" i="1" s="1"/>
  <c r="D72" i="1"/>
  <c r="D51" i="1"/>
  <c r="D175" i="1"/>
  <c r="E175" i="1" s="1"/>
  <c r="D91" i="1"/>
  <c r="E91" i="1" s="1"/>
  <c r="D220" i="1"/>
  <c r="E220" i="1" s="1"/>
  <c r="D69" i="1"/>
  <c r="E69" i="1" s="1"/>
  <c r="D38" i="1"/>
  <c r="D117" i="1"/>
  <c r="D107" i="1"/>
  <c r="D134" i="1"/>
  <c r="E134" i="1" s="1"/>
  <c r="D174" i="1"/>
  <c r="E174" i="1" s="1"/>
  <c r="D41" i="1"/>
  <c r="D40" i="1"/>
  <c r="D54" i="1"/>
  <c r="E54" i="1" s="1"/>
  <c r="D62" i="1"/>
  <c r="E62" i="1" s="1"/>
  <c r="D81" i="1"/>
  <c r="E81" i="1" s="1"/>
  <c r="D179" i="1"/>
  <c r="D169" i="1"/>
  <c r="E169" i="1" s="1"/>
  <c r="D66" i="1"/>
  <c r="E66" i="1" s="1"/>
  <c r="D187" i="1"/>
  <c r="E187" i="1" s="1"/>
  <c r="D164" i="1"/>
  <c r="D109" i="1"/>
  <c r="E109" i="1" s="1"/>
  <c r="D23" i="1"/>
  <c r="D110" i="1"/>
  <c r="E110" i="1" s="1"/>
  <c r="D204" i="1"/>
  <c r="E204" i="1" s="1"/>
  <c r="D189" i="1"/>
  <c r="E189" i="1" s="1"/>
  <c r="D128" i="1"/>
  <c r="D26" i="1"/>
  <c r="E26" i="1" s="1"/>
  <c r="D160" i="1"/>
  <c r="E160" i="1" s="1"/>
  <c r="D76" i="1"/>
  <c r="E76" i="1" s="1"/>
  <c r="D50" i="1"/>
  <c r="E50" i="1" s="1"/>
  <c r="D28" i="1"/>
  <c r="E28" i="1" s="1"/>
  <c r="D166" i="1"/>
  <c r="E166" i="1" s="1"/>
  <c r="D205" i="1"/>
  <c r="D112" i="1"/>
  <c r="E112" i="1" s="1"/>
  <c r="D89" i="1"/>
  <c r="E89" i="1" s="1"/>
  <c r="D27" i="1"/>
  <c r="E27" i="1" s="1"/>
  <c r="D140" i="1"/>
  <c r="E140" i="1" s="1"/>
  <c r="D73" i="1"/>
  <c r="D113" i="1"/>
  <c r="E113" i="1" s="1"/>
  <c r="D136" i="1"/>
  <c r="D210" i="1"/>
  <c r="E210" i="1" s="1"/>
  <c r="D190" i="1"/>
  <c r="D131" i="1"/>
  <c r="E131" i="1" s="1"/>
  <c r="D47" i="1"/>
  <c r="D98" i="1"/>
  <c r="D154" i="1"/>
  <c r="E154" i="1" s="1"/>
  <c r="D92" i="1"/>
  <c r="E92" i="1" s="1"/>
  <c r="D64" i="1"/>
  <c r="D97" i="1"/>
  <c r="E97" i="1" s="1"/>
  <c r="D211" i="1"/>
  <c r="E211" i="1" s="1"/>
  <c r="D209" i="1"/>
  <c r="E209" i="1" s="1"/>
  <c r="D168" i="1"/>
  <c r="E168" i="1" s="1"/>
  <c r="D193" i="1"/>
  <c r="E193" i="1" s="1"/>
  <c r="D118" i="1"/>
  <c r="E118" i="1" s="1"/>
  <c r="D116" i="1"/>
  <c r="E116" i="1" s="1"/>
  <c r="D60" i="1"/>
  <c r="E60" i="1" s="1"/>
  <c r="D188" i="1"/>
  <c r="E188" i="1" s="1"/>
  <c r="D214" i="1"/>
  <c r="E214" i="1" s="1"/>
  <c r="D52" i="1"/>
  <c r="D145" i="1"/>
  <c r="E145" i="1" s="1"/>
  <c r="D135" i="1"/>
  <c r="E135" i="1" s="1"/>
  <c r="D203" i="1"/>
  <c r="E203" i="1" s="1"/>
  <c r="D44" i="1"/>
  <c r="D159" i="1"/>
  <c r="D61" i="1"/>
  <c r="E61" i="1" s="1"/>
  <c r="D196" i="1"/>
  <c r="E196" i="1" s="1"/>
  <c r="D163" i="1"/>
  <c r="E163" i="1" s="1"/>
  <c r="D198" i="1"/>
  <c r="D185" i="1"/>
  <c r="E185" i="1" s="1"/>
  <c r="D65" i="1"/>
  <c r="E65" i="1" s="1"/>
  <c r="D207" i="1"/>
  <c r="E207" i="1" s="1"/>
  <c r="D78" i="1"/>
  <c r="E78" i="1" s="1"/>
  <c r="D151" i="1"/>
  <c r="E151" i="1" s="1"/>
  <c r="D195" i="1"/>
  <c r="D15" i="1"/>
  <c r="D155" i="1"/>
  <c r="E155" i="1" s="1"/>
  <c r="D120" i="1"/>
  <c r="E120" i="1" s="1"/>
  <c r="D172" i="1"/>
  <c r="E172" i="1" s="1"/>
  <c r="D35" i="1"/>
  <c r="E35" i="1" s="1"/>
  <c r="D157" i="1"/>
  <c r="E157" i="1" s="1"/>
  <c r="D20" i="1"/>
  <c r="E20" i="1" s="1"/>
  <c r="D115" i="1"/>
  <c r="D96" i="1"/>
  <c r="D83" i="1"/>
  <c r="E83" i="1" s="1"/>
  <c r="D59" i="1"/>
  <c r="D148" i="1"/>
  <c r="D143" i="1"/>
  <c r="E143" i="1" s="1"/>
  <c r="D104" i="1"/>
  <c r="E104" i="1" s="1"/>
  <c r="D77" i="1"/>
  <c r="E77" i="1" s="1"/>
  <c r="D216" i="1"/>
  <c r="D88" i="1"/>
  <c r="D173" i="1"/>
  <c r="E173" i="1" s="1"/>
  <c r="D156" i="1"/>
  <c r="E156" i="1" s="1"/>
  <c r="D108" i="1"/>
  <c r="D202" i="1"/>
  <c r="E202" i="1" s="1"/>
  <c r="D124" i="1"/>
  <c r="E124" i="1" s="1"/>
  <c r="D42" i="1"/>
  <c r="D31" i="1"/>
  <c r="E31" i="1" s="1"/>
  <c r="D87" i="1"/>
  <c r="E87" i="1" s="1"/>
  <c r="D49" i="1"/>
  <c r="E49" i="1" s="1"/>
  <c r="D57" i="1"/>
  <c r="C206" i="1"/>
  <c r="C102" i="1"/>
  <c r="C119" i="1"/>
  <c r="C63" i="1"/>
  <c r="C28" i="1"/>
  <c r="C147" i="1"/>
  <c r="C66" i="1"/>
  <c r="C99" i="1"/>
  <c r="C219" i="1"/>
  <c r="C140" i="1"/>
  <c r="C73" i="1"/>
  <c r="C136" i="1"/>
  <c r="C210" i="1"/>
  <c r="C36" i="1"/>
  <c r="C190" i="1"/>
  <c r="C47" i="1"/>
  <c r="C98" i="1"/>
  <c r="C154" i="1"/>
  <c r="C97" i="1"/>
  <c r="C215" i="1"/>
  <c r="C165" i="1"/>
  <c r="C21" i="1"/>
  <c r="C223" i="1"/>
  <c r="C85" i="1"/>
  <c r="C122" i="1"/>
  <c r="C199" i="1"/>
  <c r="C166" i="1"/>
  <c r="C68" i="1"/>
  <c r="C54" i="1"/>
  <c r="C33" i="1"/>
  <c r="C62" i="1"/>
  <c r="C81" i="1"/>
  <c r="C23" i="1"/>
  <c r="C110" i="1"/>
  <c r="C160" i="1"/>
  <c r="C76" i="1"/>
  <c r="C50" i="1"/>
  <c r="C142" i="1"/>
  <c r="C112" i="1"/>
  <c r="C89" i="1"/>
  <c r="C138" i="1"/>
  <c r="C113" i="1"/>
  <c r="C94" i="1"/>
  <c r="C19" i="1"/>
  <c r="C86" i="1"/>
  <c r="C131" i="1"/>
  <c r="C92" i="1"/>
  <c r="C221" i="1"/>
  <c r="C211" i="1"/>
  <c r="C191" i="1"/>
  <c r="C209" i="1"/>
  <c r="C168" i="1"/>
  <c r="C200" i="1"/>
  <c r="C193" i="1"/>
  <c r="C118" i="1"/>
  <c r="C116" i="1"/>
  <c r="C146" i="1"/>
  <c r="C60" i="1"/>
  <c r="C188" i="1"/>
  <c r="C178" i="1"/>
  <c r="C170" i="1"/>
  <c r="C214" i="1"/>
  <c r="C52" i="1"/>
  <c r="C145" i="1"/>
  <c r="C135" i="1"/>
  <c r="C203" i="1"/>
  <c r="C44" i="1"/>
  <c r="C159" i="1"/>
  <c r="C61" i="1"/>
  <c r="C196" i="1"/>
  <c r="C163" i="1"/>
  <c r="C198" i="1"/>
  <c r="C121" i="1"/>
  <c r="C53" i="1"/>
  <c r="C67" i="1"/>
  <c r="C179" i="1"/>
  <c r="C169" i="1"/>
  <c r="C187" i="1"/>
  <c r="C204" i="1"/>
  <c r="C189" i="1"/>
  <c r="C205" i="1"/>
  <c r="C16" i="1"/>
  <c r="C192" i="1"/>
  <c r="C34" i="1"/>
  <c r="C27" i="1"/>
  <c r="C171" i="1"/>
  <c r="C65" i="1"/>
  <c r="C17" i="1"/>
  <c r="C24" i="1"/>
  <c r="C207" i="1"/>
  <c r="C78" i="1"/>
  <c r="C82" i="1"/>
  <c r="C151" i="1"/>
  <c r="C195" i="1"/>
  <c r="C105" i="1"/>
  <c r="C15" i="1"/>
  <c r="C155" i="1"/>
  <c r="C120" i="1"/>
  <c r="C186" i="1"/>
  <c r="C37" i="1"/>
  <c r="C74" i="1"/>
  <c r="C172" i="1"/>
  <c r="C182" i="1"/>
  <c r="C35" i="1"/>
  <c r="C157" i="1"/>
  <c r="C20" i="1"/>
  <c r="C96" i="1"/>
  <c r="C181" i="1"/>
  <c r="C83" i="1"/>
  <c r="C130" i="1"/>
  <c r="C59" i="1"/>
  <c r="C148" i="1"/>
  <c r="C143" i="1"/>
  <c r="C104" i="1"/>
  <c r="C77" i="1"/>
  <c r="C93" i="1"/>
  <c r="C156" i="1"/>
  <c r="C57" i="1"/>
  <c r="C42" i="1"/>
  <c r="C175" i="1"/>
  <c r="C49" i="1"/>
  <c r="C216" i="1"/>
  <c r="C75" i="1"/>
  <c r="C30" i="1"/>
  <c r="C197" i="1"/>
  <c r="C88" i="1"/>
  <c r="C126" i="1"/>
  <c r="C150" i="1"/>
  <c r="C72" i="1"/>
  <c r="C173" i="1"/>
  <c r="C95" i="1"/>
  <c r="C108" i="1"/>
  <c r="C202" i="1"/>
  <c r="C124" i="1"/>
  <c r="C31" i="1"/>
  <c r="C152" i="1"/>
  <c r="C91" i="1"/>
  <c r="C220" i="1"/>
  <c r="C69" i="1"/>
  <c r="C158" i="1"/>
  <c r="C101" i="1"/>
  <c r="C45" i="1"/>
  <c r="C58" i="1"/>
  <c r="C71" i="1"/>
  <c r="C137" i="1"/>
  <c r="C38" i="1"/>
  <c r="C117" i="1"/>
  <c r="C213" i="1"/>
  <c r="C141" i="1"/>
  <c r="C107" i="1"/>
  <c r="C134" i="1"/>
  <c r="C125" i="1"/>
  <c r="C46" i="1"/>
  <c r="C174" i="1"/>
  <c r="C161" i="1"/>
  <c r="C41" i="1"/>
  <c r="C153" i="1"/>
  <c r="C25" i="1"/>
  <c r="C144" i="1"/>
  <c r="C51" i="1"/>
  <c r="C87" i="1"/>
  <c r="C176" i="1"/>
  <c r="C217" i="1"/>
  <c r="C218" i="1"/>
  <c r="C222" i="1"/>
  <c r="C22" i="1"/>
  <c r="C212" i="1"/>
  <c r="C29" i="1"/>
  <c r="C56" i="1"/>
  <c r="C129" i="1"/>
  <c r="C18" i="1"/>
  <c r="C183" i="1"/>
  <c r="C70" i="1"/>
  <c r="C177" i="1"/>
  <c r="C139" i="1"/>
  <c r="C111" i="1"/>
  <c r="C43" i="1"/>
  <c r="C84" i="1"/>
  <c r="C162" i="1"/>
  <c r="C32" i="1"/>
  <c r="C106" i="1"/>
  <c r="C90" i="1"/>
  <c r="C127" i="1"/>
  <c r="C201" i="1"/>
  <c r="C48" i="1"/>
  <c r="C149" i="1"/>
  <c r="C55" i="1"/>
  <c r="C79" i="1"/>
  <c r="C208" i="1"/>
  <c r="C194" i="1"/>
  <c r="C185" i="1"/>
  <c r="C100" i="1"/>
  <c r="C40" i="1"/>
  <c r="C80" i="1"/>
  <c r="C114" i="1"/>
  <c r="C184" i="1"/>
  <c r="D43" i="1"/>
  <c r="D84" i="1"/>
  <c r="C167" i="1"/>
  <c r="C133" i="1"/>
  <c r="C132" i="1"/>
  <c r="C180" i="1"/>
  <c r="C164"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59" i="1"/>
  <c r="E149" i="1"/>
  <c r="E148" i="1"/>
  <c r="E59" i="1"/>
  <c r="E98" i="1"/>
  <c r="E150" i="1"/>
  <c r="E126" i="1"/>
  <c r="E128" i="1"/>
  <c r="E164" i="1"/>
  <c r="E198" i="1"/>
  <c r="E47" i="1"/>
  <c r="E40" i="1"/>
  <c r="E99" i="1"/>
  <c r="E132" i="1"/>
  <c r="E88" i="1"/>
  <c r="E96" i="1"/>
  <c r="E52" i="1"/>
  <c r="E41" i="1"/>
  <c r="E34" i="1"/>
  <c r="E29" i="1"/>
  <c r="E216" i="1"/>
  <c r="E115" i="1"/>
  <c r="E195" i="1"/>
  <c r="E190" i="1"/>
  <c r="E106" i="1"/>
  <c r="E45" i="1"/>
  <c r="E105" i="1"/>
  <c r="E42" i="1"/>
  <c r="E205" i="1"/>
  <c r="E51" i="1"/>
  <c r="E84" i="1"/>
  <c r="E64" i="1"/>
  <c r="E136" i="1"/>
  <c r="E179" i="1"/>
  <c r="E107" i="1"/>
  <c r="E72" i="1"/>
  <c r="E162" i="1"/>
  <c r="E85" i="1"/>
  <c r="E43" i="1"/>
  <c r="E44" i="1"/>
  <c r="E117" i="1"/>
  <c r="E46" i="1"/>
  <c r="E108" i="1"/>
  <c r="E73" i="1"/>
  <c r="E23" i="1"/>
  <c r="E38" i="1"/>
  <c r="E93" i="1"/>
  <c r="E48" i="1"/>
  <c r="E181" i="1"/>
  <c r="E133" i="1"/>
  <c r="E57" i="1"/>
  <c r="E177" i="1"/>
  <c r="E19" i="1"/>
  <c r="E36" i="1"/>
  <c r="E100" i="1"/>
  <c r="E170"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7" i="4"/>
  <c r="AB149" i="10"/>
  <c r="B47" i="2"/>
  <c r="B44" i="13"/>
  <c r="AB162" i="10"/>
  <c r="B12" i="3"/>
  <c r="B32" i="2"/>
  <c r="B62" i="2"/>
  <c r="AB123" i="10"/>
  <c r="B47" i="4"/>
  <c r="AB108" i="10"/>
  <c r="B41" i="2"/>
  <c r="AB131" i="10"/>
  <c r="B21" i="2"/>
  <c r="AB165" i="10"/>
  <c r="B23" i="3"/>
  <c r="B68" i="4"/>
  <c r="AB110" i="10"/>
  <c r="B46" i="2"/>
  <c r="AB29" i="10"/>
  <c r="B15" i="13"/>
  <c r="AB79" i="10"/>
  <c r="B79" i="4"/>
  <c r="AB93" i="10"/>
  <c r="AB161" i="10"/>
  <c r="B38" i="2"/>
  <c r="B33" i="3"/>
  <c r="B18" i="2"/>
  <c r="B75" i="4"/>
  <c r="AB107" i="10"/>
  <c r="B22" i="2"/>
  <c r="B16" i="3"/>
  <c r="B24" i="4"/>
  <c r="B13" i="13"/>
  <c r="B29" i="4"/>
  <c r="AB83" i="10"/>
  <c r="AB66" i="10"/>
  <c r="B14" i="3"/>
  <c r="AB179" i="10"/>
  <c r="B13" i="4"/>
  <c r="AB91" i="10"/>
  <c r="B10" i="13"/>
  <c r="B109" i="4"/>
  <c r="B15" i="2"/>
  <c r="AB115" i="10"/>
  <c r="B3" i="13"/>
  <c r="AB130" i="10"/>
  <c r="B34" i="3"/>
  <c r="B35" i="3"/>
  <c r="AB64" i="10"/>
  <c r="AB190" i="10"/>
  <c r="B120" i="4"/>
  <c r="B8" i="3"/>
  <c r="B28" i="4"/>
  <c r="AB155" i="10"/>
  <c r="AB78" i="10"/>
  <c r="B44" i="4"/>
  <c r="AB22" i="10"/>
  <c r="AB205" i="10"/>
  <c r="AB23" i="10"/>
  <c r="B27" i="3"/>
  <c r="B16" i="4"/>
  <c r="AB117" i="10"/>
  <c r="B28" i="3"/>
  <c r="B90" i="4"/>
  <c r="AB90" i="10"/>
  <c r="B13" i="3"/>
  <c r="AB89" i="10"/>
  <c r="AB14" i="10"/>
  <c r="B37" i="3"/>
  <c r="B94" i="4"/>
  <c r="B32" i="13"/>
  <c r="AB49" i="10"/>
  <c r="AB61" i="10"/>
  <c r="B119" i="4"/>
  <c r="AB178" i="10"/>
  <c r="AB96" i="10"/>
  <c r="AB201" i="10"/>
  <c r="B116" i="4"/>
  <c r="B21" i="4"/>
  <c r="B40" i="3"/>
  <c r="AB202" i="10"/>
  <c r="AB192" i="10"/>
  <c r="AB80" i="10"/>
  <c r="AB141" i="10"/>
  <c r="AB76" i="10"/>
  <c r="AB17" i="10"/>
  <c r="B122" i="4"/>
  <c r="B10" i="3"/>
  <c r="B62" i="4"/>
  <c r="B17" i="3"/>
  <c r="B41" i="13"/>
  <c r="B43" i="2"/>
  <c r="B84" i="4"/>
  <c r="B20" i="4"/>
  <c r="AB60" i="10"/>
  <c r="AB99" i="10"/>
  <c r="B55" i="4"/>
  <c r="B22" i="3"/>
  <c r="B82" i="4"/>
  <c r="B59" i="4"/>
  <c r="B7" i="3"/>
  <c r="AB156" i="10"/>
  <c r="AB85" i="10"/>
  <c r="B66" i="4"/>
  <c r="B98" i="4"/>
  <c r="AB102" i="10"/>
  <c r="AB138" i="10"/>
  <c r="B23" i="4"/>
  <c r="B9" i="13"/>
  <c r="B42" i="2"/>
  <c r="AB81" i="10"/>
  <c r="B96" i="4"/>
  <c r="B24" i="2"/>
  <c r="AB119" i="10"/>
  <c r="B38" i="3"/>
  <c r="B15" i="3"/>
  <c r="B5" i="13"/>
  <c r="AB122" i="10"/>
  <c r="B17" i="2"/>
  <c r="B14" i="4"/>
  <c r="AB111" i="10"/>
  <c r="AB112" i="10"/>
  <c r="B56" i="4"/>
  <c r="AB184" i="10"/>
  <c r="B59" i="13"/>
  <c r="B64" i="4"/>
  <c r="AB16" i="10"/>
  <c r="AB68" i="10"/>
  <c r="B8" i="13"/>
  <c r="B57" i="13"/>
  <c r="AB196" i="10"/>
  <c r="AB41" i="10"/>
  <c r="AB55" i="10"/>
  <c r="B41" i="4"/>
  <c r="B39" i="13"/>
  <c r="B39" i="4"/>
  <c r="B48" i="2"/>
  <c r="B32" i="4"/>
  <c r="AB176" i="10"/>
  <c r="B25" i="4"/>
  <c r="AB53" i="10"/>
  <c r="AB25" i="10"/>
  <c r="B63" i="2"/>
  <c r="B40" i="4"/>
  <c r="AB44" i="10"/>
  <c r="B45" i="2"/>
  <c r="AB175" i="10"/>
  <c r="B40" i="13"/>
  <c r="AB172" i="10"/>
  <c r="B17" i="4"/>
  <c r="B54" i="4"/>
  <c r="B121" i="4"/>
  <c r="B51" i="13"/>
  <c r="B71" i="4"/>
  <c r="B26" i="2"/>
  <c r="B39" i="3"/>
  <c r="AB207" i="10"/>
  <c r="B7" i="4"/>
  <c r="B51" i="4"/>
  <c r="AB154" i="10"/>
  <c r="AB84" i="10"/>
  <c r="AB82" i="10"/>
  <c r="B34" i="4"/>
  <c r="B60" i="13"/>
  <c r="AB92" i="10"/>
  <c r="AB28" i="10"/>
  <c r="B76" i="4"/>
  <c r="B115" i="4"/>
  <c r="B30" i="4"/>
  <c r="B81" i="4"/>
  <c r="B31" i="4"/>
  <c r="AB71" i="10"/>
  <c r="B42" i="13"/>
  <c r="B32" i="3"/>
  <c r="AB106" i="10"/>
  <c r="B46" i="13"/>
  <c r="AB21" i="10"/>
  <c r="AB43" i="10"/>
  <c r="AB121" i="10"/>
  <c r="AB204" i="10"/>
  <c r="B50" i="4"/>
  <c r="B70" i="4"/>
  <c r="B18" i="3"/>
  <c r="AB109" i="10"/>
  <c r="B112" i="4"/>
  <c r="B60" i="4"/>
  <c r="B14" i="2"/>
  <c r="AB195" i="10"/>
  <c r="AB47" i="10"/>
  <c r="AB206" i="10"/>
  <c r="AB169" i="10"/>
  <c r="AB62" i="10"/>
  <c r="B50" i="13"/>
  <c r="B43" i="4"/>
  <c r="B41" i="3"/>
  <c r="B123" i="4"/>
  <c r="B16" i="2"/>
  <c r="AB32" i="10"/>
  <c r="B20" i="2"/>
  <c r="B27" i="13"/>
  <c r="AB153" i="10"/>
  <c r="B31"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20" i="3"/>
  <c r="AB198" i="10"/>
  <c r="B23" i="2"/>
  <c r="AB167" i="10"/>
  <c r="AB40" i="10"/>
  <c r="B67" i="4"/>
  <c r="AB145" i="10"/>
  <c r="B53" i="13"/>
  <c r="AB42" i="10"/>
  <c r="AB74" i="10"/>
  <c r="AB200" i="10"/>
  <c r="B50" i="2"/>
  <c r="AB87" i="10"/>
  <c r="AB127" i="10"/>
  <c r="AB46" i="10"/>
  <c r="B49" i="13"/>
  <c r="AB86" i="10"/>
  <c r="B18" i="4"/>
  <c r="B26" i="3"/>
  <c r="B88" i="4"/>
  <c r="AB24" i="10"/>
  <c r="AB150" i="10"/>
  <c r="AB65" i="10"/>
  <c r="B19"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8" i="4"/>
  <c r="B25" i="2"/>
  <c r="AB39" i="10"/>
  <c r="AB33" i="10"/>
  <c r="AB15" i="10"/>
  <c r="B37" i="13"/>
  <c r="B33" i="13"/>
  <c r="AB168" i="10"/>
  <c r="B36" i="3"/>
  <c r="AB125" i="10"/>
  <c r="B38" i="13"/>
  <c r="B69" i="4"/>
  <c r="AB8" i="10"/>
  <c r="B57" i="4"/>
  <c r="AB26" i="10"/>
  <c r="B33" i="2"/>
  <c r="AB101" i="10"/>
  <c r="AB120" i="10"/>
  <c r="AB183" i="10"/>
  <c r="B4" i="13"/>
  <c r="AB181" i="10"/>
  <c r="AB11" i="10"/>
  <c r="B36" i="4"/>
  <c r="AB128" i="10"/>
  <c r="B35" i="4"/>
  <c r="AB129" i="10"/>
  <c r="B48" i="13"/>
  <c r="B33" i="4"/>
  <c r="B45" i="13"/>
  <c r="AB100" i="10"/>
  <c r="B99" i="4"/>
  <c r="B59" i="2"/>
  <c r="B61" i="2"/>
  <c r="B91" i="4"/>
  <c r="B29"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0" i="4"/>
  <c r="AB27" i="10"/>
  <c r="B54" i="13"/>
  <c r="AB124" i="10"/>
  <c r="B21" i="3"/>
  <c r="AB193" i="10"/>
  <c r="AB160" i="10"/>
  <c r="B29" i="3"/>
  <c r="B35" i="13"/>
  <c r="AB132" i="10"/>
  <c r="B83" i="4"/>
  <c r="B58" i="2"/>
  <c r="AB31" i="10"/>
  <c r="B11" i="3"/>
  <c r="B49" i="2"/>
  <c r="AB113" i="10"/>
  <c r="AB182" i="10"/>
  <c r="AB72" i="10"/>
  <c r="AB187" i="10"/>
  <c r="B26" i="4"/>
  <c r="AB59" i="10"/>
  <c r="B38" i="4"/>
  <c r="B49" i="4"/>
  <c r="B31" i="3"/>
  <c r="B65" i="4"/>
  <c r="B53" i="4"/>
  <c r="AB36" i="10"/>
  <c r="B52" i="13"/>
  <c r="AB191" i="10"/>
  <c r="B11" i="13"/>
  <c r="AB116" i="10"/>
  <c r="AB73" i="10"/>
  <c r="B118" i="4"/>
  <c r="AB114" i="10"/>
  <c r="AB48" i="10"/>
  <c r="AB147" i="10"/>
  <c r="B11" i="4"/>
  <c r="B95" i="4"/>
  <c r="AB188" i="10"/>
  <c r="B8" i="4"/>
  <c r="B56" i="13"/>
  <c r="B28" i="2"/>
  <c r="B114" i="4"/>
  <c r="B78" i="4"/>
  <c r="B30" i="2"/>
  <c r="AB146" i="10"/>
  <c r="AB37" i="10"/>
  <c r="B37" i="4"/>
  <c r="B19" i="3"/>
  <c r="AB88" i="10"/>
  <c r="AB136" i="10"/>
  <c r="AB134" i="10"/>
  <c r="AB140" i="10"/>
  <c r="B77" i="4"/>
  <c r="B39" i="2"/>
  <c r="AB103" i="10"/>
  <c r="AB203" i="10"/>
  <c r="AB57" i="10"/>
  <c r="AB10" i="10"/>
  <c r="AB20" i="10"/>
  <c r="B58" i="4"/>
  <c r="B27" i="2"/>
  <c r="AB9" i="10"/>
  <c r="B86" i="4"/>
  <c r="AB70" i="10"/>
  <c r="B12" i="4"/>
  <c r="B42" i="4"/>
  <c r="AB19" i="10"/>
  <c r="AB118" i="10"/>
  <c r="B52" i="4"/>
  <c r="AB12" i="10"/>
  <c r="B53" i="2"/>
  <c r="B9" i="4"/>
  <c r="B111" i="4"/>
  <c r="AB189" i="10"/>
  <c r="B73" i="4"/>
  <c r="AB54" i="10"/>
  <c r="AB148" i="10"/>
  <c r="B15" i="4"/>
  <c r="AB174" i="10"/>
  <c r="B22"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<sst xmlns="http://schemas.openxmlformats.org/spreadsheetml/2006/main" count="23873" uniqueCount="7442">
  <si>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</si>
  <si>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</si>
  <si>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</si>
  <si>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</si>
  <si>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</si>
  <si>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</si>
  <si>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</si>
  <si>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</si>
  <si>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</si>
  <si>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</si>
  <si>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</si>
  <si>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</si>
  <si>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</si>
  <si>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</si>
  <si>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</si>
  <si>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</si>
  <si>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</si>
  <si>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</si>
  <si>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</si>
  <si>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</si>
  <si>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</si>
  <si>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</si>
  <si>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</si>
  <si>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</si>
  <si>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</si>
  <si>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</si>
  <si>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</si>
  <si>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</si>
  <si>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</si>
  <si>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</si>
  <si>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</si>
  <si>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</si>
  <si>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</si>
  <si>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</si>
  <si>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</si>
  <si>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</si>
  <si>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</si>
  <si>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</si>
  <si>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</si>
  <si>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</si>
  <si>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</si>
  <si>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</si>
  <si>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</si>
  <si>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</si>
  <si>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</si>
  <si>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</si>
  <si>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</si>
  <si>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</si>
  <si>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</si>
  <si>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</si>
  <si>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</si>
  <si>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</si>
  <si>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</si>
  <si>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</si>
  <si>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</si>
  <si>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</si>
  <si>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</si>
  <si>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</si>
  <si>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</si>
  <si>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</si>
  <si>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</si>
  <si>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</si>
  <si>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</si>
  <si>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</si>
  <si>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</si>
  <si>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</si>
  <si>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</si>
  <si>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</si>
  <si>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</si>
  <si>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</si>
  <si>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</si>
  <si>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</si>
  <si>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</si>
  <si>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</si>
  <si>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</si>
  <si>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</si>
  <si>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</si>
  <si>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</si>
  <si>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</si>
  <si>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</si>
  <si>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</si>
  <si>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</si>
  <si>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</si>
  <si>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</si>
  <si>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</si>
  <si>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</si>
  <si>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</si>
  <si>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</si>
  <si>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</si>
  <si>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</si>
  <si>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</si>
  <si>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</si>
  <si>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</si>
  <si>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</si>
  <si>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</si>
  <si>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</si>
  <si>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</si>
  <si>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</si>
  <si>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</si>
  <si>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</si>
  <si>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</si>
  <si>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</si>
  <si>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</si>
  <si>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</si>
  <si>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</si>
  <si>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</si>
  <si>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</si>
  <si>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</si>
  <si>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</si>
  <si>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</si>
  <si>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</si>
  <si>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</si>
  <si>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</si>
  <si>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</si>
  <si>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</si>
  <si>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</si>
  <si>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</si>
  <si>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</si>
  <si>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</si>
  <si>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</si>
  <si>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</si>
  <si>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</si>
  <si>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</si>
  <si>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</si>
  <si>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</si>
  <si>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</si>
  <si>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</si>
  <si>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</si>
  <si>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</si>
  <si>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</si>
  <si>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</si>
  <si>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</si>
  <si>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</si>
  <si>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</si>
  <si>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</si>
  <si>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</si>
  <si>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</si>
  <si>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</si>
  <si>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</si>
  <si>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</si>
  <si>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</si>
  <si>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</si>
  <si>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</si>
  <si>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</si>
  <si>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</si>
  <si>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</si>
  <si>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</si>
  <si>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</si>
  <si>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</si>
  <si>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</si>
  <si>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</si>
  <si>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</si>
  <si>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</si>
  <si>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</si>
  <si>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</si>
  <si>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</si>
  <si>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</si>
  <si>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</si>
  <si>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</si>
  <si>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</si>
  <si>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</si>
  <si>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</si>
  <si>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</si>
  <si>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</si>
  <si>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</si>
  <si>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</si>
  <si>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</si>
  <si>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</si>
  <si>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</si>
  <si>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</si>
  <si>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</si>
  <si>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</si>
  <si>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</si>
  <si>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</si>
  <si>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</si>
  <si>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</si>
  <si>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</si>
  <si>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</si>
  <si>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</si>
  <si>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</si>
  <si>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</si>
  <si>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</si>
  <si>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</si>
  <si>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</si>
  <si>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</si>
  <si>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</si>
  <si>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</si>
  <si>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</si>
  <si>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</si>
  <si>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</si>
  <si>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</si>
  <si>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</si>
  <si>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</si>
  <si>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</si>
  <si>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</si>
  <si>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</si>
  <si>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</si>
  <si>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</si>
  <si>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</si>
  <si>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</si>
  <si>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</si>
  <si>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</si>
  <si>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</si>
  <si>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</si>
  <si>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</si>
  <si>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</si>
  <si>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</si>
  <si>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</si>
  <si>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</si>
  <si>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</si>
  <si>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</si>
  <si>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</si>
  <si>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</si>
  <si>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</si>
  <si>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</si>
  <si>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</si>
  <si>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</si>
  <si>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</si>
  <si>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</si>
  <si>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</si>
  <si>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</si>
  <si>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</si>
  <si>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</si>
  <si>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</si>
  <si>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</si>
  <si>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</si>
  <si>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</si>
  <si>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</si>
  <si>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</si>
  <si>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</si>
  <si>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</si>
  <si>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</si>
  <si>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</si>
  <si>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</si>
  <si>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</si>
  <si>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</si>
  <si>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</si>
  <si>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</si>
  <si>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</si>
  <si>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</si>
  <si>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</si>
  <si>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</si>
  <si>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</si>
  <si>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</si>
  <si>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</si>
  <si>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</si>
  <si>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</si>
  <si>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</si>
  <si>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</si>
  <si>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</si>
  <si>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</si>
  <si>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</si>
  <si>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</si>
  <si>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</si>
  <si>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</si>
  <si>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</si>
  <si>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</si>
  <si>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</si>
  <si>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</si>
  <si>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</si>
  <si>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</si>
  <si>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</si>
  <si>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</si>
  <si>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</si>
  <si>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</si>
  <si>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</si>
  <si>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</si>
  <si>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</si>
  <si>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</si>
  <si>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</si>
  <si>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</si>
  <si>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</si>
  <si>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</si>
  <si>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</si>
  <si>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</si>
  <si>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</si>
  <si>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</si>
  <si>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</si>
  <si>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</si>
  <si>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</si>
  <si>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</si>
  <si>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</si>
  <si>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</si>
  <si>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</si>
  <si>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</si>
  <si>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</si>
  <si>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</si>
  <si>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</si>
  <si>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</si>
  <si>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</si>
  <si>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</si>
  <si>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</si>
  <si>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</si>
  <si>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</si>
  <si>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</si>
  <si>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</si>
  <si>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</si>
  <si>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</si>
  <si>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</si>
  <si>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</si>
  <si>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</si>
  <si>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</si>
  <si>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</si>
  <si>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</si>
  <si>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</si>
  <si>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</si>
  <si>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</si>
  <si>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</si>
  <si>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</si>
  <si>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</si>
  <si>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</si>
  <si>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</si>
  <si>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</si>
  <si>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</si>
  <si>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</si>
  <si>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</si>
  <si>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</si>
  <si>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</si>
  <si>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</si>
  <si>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</si>
  <si>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</si>
  <si>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</si>
  <si>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</si>
  <si>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</si>
  <si>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</si>
  <si>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</si>
  <si>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</si>
  <si>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</si>
  <si>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</si>
  <si>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</si>
  <si>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</si>
  <si>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</si>
  <si>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</si>
  <si>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</si>
  <si>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</si>
  <si>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</si>
  <si>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</si>
  <si>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</si>
  <si>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</si>
  <si>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</si>
  <si>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</si>
  <si>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</si>
  <si>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</si>
  <si>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</si>
  <si>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</si>
  <si>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</si>
  <si>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</si>
  <si>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</si>
  <si>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</si>
  <si>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</si>
  <si>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</si>
  <si>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</si>
  <si>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</si>
  <si>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</si>
  <si>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</si>
  <si>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</si>
  <si>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</si>
  <si>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</si>
  <si>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</si>
  <si>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</si>
  <si>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</si>
  <si>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</si>
  <si>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</si>
  <si>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</si>
  <si>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</si>
  <si>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</si>
  <si>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</si>
  <si>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</si>
  <si>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</si>
  <si>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</si>
  <si>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</si>
  <si>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</si>
  <si>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</si>
  <si>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</si>
  <si>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</si>
  <si>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</si>
  <si>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</si>
  <si>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</si>
  <si>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</si>
  <si>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</si>
  <si>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</si>
  <si>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</si>
  <si>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</si>
  <si>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</si>
  <si>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</si>
  <si>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</si>
  <si>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</si>
  <si>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</si>
  <si>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</si>
  <si>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</si>
  <si>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</si>
  <si>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</si>
  <si>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</si>
  <si>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</si>
  <si>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</si>
  <si>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</si>
  <si>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</si>
  <si>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</si>
  <si>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</si>
  <si>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</si>
  <si>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</si>
  <si>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</si>
  <si>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</si>
  <si>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</si>
  <si>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</si>
  <si>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</si>
  <si>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</si>
  <si>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</si>
  <si>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</si>
  <si>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</si>
  <si>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</si>
  <si>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</si>
  <si>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</si>
  <si>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</si>
  <si>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</si>
  <si>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</si>
  <si>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</si>
  <si>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</si>
  <si>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</si>
  <si>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</si>
  <si>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</si>
  <si>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</si>
  <si>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</si>
  <si>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</si>
  <si>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</si>
  <si>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</si>
  <si>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</si>
  <si>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</si>
  <si>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</si>
  <si>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</si>
  <si>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</si>
  <si>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</si>
  <si>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</si>
  <si>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</si>
  <si>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</si>
  <si>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</si>
  <si>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</si>
  <si>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</si>
  <si>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</si>
  <si>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</si>
  <si>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</si>
  <si>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</si>
  <si>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</si>
  <si>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</si>
  <si>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</si>
  <si>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</si>
  <si>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</si>
  <si>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</si>
  <si>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</si>
  <si>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</si>
  <si>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</si>
  <si>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</si>
  <si>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</si>
  <si>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</si>
  <si>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</si>
  <si>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</si>
  <si>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</si>
  <si>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</si>
  <si>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</si>
  <si>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</si>
  <si>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</si>
  <si>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</si>
  <si>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</si>
  <si>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</si>
  <si>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</si>
  <si>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</si>
  <si>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</si>
  <si>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</si>
  <si>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</si>
  <si>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</si>
  <si>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</si>
  <si>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</si>
  <si>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</si>
  <si>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</si>
  <si>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</si>
  <si>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</si>
  <si>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</si>
  <si>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</si>
  <si>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</si>
  <si>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</si>
  <si>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</si>
  <si>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</si>
  <si>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</si>
  <si>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</si>
  <si>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</si>
  <si>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</si>
  <si>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</si>
  <si>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</si>
  <si>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</si>
  <si>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</si>
  <si>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</si>
  <si>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</si>
  <si>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</si>
  <si>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</si>
  <si>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</si>
  <si>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</si>
  <si>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</si>
  <si>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</si>
  <si>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</si>
  <si>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</si>
  <si>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</si>
  <si>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</si>
  <si>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</si>
  <si>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</si>
  <si>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</si>
  <si>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</si>
  <si>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</si>
  <si>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</si>
  <si>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</si>
  <si>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</si>
  <si>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</si>
  <si>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</si>
  <si>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</si>
  <si>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</si>
  <si>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</si>
  <si>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</si>
  <si>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</si>
  <si>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</si>
  <si>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</si>
  <si>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</si>
  <si>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</si>
  <si>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</si>
  <si>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</si>
  <si>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</si>
  <si>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</si>
  <si>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</si>
  <si>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</si>
  <si>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</si>
  <si>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</si>
  <si>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</si>
  <si>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</si>
  <si>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</si>
  <si>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</si>
  <si>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</si>
  <si>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</si>
  <si>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</si>
  <si>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</si>
  <si>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</si>
  <si>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</si>
  <si>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</si>
  <si>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</si>
  <si>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</si>
  <si>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</si>
  <si>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</si>
  <si>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</si>
  <si>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</si>
  <si>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</si>
  <si>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</si>
  <si>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</si>
  <si>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</si>
  <si>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</si>
  <si>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</si>
  <si>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</si>
  <si>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</si>
  <si>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</si>
  <si>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</si>
  <si>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</si>
  <si>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</si>
  <si>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</si>
  <si>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</si>
  <si>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</si>
  <si>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</si>
  <si>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</si>
  <si>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</si>
  <si>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</si>
  <si>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</si>
  <si>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</si>
  <si>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</si>
  <si>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</si>
  <si>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</si>
  <si>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</si>
  <si>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</si>
  <si>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</si>
  <si>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</si>
  <si>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</si>
  <si>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</si>
  <si>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</si>
  <si>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</si>
  <si>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</si>
  <si>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</si>
  <si>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</si>
  <si>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</si>
  <si>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</si>
  <si>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</si>
  <si>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</si>
  <si>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</si>
  <si>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</si>
  <si>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</si>
  <si>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</si>
  <si>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</si>
  <si>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</si>
  <si>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</si>
  <si>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</si>
  <si>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</si>
  <si>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</si>
  <si>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</si>
  <si>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</si>
  <si>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</si>
  <si>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</si>
  <si>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</si>
  <si>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</si>
  <si>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</si>
  <si>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</si>
  <si>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</si>
  <si>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</si>
  <si>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</si>
  <si>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</si>
  <si>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</si>
  <si>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</si>
  <si>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</si>
  <si>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</si>
  <si>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</si>
  <si>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</si>
  <si>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</si>
  <si>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</si>
  <si>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</si>
  <si>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</si>
  <si>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</si>
  <si>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</si>
  <si>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</si>
  <si>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</si>
  <si>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</si>
  <si>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</si>
  <si>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</si>
  <si>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</si>
  <si>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</si>
  <si>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</si>
  <si>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</si>
  <si>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</si>
  <si>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</si>
  <si>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</si>
  <si>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</si>
  <si>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</si>
  <si>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</si>
  <si>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</si>
  <si>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</si>
  <si>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</si>
  <si>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</si>
  <si>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</si>
  <si>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</si>
  <si>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</si>
  <si>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</si>
  <si>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</si>
  <si>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</si>
  <si>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</si>
  <si>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</si>
  <si>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</si>
  <si>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</si>
  <si>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</si>
  <si>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</si>
  <si>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</si>
  <si>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</si>
  <si>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</si>
  <si>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</si>
  <si>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</si>
  <si>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</si>
  <si>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</si>
  <si>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</si>
  <si>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</si>
  <si>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</si>
  <si>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</si>
  <si>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</si>
  <si>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</si>
  <si>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</si>
  <si>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</si>
  <si>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</si>
  <si>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</si>
  <si>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</si>
  <si>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</si>
  <si>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</si>
  <si>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</si>
  <si>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</si>
  <si>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</si>
  <si>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</si>
  <si>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</si>
  <si>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</si>
  <si>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</si>
  <si>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</si>
  <si>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</si>
  <si>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</si>
  <si>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</si>
  <si>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</si>
  <si>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</si>
  <si>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</si>
  <si>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</si>
  <si>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</si>
  <si>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</si>
  <si>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</si>
  <si>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</si>
  <si>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</si>
  <si>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</si>
  <si>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</si>
  <si>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</si>
  <si>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</si>
  <si>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</si>
  <si>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</si>
  <si>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</si>
  <si>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</si>
  <si>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</si>
  <si>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</si>
  <si>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</si>
  <si>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</si>
  <si>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</si>
  <si>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</si>
  <si>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</si>
  <si>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</si>
  <si>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</si>
  <si>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</si>
  <si>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</si>
  <si>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</si>
  <si>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</si>
  <si>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</si>
  <si>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</si>
  <si>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</si>
  <si>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</si>
  <si>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</si>
  <si>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</si>
  <si>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</si>
  <si>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</si>
  <si>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</si>
  <si>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</si>
  <si>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</si>
  <si>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</si>
  <si>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</si>
  <si>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</si>
  <si>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</si>
  <si>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</si>
  <si>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</si>
  <si>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</si>
  <si>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</si>
  <si>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</si>
  <si>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</si>
  <si>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</si>
  <si>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</si>
  <si>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</si>
  <si>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</si>
  <si>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</si>
  <si>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</si>
  <si>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</si>
  <si>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</si>
  <si>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</si>
  <si>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</si>
  <si>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</si>
  <si>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</si>
  <si>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</si>
  <si>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</si>
  <si>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</si>
  <si>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</si>
  <si>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</si>
  <si>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</si>
  <si>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</si>
  <si>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</si>
  <si>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</si>
  <si>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</si>
  <si>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</si>
  <si>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</si>
  <si>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</si>
  <si>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</si>
  <si>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</si>
  <si>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</si>
  <si>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</si>
  <si>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</si>
  <si>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</si>
  <si>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</si>
  <si>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</si>
  <si>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</si>
  <si>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</si>
  <si>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</si>
  <si>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</si>
  <si>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</si>
  <si>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</si>
  <si>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</si>
  <si>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</si>
  <si>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</si>
  <si>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</si>
  <si>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</si>
  <si>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</si>
  <si>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</si>
  <si>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</si>
  <si>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</si>
  <si>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</si>
  <si>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</si>
  <si>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</si>
  <si>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</si>
  <si>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</si>
  <si>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</si>
  <si>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</si>
  <si>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</si>
  <si>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</si>
  <si>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</si>
  <si>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</si>
  <si>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</si>
  <si>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</si>
  <si>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</si>
  <si>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</si>
  <si>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</si>
  <si>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</si>
  <si>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</si>
  <si>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</si>
  <si>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</si>
  <si>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</si>
  <si>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</si>
  <si>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</si>
  <si>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</si>
  <si>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</si>
  <si>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</si>
  <si>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</si>
  <si>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</si>
  <si>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</si>
  <si>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</si>
  <si>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</si>
  <si>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</si>
  <si>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</si>
  <si>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</si>
  <si>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</si>
  <si>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</si>
  <si>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</si>
  <si>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</si>
  <si>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</si>
  <si>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</si>
  <si>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</si>
  <si>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</si>
  <si>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</si>
  <si>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</si>
  <si>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</si>
  <si>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</si>
  <si>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</si>
  <si>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</si>
  <si>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</si>
  <si>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</si>
  <si>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</si>
  <si>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</si>
  <si>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</si>
  <si>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</si>
  <si>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</si>
  <si>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</si>
  <si>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</si>
  <si>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</si>
  <si>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</si>
  <si>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</si>
  <si>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</si>
  <si>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</si>
  <si>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</si>
  <si>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</si>
  <si>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</si>
  <si>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</si>
  <si>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</si>
  <si>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</si>
  <si>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</si>
  <si>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</si>
  <si>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</si>
  <si>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</si>
  <si>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</si>
  <si>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</si>
  <si>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</si>
  <si>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</si>
  <si>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</si>
  <si>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</si>
  <si>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</si>
  <si>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</si>
  <si>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</si>
  <si>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</si>
  <si>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</si>
  <si>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</si>
  <si>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</si>
  <si>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</si>
  <si>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</si>
  <si>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</si>
  <si>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</si>
  <si>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</si>
  <si>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</si>
  <si>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</si>
  <si>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</si>
  <si>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</si>
  <si>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</si>
  <si>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</si>
  <si>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</si>
  <si>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</si>
  <si>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</si>
  <si>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</si>
  <si>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</si>
  <si>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</si>
  <si>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</si>
  <si>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</si>
  <si>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</si>
  <si>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</si>
  <si>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</si>
  <si>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</si>
  <si>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</si>
  <si>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</si>
  <si>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</si>
  <si>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</si>
  <si>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</si>
  <si>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</si>
  <si>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</si>
  <si>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</si>
  <si>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</si>
  <si>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</si>
  <si>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</si>
  <si>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</si>
  <si>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</si>
  <si>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</si>
  <si>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</si>
  <si>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</si>
  <si>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</si>
  <si>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</si>
  <si>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</si>
  <si>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</si>
  <si>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</si>
  <si>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</si>
  <si>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</si>
  <si>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</si>
  <si>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</si>
  <si>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</si>
  <si>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</si>
  <si>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</si>
  <si>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</si>
  <si>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</si>
  <si>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</si>
  <si>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</si>
  <si>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</si>
  <si>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</si>
  <si>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</si>
  <si>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</si>
  <si>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</si>
  <si>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</si>
  <si>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</si>
  <si>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</si>
  <si>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</si>
  <si>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</si>
  <si>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</si>
  <si>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</si>
  <si>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</si>
  <si>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</si>
  <si>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</si>
  <si>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</si>
  <si>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</si>
  <si>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</si>
  <si>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</si>
  <si>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</si>
  <si>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</si>
  <si>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</si>
  <si>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</si>
  <si>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</si>
  <si>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</si>
  <si>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</si>
  <si>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</si>
  <si>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</si>
  <si>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</si>
  <si>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</si>
  <si>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</si>
  <si>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</si>
  <si>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</si>
  <si>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</si>
  <si>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</si>
  <si>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</si>
  <si>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</si>
  <si>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</si>
  <si>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</si>
  <si>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</si>
  <si>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</si>
  <si>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</si>
  <si>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</si>
  <si>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</si>
  <si>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</si>
  <si>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</si>
  <si>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</si>
  <si>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</si>
  <si>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</si>
  <si>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</si>
  <si>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</si>
  <si>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</si>
  <si>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</si>
  <si>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</si>
  <si>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</si>
  <si>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</si>
  <si>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</si>
  <si>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</si>
  <si>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</si>
  <si>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</si>
  <si>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</si>
  <si>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</si>
  <si>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</si>
  <si>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</si>
  <si>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</si>
  <si>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</si>
  <si>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</si>
  <si>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</si>
  <si>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</si>
  <si>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</si>
  <si>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</si>
  <si>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</si>
  <si>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</si>
  <si>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</si>
  <si>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</si>
  <si>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</si>
  <si>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</si>
  <si>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</si>
  <si>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</si>
  <si>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</si>
  <si>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</si>
  <si>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</si>
  <si>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</si>
  <si>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</si>
  <si>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</si>
  <si>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</si>
  <si>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</si>
  <si>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</si>
  <si>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</si>
  <si>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</si>
  <si>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</si>
  <si>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</si>
  <si>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</si>
  <si>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</si>
  <si>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</si>
  <si>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</si>
  <si>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</si>
  <si>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</si>
  <si>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</si>
  <si>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</si>
  <si>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</si>
  <si>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</si>
  <si>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</si>
  <si>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</si>
  <si>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</si>
  <si>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</si>
  <si>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</si>
  <si>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</si>
  <si>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</si>
  <si>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</si>
  <si>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</si>
  <si>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</si>
  <si>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</si>
  <si>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</si>
  <si>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</si>
  <si>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</si>
  <si>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</si>
  <si>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</si>
  <si>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</si>
  <si>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</si>
  <si>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</si>
  <si>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</si>
  <si>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</si>
  <si>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</si>
  <si>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</si>
  <si>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</si>
  <si>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</si>
  <si>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</si>
  <si>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</si>
  <si>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</si>
  <si>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</si>
  <si>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</si>
  <si>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</si>
  <si>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</si>
  <si>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</si>
  <si>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</si>
  <si>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</si>
  <si>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</si>
  <si>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</si>
  <si>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</si>
  <si>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</si>
  <si>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</si>
  <si>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</si>
  <si>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</si>
  <si>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</si>
  <si>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</si>
  <si>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</si>
  <si>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</si>
  <si>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</si>
  <si>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</si>
  <si>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</si>
  <si>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</si>
  <si>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</si>
  <si>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</si>
  <si>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</si>
  <si>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</si>
  <si>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</si>
  <si>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</si>
  <si>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</si>
  <si>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</si>
  <si>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</si>
  <si>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</si>
  <si>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</si>
  <si>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</si>
  <si>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</si>
  <si>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</si>
  <si>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</si>
  <si>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</si>
  <si>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</si>
  <si>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</si>
  <si>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</si>
  <si>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</si>
  <si>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</si>
  <si>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</si>
  <si>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</si>
  <si>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</si>
  <si>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</si>
  <si>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</si>
  <si>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</si>
  <si>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</si>
  <si>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</si>
  <si>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</si>
  <si>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</si>
  <si>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</si>
  <si>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</si>
  <si>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</si>
  <si>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</si>
  <si>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</si>
  <si>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</si>
  <si>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</si>
  <si>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</si>
  <si>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</si>
  <si>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</si>
  <si>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</si>
  <si>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</si>
  <si>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</si>
  <si>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</si>
  <si>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</si>
  <si>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</si>
  <si>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</si>
  <si>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</si>
  <si>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</si>
  <si>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</si>
  <si>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</si>
  <si>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</si>
  <si>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</si>
  <si>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</si>
  <si>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</si>
  <si>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</si>
  <si>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</si>
  <si>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</si>
  <si>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</si>
  <si>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</si>
  <si>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</si>
  <si>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</si>
  <si>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</si>
  <si>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</si>
  <si>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</si>
  <si>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</si>
  <si>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</si>
  <si>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</si>
  <si>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</si>
  <si>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</si>
  <si>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</si>
  <si>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</si>
  <si>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</si>
  <si>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</si>
  <si>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</si>
  <si>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</si>
  <si>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</si>
  <si>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</si>
  <si>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</si>
  <si>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</si>
  <si>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</si>
  <si>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</si>
  <si>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</si>
  <si>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</si>
  <si>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</si>
  <si>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</si>
  <si>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</si>
  <si>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</si>
  <si>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</si>
  <si>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</si>
  <si>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</si>
  <si>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</si>
  <si>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</si>
  <si>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</si>
  <si>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</si>
  <si>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</si>
  <si>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</si>
  <si>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</si>
  <si>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</si>
  <si>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</si>
  <si>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</si>
  <si>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</si>
  <si>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</si>
  <si>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</si>
  <si>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</si>
  <si>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</si>
  <si>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</si>
  <si>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</si>
  <si>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</si>
  <si>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</si>
  <si>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</si>
  <si>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</si>
  <si>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</si>
  <si>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</si>
  <si>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</si>
  <si>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</si>
  <si>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</si>
  <si>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</si>
  <si>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</si>
  <si>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</si>
  <si>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</si>
  <si>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</si>
  <si>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</si>
  <si>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</si>
  <si>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</si>
  <si>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</si>
  <si>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</si>
  <si>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</si>
  <si>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</si>
  <si>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</si>
  <si>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</si>
  <si>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</si>
  <si>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</si>
  <si>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</si>
  <si>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</si>
  <si>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</si>
  <si>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</si>
  <si>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</si>
  <si>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</si>
  <si>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</si>
  <si>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</si>
  <si>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</si>
  <si>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</si>
  <si>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</si>
  <si>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</si>
  <si>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</si>
  <si>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</si>
  <si>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</si>
  <si>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</si>
  <si>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</si>
  <si>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</si>
  <si>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</si>
  <si>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</si>
  <si>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</si>
  <si>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</si>
  <si>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</si>
  <si>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</si>
  <si>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</si>
  <si>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</si>
  <si>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</si>
  <si>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</si>
  <si>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</si>
  <si>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</si>
  <si>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</si>
  <si>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</si>
  <si>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</si>
  <si>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</si>
  <si>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</si>
  <si>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</si>
  <si>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</si>
  <si>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</si>
  <si>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</si>
  <si>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</si>
  <si>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</si>
  <si>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</si>
  <si>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</si>
  <si>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</si>
  <si>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</si>
  <si>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</si>
  <si>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</si>
  <si>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</si>
  <si>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</si>
  <si>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</si>
  <si>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</si>
  <si>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</si>
  <si>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</si>
  <si>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</si>
  <si>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</si>
  <si>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</si>
  <si>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</si>
  <si>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</si>
  <si>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</si>
  <si>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</si>
  <si>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</si>
  <si>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</si>
  <si>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</si>
  <si>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</si>
  <si>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</si>
  <si>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</si>
  <si>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</si>
  <si>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</si>
  <si>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</si>
  <si>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</si>
  <si>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</si>
  <si>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</si>
  <si>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</si>
  <si>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</si>
  <si>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</si>
  <si>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</si>
  <si>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</si>
  <si>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</si>
  <si>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</si>
  <si>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</si>
  <si>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</si>
  <si>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</si>
  <si>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</si>
  <si>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</si>
  <si>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</si>
  <si>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</si>
  <si>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</si>
  <si>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</si>
  <si>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</si>
  <si>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</si>
  <si>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</si>
  <si>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</si>
  <si>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</si>
  <si>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</si>
  <si>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</si>
  <si>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</si>
  <si>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</si>
  <si>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</si>
  <si>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</si>
  <si>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</si>
  <si>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</si>
  <si>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</si>
  <si>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</si>
  <si>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</si>
  <si>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</si>
  <si>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</si>
  <si>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</si>
  <si>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</si>
  <si>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</si>
  <si>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</si>
  <si>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</si>
  <si>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</si>
  <si>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</si>
  <si>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</si>
  <si>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</si>
  <si>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</si>
  <si>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</si>
  <si>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</si>
  <si>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</si>
  <si>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</si>
  <si>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</si>
  <si>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</si>
  <si>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</si>
  <si>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</si>
  <si>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</si>
  <si>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</si>
  <si>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</si>
  <si>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</si>
  <si>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</si>
  <si>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</si>
  <si>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</si>
  <si>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</si>
  <si>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</si>
  <si>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</si>
  <si>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</si>
  <si>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</si>
  <si>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</si>
  <si>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</si>
  <si>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</si>
  <si>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</si>
  <si>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</si>
  <si>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</si>
  <si>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</si>
  <si>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</si>
  <si>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</si>
  <si>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</si>
  <si>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</si>
  <si>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</si>
  <si>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</si>
  <si>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</si>
  <si>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</si>
  <si>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</si>
  <si>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</si>
  <si>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</si>
  <si>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</si>
  <si>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</si>
  <si>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</si>
  <si>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</si>
  <si>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</si>
  <si>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</si>
  <si>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</si>
  <si>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</si>
  <si>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</si>
  <si>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</si>
  <si>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</si>
  <si>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</si>
  <si>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</si>
  <si>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</si>
  <si>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</si>
  <si>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</si>
  <si>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</si>
  <si>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</si>
  <si>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</si>
  <si>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</si>
  <si>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</si>
  <si>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</si>
  <si>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</si>
  <si>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</si>
  <si>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</si>
  <si>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</si>
  <si>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</si>
  <si>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</si>
  <si>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</si>
  <si>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</si>
  <si>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</si>
  <si>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</si>
  <si>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</si>
  <si>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</si>
  <si>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</si>
  <si>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</si>
  <si>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</si>
  <si>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</si>
  <si>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</si>
  <si>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</si>
  <si>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</si>
  <si>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</si>
  <si>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</si>
  <si>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</si>
  <si>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</si>
  <si>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</si>
  <si>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</si>
  <si>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</si>
  <si>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</si>
  <si>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</si>
  <si>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</si>
  <si>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</si>
  <si>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</si>
  <si>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</si>
  <si>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</si>
  <si>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</si>
  <si>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</si>
  <si>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</si>
  <si>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</si>
  <si>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</si>
  <si>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</si>
  <si>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</si>
  <si>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</si>
  <si>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</si>
  <si>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</si>
  <si>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</si>
  <si>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</si>
  <si>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</si>
  <si>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</si>
  <si>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</si>
  <si>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</si>
  <si>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</si>
  <si>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</si>
  <si>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</si>
  <si>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</si>
  <si>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</si>
  <si>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</si>
  <si>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</si>
  <si>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</si>
  <si>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</si>
  <si>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</si>
  <si>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</si>
  <si>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</si>
  <si>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</si>
  <si>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</si>
  <si>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</si>
  <si>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</si>
  <si>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</si>
  <si>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</si>
  <si>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</si>
  <si>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</si>
  <si>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</si>
  <si>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</si>
  <si>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</si>
  <si>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</si>
  <si>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</si>
  <si>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</si>
  <si>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</si>
  <si>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</si>
  <si>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</si>
  <si>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</si>
  <si>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</si>
  <si>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</si>
  <si>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</si>
  <si>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</si>
  <si>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</si>
  <si>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</si>
  <si>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</si>
  <si>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</si>
  <si>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</si>
  <si>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</si>
  <si>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</si>
  <si>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</si>
  <si>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</si>
  <si>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</si>
  <si>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</si>
  <si>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</si>
  <si>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</si>
  <si>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</si>
  <si>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</si>
  <si>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</si>
  <si>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</si>
  <si>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</si>
  <si>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</si>
  <si>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</si>
  <si>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</si>
  <si>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</si>
  <si>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</si>
  <si>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</si>
  <si>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</si>
  <si>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</si>
  <si>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</si>
  <si>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</si>
  <si>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</si>
  <si>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</si>
  <si>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</si>
  <si>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</si>
  <si>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</si>
  <si>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</si>
  <si>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</si>
  <si>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</si>
  <si>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</si>
  <si>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</si>
  <si>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</si>
  <si>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</si>
  <si>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</si>
  <si>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</si>
  <si>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</si>
  <si>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</si>
  <si>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</si>
  <si>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</si>
  <si>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</si>
  <si>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</si>
  <si>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</si>
  <si>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</si>
  <si>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</si>
  <si>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</si>
  <si>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</si>
  <si>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</si>
  <si>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</si>
  <si>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</si>
  <si>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</si>
  <si>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</si>
  <si>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</si>
  <si>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</si>
  <si>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</si>
  <si>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</si>
  <si>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</si>
  <si>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</si>
  <si>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</si>
  <si>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</si>
  <si>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</si>
  <si>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</si>
  <si>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</si>
  <si>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</si>
  <si>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</si>
  <si>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</si>
  <si>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</si>
  <si>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</si>
  <si>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</si>
  <si>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</si>
  <si>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</si>
  <si>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</si>
  <si>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</si>
  <si>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</si>
  <si>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</si>
  <si>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</si>
  <si>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</si>
  <si>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</si>
  <si>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</si>
  <si>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</si>
  <si>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</si>
  <si>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</si>
  <si>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</si>
  <si>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</si>
  <si>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</si>
  <si>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</si>
  <si>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</si>
  <si>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</si>
  <si>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</si>
  <si>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</si>
  <si>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</si>
  <si>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</si>
  <si>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</si>
  <si>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</si>
  <si>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</si>
  <si>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</si>
  <si>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</si>
  <si>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</si>
  <si>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</si>
  <si>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</si>
  <si>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</si>
  <si>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</si>
  <si>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</si>
  <si>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</si>
  <si>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</si>
  <si>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</si>
  <si>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</si>
  <si>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</si>
  <si>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</si>
  <si>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</si>
  <si>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</si>
  <si>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</si>
  <si>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</si>
  <si>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</si>
  <si>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</si>
  <si>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</si>
  <si>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</si>
  <si>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</si>
  <si>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</si>
  <si>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</si>
  <si>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</si>
  <si>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</si>
  <si>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</si>
  <si>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</si>
  <si>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</si>
  <si>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</si>
  <si>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</si>
  <si>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</si>
  <si>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</si>
  <si>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</si>
  <si>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</si>
  <si>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</si>
  <si>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</si>
  <si>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</si>
  <si>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</si>
  <si>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</si>
  <si>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</si>
  <si>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</si>
  <si>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</si>
  <si>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</si>
  <si>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</si>
  <si>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</si>
  <si>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</si>
  <si>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</si>
  <si>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</si>
  <si>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</si>
  <si>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</si>
  <si>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</si>
  <si>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</si>
  <si>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</si>
  <si>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</si>
  <si>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</si>
  <si>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</si>
  <si>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</si>
  <si>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</si>
  <si>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</si>
  <si>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</si>
  <si>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</si>
  <si>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</si>
  <si>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</si>
  <si>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</si>
  <si>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</si>
  <si>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</si>
  <si>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</si>
  <si>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</si>
  <si>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</si>
  <si>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</si>
  <si>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</si>
  <si>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</si>
  <si>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</si>
  <si>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</si>
  <si>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</si>
  <si>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</si>
  <si>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</si>
  <si>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</si>
  <si>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</si>
  <si>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</si>
  <si>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</si>
  <si>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</si>
  <si>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</si>
  <si>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</si>
  <si>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</si>
  <si>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</si>
  <si>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</si>
  <si>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</si>
  <si>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</si>
  <si>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</si>
  <si>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</si>
  <si>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</si>
  <si>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</si>
  <si>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</si>
  <si>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</si>
  <si>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</si>
  <si>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</si>
  <si>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</si>
  <si>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</si>
  <si>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</si>
  <si>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</si>
  <si>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</si>
  <si>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</si>
  <si>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</si>
  <si>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</si>
  <si>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</si>
  <si>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</si>
  <si>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</si>
  <si>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</si>
  <si>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</si>
  <si>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</si>
  <si>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</si>
  <si>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</si>
  <si>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</si>
  <si>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</si>
  <si>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</si>
  <si>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</si>
  <si>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</si>
  <si>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</si>
  <si>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</si>
  <si>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</si>
  <si>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</si>
  <si>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</si>
  <si>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</si>
  <si>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</si>
  <si>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</si>
  <si>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</si>
  <si>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</si>
  <si>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</si>
  <si>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</si>
  <si>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</si>
  <si>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</si>
  <si>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</si>
  <si>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</si>
  <si>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</si>
  <si>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</si>
  <si>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</si>
  <si>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</si>
  <si>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</si>
  <si>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</si>
  <si>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</si>
  <si>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</si>
  <si>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</si>
  <si>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</si>
  <si>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</si>
  <si>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</si>
  <si>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</si>
  <si>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</si>
  <si>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</si>
  <si>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</si>
  <si>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</si>
  <si>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</si>
  <si>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</si>
  <si>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</si>
  <si>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</si>
  <si>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</si>
  <si>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</si>
  <si>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</si>
  <si>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</si>
  <si>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</si>
  <si>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</si>
  <si>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</si>
  <si>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</si>
  <si>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</si>
  <si>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</si>
  <si>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</si>
  <si>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</si>
  <si>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</si>
  <si>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</si>
  <si>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</si>
  <si>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</si>
  <si>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</si>
  <si>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</si>
  <si>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</si>
  <si>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</si>
  <si>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</si>
  <si>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</si>
  <si>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</si>
  <si>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</si>
  <si>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</si>
  <si>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</si>
  <si>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</si>
  <si>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</si>
  <si>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</si>
  <si>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</si>
  <si>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</si>
  <si>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</si>
  <si>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</si>
  <si>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</si>
  <si>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</si>
  <si>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</si>
  <si>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</si>
  <si>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</si>
  <si>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</si>
  <si>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</si>
  <si>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</si>
  <si>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</si>
  <si>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</si>
  <si>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</si>
  <si>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</si>
  <si>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</si>
  <si>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</si>
  <si>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</si>
  <si>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</si>
  <si>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</si>
  <si>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</si>
  <si>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</si>
  <si>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</si>
  <si>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</si>
  <si>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</si>
  <si>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</si>
  <si>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</si>
  <si>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</si>
  <si>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</si>
  <si>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</si>
  <si>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</si>
  <si>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</si>
  <si>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</si>
  <si>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</si>
  <si>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</si>
  <si>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</si>
  <si>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</si>
  <si>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</si>
  <si>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</si>
  <si>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</si>
  <si>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</si>
  <si>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</si>
  <si>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</si>
  <si>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</si>
  <si>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</si>
  <si>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</si>
  <si>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</si>
  <si>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</si>
  <si>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</si>
  <si>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</si>
  <si>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</si>
  <si>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</si>
  <si>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</si>
  <si>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</si>
  <si>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</si>
  <si>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</si>
  <si>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</si>
  <si>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</si>
  <si>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</si>
  <si>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</si>
  <si>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</si>
  <si>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</si>
  <si>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</si>
  <si>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</si>
  <si>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</si>
  <si>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</si>
  <si>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</si>
  <si>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</si>
  <si>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</si>
  <si>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</si>
  <si>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</si>
  <si>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</si>
  <si>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</si>
  <si>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</si>
  <si>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</si>
  <si>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</si>
  <si>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</si>
  <si>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</si>
  <si>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</si>
  <si>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</si>
  <si>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</si>
  <si>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</si>
  <si>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</si>
  <si>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</si>
  <si>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</si>
  <si>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</si>
  <si>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</si>
  <si>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</si>
  <si>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</si>
  <si>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</si>
  <si>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</si>
  <si>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</si>
  <si>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</si>
  <si>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</si>
  <si>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</si>
  <si>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</si>
  <si>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</si>
  <si>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</si>
  <si>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</si>
  <si>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</si>
  <si>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</si>
  <si>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</si>
  <si>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</si>
  <si>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</si>
  <si>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</si>
  <si>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</si>
  <si>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</si>
  <si>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</si>
  <si>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</si>
  <si>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</si>
  <si>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</si>
  <si>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</si>
  <si>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</si>
  <si>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</si>
  <si>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</si>
  <si>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</si>
  <si>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</si>
  <si>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</si>
  <si>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</si>
  <si>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</si>
  <si>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</si>
  <si>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</si>
  <si>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</si>
  <si>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</si>
  <si>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</si>
  <si>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</si>
  <si>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</si>
  <si>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</si>
  <si>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</si>
  <si>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</si>
  <si>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</si>
  <si>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</si>
  <si>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</si>
  <si>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</si>
  <si>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</si>
  <si>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</si>
  <si>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</si>
  <si>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</si>
  <si>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</si>
  <si>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</si>
  <si>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</si>
  <si>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</si>
  <si>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</si>
  <si>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</si>
  <si>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</si>
  <si>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</si>
  <si>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</si>
  <si>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</si>
  <si>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</si>
  <si>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</si>
  <si>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</si>
  <si>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</si>
  <si>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</si>
  <si>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</si>
  <si>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</si>
  <si>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</si>
  <si>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</si>
  <si>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</si>
  <si>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</si>
  <si>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</si>
  <si>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</si>
  <si>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</si>
  <si>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</si>
  <si>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</si>
  <si>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</si>
  <si>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</si>
  <si>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</si>
  <si>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</si>
  <si>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</si>
  <si>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</si>
  <si>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</si>
  <si>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</si>
  <si>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</si>
  <si>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</si>
  <si>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</si>
  <si>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</si>
  <si>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</si>
  <si>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</si>
  <si>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</si>
  <si>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</si>
  <si>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</si>
  <si>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</si>
  <si>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</si>
  <si>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</si>
  <si>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</si>
  <si>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</si>
  <si>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</si>
  <si>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</si>
  <si>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</si>
  <si>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</si>
  <si>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</si>
  <si>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</si>
  <si>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</si>
  <si>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</si>
  <si>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</si>
  <si>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</si>
  <si>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</si>
  <si>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</si>
  <si>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</si>
  <si>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</si>
  <si>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</si>
  <si>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</si>
  <si>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</si>
  <si>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</si>
  <si>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</si>
  <si>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</si>
  <si>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</si>
  <si>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</si>
  <si>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</si>
  <si>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</si>
  <si>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</si>
  <si>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</si>
  <si>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</si>
  <si>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</si>
  <si>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</si>
  <si>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</si>
  <si>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</si>
  <si>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</si>
  <si>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</si>
  <si>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</si>
  <si>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</si>
  <si>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</si>
  <si>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</si>
  <si>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</si>
  <si>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</si>
  <si>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</si>
  <si>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</si>
  <si>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</si>
  <si>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</si>
  <si>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</si>
  <si>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</si>
  <si>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</si>
  <si>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</si>
  <si>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</si>
  <si>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</si>
  <si>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</si>
  <si>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</si>
  <si>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</si>
  <si>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</si>
  <si>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</si>
  <si>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</si>
  <si>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</si>
  <si>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</si>
  <si>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</si>
  <si>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</si>
  <si>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</si>
  <si>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</si>
  <si>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</si>
  <si>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</si>
  <si>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</si>
  <si>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</si>
  <si>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</si>
  <si>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</si>
  <si>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</si>
  <si>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</si>
  <si>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</si>
  <si>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</si>
  <si>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</si>
  <si>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</si>
  <si>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</si>
  <si>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</si>
  <si>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</si>
  <si>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</si>
  <si>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</si>
  <si>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</si>
  <si>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</si>
  <si>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</si>
  <si>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</si>
  <si>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</si>
  <si>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</si>
  <si>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</si>
  <si>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</si>
  <si>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</si>
  <si>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</si>
  <si>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</si>
  <si>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</si>
  <si>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</si>
  <si>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</si>
  <si>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</si>
  <si>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</si>
  <si>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</si>
  <si>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</si>
  <si>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</si>
  <si>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</si>
  <si>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</si>
  <si>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</si>
  <si>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</si>
  <si>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</si>
  <si>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</si>
  <si>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</si>
  <si>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</si>
  <si>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</si>
  <si>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</si>
  <si>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</si>
  <si>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</si>
  <si>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</si>
  <si>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</si>
  <si>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</si>
  <si>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</si>
  <si>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</si>
  <si>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</si>
  <si>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</si>
  <si>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</si>
  <si>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</si>
  <si>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</si>
  <si>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</si>
  <si>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</si>
  <si>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</si>
  <si>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</si>
  <si>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</si>
  <si>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</si>
  <si>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</si>
  <si>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</si>
  <si>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</si>
  <si>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</si>
  <si>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</si>
  <si>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</si>
  <si>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</si>
  <si>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</si>
  <si>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</si>
  <si>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</si>
  <si>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</si>
  <si>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</si>
  <si>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</si>
  <si>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</si>
  <si>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</si>
  <si>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</si>
  <si>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</si>
  <si>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</si>
  <si>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</si>
  <si>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</si>
  <si>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</si>
  <si>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</si>
  <si>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</si>
  <si>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</si>
  <si>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</si>
  <si>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</si>
  <si>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</si>
  <si>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</si>
  <si>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</si>
  <si>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</si>
  <si>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</si>
  <si>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</si>
  <si>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</si>
  <si>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</si>
  <si>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</si>
  <si>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</si>
  <si>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</si>
  <si>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</si>
  <si>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</si>
  <si>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</si>
  <si>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</si>
  <si>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</si>
  <si>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</si>
  <si>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</si>
  <si>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</si>
  <si>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</si>
  <si>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</si>
  <si>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</si>
  <si>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</si>
  <si>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</si>
  <si>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</si>
  <si>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</si>
  <si>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</si>
  <si>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</si>
  <si>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</si>
  <si>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</si>
  <si>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</si>
  <si>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</si>
  <si>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</si>
  <si>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</si>
  <si>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</si>
  <si>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</si>
  <si>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</si>
  <si>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</si>
  <si>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</si>
  <si>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</si>
  <si>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</si>
  <si>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</si>
  <si>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</si>
  <si>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</si>
  <si>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</si>
  <si>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</si>
  <si>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</si>
  <si>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</si>
  <si>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</si>
  <si>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</si>
  <si>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</si>
  <si>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</si>
  <si>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</si>
  <si>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</si>
  <si>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</si>
  <si>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</si>
  <si>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</si>
  <si>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</si>
  <si>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</si>
  <si>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</si>
  <si>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</si>
  <si>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</si>
  <si>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</si>
  <si>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</si>
  <si>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</si>
  <si>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</si>
  <si>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</si>
  <si>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</si>
  <si>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</si>
  <si>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</si>
  <si>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</si>
  <si>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</si>
  <si>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</si>
  <si>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</si>
  <si>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</si>
  <si>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</si>
  <si>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</si>
  <si>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</si>
  <si>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</si>
  <si>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</si>
  <si>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</si>
  <si>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</si>
  <si>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</si>
  <si>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</si>
  <si>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</si>
  <si>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</si>
  <si>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</si>
  <si>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</si>
  <si>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</si>
  <si>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</si>
  <si>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</si>
  <si>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</si>
  <si>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</si>
  <si>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</si>
  <si>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</si>
  <si>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</si>
  <si>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</si>
  <si>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</si>
  <si>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</si>
  <si>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</si>
  <si>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</si>
  <si>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</si>
  <si>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</si>
  <si>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</si>
  <si>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</si>
  <si>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</si>
  <si>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</si>
  <si>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</si>
  <si>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</si>
  <si>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</si>
  <si>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</si>
  <si>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</si>
  <si>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</si>
  <si>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</si>
  <si>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</si>
  <si>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</si>
  <si>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</si>
  <si>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</si>
  <si>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</si>
  <si>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</si>
  <si>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</si>
  <si>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</si>
  <si>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</si>
  <si>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</si>
  <si>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</si>
  <si>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</si>
  <si>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</si>
  <si>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</si>
  <si>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</si>
  <si>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</si>
  <si>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</si>
  <si>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</si>
  <si>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</si>
  <si>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</si>
  <si>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</si>
  <si>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</si>
  <si>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</si>
  <si>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</si>
  <si>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</si>
  <si>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</si>
  <si>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</si>
  <si>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</si>
  <si>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</si>
  <si>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</si>
  <si>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</si>
  <si>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</si>
  <si>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</si>
  <si>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</si>
  <si>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</si>
  <si>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</si>
  <si>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</si>
  <si>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</si>
  <si>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</si>
  <si>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</si>
  <si>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</si>
  <si>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</si>
  <si>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</si>
  <si>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</si>
  <si>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</si>
  <si>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</si>
  <si>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</si>
  <si>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</si>
  <si>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</si>
  <si>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</si>
  <si>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</si>
  <si>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</si>
  <si>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</si>
  <si>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</si>
  <si>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</si>
  <si>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</si>
  <si>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</si>
  <si>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</si>
  <si>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</si>
  <si>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</si>
  <si>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</si>
  <si>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</si>
  <si>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</si>
  <si>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</si>
  <si>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</si>
  <si>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</si>
  <si>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</si>
  <si>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</si>
  <si>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</si>
  <si>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</si>
  <si>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</si>
  <si>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</si>
  <si>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</si>
  <si>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</si>
  <si>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</si>
  <si>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</si>
  <si>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</si>
  <si>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</si>
  <si>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</si>
  <si>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</si>
  <si>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</si>
  <si>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</si>
  <si>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</si>
  <si>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</si>
  <si>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</si>
  <si>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</si>
  <si>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</si>
  <si>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</si>
  <si>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</si>
  <si>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</si>
  <si>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</si>
  <si>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</si>
  <si>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</si>
  <si>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</si>
  <si>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</si>
  <si>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</si>
  <si>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</si>
  <si>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</si>
  <si>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</si>
  <si>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</si>
  <si>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</si>
  <si>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</si>
  <si>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</si>
  <si>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</si>
  <si>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</si>
  <si>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</si>
  <si>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</si>
  <si>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</si>
  <si>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</si>
  <si>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</si>
  <si>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</si>
  <si>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</si>
  <si>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</si>
  <si>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</si>
  <si>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</si>
  <si>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</si>
  <si>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</si>
  <si>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</si>
  <si>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</si>
  <si>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</si>
  <si>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</si>
  <si>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</si>
  <si>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</si>
  <si>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</si>
  <si>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</si>
  <si>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</si>
  <si>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</si>
  <si>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</si>
  <si>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</si>
  <si>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</si>
  <si>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</si>
  <si>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</si>
  <si>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</si>
  <si>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</si>
  <si>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</si>
  <si>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</si>
  <si>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</si>
  <si>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</si>
  <si>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</si>
  <si>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</si>
  <si>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</si>
  <si>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</si>
  <si>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</si>
  <si>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</si>
  <si>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</si>
  <si>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</si>
  <si>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</si>
  <si>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</si>
  <si>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</si>
  <si>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</si>
  <si>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</si>
  <si>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</si>
  <si>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</si>
  <si>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</si>
  <si>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</si>
  <si>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</si>
  <si>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</si>
  <si>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</si>
  <si>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</si>
  <si>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</si>
  <si>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</si>
  <si>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</si>
  <si>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</si>
  <si>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</si>
  <si>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</si>
  <si>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</si>
  <si>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</si>
  <si>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</si>
  <si>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</si>
  <si>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</si>
  <si>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</si>
  <si>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</si>
  <si>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</si>
  <si>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</si>
  <si>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</si>
  <si>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</si>
  <si>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</si>
  <si>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</si>
  <si>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</si>
  <si>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</si>
  <si>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</si>
  <si>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</si>
  <si>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</si>
  <si>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</si>
  <si>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</si>
  <si>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</si>
  <si>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</si>
  <si>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</si>
  <si>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</si>
  <si>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</si>
  <si>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</si>
  <si>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</si>
  <si>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</si>
  <si>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</si>
  <si>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</si>
  <si>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</si>
  <si>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</si>
  <si>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</si>
  <si>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</si>
  <si>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</si>
  <si>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</si>
  <si>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</si>
  <si>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</si>
  <si>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</si>
  <si>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</si>
  <si>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</si>
  <si>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</si>
  <si>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</si>
  <si>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</si>
  <si>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</si>
  <si>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</si>
  <si>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</si>
  <si>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</si>
  <si>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</si>
  <si>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</si>
  <si>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</si>
  <si>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</si>
  <si>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</si>
  <si>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</si>
  <si>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</si>
  <si>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</si>
  <si>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</si>
  <si>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</si>
  <si>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</si>
  <si>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</si>
  <si>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</si>
  <si>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</si>
  <si>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</si>
  <si>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</si>
  <si>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</si>
  <si>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</si>
  <si>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</si>
  <si>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</si>
  <si>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</si>
  <si>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</si>
  <si>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</si>
  <si>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</si>
  <si>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</si>
  <si>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</si>
  <si>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</si>
  <si>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</si>
  <si>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</si>
  <si>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</si>
  <si>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</si>
  <si>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</si>
  <si>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</si>
  <si>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</si>
  <si>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</si>
  <si>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</si>
  <si>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</si>
  <si>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</si>
  <si>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</si>
  <si>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</si>
  <si>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</si>
  <si>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</si>
  <si>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</si>
  <si>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</si>
  <si>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</si>
  <si>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</si>
  <si>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</si>
  <si>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</si>
  <si>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</si>
  <si>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</si>
  <si>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</si>
  <si>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</si>
  <si>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</si>
  <si>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</si>
  <si>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</si>
  <si>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</si>
  <si>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</si>
  <si>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</si>
  <si>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</si>
  <si>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</si>
  <si>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</si>
  <si>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</si>
  <si>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</si>
  <si>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</si>
  <si>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</si>
  <si>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</si>
  <si>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</si>
  <si>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</si>
  <si>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</si>
  <si>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</si>
  <si>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</si>
  <si>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</si>
  <si>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</si>
  <si>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</si>
  <si>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</si>
  <si>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</si>
  <si>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</si>
  <si>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</si>
  <si>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</si>
  <si>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</si>
  <si>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</si>
  <si>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</si>
  <si>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</si>
  <si>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</si>
  <si>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</si>
  <si>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</si>
  <si>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</si>
  <si>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</si>
  <si>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</si>
  <si>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</si>
  <si>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</si>
  <si>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</si>
  <si>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</si>
  <si>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</si>
  <si>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</si>
  <si>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</si>
  <si>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</si>
  <si>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</si>
  <si>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</si>
  <si>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</si>
  <si>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</si>
  <si>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</si>
  <si>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</si>
  <si>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</si>
  <si>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</si>
  <si>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</si>
  <si>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</si>
  <si>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</si>
  <si>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</si>
  <si>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</si>
  <si>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</si>
  <si>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</si>
  <si>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</si>
  <si>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</si>
  <si>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</si>
  <si>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</si>
  <si>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</si>
  <si>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</si>
  <si>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</si>
  <si>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</si>
  <si>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</si>
  <si>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</si>
  <si>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</si>
  <si>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</si>
  <si>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</si>
  <si>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</si>
  <si>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</si>
  <si>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</si>
  <si>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</si>
  <si>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</si>
  <si>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</si>
  <si>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</si>
  <si>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</si>
  <si>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</si>
  <si>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</si>
  <si>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</si>
  <si>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</si>
  <si>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</si>
  <si>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</si>
  <si>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</si>
  <si>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</si>
  <si>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</si>
  <si>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</si>
  <si>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</si>
  <si>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</si>
  <si>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</si>
  <si>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</si>
  <si>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</si>
  <si>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</si>
  <si>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</si>
  <si>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</si>
  <si>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</si>
  <si>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</si>
  <si>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</si>
  <si>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</si>
  <si>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</si>
  <si>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</si>
  <si>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</si>
  <si>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</si>
  <si>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</si>
  <si>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</si>
  <si>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</si>
  <si>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</si>
  <si>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</si>
  <si>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</si>
  <si>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</si>
  <si>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</si>
  <si>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</si>
  <si>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</si>
  <si>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</si>
  <si>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</si>
  <si>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</si>
  <si>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</si>
  <si>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</si>
  <si>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</si>
  <si>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</si>
  <si>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</si>
  <si>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</si>
  <si>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</si>
  <si>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</si>
  <si>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</si>
  <si>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</si>
  <si>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</si>
  <si>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</si>
  <si>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</si>
  <si>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</si>
  <si>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</si>
  <si>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</si>
  <si>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</si>
  <si>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</si>
  <si>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</si>
  <si>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</si>
  <si>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</si>
  <si>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</si>
  <si>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</si>
  <si>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</si>
  <si>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</si>
  <si>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</si>
  <si>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</si>
  <si>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</si>
  <si>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</si>
  <si>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</si>
  <si>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</si>
  <si>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</si>
  <si>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</si>
  <si>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</si>
  <si>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</si>
  <si>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</si>
  <si>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</si>
  <si>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</si>
  <si>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</si>
  <si>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</si>
  <si>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</si>
  <si>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</si>
  <si>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</si>
  <si>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</si>
  <si>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</si>
  <si>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</si>
  <si>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</si>
  <si>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</si>
  <si>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</si>
  <si>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</si>
  <si>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</si>
  <si>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</si>
  <si>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</si>
  <si>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</si>
  <si>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</si>
  <si>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</si>
  <si>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</si>
  <si>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</si>
  <si>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</si>
  <si>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</si>
  <si>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</si>
  <si>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</si>
  <si>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</si>
  <si>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</si>
  <si>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</si>
  <si>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</si>
  <si>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</si>
  <si>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</si>
  <si>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</si>
  <si>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</si>
  <si>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</si>
  <si>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</si>
  <si>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</si>
  <si>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</si>
  <si>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</si>
  <si>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</si>
  <si>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</si>
  <si>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</si>
  <si>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</si>
  <si>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</si>
  <si>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</si>
  <si>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</si>
  <si>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</si>
  <si>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</si>
  <si>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</si>
  <si>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</si>
  <si>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</si>
  <si>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</si>
  <si>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</si>
  <si>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</si>
  <si>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</si>
  <si>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</si>
  <si>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</si>
  <si>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</si>
  <si>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</si>
  <si>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</si>
  <si>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</si>
  <si>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</si>
  <si>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</si>
  <si>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</si>
  <si>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</si>
  <si>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</si>
  <si>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</si>
  <si>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</si>
  <si>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</si>
  <si>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</si>
  <si>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</si>
  <si>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</si>
  <si>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</si>
  <si>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</si>
  <si>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</si>
  <si>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</si>
  <si>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</si>
  <si>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</si>
  <si>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</si>
  <si>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</si>
  <si>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</si>
  <si>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</si>
  <si>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</si>
  <si>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</si>
  <si>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</si>
  <si>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</si>
  <si>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</si>
  <si>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</si>
  <si>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</si>
  <si>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</si>
  <si>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</si>
  <si>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</si>
  <si>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</si>
  <si>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</si>
  <si>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</si>
  <si>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</si>
  <si>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</si>
  <si>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</si>
  <si>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</si>
  <si>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</si>
  <si>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</si>
  <si>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</si>
  <si>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</si>
  <si>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</si>
  <si>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</si>
  <si>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</si>
  <si>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</si>
  <si>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</si>
  <si>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</si>
  <si>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</si>
  <si>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</si>
  <si>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</si>
  <si>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</si>
  <si>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</si>
  <si>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</si>
  <si>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</si>
  <si>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</si>
  <si>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</si>
  <si>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</si>
  <si>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</si>
  <si>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</si>
  <si>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</si>
  <si>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</si>
  <si>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</si>
  <si>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</si>
  <si>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</si>
  <si>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</si>
  <si>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</si>
  <si>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</si>
  <si>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</si>
  <si>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</si>
  <si>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</si>
  <si>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</si>
  <si>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</si>
  <si>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</si>
  <si>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</si>
  <si>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</si>
  <si>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</si>
  <si>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</si>
  <si>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</si>
  <si>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</si>
  <si>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</si>
  <si>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</si>
  <si>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</si>
  <si>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</si>
  <si>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</si>
  <si>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</si>
  <si>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</si>
  <si>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</si>
  <si>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</si>
  <si>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</si>
  <si>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</si>
  <si>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</si>
  <si>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</si>
  <si>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</si>
  <si>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</si>
  <si>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</si>
  <si>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</si>
  <si>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</si>
  <si>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</si>
  <si>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</si>
  <si>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</si>
  <si>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</si>
  <si>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</si>
  <si>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</si>
  <si>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</si>
  <si>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</si>
  <si>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</si>
  <si>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</si>
  <si>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</si>
  <si>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</si>
  <si>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</si>
  <si>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</si>
  <si>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</si>
  <si>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</si>
  <si>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</si>
  <si>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</si>
  <si>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</si>
  <si>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</si>
  <si>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</si>
  <si>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</si>
  <si>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</si>
  <si>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</si>
  <si>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</si>
  <si>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</si>
  <si>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</si>
  <si>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</si>
  <si>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</si>
  <si>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</si>
  <si>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</si>
  <si>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</si>
  <si>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</si>
  <si>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</si>
  <si>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</si>
  <si>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</si>
  <si>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</si>
  <si>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</si>
  <si>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</si>
  <si>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</si>
  <si>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</si>
  <si>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</si>
  <si>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</si>
  <si>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</si>
  <si>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</si>
  <si>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</si>
  <si>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</si>
  <si>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</si>
  <si>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</si>
  <si>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</si>
  <si>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</si>
  <si>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</si>
  <si>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</si>
  <si>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</si>
  <si>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</si>
  <si>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</si>
  <si>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</si>
  <si>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</si>
  <si>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</si>
  <si>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</si>
  <si>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</si>
  <si>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</si>
  <si>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</si>
  <si>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</si>
  <si>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</si>
  <si>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</si>
  <si>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</si>
  <si>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</si>
  <si>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</si>
  <si>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</si>
  <si>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</si>
  <si>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</si>
  <si>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</si>
  <si>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</si>
  <si>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</si>
  <si>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</si>
  <si>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</si>
  <si>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</si>
  <si>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</si>
  <si>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</si>
  <si>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</si>
  <si>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</si>
  <si>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</si>
  <si>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</si>
  <si>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</si>
  <si>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</si>
  <si>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</si>
  <si>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</si>
  <si>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</si>
  <si>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</si>
  <si>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</si>
  <si>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</si>
  <si>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</si>
  <si>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</si>
  <si>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</si>
  <si>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</si>
  <si>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</si>
  <si>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</si>
  <si>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</si>
  <si>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</si>
  <si>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</si>
  <si>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</si>
  <si>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</si>
  <si>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</si>
  <si>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</si>
  <si>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</si>
  <si>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</si>
  <si>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</si>
  <si>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</si>
  <si>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</si>
  <si>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</si>
  <si>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</si>
  <si>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</si>
  <si>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</si>
  <si>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</si>
  <si>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</si>
  <si>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</si>
  <si>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</si>
  <si>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</si>
  <si>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</si>
  <si>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</si>
  <si>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</si>
  <si>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</si>
  <si>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</si>
  <si>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</si>
  <si>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</si>
  <si>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</si>
  <si>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</si>
  <si>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</si>
  <si>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</si>
  <si>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</si>
  <si>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</si>
  <si>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</si>
  <si>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</si>
  <si>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</si>
  <si>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</si>
  <si>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</si>
  <si>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</si>
  <si>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</si>
  <si>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</si>
  <si>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</si>
  <si>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</si>
  <si>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</si>
  <si>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</si>
  <si>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</si>
  <si>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</si>
  <si>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</si>
  <si>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</si>
  <si>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</si>
  <si>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</si>
  <si>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</si>
  <si>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</si>
  <si>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</si>
  <si>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</si>
  <si>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</si>
  <si>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</si>
  <si>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</si>
  <si>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</si>
  <si>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</si>
  <si>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</si>
  <si>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</si>
  <si>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</si>
  <si>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</si>
  <si>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</si>
  <si>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</si>
  <si>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</si>
  <si>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</si>
  <si>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</si>
  <si>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</si>
  <si>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</si>
  <si>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</si>
  <si>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</si>
  <si>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</si>
  <si>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</si>
  <si>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</si>
  <si>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</si>
  <si>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</si>
  <si>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</si>
  <si>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</si>
  <si>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</si>
  <si>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</si>
  <si>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</si>
  <si>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</si>
  <si>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</si>
  <si>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</si>
  <si>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</si>
  <si>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</si>
  <si>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</si>
  <si>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</si>
  <si>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</si>
  <si>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</si>
  <si>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</si>
  <si>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</si>
  <si>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</si>
  <si>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</si>
  <si>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</si>
  <si>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</si>
  <si>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</si>
  <si>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</si>
  <si>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</si>
  <si>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</si>
  <si>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</si>
  <si>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</si>
  <si>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</si>
  <si>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</si>
  <si>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</si>
  <si>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</si>
  <si>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</si>
  <si>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</si>
  <si>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</si>
  <si>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</si>
  <si>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</si>
  <si>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</si>
  <si>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</si>
  <si>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</si>
  <si>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</si>
  <si>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</si>
  <si>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</si>
  <si>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</si>
  <si>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</si>
  <si>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</si>
  <si>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</si>
  <si>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</si>
  <si>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</si>
  <si>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</si>
  <si>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</si>
  <si>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</si>
  <si>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</si>
  <si>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</si>
  <si>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</si>
  <si>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</si>
  <si>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</si>
  <si>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</si>
  <si>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</si>
  <si>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</si>
  <si>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</si>
  <si>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</si>
  <si>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</si>
  <si>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</si>
  <si>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</si>
  <si>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</si>
  <si>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</si>
  <si>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</si>
  <si>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</si>
  <si>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</si>
  <si>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</si>
  <si>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</si>
  <si>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</si>
  <si>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</si>
  <si>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</si>
  <si>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</si>
  <si>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</si>
  <si>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</si>
  <si>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</si>
  <si>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</si>
  <si>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</si>
  <si>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</si>
  <si>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</si>
  <si>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</si>
  <si>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</si>
  <si>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</si>
  <si>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</si>
  <si>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</si>
  <si>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</si>
  <si>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</si>
  <si>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</si>
  <si>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</si>
  <si>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</si>
  <si>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</si>
  <si>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</si>
  <si>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</si>
  <si>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</si>
  <si>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</si>
  <si>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</si>
  <si>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</si>
  <si>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</si>
  <si>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</si>
  <si>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</si>
  <si>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</si>
  <si>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</si>
  <si>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</si>
  <si>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</si>
  <si>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</si>
  <si>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</si>
  <si>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</si>
  <si>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</si>
  <si>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</si>
  <si>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</si>
  <si>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</si>
  <si>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</si>
  <si>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</si>
  <si>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</si>
  <si>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</si>
  <si>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</si>
  <si>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</si>
  <si>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</si>
  <si>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</si>
  <si>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</si>
  <si>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</si>
  <si>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</si>
  <si>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</si>
  <si>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</si>
  <si>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</si>
  <si>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</si>
  <si>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</si>
  <si>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</si>
  <si>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</si>
  <si>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</si>
  <si>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</si>
  <si>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</si>
  <si>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</si>
  <si>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</si>
  <si>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</si>
  <si>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</si>
  <si>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</si>
  <si>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</si>
  <si>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</si>
  <si>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</si>
  <si>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</si>
  <si>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</si>
  <si>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</si>
  <si>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</si>
  <si>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</si>
  <si>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</si>
  <si>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</si>
  <si>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</si>
  <si>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</si>
  <si>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</si>
  <si>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</si>
  <si>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</si>
  <si>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</si>
  <si>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</si>
  <si>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</si>
  <si>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</si>
  <si>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</si>
  <si>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</si>
  <si>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</si>
  <si>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</si>
  <si>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</si>
  <si>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</si>
  <si>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</si>
  <si>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</si>
  <si>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</si>
  <si>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</si>
  <si>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</si>
  <si>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</si>
  <si>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</si>
  <si>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</si>
  <si>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</si>
  <si>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</si>
  <si>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</si>
  <si>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</si>
  <si>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</si>
  <si>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</si>
  <si>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</si>
  <si>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</si>
  <si>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</si>
  <si>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</si>
  <si>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</si>
  <si>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</si>
  <si>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</si>
  <si>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</si>
  <si>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</si>
  <si>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</si>
  <si>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</si>
  <si>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</si>
  <si>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</si>
  <si>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</si>
  <si>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</si>
  <si>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</si>
  <si>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</si>
  <si>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</si>
  <si>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</si>
  <si>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</si>
  <si>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</si>
  <si>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</si>
  <si>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</si>
  <si>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</si>
  <si>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</si>
  <si>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</si>
  <si>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</si>
  <si>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</si>
  <si>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</si>
  <si>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</si>
  <si>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</si>
  <si>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</si>
  <si>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</si>
  <si>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</si>
  <si>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</si>
  <si>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</si>
  <si>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</si>
  <si>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</si>
  <si>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</si>
  <si>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</si>
  <si>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</si>
  <si>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</si>
  <si>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</si>
  <si>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</si>
  <si>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</si>
  <si>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</si>
  <si>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</si>
  <si>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</si>
  <si>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</si>
  <si>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</si>
  <si>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</si>
  <si>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</si>
  <si>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</si>
  <si>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</si>
  <si>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</si>
  <si>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</si>
  <si>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</si>
  <si>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</si>
  <si>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</si>
  <si>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</si>
  <si>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</si>
  <si>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</si>
  <si>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</si>
  <si>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</si>
  <si>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</si>
  <si>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</si>
  <si>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</si>
  <si>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</si>
  <si>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</si>
  <si>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</si>
  <si>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</si>
  <si>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</si>
  <si>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</si>
  <si>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</si>
  <si>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</si>
  <si>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</si>
  <si>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</si>
  <si>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</si>
  <si>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</si>
  <si>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</si>
  <si>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</si>
  <si>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</si>
  <si>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</si>
  <si>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</si>
  <si>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</si>
  <si>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</si>
  <si>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</si>
  <si>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</si>
  <si>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</si>
  <si>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</si>
  <si>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</si>
  <si>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</si>
  <si>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</si>
  <si>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</si>
  <si>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</si>
  <si>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</si>
  <si>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</si>
  <si>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</si>
  <si>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</si>
  <si>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</si>
  <si>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</si>
  <si>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</si>
  <si>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</si>
  <si>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</si>
  <si>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</si>
  <si>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</si>
  <si>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</si>
  <si>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</si>
  <si>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</si>
  <si>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</si>
  <si>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</si>
  <si>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</si>
  <si>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</si>
  <si>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</si>
  <si>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</si>
  <si>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</si>
  <si>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</si>
  <si>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</si>
  <si>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</si>
  <si>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</si>
  <si>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</si>
  <si>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</si>
  <si>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</si>
  <si>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</si>
  <si>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</si>
  <si>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</si>
  <si>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</si>
  <si>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</si>
  <si>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</si>
  <si>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</si>
  <si>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</si>
  <si>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</si>
  <si>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</si>
  <si>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</si>
  <si>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</si>
  <si>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</si>
  <si>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</si>
  <si>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</si>
  <si>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</si>
  <si>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</si>
  <si>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</si>
  <si>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</si>
  <si>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</si>
  <si>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</si>
  <si>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</si>
  <si>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</si>
  <si>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</si>
  <si>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</si>
  <si>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</si>
  <si>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</si>
  <si>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</si>
  <si>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</si>
  <si>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</si>
  <si>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</si>
  <si>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</si>
  <si>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</si>
  <si>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</si>
  <si>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</si>
  <si>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</si>
  <si>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</si>
  <si>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</si>
  <si>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</si>
  <si>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</si>
  <si>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</si>
  <si>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</si>
  <si>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</si>
  <si>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</si>
  <si>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</si>
  <si>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</si>
  <si>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</si>
  <si>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</si>
  <si>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</si>
  <si>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</si>
  <si>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</si>
  <si>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</si>
  <si>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</si>
  <si>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</si>
  <si>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</si>
  <si>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</si>
  <si>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</si>
  <si>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</si>
  <si>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</si>
  <si>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</si>
  <si>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</si>
  <si>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</si>
  <si>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</si>
  <si>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</si>
  <si>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</si>
  <si>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</si>
  <si>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</si>
  <si>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</si>
  <si>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</si>
  <si>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</si>
  <si>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</si>
  <si>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</si>
  <si>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</si>
  <si>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</si>
  <si>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</si>
  <si>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</si>
  <si>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</si>
  <si>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</si>
  <si>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</si>
  <si>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</si>
  <si>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</si>
  <si>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</si>
  <si>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</si>
  <si>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</si>
  <si>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</si>
  <si>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</si>
  <si>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</si>
  <si>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</si>
  <si>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</si>
  <si>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</si>
  <si>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</si>
  <si>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</si>
  <si>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</si>
  <si>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</si>
  <si>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</si>
  <si>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</si>
  <si>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</si>
  <si>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</si>
  <si>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</si>
  <si>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</si>
  <si>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</si>
  <si>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</si>
  <si>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</si>
  <si>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</si>
  <si>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</si>
  <si>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</si>
  <si>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</si>
  <si>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</si>
  <si>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</si>
  <si>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</si>
  <si>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</si>
  <si>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</si>
  <si>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</si>
  <si>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</si>
  <si>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</si>
  <si>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</si>
  <si>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</si>
  <si>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</si>
  <si>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</si>
  <si>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</si>
  <si>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</si>
  <si>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</si>
  <si>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</si>
  <si>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</si>
  <si>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</si>
  <si>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</si>
  <si>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</si>
  <si>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</si>
  <si>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</si>
  <si>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</si>
  <si>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</si>
  <si>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</si>
  <si>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</si>
  <si>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</si>
  <si>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</si>
  <si>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</si>
  <si>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</si>
  <si>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</si>
  <si>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</si>
  <si>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</si>
  <si>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</si>
  <si>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</si>
  <si>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</si>
  <si>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</si>
  <si>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</si>
  <si>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</si>
  <si>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</si>
  <si>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</si>
  <si>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</si>
  <si>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</si>
  <si>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</si>
  <si>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</si>
  <si>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</si>
  <si>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</si>
  <si>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</si>
  <si>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</si>
  <si>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</si>
  <si>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</si>
  <si>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</si>
  <si>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</si>
  <si>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</si>
  <si>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</si>
  <si>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</si>
  <si>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</si>
  <si>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</si>
  <si>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</si>
  <si>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</si>
  <si>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</si>
  <si>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</si>
  <si>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</si>
  <si>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</si>
  <si>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</si>
  <si>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</si>
  <si>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</si>
  <si>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</si>
  <si>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</si>
  <si>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</si>
  <si>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</si>
  <si>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</si>
  <si>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</si>
  <si>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</si>
  <si>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</si>
  <si>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</si>
  <si>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</si>
  <si>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</si>
  <si>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</si>
  <si>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</si>
  <si>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</si>
  <si>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</si>
  <si>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</si>
  <si>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</si>
  <si>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</si>
  <si>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</si>
  <si>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</si>
  <si>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</si>
  <si>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</si>
  <si>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</si>
  <si>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</si>
  <si>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</si>
  <si>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</si>
  <si>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</si>
  <si>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</si>
  <si>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</si>
  <si>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</si>
  <si>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</si>
  <si>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</si>
  <si>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</si>
  <si>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</si>
  <si>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</si>
  <si>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</si>
  <si>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</si>
  <si>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</si>
  <si>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</si>
  <si>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</si>
  <si>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</si>
  <si>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</si>
  <si>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</si>
  <si>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</si>
  <si>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</si>
  <si>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</si>
  <si>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</si>
  <si>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</si>
  <si>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</si>
  <si>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</si>
  <si>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</si>
  <si>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</si>
  <si>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</si>
  <si>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</si>
  <si>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</si>
  <si>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</si>
  <si>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</si>
  <si>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</si>
  <si>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</si>
  <si>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</si>
  <si>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</si>
  <si>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</si>
  <si>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</si>
  <si>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</si>
  <si>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</si>
  <si>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</si>
  <si>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</si>
  <si>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</si>
  <si>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</si>
  <si>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</si>
  <si>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</si>
  <si>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</si>
  <si>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</si>
  <si>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</si>
  <si>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</si>
  <si>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</si>
  <si>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</si>
  <si>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</si>
  <si>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</si>
  <si>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</si>
  <si>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</si>
  <si>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</si>
  <si>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</si>
  <si>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</si>
  <si>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</si>
  <si>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</si>
  <si>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</si>
  <si>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</si>
  <si>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</si>
  <si>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</si>
  <si>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</si>
  <si>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</si>
  <si>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</si>
  <si>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</si>
  <si>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</si>
  <si>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</si>
  <si>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</si>
  <si>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</si>
  <si>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</si>
  <si>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</si>
  <si>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</si>
  <si>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</si>
  <si>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</si>
  <si>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</si>
  <si>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</si>
  <si>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</si>
  <si>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</si>
  <si>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</si>
  <si>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</si>
  <si>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</si>
  <si>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</si>
  <si>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</si>
  <si>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</si>
  <si>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</si>
  <si>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</si>
  <si>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</si>
  <si>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</si>
  <si>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</si>
  <si>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</si>
  <si>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</si>
  <si>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</si>
  <si>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</si>
  <si>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</si>
  <si>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</si>
  <si>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</si>
  <si>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</si>
  <si>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</si>
  <si>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</si>
  <si>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</si>
  <si>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</si>
  <si>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</si>
  <si>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</si>
  <si>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</si>
  <si>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</si>
  <si>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</si>
  <si>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</si>
  <si>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</si>
  <si>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</si>
  <si>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</si>
  <si>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</si>
  <si>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</si>
  <si>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</si>
  <si>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</si>
  <si>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</si>
  <si>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</si>
  <si>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</si>
  <si>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</si>
  <si>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</si>
  <si>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</si>
  <si>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</si>
  <si>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</si>
  <si>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</si>
  <si>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</si>
  <si>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</si>
  <si>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</si>
  <si>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</si>
  <si>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</si>
  <si>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</si>
  <si>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</si>
  <si>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</si>
  <si>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</si>
  <si>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</si>
  <si>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</si>
  <si>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</si>
  <si>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</si>
  <si>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</si>
  <si>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</si>
  <si>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</si>
  <si>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</si>
  <si>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</si>
  <si>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</si>
  <si>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</si>
  <si>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</si>
  <si>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</si>
  <si>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</si>
  <si>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</si>
  <si>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</si>
  <si>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</si>
  <si>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</si>
  <si>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</si>
  <si>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</si>
  <si>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</si>
  <si>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</si>
  <si>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</si>
  <si>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</si>
  <si>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</si>
  <si>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</si>
  <si>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</si>
  <si>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</si>
  <si>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</si>
  <si>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</si>
  <si>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</si>
  <si>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</si>
  <si>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</si>
  <si>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</si>
  <si>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</si>
  <si>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</si>
  <si>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</si>
  <si>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</si>
  <si>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</si>
  <si>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</si>
  <si>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</si>
  <si>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</si>
  <si>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</si>
  <si>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</si>
  <si>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</si>
  <si>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</si>
  <si>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</si>
  <si>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</si>
  <si>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</si>
  <si>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</si>
  <si>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</si>
  <si>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</si>
  <si>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</si>
  <si>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</si>
  <si>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</si>
  <si>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</si>
  <si>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</si>
  <si>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</si>
  <si>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</si>
  <si>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</si>
  <si>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</si>
  <si>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</si>
  <si>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</si>
  <si>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</si>
  <si>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</si>
  <si>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</si>
  <si>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</si>
  <si>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</si>
  <si>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</si>
  <si>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</si>
  <si>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</si>
  <si>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</si>
  <si>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</si>
  <si>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</si>
  <si>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</si>
  <si>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</si>
  <si>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</si>
  <si>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</si>
  <si>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</si>
  <si>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</si>
  <si>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</si>
  <si>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</si>
  <si>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</si>
  <si>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</si>
  <si>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</si>
  <si>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</si>
  <si>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</si>
  <si>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</si>
  <si>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</si>
  <si>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</si>
  <si>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</si>
  <si>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</si>
  <si>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</si>
  <si>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</si>
  <si>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</si>
  <si>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</si>
  <si>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</si>
  <si>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</si>
  <si>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</si>
  <si>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</si>
  <si>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</si>
  <si>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</si>
  <si>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</si>
  <si>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</si>
  <si>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</si>
  <si>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</si>
  <si>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</si>
  <si>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</si>
  <si>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</si>
  <si>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</si>
  <si>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</si>
  <si>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</si>
  <si>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</si>
  <si>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</si>
  <si>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</si>
  <si>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</si>
  <si>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</si>
  <si>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</si>
  <si>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</si>
  <si>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</si>
  <si>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</si>
  <si>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</si>
  <si>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</si>
  <si>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</si>
  <si>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</si>
  <si>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</si>
  <si>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</si>
  <si>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</si>
  <si>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</si>
  <si>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</si>
  <si>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</si>
  <si>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</si>
  <si>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</si>
  <si>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</si>
  <si>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</si>
  <si>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</si>
  <si>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</si>
  <si>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</si>
  <si>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</si>
  <si>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</si>
  <si>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</si>
  <si>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</si>
  <si>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</si>
  <si>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</si>
  <si>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</si>
  <si>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</si>
  <si>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</si>
  <si>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</si>
  <si>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</si>
  <si>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</si>
  <si>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</si>
  <si>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</si>
  <si>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</si>
  <si>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</si>
  <si>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</si>
  <si>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</si>
  <si>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</si>
  <si>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</si>
  <si>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</si>
  <si>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</si>
  <si>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</si>
  <si>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</si>
  <si>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</si>
  <si>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</si>
  <si>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</si>
  <si>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</si>
  <si>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</si>
  <si>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</si>
  <si>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</si>
  <si>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</si>
  <si>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</si>
  <si>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</si>
  <si>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</si>
  <si>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</si>
  <si>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</si>
  <si>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</si>
  <si>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</si>
  <si>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</si>
  <si>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</si>
  <si>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</si>
  <si>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</si>
  <si>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</si>
  <si>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</si>
  <si>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</si>
  <si>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</si>
  <si>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</si>
  <si>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</si>
  <si>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</si>
  <si>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</si>
  <si>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</si>
  <si>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</si>
  <si>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</si>
  <si>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</si>
  <si>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</si>
  <si>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</si>
  <si>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</si>
  <si>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</si>
  <si>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</si>
  <si>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</si>
  <si>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</si>
  <si>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</si>
  <si>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</si>
  <si>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</si>
  <si>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</si>
  <si>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</si>
  <si>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</si>
  <si>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</si>
  <si>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</si>
  <si>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</si>
  <si>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</si>
  <si>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</si>
  <si>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</si>
  <si>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</si>
  <si>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</si>
  <si>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</si>
  <si>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</si>
  <si>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</si>
  <si>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</si>
  <si>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</si>
  <si>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</si>
  <si>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</si>
  <si>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</si>
  <si>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</si>
  <si>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</si>
  <si>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</si>
  <si>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</si>
  <si>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</si>
  <si>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</si>
  <si>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</si>
  <si>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</si>
  <si>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</si>
  <si>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</si>
  <si>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</si>
  <si>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</si>
  <si>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</si>
  <si>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</si>
  <si>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</si>
  <si>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</si>
  <si>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</si>
  <si>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</si>
  <si>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</si>
  <si>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</si>
  <si>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</si>
  <si>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</si>
  <si>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</si>
  <si>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</si>
  <si>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</si>
  <si>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</si>
  <si>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</si>
  <si>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</si>
  <si>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</si>
  <si>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</si>
  <si>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</si>
  <si>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</si>
  <si>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</si>
  <si>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</si>
  <si>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</si>
  <si>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</si>
  <si>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</si>
  <si>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</si>
  <si>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</si>
  <si>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</si>
  <si>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</si>
  <si>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</si>
  <si>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</si>
  <si>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</si>
  <si>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</si>
  <si>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</si>
  <si>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</si>
  <si>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</si>
  <si>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</si>
  <si>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</si>
  <si>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</si>
  <si>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</si>
  <si>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</si>
  <si>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</si>
  <si>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</si>
  <si>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</si>
  <si>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</si>
  <si>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</si>
  <si>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</si>
  <si>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</si>
  <si>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</si>
  <si>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</si>
  <si>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</si>
  <si>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</si>
  <si>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</si>
  <si>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</si>
  <si>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</si>
  <si>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</si>
  <si>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</si>
  <si>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</si>
  <si>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</si>
  <si>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</si>
  <si>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</si>
  <si>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</si>
  <si>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</si>
  <si>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</si>
  <si>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</si>
  <si>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</si>
  <si>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</si>
  <si>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</si>
  <si>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</si>
  <si>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</si>
  <si>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</si>
  <si>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</si>
  <si>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</si>
  <si>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</si>
  <si>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</si>
  <si>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</si>
  <si>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</si>
  <si>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</si>
  <si>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</si>
  <si>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</si>
  <si>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</si>
  <si>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</si>
  <si>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</si>
  <si>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</si>
  <si>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</si>
  <si>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</si>
  <si>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</si>
  <si>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</si>
  <si>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</si>
  <si>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</si>
  <si>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</si>
  <si>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</si>
  <si>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</si>
  <si>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</si>
  <si>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</si>
  <si>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</si>
  <si>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</si>
  <si>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</si>
  <si>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</si>
  <si>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</si>
  <si>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</si>
  <si>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</si>
  <si>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</si>
  <si>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</si>
  <si>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</si>
  <si>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</si>
  <si>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</si>
  <si>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</si>
  <si>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</si>
  <si>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</si>
  <si>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</si>
  <si>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</si>
  <si>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</si>
  <si>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</si>
  <si>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</si>
  <si>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</si>
  <si>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</si>
  <si>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</si>
  <si>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</si>
  <si>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</si>
  <si>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</si>
  <si>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</si>
  <si>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</si>
  <si>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</si>
  <si>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</si>
  <si>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</si>
  <si>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</si>
  <si>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</si>
  <si>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</si>
  <si>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</si>
  <si>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</si>
  <si>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</si>
  <si>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</si>
  <si>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</si>
  <si>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</si>
  <si>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</si>
  <si>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</si>
  <si>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</si>
  <si>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</si>
  <si>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</si>
  <si>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</si>
  <si>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</si>
  <si>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</si>
  <si>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</si>
  <si>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</si>
  <si>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</si>
  <si>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</si>
  <si>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</si>
  <si>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</si>
  <si>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</si>
  <si>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</si>
  <si>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</si>
  <si>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</si>
  <si>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</si>
  <si>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</si>
  <si>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</si>
  <si>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</si>
  <si>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</si>
  <si>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</si>
  <si>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</si>
  <si>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</si>
  <si>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</si>
  <si>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</si>
  <si>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</si>
  <si>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</si>
  <si>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</si>
  <si>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</si>
  <si>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</si>
  <si>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</si>
  <si>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</si>
  <si>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</si>
  <si>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</si>
  <si>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</si>
  <si>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</si>
  <si>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</si>
  <si>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</si>
  <si>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</si>
  <si>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</si>
  <si>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</si>
  <si>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</si>
  <si>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</si>
  <si>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</si>
  <si>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</si>
  <si>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</si>
  <si>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</si>
  <si>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</si>
  <si>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</si>
  <si>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</si>
  <si>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</si>
  <si>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</si>
  <si>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</si>
  <si>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</si>
  <si>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</si>
  <si>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</si>
  <si>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</si>
  <si>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</si>
  <si>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</si>
  <si>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</si>
  <si>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</si>
  <si>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</si>
  <si>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</si>
  <si>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</si>
  <si>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</si>
  <si>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</si>
  <si>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</si>
  <si>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</si>
  <si>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</si>
  <si>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</si>
  <si>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</si>
  <si>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</si>
  <si>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</si>
  <si>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</si>
  <si>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</si>
  <si>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</si>
  <si>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</si>
  <si>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</si>
  <si>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</si>
  <si>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</si>
  <si>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</si>
  <si>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</si>
  <si>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</si>
  <si>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</si>
  <si>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</si>
  <si>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</si>
  <si>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</si>
  <si>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</si>
  <si>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</si>
  <si>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</si>
  <si>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</si>
  <si>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</si>
  <si>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</si>
  <si>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</si>
  <si>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</si>
  <si>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</si>
  <si>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</si>
  <si>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</si>
  <si>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</si>
  <si>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</si>
  <si>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</si>
  <si>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</si>
  <si>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</si>
  <si>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</si>
  <si>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</si>
  <si>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</si>
  <si>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</si>
  <si>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</si>
  <si>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</si>
  <si>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</si>
  <si>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</si>
  <si>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</si>
  <si>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</si>
  <si>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</si>
  <si>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</si>
  <si>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</si>
  <si>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</si>
  <si>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</si>
  <si>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</si>
  <si>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</si>
  <si>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</si>
  <si>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</si>
  <si>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</si>
  <si>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</si>
  <si>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</si>
  <si>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</si>
  <si>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</si>
  <si>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</si>
  <si>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</si>
  <si>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</si>
  <si>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</si>
  <si>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</si>
  <si>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</si>
  <si>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</si>
  <si>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</si>
  <si>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</si>
  <si>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</si>
  <si>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</si>
  <si>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</si>
  <si>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</si>
  <si>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</si>
  <si>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</si>
  <si>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</si>
  <si>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</si>
  <si>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</si>
  <si>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</si>
  <si>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</si>
  <si>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</si>
  <si>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</si>
  <si>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</si>
  <si>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</si>
  <si>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</si>
  <si>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</si>
  <si>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</si>
  <si>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</si>
  <si>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</si>
  <si>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</si>
  <si>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</si>
  <si>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</si>
  <si>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</si>
  <si>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</si>
  <si>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</si>
  <si>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</si>
  <si>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</si>
  <si>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</si>
  <si>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</si>
  <si>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</si>
  <si>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</si>
  <si>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</si>
  <si>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</si>
  <si>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</si>
  <si>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</si>
  <si>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</si>
  <si>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</si>
  <si>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</si>
  <si>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</si>
  <si>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</si>
  <si>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</si>
  <si>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</si>
  <si>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</si>
  <si>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</si>
  <si>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</si>
  <si>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</si>
  <si>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</si>
  <si>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</si>
  <si>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</si>
  <si>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</si>
  <si>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</si>
  <si>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</si>
  <si>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</si>
  <si>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</si>
  <si>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</si>
  <si>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</si>
  <si>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</si>
  <si>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</si>
  <si>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</si>
  <si>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</si>
  <si>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</si>
  <si>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</si>
  <si>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</si>
  <si>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</si>
  <si>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</si>
  <si>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</si>
  <si>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</si>
  <si>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</si>
  <si>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</si>
  <si>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</si>
  <si>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</si>
  <si>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</si>
  <si>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</si>
  <si>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</si>
  <si>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</si>
  <si>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</si>
  <si>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</si>
  <si>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</si>
  <si>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</si>
  <si>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</si>
  <si>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</si>
  <si>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</si>
  <si>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</si>
  <si>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</si>
  <si>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</si>
  <si>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</si>
  <si>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</si>
  <si>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</si>
  <si>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</si>
  <si>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</si>
  <si>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</si>
  <si>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</si>
  <si>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</si>
  <si>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</si>
  <si>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</si>
  <si>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</si>
  <si>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</si>
  <si>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</si>
  <si>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</si>
  <si>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</si>
  <si>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</si>
  <si>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</si>
  <si>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</si>
  <si>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</si>
  <si>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</si>
  <si>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</si>
  <si>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</si>
  <si>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</si>
  <si>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</si>
  <si>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</si>
  <si>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</si>
  <si>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</si>
  <si>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</si>
  <si>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</si>
  <si>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</si>
  <si>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</si>
  <si>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</si>
  <si>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</si>
  <si>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</si>
  <si>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</si>
  <si>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</si>
  <si>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</si>
  <si>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</si>
  <si>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</si>
  <si>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</si>
  <si>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</si>
  <si>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</si>
  <si>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</si>
  <si>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</si>
  <si>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</si>
  <si>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</si>
  <si>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</si>
  <si>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</si>
  <si>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</si>
  <si>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</si>
  <si>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</si>
  <si>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</si>
  <si>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</si>
  <si>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</si>
  <si>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</si>
  <si>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</si>
  <si>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</si>
  <si>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</si>
  <si>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</si>
  <si>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</si>
  <si>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</si>
  <si>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</si>
  <si>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</si>
  <si>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</si>
  <si>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</si>
  <si>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</si>
  <si>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</si>
  <si>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</si>
  <si>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</si>
  <si>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</si>
  <si>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</si>
  <si>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</si>
  <si>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</si>
  <si>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</si>
  <si>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</si>
  <si>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</si>
  <si>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</si>
  <si>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</si>
  <si>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</si>
  <si>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</si>
  <si>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</si>
  <si>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</si>
  <si>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</si>
  <si>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</si>
  <si>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</si>
  <si>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</si>
  <si>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</si>
  <si>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</si>
  <si>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</si>
  <si>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</si>
  <si>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</si>
  <si>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</si>
  <si>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</si>
  <si>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</si>
  <si>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</si>
  <si>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</si>
  <si>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</si>
  <si>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</si>
  <si>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</si>
  <si>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</si>
  <si>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</si>
  <si>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</si>
  <si>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</si>
  <si>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</si>
  <si>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</si>
  <si>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</si>
  <si>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</si>
  <si>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</si>
  <si>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</si>
  <si>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</si>
  <si>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</si>
  <si>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</si>
  <si>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</si>
  <si>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</si>
  <si>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</si>
  <si>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</si>
  <si>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</si>
  <si>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</si>
  <si>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</si>
  <si>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</si>
  <si>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</si>
  <si>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</si>
  <si>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</si>
  <si>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</si>
  <si>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</si>
  <si>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</si>
  <si>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</si>
  <si>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</si>
  <si>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</si>
  <si>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</si>
  <si>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</si>
  <si>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</si>
  <si>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</si>
  <si>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</si>
  <si>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</si>
  <si>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</si>
  <si>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</si>
  <si>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</si>
  <si>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</si>
  <si>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</si>
  <si>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</si>
  <si>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</si>
  <si>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</si>
  <si>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</si>
  <si>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</si>
  <si>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</si>
  <si>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</si>
  <si>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</si>
  <si>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</si>
  <si>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</si>
  <si>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</si>
  <si>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</si>
  <si>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</si>
  <si>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</si>
  <si>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</si>
  <si>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</si>
  <si>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</si>
  <si>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</si>
  <si>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</si>
  <si>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</si>
  <si>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</si>
  <si>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</si>
  <si>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</si>
  <si>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</si>
  <si>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</si>
  <si>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</si>
  <si>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</si>
  <si>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</si>
  <si>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</si>
  <si>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</si>
  <si>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</si>
  <si>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</si>
  <si>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</si>
  <si>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</si>
  <si>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</si>
  <si>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</si>
  <si>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</si>
  <si>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</si>
  <si>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</si>
  <si>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</si>
  <si>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</si>
  <si>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</si>
  <si>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</si>
  <si>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</si>
  <si>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</si>
  <si>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</si>
  <si>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</si>
  <si>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</si>
  <si>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</si>
  <si>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</si>
  <si>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</si>
  <si>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</si>
  <si>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</si>
  <si>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</si>
  <si>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</si>
  <si>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</si>
  <si>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</si>
  <si>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</si>
  <si>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</si>
  <si>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</si>
  <si>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</si>
  <si>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</si>
  <si>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</si>
  <si>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</si>
  <si>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</si>
  <si>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</si>
  <si>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</si>
  <si>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</si>
  <si>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</si>
  <si>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</si>
  <si>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</si>
  <si>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</si>
  <si>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</si>
  <si>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</si>
  <si>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</si>
  <si>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</si>
  <si>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</si>
  <si>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</si>
  <si>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</si>
  <si>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</si>
  <si>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</si>
  <si>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</si>
  <si>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</si>
  <si>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</si>
  <si>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</si>
  <si>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</si>
  <si>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</si>
  <si>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</si>
  <si>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</si>
  <si>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</si>
  <si>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</si>
  <si>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</si>
  <si>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</si>
  <si>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</si>
  <si>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</si>
  <si>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</si>
  <si>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</si>
  <si>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</si>
  <si>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</si>
  <si>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</si>
  <si>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</si>
  <si>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</si>
  <si>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</si>
  <si>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</si>
  <si>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</si>
  <si>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</si>
  <si>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</si>
  <si>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</si>
  <si>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</si>
  <si>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</si>
  <si>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</si>
  <si>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</si>
  <si>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</si>
  <si>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</si>
  <si>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</si>
  <si>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</si>
  <si>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</si>
  <si>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</si>
  <si>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</si>
  <si>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</si>
  <si>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</si>
  <si>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</si>
  <si>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</si>
  <si>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</si>
  <si>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</si>
  <si>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</si>
  <si>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</si>
  <si>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</si>
  <si>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</si>
  <si>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</si>
  <si>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</si>
  <si>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</si>
  <si>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</si>
  <si>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</si>
  <si>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</si>
  <si>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</si>
  <si>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</si>
  <si>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</si>
  <si>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</si>
  <si>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</si>
  <si>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</si>
  <si>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</si>
  <si>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</si>
  <si>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</si>
  <si>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</si>
  <si>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</si>
  <si>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</si>
  <si>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</si>
  <si>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</si>
  <si>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</si>
  <si>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</si>
  <si>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</si>
  <si>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</si>
  <si>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</si>
  <si>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</si>
  <si>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</si>
  <si>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</si>
  <si>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</si>
  <si>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</si>
  <si>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</si>
  <si>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</si>
  <si>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</si>
  <si>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</si>
  <si>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</si>
  <si>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</si>
  <si>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</si>
  <si>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</si>
  <si>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</si>
  <si>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</si>
  <si>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</si>
  <si>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</si>
  <si>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</si>
  <si>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</si>
  <si>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</si>
  <si>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</si>
  <si>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</si>
  <si>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</si>
  <si>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</si>
  <si>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</si>
  <si>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</si>
  <si>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</si>
  <si>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</si>
  <si>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</si>
  <si>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</si>
  <si>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</si>
  <si>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</si>
  <si>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</si>
  <si>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</si>
  <si>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</si>
  <si>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</si>
  <si>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</si>
  <si>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</si>
  <si>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</si>
  <si>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</si>
  <si>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</si>
  <si>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</si>
  <si>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</si>
  <si>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</si>
  <si>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</si>
  <si>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</si>
  <si>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</si>
  <si>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</si>
  <si>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</si>
  <si>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</si>
  <si>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</si>
  <si>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</si>
  <si>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</si>
  <si>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</si>
  <si>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</si>
  <si>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</si>
  <si>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</si>
  <si>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</si>
  <si>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</si>
  <si>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</si>
  <si>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</si>
  <si>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</si>
  <si>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</si>
  <si>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</si>
  <si>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</si>
  <si>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</si>
  <si>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</si>
  <si>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</si>
  <si>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</si>
  <si>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</si>
  <si>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</si>
  <si>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</si>
  <si>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</si>
  <si>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</si>
  <si>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</si>
  <si>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</si>
  <si>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</si>
  <si>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</si>
  <si>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</si>
  <si>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</si>
  <si>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</si>
  <si>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</si>
  <si>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</si>
  <si>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</si>
  <si>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</si>
  <si>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</si>
  <si>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</si>
  <si>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</si>
  <si>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</si>
  <si>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</si>
  <si>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</si>
  <si>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</si>
  <si>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</si>
  <si>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</si>
  <si>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</si>
  <si>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</si>
  <si>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</si>
  <si>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</si>
  <si>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</si>
  <si>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</si>
  <si>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</si>
  <si>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</si>
  <si>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</si>
  <si>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</si>
  <si>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</si>
  <si>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</si>
  <si>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</si>
  <si>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</si>
  <si>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</si>
  <si>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</si>
  <si>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</si>
  <si>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</si>
  <si>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</si>
  <si>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</si>
  <si>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</si>
  <si>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</si>
  <si>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</si>
  <si>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</si>
  <si>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</si>
  <si>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</si>
  <si>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</si>
  <si>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</si>
  <si>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</si>
  <si>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</si>
  <si>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</si>
  <si>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</si>
  <si>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</si>
  <si>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</si>
  <si>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</si>
  <si>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</si>
  <si>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</si>
  <si>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</si>
  <si>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</si>
  <si>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</si>
  <si>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</si>
  <si>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</si>
  <si>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</si>
  <si>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</si>
  <si>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</si>
  <si>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</si>
  <si>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</si>
  <si>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</si>
  <si>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</si>
  <si>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</si>
  <si>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</si>
  <si>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</si>
  <si>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</si>
  <si>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</si>
  <si>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</si>
  <si>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</si>
  <si>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</si>
  <si>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</si>
  <si>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</si>
  <si>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</si>
  <si>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</si>
  <si>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</si>
  <si>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</si>
  <si>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</si>
  <si>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</si>
  <si>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</si>
  <si>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</si>
  <si>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</si>
  <si>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</si>
  <si>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</si>
  <si>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</si>
  <si>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</si>
  <si>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</si>
  <si>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</si>
  <si>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</si>
  <si>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</si>
  <si>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</si>
  <si>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</si>
  <si>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</si>
  <si>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</si>
  <si>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</si>
  <si>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</si>
  <si>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</si>
  <si>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</si>
  <si>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</si>
  <si>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</si>
  <si>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</si>
  <si>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</si>
  <si>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</si>
  <si>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</si>
  <si>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</si>
  <si>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</si>
  <si>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</si>
  <si>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</si>
  <si>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</si>
  <si>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</si>
  <si>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</si>
  <si>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</si>
  <si>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</si>
  <si>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</si>
  <si>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</si>
  <si>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</si>
  <si>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</si>
  <si>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</si>
  <si>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</si>
  <si>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</si>
  <si>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</si>
  <si>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</si>
  <si>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</si>
  <si>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</si>
  <si>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</si>
  <si>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</si>
  <si>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</si>
  <si>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</si>
  <si>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</si>
  <si>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</si>
  <si>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</si>
  <si>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</si>
  <si>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</si>
  <si>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</si>
  <si>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</si>
  <si>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</si>
  <si>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</si>
  <si>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</si>
  <si>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</si>
  <si>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</si>
  <si>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</si>
  <si>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</si>
  <si>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</si>
  <si>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</si>
  <si>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</si>
  <si>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</si>
  <si>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</si>
  <si>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</si>
  <si>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</si>
  <si>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</si>
  <si>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</si>
  <si>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</si>
  <si>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</si>
  <si>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</si>
  <si>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</si>
  <si>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</si>
  <si>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</si>
  <si>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</si>
  <si>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</si>
  <si>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</si>
  <si>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</si>
  <si>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</si>
  <si>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</si>
  <si>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</si>
  <si>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</si>
  <si>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</si>
  <si>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</si>
  <si>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</si>
  <si>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</si>
  <si>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</si>
  <si>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</si>
  <si>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</si>
  <si>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</si>
  <si>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</si>
  <si>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</si>
  <si>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</si>
  <si>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</si>
  <si>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</si>
  <si>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</si>
  <si>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</si>
  <si>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</si>
  <si>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</si>
  <si>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</si>
  <si>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</si>
  <si>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</si>
  <si>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</si>
  <si>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</si>
  <si>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</si>
  <si>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</si>
  <si>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</si>
  <si>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</si>
  <si>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</si>
  <si>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</si>
  <si>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</si>
  <si>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</si>
  <si>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</si>
  <si>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</si>
  <si>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</si>
  <si>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</si>
  <si>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</si>
  <si>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</si>
  <si>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</si>
  <si>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</si>
  <si>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</si>
  <si>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</si>
  <si>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</si>
  <si>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</si>
  <si>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</si>
  <si>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</si>
  <si>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</si>
  <si>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</si>
  <si>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</si>
  <si>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</si>
  <si>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</si>
  <si>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</si>
  <si>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</si>
  <si>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</si>
  <si>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</si>
  <si>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</si>
  <si>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</si>
  <si>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</si>
  <si>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</si>
  <si>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</si>
  <si>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</si>
  <si>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</si>
  <si>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</si>
  <si>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</si>
  <si>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</si>
  <si>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</si>
  <si>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</si>
  <si>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</si>
  <si>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</si>
  <si>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</si>
  <si>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</si>
  <si>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</si>
  <si>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</si>
  <si>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</si>
  <si>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</si>
  <si>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</si>
  <si>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</si>
  <si>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</si>
  <si>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</si>
  <si>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</si>
  <si>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</si>
  <si>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</si>
  <si>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</si>
  <si>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</si>
  <si>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</si>
  <si>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</si>
  <si>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</si>
  <si>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</si>
  <si>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</si>
  <si>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</si>
  <si>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</si>
  <si>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</si>
  <si>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</si>
  <si>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</si>
  <si>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</si>
  <si>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</si>
  <si>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</si>
  <si>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</si>
  <si>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</si>
  <si>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</si>
  <si>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</si>
  <si>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</si>
  <si>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</si>
  <si>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</si>
  <si>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</si>
  <si>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</si>
  <si>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</si>
  <si>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</si>
  <si>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</si>
  <si>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</si>
  <si>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</si>
  <si>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</si>
  <si>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</si>
  <si>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</si>
  <si>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</si>
  <si>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</si>
  <si>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</si>
  <si>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</si>
  <si>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</si>
  <si>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</si>
  <si>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</si>
  <si>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</si>
  <si>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</si>
  <si>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</si>
  <si>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</si>
  <si>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</si>
  <si>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</si>
  <si>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</si>
  <si>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</si>
  <si>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</si>
  <si>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</si>
  <si>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</si>
  <si>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</si>
  <si>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</si>
  <si>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</si>
  <si>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</si>
  <si>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</si>
  <si>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</si>
  <si>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</si>
  <si>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</si>
  <si>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</si>
  <si>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</si>
  <si>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</si>
  <si>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</si>
  <si>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</si>
  <si>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</si>
  <si>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</si>
  <si>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</si>
  <si>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</si>
  <si>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</si>
  <si>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</si>
  <si>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</si>
  <si>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</si>
  <si>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</si>
  <si>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</si>
  <si>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</si>
  <si>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</si>
  <si>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</si>
  <si>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</si>
  <si>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</si>
  <si>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</si>
  <si>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</si>
  <si>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</si>
  <si>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</si>
  <si>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</si>
  <si>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</si>
  <si>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</si>
  <si>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</si>
  <si>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</si>
  <si>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</si>
  <si>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</si>
  <si>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</si>
  <si>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</si>
  <si>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</si>
  <si>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</si>
  <si>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</si>
  <si>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</si>
  <si>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</si>
  <si>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</si>
  <si>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</si>
  <si>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</si>
  <si>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</si>
  <si>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</si>
  <si>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</si>
  <si>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</si>
  <si>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</si>
  <si>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</si>
  <si>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</si>
  <si>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</si>
  <si>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</si>
  <si>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</si>
  <si>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</si>
  <si>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</si>
  <si>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</si>
  <si>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</si>
  <si>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</si>
  <si>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</si>
  <si>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</si>
  <si>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</si>
  <si>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</si>
  <si>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</si>
  <si>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</si>
  <si>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</si>
  <si>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</si>
  <si>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</si>
  <si>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</si>
  <si>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</si>
  <si>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</si>
  <si>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</si>
  <si>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</si>
  <si>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</si>
  <si>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</si>
  <si>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</si>
  <si>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</si>
  <si>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</si>
  <si>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</si>
  <si>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</si>
  <si>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</si>
  <si>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</si>
  <si>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</si>
  <si>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</si>
  <si>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</si>
  <si>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</si>
  <si>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</si>
  <si>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</si>
  <si>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</si>
  <si>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</si>
  <si>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</si>
  <si>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</si>
  <si>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</si>
  <si>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</si>
  <si>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</si>
  <si>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</si>
  <si>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</si>
  <si>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</si>
  <si>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</si>
  <si>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</si>
  <si>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</si>
  <si>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</si>
  <si>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</si>
  <si>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</si>
  <si>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</si>
  <si>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</si>
  <si>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</si>
  <si>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</si>
  <si>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</si>
  <si>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</si>
  <si>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</si>
  <si>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</si>
  <si>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</si>
  <si>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</si>
  <si>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</si>
  <si>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</si>
  <si>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</si>
  <si>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</si>
  <si>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</si>
  <si>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</si>
  <si>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</si>
  <si>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</si>
  <si>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</si>
  <si>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</si>
  <si>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</si>
  <si>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</si>
  <si>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</si>
  <si>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</si>
  <si>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</si>
  <si>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</si>
  <si>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</si>
  <si>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</si>
  <si>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</si>
  <si>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</si>
  <si>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</si>
  <si>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</si>
  <si>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</si>
  <si>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</si>
  <si>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</si>
  <si>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</si>
  <si>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</si>
  <si>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</si>
  <si>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</si>
  <si>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</si>
  <si>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</si>
  <si>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</si>
  <si>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</si>
  <si>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</si>
  <si>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</si>
  <si>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</si>
  <si>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</si>
  <si>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</si>
  <si>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</si>
  <si>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</si>
  <si>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</si>
  <si>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</si>
  <si>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</si>
  <si>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</si>
  <si>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</si>
  <si>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</si>
  <si>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</si>
  <si>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</si>
  <si>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</si>
  <si>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</si>
  <si>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</si>
  <si>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</si>
  <si>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</si>
  <si>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</si>
  <si>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</si>
  <si>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</si>
  <si>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</si>
  <si>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</si>
  <si>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</si>
  <si>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</si>
  <si>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</si>
  <si>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</si>
  <si>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</si>
  <si>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</si>
  <si>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</si>
  <si>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</si>
  <si>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</si>
  <si>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</si>
  <si>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</si>
  <si>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</si>
  <si>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</si>
  <si>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</si>
  <si>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</si>
  <si>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</si>
  <si>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</si>
  <si>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</si>
  <si>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</si>
  <si>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</si>
  <si>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</si>
  <si>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</si>
  <si>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</si>
  <si>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</si>
  <si>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</si>
  <si>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</si>
  <si>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</si>
  <si>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</si>
  <si>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</si>
  <si>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</si>
  <si>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</si>
  <si>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</si>
  <si>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</si>
  <si>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</si>
  <si>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</si>
  <si>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</si>
  <si>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</si>
  <si>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</si>
  <si>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</si>
  <si>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</si>
  <si>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</si>
  <si>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</si>
  <si>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</si>
  <si>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</si>
  <si>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</si>
  <si>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</si>
  <si>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</si>
  <si>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</si>
  <si>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</si>
  <si>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</si>
  <si>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</si>
  <si>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</si>
  <si>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</si>
  <si>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</si>
  <si>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</si>
  <si>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</si>
  <si>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</si>
  <si>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</si>
  <si>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</si>
  <si>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</si>
  <si>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</si>
  <si>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</si>
  <si>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</si>
  <si>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</si>
  <si>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</si>
  <si>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</si>
  <si>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</si>
  <si>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</si>
  <si>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</si>
  <si>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</si>
  <si>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</si>
  <si>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</si>
  <si>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</si>
  <si>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</si>
  <si>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</si>
  <si>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</si>
  <si>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</si>
  <si>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</si>
  <si>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</si>
  <si>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</si>
  <si>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</si>
  <si>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</si>
  <si>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</si>
  <si>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</si>
  <si>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</si>
  <si>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</si>
  <si>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</si>
  <si>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</si>
  <si>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</si>
  <si>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</si>
  <si>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</si>
  <si>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</si>
  <si>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</si>
  <si>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</si>
  <si>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</si>
  <si>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</si>
  <si>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</si>
  <si>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</si>
  <si>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</si>
  <si>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</si>
  <si>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</si>
  <si>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</si>
  <si>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</si>
  <si>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</si>
  <si>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</si>
  <si>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</si>
  <si>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</si>
  <si>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</si>
  <si>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</si>
  <si>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</si>
  <si>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</si>
  <si>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</si>
  <si>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</si>
  <si>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</si>
  <si>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</si>
  <si>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</si>
  <si>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</si>
  <si>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</si>
  <si>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</si>
  <si>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</si>
  <si>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</si>
  <si>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</si>
  <si>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</si>
  <si>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</si>
  <si>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</si>
  <si>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</si>
  <si>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</si>
  <si>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</si>
  <si>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</si>
  <si>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</si>
  <si>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</si>
  <si>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</si>
  <si>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</si>
  <si>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</si>
  <si>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</si>
  <si>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</si>
  <si>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</si>
  <si>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</si>
  <si>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</si>
  <si>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</si>
  <si>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</si>
  <si>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</si>
  <si>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</si>
  <si>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</si>
  <si>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</si>
  <si>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</si>
  <si>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</si>
  <si>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</si>
  <si>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</si>
  <si>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</si>
  <si>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</si>
  <si>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</si>
  <si>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</si>
  <si>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</si>
  <si>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</si>
  <si>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</si>
  <si>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</si>
  <si>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</si>
  <si>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</si>
  <si>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</si>
  <si>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</si>
  <si>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</si>
  <si>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</si>
  <si>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</si>
  <si>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</si>
  <si>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</si>
  <si>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</si>
  <si>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</si>
  <si>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</si>
  <si>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</si>
  <si>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</si>
  <si>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</si>
  <si>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</si>
  <si>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</si>
  <si>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</si>
  <si>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</si>
  <si>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</si>
  <si>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</si>
  <si>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</si>
  <si>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</si>
  <si>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</si>
  <si>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</si>
  <si>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</si>
  <si>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</si>
  <si>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</si>
  <si>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</si>
  <si>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</si>
  <si>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</si>
  <si>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</si>
  <si>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</si>
  <si>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</si>
  <si>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</si>
  <si>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</si>
  <si>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</si>
  <si>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</si>
  <si>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</si>
  <si>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</si>
  <si>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</si>
  <si>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</si>
  <si>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</si>
  <si>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</si>
  <si>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</si>
  <si>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</si>
  <si>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</si>
  <si>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</si>
  <si>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</si>
  <si>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</si>
  <si>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</si>
  <si>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</si>
  <si>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</si>
  <si>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</si>
  <si>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</si>
  <si>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</si>
  <si>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</si>
  <si>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</si>
  <si>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</si>
  <si>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</si>
  <si>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</si>
  <si>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</si>
  <si>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</si>
  <si>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</si>
  <si>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</si>
  <si>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</si>
  <si>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</si>
  <si>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</si>
  <si>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</si>
  <si>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</si>
  <si>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</si>
  <si>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</si>
  <si>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</si>
  <si>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</si>
  <si>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</si>
  <si>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</si>
  <si>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</si>
  <si>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</si>
  <si>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</si>
  <si>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</si>
  <si>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</si>
  <si>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</si>
  <si>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</si>
  <si>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</si>
  <si>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</si>
  <si>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</si>
  <si>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</si>
  <si>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</si>
  <si>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</si>
  <si>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</si>
  <si>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</si>
  <si>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</si>
  <si>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</si>
  <si>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</si>
  <si>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</si>
  <si>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</si>
  <si>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</si>
  <si>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</si>
  <si>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</si>
  <si>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</si>
  <si>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</si>
  <si>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</si>
  <si>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</si>
  <si>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</si>
  <si>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</si>
  <si>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</si>
  <si>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</si>
  <si>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</si>
  <si>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</si>
  <si>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</si>
  <si>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</si>
  <si>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</si>
  <si>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</si>
  <si>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</si>
  <si>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</si>
  <si>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</si>
  <si>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</si>
  <si>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</si>
  <si>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</si>
  <si>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</si>
  <si>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</si>
  <si>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</si>
  <si>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</si>
  <si>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</si>
  <si>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</si>
  <si>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</si>
  <si>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</si>
  <si>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</si>
  <si>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</si>
  <si>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</si>
  <si>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</si>
  <si>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</si>
  <si>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</si>
  <si>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</si>
  <si>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</si>
  <si>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</si>
  <si>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</si>
  <si>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</si>
  <si>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</si>
  <si>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</si>
  <si>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</si>
  <si>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</si>
  <si>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</si>
  <si>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</si>
  <si>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</si>
  <si>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</si>
  <si>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</si>
  <si>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</si>
  <si>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</si>
  <si>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</si>
  <si>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</si>
  <si>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</si>
  <si>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</si>
  <si>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</si>
  <si>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</si>
  <si>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</si>
  <si>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</si>
  <si>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</si>
  <si>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</si>
  <si>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</si>
  <si>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</si>
  <si>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</si>
  <si>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</si>
  <si>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</si>
  <si>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</si>
  <si>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</si>
  <si>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</si>
  <si>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</si>
  <si>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</si>
  <si>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</si>
  <si>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</si>
  <si>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</si>
  <si>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</si>
  <si>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</si>
  <si>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</si>
  <si>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</si>
  <si>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</si>
  <si>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</si>
  <si>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</si>
  <si>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</si>
  <si>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</si>
  <si>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</si>
  <si>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</si>
  <si>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</si>
  <si>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</si>
  <si>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</si>
  <si>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</si>
  <si>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</si>
  <si>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</si>
  <si>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</si>
  <si>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</si>
  <si>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</si>
  <si>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</si>
  <si>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</si>
  <si>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</si>
  <si>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</si>
  <si>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</si>
  <si>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</si>
  <si>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</si>
  <si>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</si>
  <si>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</si>
  <si>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</si>
  <si>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</si>
  <si>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</si>
  <si>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</si>
  <si>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</si>
  <si>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</si>
  <si>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</si>
  <si>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</si>
  <si>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</si>
  <si>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</si>
  <si>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</si>
  <si>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</si>
  <si>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</si>
  <si>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</si>
  <si>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</si>
  <si>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</si>
  <si>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</si>
  <si>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</si>
  <si>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</si>
  <si>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</si>
  <si>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</si>
  <si>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</si>
  <si>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</si>
  <si>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</si>
  <si>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</si>
  <si>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</si>
  <si>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</si>
  <si>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</si>
  <si>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</si>
  <si>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</si>
  <si>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</si>
  <si>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</si>
  <si>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</si>
  <si>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</si>
  <si>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</si>
  <si>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</si>
  <si>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</si>
  <si>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</si>
  <si>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</si>
  <si>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</si>
  <si>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</si>
  <si>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</si>
  <si>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</si>
  <si>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</si>
  <si>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</si>
  <si>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</si>
  <si>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</si>
  <si>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</si>
  <si>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</si>
  <si>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</si>
  <si>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</si>
  <si>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</si>
  <si>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</si>
  <si>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</si>
  <si>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</si>
  <si>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</si>
  <si>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</si>
  <si>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</si>
  <si>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</si>
  <si>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</si>
  <si>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</si>
  <si>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</si>
  <si>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</si>
  <si>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</si>
  <si>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</si>
  <si>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</si>
  <si>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</si>
  <si>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</si>
  <si>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</si>
  <si>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</si>
  <si>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</si>
  <si>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</si>
  <si>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</si>
  <si>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</si>
  <si>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</si>
  <si>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</si>
  <si>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</si>
  <si>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</si>
  <si>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</si>
  <si>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</si>
  <si>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</si>
  <si>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</si>
  <si>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</si>
  <si>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</si>
  <si>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</si>
  <si>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</si>
  <si>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</si>
  <si>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</si>
  <si>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</si>
  <si>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</si>
  <si>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</si>
  <si>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</si>
  <si>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</si>
  <si>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</si>
  <si>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</si>
  <si>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</si>
  <si>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</si>
  <si>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</si>
  <si>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</si>
  <si>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</si>
  <si>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</si>
  <si>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</si>
  <si>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</si>
  <si>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</si>
  <si>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</si>
  <si>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</si>
  <si>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</si>
  <si>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</si>
  <si>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</si>
  <si>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</si>
  <si>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</si>
  <si>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</si>
  <si>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</si>
  <si>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</si>
  <si>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</si>
  <si>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</si>
  <si>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</si>
  <si>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</si>
  <si>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</si>
  <si>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</si>
  <si>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</si>
  <si>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</si>
  <si>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</si>
  <si>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</si>
  <si>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</si>
  <si>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</si>
  <si>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</si>
  <si>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</si>
  <si>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</si>
  <si>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</si>
  <si>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</si>
  <si>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</si>
  <si>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</si>
  <si>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</si>
  <si>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</si>
  <si>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</si>
  <si>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</si>
  <si>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</si>
  <si>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</si>
  <si>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</si>
  <si>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</si>
  <si>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</si>
  <si>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</si>
  <si>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</si>
  <si>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</si>
  <si>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</si>
  <si>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</si>
  <si>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</si>
  <si>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</si>
  <si>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</si>
  <si>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</si>
  <si>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</si>
  <si>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</si>
  <si>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</si>
  <si>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</si>
  <si>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</si>
  <si>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</si>
  <si>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</si>
  <si>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</si>
  <si>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</si>
  <si>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</si>
  <si>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</si>
  <si>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</si>
  <si>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</si>
  <si>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</si>
  <si>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</si>
  <si>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</si>
  <si>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</si>
  <si>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</si>
  <si>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</si>
  <si>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</si>
  <si>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</si>
  <si>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</si>
  <si>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</si>
  <si>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</si>
  <si>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</si>
  <si>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</si>
  <si>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</si>
  <si>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</si>
  <si>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</si>
  <si>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</si>
  <si>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</si>
  <si>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</si>
  <si>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</si>
  <si>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</si>
  <si>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</si>
  <si>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</si>
  <si>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</si>
  <si>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</si>
  <si>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</si>
  <si>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</si>
  <si>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</si>
  <si>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</si>
  <si>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</si>
  <si>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</si>
  <si>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</si>
  <si>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</si>
  <si>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</si>
  <si>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</si>
  <si>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</si>
  <si>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</si>
  <si>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</si>
  <si>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</si>
  <si>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</si>
  <si>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</si>
  <si>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</si>
  <si>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</si>
  <si>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</si>
  <si>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</si>
  <si>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</si>
  <si>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</si>
  <si>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</si>
  <si>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</si>
  <si>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</si>
  <si>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</si>
  <si>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</si>
  <si>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</si>
  <si>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</si>
  <si>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</si>
  <si>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</si>
  <si>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</si>
  <si>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</si>
  <si>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</si>
  <si>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</si>
  <si>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</si>
  <si>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</si>
  <si>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</si>
  <si>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</si>
  <si>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</si>
  <si>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</si>
  <si>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</si>
  <si>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</si>
  <si>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</si>
  <si>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</si>
  <si>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</si>
  <si>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</si>
  <si>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</si>
  <si>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</si>
  <si>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</si>
  <si>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</si>
  <si>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</si>
  <si>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</si>
  <si>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</si>
  <si>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</si>
  <si>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</si>
  <si>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</si>
  <si>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</si>
  <si>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</si>
  <si>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</si>
  <si>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</si>
  <si>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</si>
  <si>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</si>
  <si>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</si>
  <si>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</si>
  <si>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</si>
  <si>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</si>
  <si>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</si>
  <si>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</si>
  <si>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</si>
  <si>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</si>
  <si>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</si>
  <si>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</si>
  <si>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</si>
  <si>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</si>
  <si>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</si>
  <si>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</si>
  <si>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</si>
  <si>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</si>
  <si>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</si>
  <si>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</si>
  <si>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</si>
  <si>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</si>
  <si>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</si>
  <si>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</si>
  <si>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</si>
  <si>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</si>
  <si>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</si>
  <si>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</si>
  <si>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</si>
  <si>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</si>
  <si>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</si>
  <si>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</si>
  <si>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</si>
  <si>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</si>
  <si>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</si>
  <si>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</si>
  <si>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</si>
  <si>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</si>
  <si>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</si>
  <si>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</si>
  <si>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</si>
  <si>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</si>
  <si>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</si>
  <si>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</si>
  <si>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</si>
  <si>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</si>
  <si>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</si>
  <si>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</si>
  <si>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</si>
  <si>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</si>
  <si>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</si>
  <si>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</si>
  <si>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</si>
  <si>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</si>
  <si>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</si>
  <si>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</si>
  <si>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</si>
  <si>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</si>
  <si>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</si>
  <si>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</si>
  <si>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</si>
  <si>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</si>
  <si>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</si>
  <si>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</si>
  <si>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</si>
  <si>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</si>
  <si>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</si>
  <si>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</si>
  <si>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</si>
  <si>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</si>
  <si>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</si>
  <si>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</si>
  <si>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</si>
  <si>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</si>
  <si>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</si>
  <si>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</si>
  <si>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</si>
  <si>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</si>
  <si>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</si>
  <si>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</si>
  <si>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</si>
  <si>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</si>
  <si>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</si>
  <si>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</si>
  <si>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</si>
  <si>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</si>
  <si>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</si>
  <si>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</si>
  <si>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</si>
  <si>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</si>
  <si>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</si>
  <si>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</si>
  <si>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</si>
  <si>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</si>
  <si>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</si>
  <si>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</si>
  <si>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</si>
  <si>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</si>
  <si>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</si>
  <si>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</si>
  <si>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</si>
  <si>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</si>
  <si>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</si>
  <si>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</si>
  <si>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</si>
  <si>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</si>
  <si>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</si>
  <si>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</si>
  <si>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</si>
  <si>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</si>
  <si>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</si>
  <si>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</si>
  <si>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</si>
  <si>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</si>
  <si>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</si>
  <si>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</si>
  <si>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</si>
  <si>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</si>
  <si>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</si>
  <si>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</si>
  <si>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</si>
  <si>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</si>
  <si>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</si>
  <si>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</si>
  <si>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</si>
  <si>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</si>
  <si>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</si>
  <si>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</si>
  <si>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</si>
  <si>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</si>
  <si>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</si>
  <si>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</si>
  <si>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</si>
  <si>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</si>
  <si>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</si>
  <si>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</si>
  <si>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</si>
  <si>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</si>
  <si>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</si>
  <si>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</si>
  <si>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</si>
  <si>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</si>
  <si>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</si>
  <si>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</si>
  <si>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</si>
  <si>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</si>
  <si>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</si>
  <si>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</si>
  <si>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</si>
  <si>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</si>
  <si>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</si>
  <si>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</si>
  <si>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</si>
  <si>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</si>
  <si>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</si>
  <si>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</si>
  <si>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</si>
  <si>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</si>
  <si>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</si>
  <si>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</si>
  <si>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</si>
  <si>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</si>
  <si>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</si>
  <si>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</si>
  <si>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</si>
  <si>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</si>
  <si>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</si>
  <si>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</si>
  <si>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</si>
  <si>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</si>
  <si>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</si>
  <si>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</si>
  <si>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</si>
  <si>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</si>
  <si>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</si>
  <si>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</si>
  <si>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</si>
  <si>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</si>
  <si>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</si>
  <si>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</si>
  <si>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</si>
  <si>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</si>
  <si>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</si>
  <si>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</si>
  <si>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</si>
  <si>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</si>
  <si>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</si>
  <si>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</si>
  <si>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</si>
  <si>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</si>
  <si>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</si>
  <si>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</si>
  <si>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</si>
  <si>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</si>
  <si>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</si>
  <si>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</si>
  <si>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</si>
  <si>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</si>
  <si>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</si>
  <si>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</si>
  <si>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</si>
  <si>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</si>
  <si>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</si>
  <si>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</si>
  <si>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</si>
  <si>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</si>
  <si>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</si>
  <si>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</si>
  <si>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</si>
  <si>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</si>
  <si>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</si>
  <si>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</si>
  <si>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</si>
  <si>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</si>
  <si>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</si>
  <si>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</si>
  <si>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</si>
  <si>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</si>
  <si>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</si>
  <si>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</si>
  <si>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</si>
  <si>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</si>
  <si>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</si>
  <si>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</si>
  <si>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</si>
  <si>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</si>
  <si>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</si>
  <si>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</si>
  <si>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</si>
  <si>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</si>
  <si>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</si>
  <si>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</si>
  <si>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</si>
  <si>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</si>
  <si>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</si>
  <si>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</si>
  <si>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</si>
  <si>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</si>
  <si>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</si>
  <si>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</si>
  <si>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</si>
  <si>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</si>
  <si>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</si>
  <si>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</si>
  <si>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</si>
  <si>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</si>
  <si>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</si>
  <si>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</si>
  <si>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</si>
  <si>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</si>
  <si>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</si>
  <si>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</si>
  <si>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</si>
  <si>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</si>
  <si>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</si>
  <si>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</si>
  <si>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</si>
  <si>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</si>
  <si>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</si>
  <si>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</si>
  <si>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</si>
  <si>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</si>
  <si>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</si>
  <si>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</si>
  <si>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</si>
  <si>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</si>
  <si>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</si>
  <si>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</si>
  <si>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</si>
  <si>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</si>
  <si>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</si>
  <si>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</si>
  <si>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</si>
  <si>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</si>
  <si>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</si>
  <si>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</si>
  <si>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</si>
  <si>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</si>
  <si>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</si>
  <si>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</si>
  <si>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</si>
  <si>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</si>
  <si>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</si>
  <si>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</si>
  <si>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</si>
  <si>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</si>
  <si>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</si>
  <si>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</si>
  <si>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</si>
  <si>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</si>
  <si>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</si>
  <si>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</si>
  <si>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</si>
  <si>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</si>
  <si>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</si>
  <si>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</si>
  <si>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</si>
  <si>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</si>
  <si>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</si>
  <si>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</si>
  <si>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</si>
  <si>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</si>
  <si>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</si>
  <si>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</si>
  <si>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</si>
  <si>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</si>
  <si>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</si>
  <si>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</si>
  <si>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</si>
  <si>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</si>
  <si>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</si>
  <si>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</si>
  <si>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</si>
  <si>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</si>
  <si>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</si>
  <si>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</si>
  <si>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</si>
  <si>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</si>
  <si>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</si>
  <si>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</si>
  <si>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</si>
  <si>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</si>
  <si>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</si>
  <si>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</si>
  <si>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</si>
  <si>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</si>
  <si>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</si>
  <si>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</si>
  <si>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</si>
  <si>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</si>
  <si>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</si>
  <si>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</si>
  <si>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</si>
  <si>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</si>
  <si>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</si>
  <si>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</si>
  <si>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</si>
  <si>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</si>
  <si>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</si>
  <si>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</si>
  <si>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</si>
  <si>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</si>
  <si>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</si>
  <si>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</si>
  <si>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</si>
  <si>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</si>
  <si>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</si>
  <si>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</si>
  <si>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</si>
  <si>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</si>
  <si>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</si>
  <si>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</si>
  <si>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</si>
  <si>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</si>
  <si>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</si>
  <si>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</si>
  <si>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</si>
  <si>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</si>
  <si>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</si>
  <si>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</si>
  <si>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</si>
  <si>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</si>
  <si>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</si>
  <si>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</si>
  <si>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</si>
  <si>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</si>
  <si>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</si>
  <si>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</si>
  <si>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</si>
  <si>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</si>
  <si>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</si>
  <si>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</si>
  <si>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</si>
  <si>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</si>
  <si>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</si>
  <si>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</si>
  <si>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</si>
  <si>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</si>
  <si>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</si>
  <si>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</si>
  <si>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</si>
  <si>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</si>
  <si>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</si>
  <si>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</si>
  <si>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</si>
  <si>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</si>
  <si>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</si>
  <si>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</si>
  <si>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</si>
  <si>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</si>
  <si>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</si>
  <si>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</si>
  <si>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</si>
  <si>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</si>
  <si>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</si>
  <si>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</si>
  <si>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</si>
  <si>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</si>
  <si>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</si>
  <si>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</si>
  <si>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</si>
  <si>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</si>
  <si>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</si>
  <si>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</si>
  <si>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</si>
  <si>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</si>
  <si>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</si>
  <si>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</si>
  <si>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</si>
  <si>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</si>
  <si>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</si>
  <si>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</si>
  <si>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</si>
  <si>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</si>
  <si>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</si>
  <si>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</si>
  <si>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</si>
  <si>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</si>
  <si>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</si>
  <si>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</si>
  <si>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</si>
  <si>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</si>
  <si>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</si>
  <si>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</si>
  <si>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</si>
  <si>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</si>
  <si>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</si>
  <si>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</si>
  <si>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</si>
  <si>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</si>
  <si>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</si>
  <si>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</si>
  <si>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</si>
  <si>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</si>
  <si>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</si>
  <si>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</si>
  <si>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</si>
  <si>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</si>
  <si>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</si>
  <si>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</si>
  <si>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</si>
  <si>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</si>
  <si>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</si>
  <si>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</si>
  <si>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</si>
  <si>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</si>
  <si>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</si>
  <si>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</si>
  <si>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</si>
  <si>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</si>
  <si>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</si>
  <si>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</si>
  <si>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</si>
  <si>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</si>
  <si>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</si>
  <si>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</si>
  <si>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</si>
  <si>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</si>
  <si>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</si>
  <si>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</si>
  <si>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</si>
  <si>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</si>
  <si>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</si>
  <si>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</si>
  <si>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</si>
  <si>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</si>
  <si>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</si>
  <si>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</si>
  <si>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</si>
  <si>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</si>
  <si>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</si>
  <si>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</si>
  <si>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</si>
  <si>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</si>
  <si>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</si>
  <si>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</si>
  <si>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</si>
  <si>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</si>
  <si>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</si>
  <si>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</si>
  <si>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</si>
  <si>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</si>
  <si>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</si>
  <si>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</si>
  <si>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</si>
  <si>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</si>
  <si>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</si>
  <si>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</si>
  <si>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</si>
  <si>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</si>
  <si>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</si>
  <si>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</si>
  <si>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</si>
  <si>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</si>
  <si>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</si>
  <si>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</si>
  <si>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</si>
  <si>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</si>
  <si>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</si>
  <si>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</si>
  <si>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</si>
  <si>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</si>
  <si>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</si>
  <si>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</si>
  <si>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</si>
  <si>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</si>
  <si>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</si>
  <si>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</si>
  <si>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</si>
  <si>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</si>
  <si>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</si>
  <si>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</si>
  <si>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</si>
  <si>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</si>
  <si>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</si>
  <si>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</si>
  <si>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</si>
  <si>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</si>
  <si>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</si>
  <si>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</si>
  <si>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</si>
  <si>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</si>
  <si>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</si>
  <si>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</si>
  <si>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</si>
  <si>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</si>
  <si>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</si>
  <si>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</si>
  <si>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</si>
  <si>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</si>
  <si>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</si>
  <si>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</si>
  <si>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</si>
  <si>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</si>
  <si>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</si>
  <si>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</si>
  <si>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</si>
  <si>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</si>
  <si>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</si>
  <si>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</si>
  <si>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</si>
  <si>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</si>
  <si>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</si>
  <si>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</si>
  <si>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</si>
  <si>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</si>
  <si>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</si>
  <si>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</si>
  <si>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</si>
  <si>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</si>
  <si>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</si>
  <si>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</si>
  <si>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</si>
  <si>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</si>
  <si>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</si>
  <si>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</si>
  <si>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</si>
  <si>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</si>
  <si>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</si>
  <si>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</si>
  <si>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</si>
  <si>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</si>
  <si>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</si>
  <si>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</si>
  <si>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</si>
  <si>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</si>
  <si>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</si>
  <si>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</si>
  <si>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</si>
  <si>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</si>
  <si>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</si>
  <si>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</si>
  <si>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</si>
  <si>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</si>
  <si>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</si>
  <si>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</si>
  <si>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</si>
  <si>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</si>
  <si>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</si>
  <si>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</si>
  <si>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</si>
  <si>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</si>
  <si>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</si>
  <si>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</si>
  <si>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</si>
  <si>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</si>
  <si>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</si>
  <si>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</si>
  <si>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</si>
  <si>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</si>
  <si>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</si>
  <si>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</si>
  <si>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</si>
  <si>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</si>
  <si>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</si>
  <si>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</si>
  <si>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</si>
  <si>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</si>
  <si>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</si>
  <si>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</si>
  <si>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</si>
  <si>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</si>
  <si>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</si>
  <si>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</si>
  <si>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</si>
  <si>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</si>
  <si>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</si>
  <si>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</si>
  <si>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</si>
  <si>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</si>
  <si>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</si>
  <si>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</si>
  <si>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</si>
  <si>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</si>
  <si>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</si>
  <si>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</si>
  <si>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</si>
  <si>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</si>
  <si>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</si>
  <si>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</si>
  <si>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</si>
  <si>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</si>
  <si>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</si>
  <si>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</si>
  <si>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</si>
  <si>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</si>
  <si>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</si>
  <si>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</si>
  <si>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</si>
  <si>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</si>
  <si>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</si>
  <si>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</si>
  <si>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</si>
  <si>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</si>
  <si>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</si>
  <si>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</si>
  <si>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</si>
  <si>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</si>
  <si>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</si>
  <si>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</si>
  <si>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</si>
  <si>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</si>
  <si>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</si>
  <si>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</si>
  <si>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</si>
  <si>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</si>
  <si>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</si>
  <si>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</si>
  <si>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</si>
  <si>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</si>
  <si>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</si>
  <si>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</si>
  <si>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</si>
  <si>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</si>
  <si>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</si>
  <si>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</si>
  <si>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</si>
  <si>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</si>
  <si>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</si>
  <si>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</si>
  <si>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</si>
  <si>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</si>
  <si>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</si>
  <si>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</si>
  <si>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</si>
  <si>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</si>
  <si>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</si>
  <si>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</si>
  <si>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</si>
  <si>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</si>
  <si>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</si>
  <si>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</si>
  <si>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</si>
  <si>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</si>
  <si>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</si>
  <si>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</si>
  <si>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</si>
  <si>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</si>
  <si>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</si>
  <si>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</si>
  <si>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</si>
  <si>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</si>
  <si>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</si>
  <si>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</si>
  <si>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</si>
  <si>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</si>
  <si>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</si>
  <si>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</si>
  <si>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</si>
  <si>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</si>
  <si>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</si>
  <si>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</si>
  <si>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</si>
  <si>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</si>
  <si>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</si>
  <si>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</si>
  <si>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</si>
  <si>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</si>
  <si>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</si>
  <si>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</si>
  <si>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</si>
  <si>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</si>
  <si>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</si>
  <si>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</si>
  <si>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</si>
  <si>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</si>
  <si>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</si>
  <si>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</si>
  <si>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</si>
  <si>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</si>
  <si>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</si>
  <si>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</si>
  <si>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</si>
  <si>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</si>
  <si>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</si>
  <si>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</si>
  <si>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</si>
  <si>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</si>
  <si>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</si>
  <si>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</si>
  <si>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</si>
  <si>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</si>
  <si>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</si>
  <si>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</si>
  <si>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</si>
  <si>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</si>
  <si>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</si>
  <si>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</si>
  <si>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</si>
  <si>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</si>
  <si>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</si>
  <si>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</si>
  <si>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</si>
  <si>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</si>
  <si>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</si>
  <si>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</si>
  <si>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</si>
  <si>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</si>
  <si>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</si>
  <si>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</si>
  <si>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</si>
  <si>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</si>
  <si>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</si>
  <si>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</si>
  <si>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</si>
  <si>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</si>
  <si>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</si>
  <si>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</si>
  <si>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</si>
  <si>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</si>
  <si>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</si>
  <si>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</si>
  <si>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</si>
  <si>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</si>
  <si>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</si>
  <si>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</si>
  <si>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</si>
  <si>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</si>
  <si>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</si>
  <si>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</si>
  <si>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</si>
  <si>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</si>
  <si>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</si>
  <si>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</si>
  <si>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</si>
  <si>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</si>
  <si>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</si>
  <si>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</si>
  <si>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</si>
  <si>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</si>
  <si>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</si>
  <si>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</si>
  <si>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</si>
  <si>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</si>
  <si>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</si>
  <si>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</si>
  <si>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</si>
  <si>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</si>
  <si>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</si>
  <si>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</si>
  <si>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</si>
  <si>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</si>
  <si>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</si>
  <si>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</si>
  <si>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</si>
  <si>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</si>
  <si>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</si>
  <si>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</si>
  <si>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</si>
  <si>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</si>
  <si>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</si>
  <si>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</si>
  <si>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</si>
  <si>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</si>
  <si>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</si>
  <si>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</si>
  <si>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</si>
  <si>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</si>
  <si>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</si>
  <si>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</si>
  <si>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</si>
  <si>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</si>
  <si>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</si>
  <si>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</si>
  <si>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</si>
  <si>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</si>
  <si>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</si>
  <si>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</si>
  <si>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</si>
  <si>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</si>
  <si>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</si>
  <si>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</si>
  <si>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</si>
  <si>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</si>
  <si>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</si>
  <si>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</si>
  <si>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</si>
  <si>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</si>
  <si>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</si>
  <si>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</si>
  <si>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</si>
  <si>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</si>
  <si>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</si>
  <si>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</si>
  <si>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</si>
  <si>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</si>
  <si>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</si>
  <si>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</si>
  <si>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</si>
  <si>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</si>
  <si>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</si>
  <si>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</si>
  <si>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</si>
  <si>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</si>
  <si>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</si>
  <si>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</si>
  <si>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</si>
  <si>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</si>
  <si>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</si>
  <si>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</si>
  <si>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</si>
  <si>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</si>
  <si>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</si>
  <si>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</si>
  <si>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</si>
  <si>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</si>
  <si>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</si>
  <si>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</si>
  <si>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</si>
  <si>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</si>
  <si>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</si>
  <si>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</si>
  <si>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</si>
  <si>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</si>
  <si>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</si>
  <si>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</si>
  <si>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</si>
  <si>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</si>
  <si>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</si>
  <si>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</si>
  <si>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</si>
  <si>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</si>
  <si>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</si>
  <si>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</si>
  <si>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</si>
  <si>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</si>
  <si>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</si>
  <si>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</si>
  <si>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</si>
  <si>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</si>
  <si>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</si>
  <si>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</si>
  <si>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</si>
  <si>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</si>
  <si>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</si>
  <si>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</si>
  <si>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</si>
  <si>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</si>
  <si>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</si>
  <si>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</si>
  <si>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</si>
  <si>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</si>
  <si>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</si>
  <si>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</si>
  <si>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</si>
  <si>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</si>
  <si>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</si>
  <si>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</si>
  <si>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</si>
  <si>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</si>
  <si>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</si>
  <si>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</si>
  <si>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</si>
  <si>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</si>
  <si>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</si>
  <si>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</si>
  <si>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</si>
  <si>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</si>
  <si>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</si>
  <si>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</si>
  <si>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</si>
  <si>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</si>
  <si>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</si>
  <si>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</si>
  <si>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</si>
  <si>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</si>
  <si>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</si>
  <si>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</si>
  <si>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</si>
  <si>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</si>
  <si>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</si>
  <si>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</si>
  <si>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</si>
  <si>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</si>
  <si>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</si>
  <si>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</si>
  <si>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</si>
  <si>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</si>
  <si>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</si>
  <si>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</si>
  <si>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</si>
  <si>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</si>
  <si>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</si>
  <si>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</si>
  <si>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</si>
  <si>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</si>
  <si>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</si>
  <si>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</si>
  <si>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</si>
  <si>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</si>
  <si>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</si>
  <si>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</si>
  <si>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</si>
  <si>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</si>
  <si>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</si>
  <si>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</si>
  <si>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</si>
  <si>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</si>
  <si>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</si>
  <si>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</si>
  <si>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</si>
  <si>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</si>
  <si>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</si>
  <si>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</si>
  <si>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</si>
  <si>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</si>
  <si>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</si>
  <si>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</si>
  <si>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</si>
  <si>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</si>
  <si>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</si>
  <si>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</si>
  <si>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</si>
  <si>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</si>
  <si>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</si>
  <si>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</si>
  <si>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</si>
  <si>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</si>
  <si>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</si>
  <si>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</si>
  <si>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</si>
  <si>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</si>
  <si>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</si>
  <si>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</si>
  <si>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</si>
  <si>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</si>
  <si>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</si>
  <si>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</si>
  <si>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</si>
  <si>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</si>
  <si>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</si>
  <si>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</si>
  <si>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</si>
  <si>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</si>
  <si>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</si>
  <si>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</si>
  <si>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</si>
  <si>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</si>
  <si>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</si>
  <si>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</si>
  <si>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</si>
  <si>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</si>
  <si>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</si>
  <si>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</si>
  <si>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</si>
  <si>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</si>
  <si>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</si>
  <si>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</si>
  <si>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</si>
  <si>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</si>
  <si>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</si>
  <si>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</si>
  <si>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</si>
  <si>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</si>
  <si>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</si>
  <si>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</si>
  <si>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</si>
  <si>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</si>
  <si>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</si>
  <si>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</si>
  <si>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</si>
  <si>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</si>
  <si>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</si>
  <si>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</si>
  <si>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</si>
  <si>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</si>
  <si>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</si>
  <si>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</si>
  <si>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</si>
  <si>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</si>
  <si>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</si>
  <si>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</si>
  <si>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</si>
  <si>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</si>
  <si>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</si>
  <si>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</si>
  <si>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</si>
  <si>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</si>
  <si>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</si>
  <si>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</si>
  <si>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</si>
  <si>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</si>
  <si>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</si>
  <si>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</si>
  <si>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</si>
  <si>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</si>
  <si>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</si>
  <si>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</si>
  <si>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</si>
  <si>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</si>
  <si>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</si>
  <si>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</si>
  <si>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</si>
  <si>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</si>
  <si>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</si>
  <si>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</si>
  <si>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</si>
  <si>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</si>
  <si>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</si>
  <si>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</si>
  <si>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</si>
  <si>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</si>
  <si>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</si>
  <si>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</si>
  <si>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</si>
  <si>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</si>
  <si>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</si>
  <si>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</si>
  <si>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</si>
  <si>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</si>
  <si>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</si>
  <si>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</si>
  <si>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</si>
  <si>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</si>
  <si>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</si>
  <si>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</si>
  <si>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</si>
  <si>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</si>
  <si>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</si>
  <si>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</si>
  <si>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</si>
  <si>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</si>
  <si>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</si>
  <si>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</si>
  <si>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</si>
  <si>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</si>
  <si>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</si>
  <si>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</si>
  <si>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</si>
  <si>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</si>
  <si>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</si>
  <si>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</si>
  <si>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</si>
  <si>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</si>
  <si>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</si>
  <si>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</si>
  <si>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</si>
  <si>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</si>
  <si>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</si>
  <si>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</si>
  <si>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</si>
  <si>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</si>
  <si>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</si>
  <si>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</si>
  <si>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</si>
  <si>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</si>
  <si>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</si>
  <si>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</si>
  <si>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</si>
  <si>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</si>
  <si>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</si>
  <si>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</si>
  <si>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</si>
  <si>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</si>
  <si>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</si>
  <si>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</si>
  <si>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</si>
  <si>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</si>
  <si>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</si>
  <si>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</si>
  <si>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</si>
  <si>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</si>
  <si>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</si>
  <si>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</si>
  <si>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</si>
  <si>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</si>
  <si>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</si>
  <si>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</si>
  <si>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</si>
  <si>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</si>
  <si>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</si>
  <si>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</si>
  <si>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</si>
  <si>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</si>
  <si>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</si>
  <si>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</si>
  <si>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</si>
  <si>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</si>
  <si>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</si>
  <si>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</si>
  <si>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</si>
  <si>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</si>
  <si>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</si>
  <si>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</si>
  <si>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</si>
  <si>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</si>
  <si>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</si>
  <si>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</si>
  <si>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</si>
  <si>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</si>
  <si>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</si>
  <si>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</si>
  <si>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</si>
  <si>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</si>
  <si>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</si>
  <si>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</si>
  <si>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</si>
  <si>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</si>
  <si>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</si>
  <si>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</si>
  <si>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</si>
  <si>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</si>
  <si>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</si>
  <si>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</si>
  <si>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</si>
  <si>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</si>
  <si>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</si>
  <si>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</si>
  <si>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</si>
  <si>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</si>
  <si>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</si>
  <si>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</si>
  <si>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</si>
  <si>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</si>
  <si>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</si>
  <si>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</si>
  <si>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</si>
  <si>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</si>
  <si>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</si>
  <si>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</si>
  <si>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</si>
  <si>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</si>
  <si>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</si>
  <si>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</si>
  <si>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</si>
  <si>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</si>
  <si>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</si>
  <si>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</si>
  <si>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</si>
  <si>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</si>
  <si>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</si>
  <si>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</si>
  <si>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</si>
  <si>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</si>
  <si>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</si>
  <si>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</si>
  <si>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</si>
  <si>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</si>
  <si>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</si>
  <si>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</si>
  <si>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</si>
  <si>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</si>
  <si>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</si>
  <si>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</si>
  <si>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</si>
  <si>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</si>
  <si>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</si>
  <si>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</si>
  <si>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</si>
  <si>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</si>
  <si>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</si>
  <si>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</si>
  <si>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</si>
  <si>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</si>
  <si>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</si>
  <si>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</si>
  <si>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</si>
  <si>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</si>
  <si>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</si>
  <si>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</si>
  <si>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</si>
  <si>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</si>
  <si>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</si>
  <si>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</si>
  <si>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</si>
  <si>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</si>
  <si>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</si>
  <si>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</si>
  <si>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</si>
  <si>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</si>
  <si>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</si>
  <si>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</si>
  <si>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</si>
  <si>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</si>
  <si>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</si>
  <si>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</si>
  <si>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</si>
  <si>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</si>
  <si>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</si>
  <si>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</si>
  <si>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</si>
  <si>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</si>
  <si>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</si>
  <si>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</si>
  <si>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</si>
  <si>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</si>
  <si>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</si>
  <si>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</si>
  <si>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</si>
  <si>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</si>
  <si>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</si>
  <si>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</si>
  <si>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</si>
  <si>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</si>
  <si>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</si>
  <si>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</si>
  <si>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</si>
  <si>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</si>
  <si>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</si>
  <si>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</si>
  <si>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</si>
  <si>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</si>
  <si>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</si>
  <si>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</si>
  <si>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</si>
  <si>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</si>
  <si>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</si>
  <si>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</si>
  <si>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</si>
  <si>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</si>
  <si>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</si>
  <si>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</si>
  <si>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</si>
  <si>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</si>
  <si>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</si>
  <si>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</si>
  <si>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</si>
  <si>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</si>
  <si>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</si>
  <si>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</si>
  <si>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</si>
  <si>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</si>
  <si>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</si>
  <si>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</si>
  <si>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</si>
  <si>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</si>
  <si>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</si>
  <si>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</si>
  <si>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</si>
  <si>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</si>
  <si>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</si>
  <si>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</si>
  <si>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</si>
  <si>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</si>
  <si>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</si>
  <si>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</si>
  <si>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</si>
  <si>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</si>
  <si>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</si>
  <si>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</si>
  <si>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</si>
  <si>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</si>
  <si>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</si>
  <si>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</si>
  <si>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</si>
  <si>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</si>
  <si>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</si>
  <si>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</si>
  <si>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</si>
  <si>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</si>
  <si>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</si>
  <si>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</si>
  <si>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</si>
  <si>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</si>
  <si>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</si>
  <si>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</si>
  <si>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</si>
  <si>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</si>
  <si>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</si>
  <si>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</si>
  <si>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</si>
  <si>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</si>
  <si>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</si>
  <si>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</si>
  <si>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</si>
  <si>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</si>
  <si>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</si>
  <si>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</si>
  <si>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</si>
  <si>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</si>
  <si>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</si>
  <si>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</si>
  <si>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</si>
  <si>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</si>
  <si>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</si>
  <si>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</si>
  <si>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</si>
  <si>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</si>
  <si>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</si>
  <si>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</si>
  <si>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</si>
  <si>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</si>
  <si>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</si>
  <si>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</si>
  <si>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</si>
  <si>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</si>
  <si>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</si>
  <si>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</si>
  <si>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</si>
  <si>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</si>
  <si>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</si>
  <si>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</si>
  <si>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</si>
  <si>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</si>
  <si>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</si>
  <si>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</si>
  <si>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</si>
  <si>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</si>
  <si>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</si>
  <si>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</si>
  <si>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</si>
  <si>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</si>
  <si>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</si>
  <si>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</si>
  <si>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</si>
  <si>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</si>
  <si>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</si>
  <si>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</si>
  <si>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</si>
  <si>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</si>
  <si>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</si>
  <si>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</si>
  <si>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</si>
  <si>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</si>
  <si>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</si>
  <si>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</si>
  <si>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</si>
  <si>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</si>
  <si>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</si>
  <si>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</si>
  <si>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</si>
  <si>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</si>
  <si>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</si>
  <si>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</si>
  <si>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</si>
  <si>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</si>
  <si>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</si>
  <si>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</si>
  <si>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</si>
  <si>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</si>
  <si>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</si>
  <si>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</si>
  <si>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</si>
  <si>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</si>
  <si>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</si>
  <si>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</si>
  <si>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</si>
  <si>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</si>
  <si>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</si>
  <si>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</si>
  <si>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</si>
  <si>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</si>
  <si>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</si>
  <si>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</si>
  <si>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</si>
  <si>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</si>
  <si>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</si>
  <si>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</si>
  <si>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</si>
  <si>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</si>
  <si>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</si>
  <si>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</si>
  <si>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</si>
  <si>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</si>
  <si>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</si>
  <si>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</si>
  <si>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</si>
  <si>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</si>
  <si>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</si>
  <si>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</si>
  <si>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</si>
  <si>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</si>
  <si>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</si>
  <si>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</si>
  <si>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</si>
  <si>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</si>
  <si>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</si>
  <si>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</si>
  <si>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</si>
  <si>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</si>
  <si>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</si>
  <si>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</si>
  <si>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</si>
  <si>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</si>
  <si>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</si>
  <si>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</si>
  <si>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</si>
  <si>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</si>
  <si>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</si>
  <si>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</si>
  <si>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</si>
  <si>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</si>
  <si>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</si>
  <si>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</si>
  <si>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</si>
  <si>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</si>
  <si>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</si>
  <si>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</si>
  <si>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</si>
  <si>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</si>
  <si>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</si>
  <si>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</si>
  <si>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</si>
  <si>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</si>
  <si>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</si>
  <si>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</si>
  <si>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</si>
  <si>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</si>
  <si>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</si>
  <si>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</si>
  <si>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</si>
  <si>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</si>
  <si>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</si>
  <si>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</si>
  <si>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</si>
  <si>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</si>
  <si>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</si>
  <si>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</si>
  <si>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</si>
  <si>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</si>
  <si>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</si>
  <si>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</si>
  <si>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</si>
  <si>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</si>
  <si>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</si>
  <si>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</si>
  <si>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</si>
  <si>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</si>
  <si>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</si>
  <si>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</si>
  <si>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</si>
  <si>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</si>
  <si>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</si>
  <si>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</si>
  <si>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</si>
  <si>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</si>
  <si>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</si>
  <si>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</si>
  <si>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</si>
  <si>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</si>
  <si>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</si>
  <si>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</si>
  <si>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</si>
  <si>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</si>
  <si>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</si>
  <si>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</si>
  <si>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</si>
  <si>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</si>
  <si>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</si>
  <si>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</si>
  <si>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</si>
  <si>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</si>
  <si>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</si>
  <si>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</si>
  <si>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</si>
  <si>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</si>
  <si>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</si>
  <si>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</si>
  <si>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</si>
  <si>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</si>
  <si>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</si>
  <si>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</si>
  <si>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</si>
  <si>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</si>
  <si>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</si>
  <si>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</si>
  <si>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</si>
  <si>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</si>
  <si>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</si>
  <si>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</si>
  <si>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</si>
  <si>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</si>
  <si>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</si>
  <si>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</si>
  <si>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</si>
  <si>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</si>
  <si>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</si>
  <si>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</si>
  <si>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</si>
  <si>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</si>
  <si>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</si>
  <si>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</si>
  <si>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</si>
  <si>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</si>
  <si>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</si>
  <si>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</si>
  <si>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</si>
  <si>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</si>
  <si>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</si>
  <si>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</si>
  <si>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</si>
  <si>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</si>
  <si>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</si>
  <si>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</si>
  <si>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</si>
  <si>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</si>
  <si>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</si>
  <si>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</si>
  <si>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</si>
  <si>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</si>
  <si>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</si>
  <si>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</si>
  <si>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</si>
  <si>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</si>
  <si>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</si>
  <si>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</si>
  <si>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</si>
  <si>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</si>
  <si>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</si>
  <si>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</si>
  <si>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</si>
  <si>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</si>
  <si>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</si>
  <si>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</si>
  <si>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</si>
  <si>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</si>
  <si>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</si>
  <si>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</si>
  <si>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</si>
  <si>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</si>
  <si>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</si>
  <si>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</si>
  <si>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</si>
  <si>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</si>
  <si>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</si>
  <si>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</si>
  <si>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</si>
  <si>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</si>
  <si>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</si>
  <si>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</si>
  <si>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</si>
  <si>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</si>
  <si>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</si>
  <si>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</si>
  <si>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</si>
  <si>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</si>
  <si>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</si>
  <si>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</si>
  <si>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</si>
  <si>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</si>
  <si>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</si>
  <si>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</si>
  <si>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</si>
  <si>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</si>
  <si>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</si>
  <si>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</si>
  <si>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</si>
  <si>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</si>
  <si>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</si>
  <si>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</si>
  <si>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</si>
  <si>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</si>
  <si>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</si>
  <si>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</si>
  <si>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</si>
  <si>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</si>
  <si>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</si>
  <si>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</si>
  <si>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</si>
  <si>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</si>
  <si>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</si>
  <si>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</si>
  <si>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</si>
  <si>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</si>
  <si>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</si>
  <si>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</si>
  <si>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</si>
  <si>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</si>
  <si>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</si>
  <si>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</si>
  <si>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</si>
  <si>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</si>
  <si>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</si>
  <si>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</si>
  <si>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</si>
  <si>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</si>
  <si>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</si>
  <si>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</si>
  <si>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</si>
  <si>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</si>
  <si>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</si>
  <si>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</si>
  <si>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</si>
  <si>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</si>
  <si>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</si>
  <si>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</si>
  <si>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</si>
  <si>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</si>
  <si>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</si>
  <si>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</si>
  <si>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</si>
  <si>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</si>
  <si>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</si>
  <si>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</si>
  <si>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</si>
  <si>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</si>
  <si>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</si>
  <si>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</si>
  <si>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</si>
  <si>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</si>
  <si>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</si>
  <si>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</si>
  <si>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</si>
  <si>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</si>
  <si>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</si>
  <si>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</si>
  <si>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</si>
  <si>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</si>
  <si>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</si>
  <si>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</si>
  <si>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</si>
  <si>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</si>
  <si>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</si>
  <si>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</si>
  <si>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</si>
  <si>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</si>
  <si>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</si>
  <si>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</si>
  <si>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</si>
  <si>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</si>
  <si>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</si>
  <si>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</si>
  <si>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</si>
  <si>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</si>
  <si>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</si>
  <si>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</si>
  <si>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</si>
  <si>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</si>
  <si>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</si>
  <si>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</si>
  <si>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</si>
  <si>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</si>
  <si>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</si>
  <si>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</si>
  <si>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</si>
  <si>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</si>
  <si>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</si>
  <si>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</si>
  <si>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</si>
  <si>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</si>
  <si>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</si>
  <si>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</si>
  <si>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</si>
  <si>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</si>
  <si>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</si>
  <si>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</si>
  <si>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</si>
  <si>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</si>
  <si>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</si>
  <si>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</si>
  <si>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</si>
  <si>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</si>
  <si>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</si>
  <si>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</si>
  <si>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</si>
  <si>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</si>
  <si>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</si>
  <si>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</si>
  <si>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</si>
  <si>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</si>
  <si>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</si>
  <si>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</si>
  <si>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</si>
  <si>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</si>
  <si>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</si>
  <si>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</si>
  <si>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</si>
  <si>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</si>
  <si>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</si>
  <si>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</si>
  <si>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</si>
  <si>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</si>
  <si>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</si>
  <si>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</si>
  <si>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</si>
  <si>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</si>
  <si>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</si>
  <si>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</si>
  <si>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</si>
  <si>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</si>
  <si>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</si>
  <si>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</si>
  <si>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</si>
  <si>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</si>
  <si>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</si>
  <si>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</si>
  <si>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</si>
  <si>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</si>
  <si>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</si>
  <si>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</si>
  <si>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</si>
  <si>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</si>
  <si>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</si>
  <si>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</si>
  <si>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</si>
  <si>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</si>
  <si>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</si>
  <si>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</si>
  <si>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</si>
  <si>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</si>
  <si>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</si>
  <si>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</si>
  <si>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</si>
  <si>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</si>
  <si>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</si>
  <si>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</si>
  <si>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</si>
  <si>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</si>
  <si>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</si>
  <si>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</si>
  <si>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</si>
  <si>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</si>
  <si>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</si>
  <si>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</si>
  <si>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</si>
  <si>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</si>
  <si>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</si>
  <si>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</si>
  <si>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</si>
  <si>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</si>
  <si>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</si>
  <si>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</si>
  <si>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</si>
  <si>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</si>
  <si>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</si>
  <si>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</si>
  <si>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</si>
  <si>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</si>
  <si>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</si>
  <si>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</si>
  <si>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</si>
  <si>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</si>
  <si>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</si>
  <si>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</si>
  <si>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</si>
  <si>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</si>
  <si>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</si>
  <si>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</si>
  <si>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</si>
  <si>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</si>
  <si>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</si>
  <si>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</si>
  <si>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</si>
  <si>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</si>
  <si>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</si>
  <si>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</si>
  <si>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</si>
  <si>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</si>
  <si>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</si>
  <si>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</si>
  <si>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</si>
  <si>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</si>
  <si>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</si>
  <si>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</si>
  <si>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</si>
  <si>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</si>
  <si>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</si>
  <si>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</si>
  <si>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</si>
  <si>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</si>
  <si>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</si>
  <si>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</si>
  <si>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</si>
  <si>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</si>
  <si>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小胖</t>
    <phoneticPr fontId="30" type="noConversion"/>
  </si>
  <si>
    <t>數量修正</t>
    <phoneticPr fontId="30" type="noConversion"/>
  </si>
  <si>
    <t>2025-05-16 10:04:00</t>
  </si>
  <si>
    <t>2025-05-16 09:30:00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</si>
</sst>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515">
    <dxf>
      <font>
        <b/>
        <i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ont>
        <b/>
        <i val="0"/>
        <color theme="2"/>
      </font>
      <fill>
        <patternFill>
          <bgColor rgb="FFFF0000"/>
        </patternFill>
      </fill>
    </dxf>
    <dxf>
      <fill>
        <patternFill>
          <bgColor rgb="FF92D050"/>
        </patternFill>
      </fill>
    </dxf>
    <dxf>
      <font>
        <b/>
        <i val="0"/>
        <color rgb="FFFF0000"/>
      </font>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font>
      <fill>
        <patternFill>
          <bgColor theme="8" tint="0.39994506668294322"/>
        </patternFill>
      </fill>
    </dxf>
    <dxf>
      <font>
        <b/>
        <i val="0"/>
        <color rgb="FFFF0000"/>
      </font>
    </dxf>
    <dxf>
      <fill>
        <patternFill>
          <bgColor rgb="FF92D050"/>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ont>
        <b/>
        <i val="0"/>
        <color theme="2"/>
      </font>
      <fill>
        <patternFill>
          <bgColor rgb="FFFF0000"/>
        </patternFill>
      </fill>
    </dxf>
    <dxf>
      <fill>
        <patternFill>
          <bgColor rgb="FF92D050"/>
        </patternFill>
      </fill>
    </dxf>
    <dxf>
      <font>
        <b/>
        <i val="0"/>
        <color rgb="FFFF0000"/>
      </font>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19050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22859</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19050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22859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22859</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15241</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22859</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22859</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22859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22859</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57150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1905</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22859</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19050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57150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22859</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22859</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22859</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22859</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22859</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20955</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22859</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22859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22859</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15241</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22859</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22859</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22859</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17145</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20955</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22859</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22859</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22859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167640</xdr:rowOff>
        </xdr:from>
        <xdr:to>
          <xdr:col>7</xdr:col>
          <xdr:colOff>53340</xdr:colOff>
          <xdr:row>153</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1905</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173355</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173355</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82" activePane="bottomLeft" state="frozen"/>
      <selection activeCell="Z18" sqref="Z18"/>
      <selection pane="bottomLeft" activeCell="B97" sqref="B9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7438</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COUNTIF($D$15:$D$303,C2)</f>
        <v>1</v>
      </c>
      <c r="D3" s="223">
        <f>COUNTIF($D$15:$D$303,D2)</f>
        <v>3</v>
      </c>
      <c r="E3" s="223">
        <f>COUNTIF($D$15:$D$303,E2)</f>
        <v>17</v>
      </c>
      <c r="F3" s="223">
        <f>COUNTIF($D$15:$D$303,F2)</f>
        <v>2</v>
      </c>
      <c r="G3" s="223">
        <f>COUNTIF($D$15:$D$303,G2)</f>
        <v>13</v>
      </c>
      <c r="H3" s="223">
        <f>COUNTIF($D$15:$D$303,H2)</f>
        <v>8</v>
      </c>
      <c r="I3" s="223">
        <f>COUNTIF($D$15:$D$303,I2)</f>
        <v>12</v>
      </c>
      <c r="J3" s="223">
        <f>COUNTIF($D$15:$D$303,J2)</f>
        <v>0</v>
      </c>
      <c r="K3" s="223">
        <f>COUNTIF($D$15:$D$303,K2)</f>
        <v>16</v>
      </c>
      <c r="L3" s="223">
        <f>COUNTIF($D$15:$D$303,L2)</f>
        <v>72</v>
      </c>
      <c r="M3" s="223">
        <f>COUNTIF($D$15:$D$303,M2)</f>
        <v>30</v>
      </c>
      <c r="N3" s="223">
        <f>COUNTIF($D$15:$D$303,N2)</f>
        <v>3</v>
      </c>
      <c r="O3" s="224">
        <f>COUNTIF($D$15:$D$303,O2)</f>
        <v>35</v>
      </c>
      <c r="P3" s="137"/>
      <c r="W3" s="351"/>
    </row>
    <row r="4" spans="1:27" ht="18.600000000000001" customHeight="1">
      <c r="A4" s="217" t="s">
        <v>4422</v>
      </c>
      <c r="B4" s="218">
        <f>SUM(C4:O4)-COUNTIF(O:O,"已維修完工")</f>
        <v>160</v>
      </c>
      <c r="C4" s="251">
        <f>COUNTIFS($D$15:$D$303,C2,$Z$15:$Z$303,"STAR")</f>
        <v>1</v>
      </c>
      <c r="D4" s="252">
        <f>COUNTIFS($D$15:$D$303,D2,$Z$15:$Z$303,"STAR")</f>
        <v>1</v>
      </c>
      <c r="E4" s="252">
        <f>COUNTIFS($D$15:$D$303,E2,$Z$15:$Z$303,"STAR")</f>
        <v>11</v>
      </c>
      <c r="F4" s="252">
        <f>COUNTIFS($D$15:$D$303,F2,$Z$15:$Z$303,"STAR")</f>
        <v>1</v>
      </c>
      <c r="G4" s="252">
        <f>COUNTIFS($D$15:$D$303,G2,$Z$15:$Z$303,"STAR")</f>
        <v>8</v>
      </c>
      <c r="H4" s="252">
        <f>COUNTIFS($D$15:$D$303,H2,$Z$15:$Z$303,"STAR")</f>
        <v>5</v>
      </c>
      <c r="I4" s="252">
        <f>COUNTIFS($D$15:$D$303,I2,$Z$15:$Z$303,"STAR")</f>
        <v>11</v>
      </c>
      <c r="J4" s="252">
        <f>COUNTIFS($D$15:$D$303,J2,$Z$15:$Z$303,"STAR")</f>
        <v>0</v>
      </c>
      <c r="K4" s="252">
        <f>COUNTIFS($D$15:$D$303,K2,$Z$15:$Z$303,"STAR")</f>
        <v>11</v>
      </c>
      <c r="L4" s="252">
        <f>COUNTIFS($D$15:$D$303,L2,$Z$15:$Z$303,"STAR")</f>
        <v>63</v>
      </c>
      <c r="M4" s="252">
        <f>COUNTIFS($D$15:$D$303,M2,$Z$15:$Z$303,"STAR")</f>
        <v>21</v>
      </c>
      <c r="N4" s="252">
        <f>COUNTIFS($D$15:$D$303,N2,$Z$15:$Z$303,"STAR")</f>
        <v>2</v>
      </c>
      <c r="O4" s="253">
        <f>COUNTIFS($D$15:$D$303,O2,$Z$15:$Z$303,"STAR")</f>
        <v>26</v>
      </c>
      <c r="P4" s="137"/>
      <c r="Q4" s="150"/>
      <c r="R4" s="150"/>
      <c r="S4" s="150"/>
      <c r="W4" s="351"/>
    </row>
    <row r="5" spans="1:27" s="5" customFormat="1" ht="18.600000000000001" hidden="1" customHeight="1">
      <c r="A5" s="257" t="s">
        <v>4128</v>
      </c>
      <c r="B5" s="153">
        <f t="shared" si="0"/>
        <v>0</v>
      </c>
      <c r="C5" s="156">
        <f>COUNTIFS($D$15:$D$303,C2,$F$15:$F$303,"*撤店*")</f>
        <v>0</v>
      </c>
      <c r="D5" s="157">
        <f>COUNTIFS($D$15:$D$303,D2,$F$15:$F$303,"*撤店*")</f>
        <v>0</v>
      </c>
      <c r="E5" s="157">
        <f>COUNTIFS($D$15:$D$303,E2,$F$15:$F$303,"*撤店*")</f>
        <v>0</v>
      </c>
      <c r="F5" s="157">
        <f>COUNTIFS($D$15:$D$303,F2,$F$15:$F$303,"*撤店*")</f>
        <v>0</v>
      </c>
      <c r="G5" s="157">
        <f>COUNTIFS($D$15:$D$303,G2,$F$15:$F$303,"*撤店*")</f>
        <v>0</v>
      </c>
      <c r="H5" s="157">
        <f>COUNTIFS($D$15:$D$303,H2,$F$15:$F$303,"*撤店*")</f>
        <v>0</v>
      </c>
      <c r="I5" s="157">
        <f>COUNTIFS($D$15:$D$303,I2,$F$15:$F$303,"*撤店*")</f>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COUNTIFS($D$15:$D$300,C2,$F$15:$F$300,"新開")</f>
        <v>0</v>
      </c>
      <c r="D6" s="249">
        <f>COUNTIFS($D$15:$D$300,D2,$F$15:$F$300,"新開")</f>
        <v>0</v>
      </c>
      <c r="E6" s="249">
        <f>COUNTIFS($D$15:$D$300,E2,$F$15:$F$300,"新開")</f>
        <v>0</v>
      </c>
      <c r="F6" s="249">
        <f>COUNTIFS($D$15:$D$300,F2,$F$15:$F$300,"新開")</f>
        <v>0</v>
      </c>
      <c r="G6" s="249">
        <f>COUNTIFS($D$15:$D$300,G2,$F$15:$F$300,"新開")</f>
        <v>0</v>
      </c>
      <c r="H6" s="249">
        <f>COUNTIFS($D$15:$D$300,H2,$F$15:$F$300,"新開")</f>
        <v>0</v>
      </c>
      <c r="I6" s="249">
        <f>COUNTIFS($D$15:$D$300,I2,$F$15:$F$300,"新開")</f>
        <v>0</v>
      </c>
      <c r="J6" s="249">
        <f>COUNTIFS($D$15:$D$300,J2,$F$15:$F$300,"新開")</f>
        <v>0</v>
      </c>
      <c r="K6" s="249">
        <f>COUNTIFS($D$15:$D$300,K2,$F$15:$F$300,"新開")</f>
        <v>1</v>
      </c>
      <c r="L6" s="249">
        <f>COUNTIFS($D$15:$D$300,L2,$F$15:$F$300,"新開")</f>
        <v>1</v>
      </c>
      <c r="M6" s="249">
        <f>COUNTIFS($D$15:$D$300,M2,$F$15:$F$300,"新開")</f>
        <v>0</v>
      </c>
      <c r="N6" s="249">
        <f>COUNTIFS($D$15:$D$300,N2,$F$15:$F$300,"新開")</f>
        <v>0</v>
      </c>
      <c r="O6" s="250">
        <f>COUNTIFS($D$15:$D$300,O2,$F$15:$F$300,"新開")</f>
        <v>0</v>
      </c>
      <c r="P6" s="141"/>
      <c r="Q6" s="141"/>
      <c r="R6" s="141"/>
      <c r="S6" s="141"/>
      <c r="W6" s="141"/>
    </row>
    <row r="7" spans="1:27" s="5" customFormat="1" ht="18.600000000000001" hidden="1" customHeight="1">
      <c r="A7" s="259" t="s">
        <v>4130</v>
      </c>
      <c r="B7" s="160">
        <f t="shared" si="0"/>
        <v>7</v>
      </c>
      <c r="C7" s="156">
        <f>COUNTIFS($G$15:$G$303,"*萊到店*",$D$15:$D$303,C2)</f>
        <v>0</v>
      </c>
      <c r="D7" s="157">
        <f>COUNTIFS($G$15:$G$303,"*萊到店*",$D$15:$D$303,D2)</f>
        <v>0</v>
      </c>
      <c r="E7" s="157">
        <f>COUNTIFS($G$15:$G$303,"*萊到店*",$D$15:$D$303,E2)</f>
        <v>0</v>
      </c>
      <c r="F7" s="157">
        <f>COUNTIFS($G$15:$G$303,"*萊到店*",$D$15:$D$303,F2)</f>
        <v>0</v>
      </c>
      <c r="G7" s="157">
        <f>COUNTIFS($G$15:$G$303,"*萊到店*",$D$15:$D$303,G2)</f>
        <v>2</v>
      </c>
      <c r="H7" s="157">
        <f>COUNTIFS($G$15:$G$303,"*萊到店*",$D$15:$D$303,H2)</f>
        <v>0</v>
      </c>
      <c r="I7" s="157">
        <f>COUNTIFS($G$15:$G$303,"*萊到店*",$D$15:$D$303,I2)</f>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126</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6</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54</v>
      </c>
      <c r="M8" s="226">
        <f>COUNTIFS($D$15:$D$303,M2,$I$15:$I$303, "&gt;="&amp;A1, $I$15:$I$303,"&lt;"&amp;B1)</f>
        <v>19</v>
      </c>
      <c r="N8" s="226">
        <f>COUNTIFS($D$15:$D$303,N2,$I$15:$I$303, "&gt;="&amp;A1, $I$15:$I$303,"&lt;"&amp;B1)</f>
        <v>2</v>
      </c>
      <c r="O8" s="227">
        <f>COUNTIFS($D$15:$D$303,O2,$I$15:$I$303, "&gt;="&amp;A1, $I$15:$I$303,"&lt;"&amp;B1)</f>
        <v>13</v>
      </c>
      <c r="P8" s="137"/>
      <c r="Q8" s="137"/>
      <c r="R8" s="137"/>
      <c r="S8" s="137"/>
      <c r="W8" s="141"/>
    </row>
    <row r="9" spans="1:27" s="5" customFormat="1" ht="18.600000000000001" customHeight="1">
      <c r="A9" s="233" t="s">
        <v>4131</v>
      </c>
      <c r="B9" s="234">
        <f t="shared" si="0"/>
        <v>84</v>
      </c>
      <c r="C9" s="163">
        <f>C3-C8-C6-C5</f>
        <v>0</v>
      </c>
      <c r="D9" s="164">
        <f>D3-D8-D6-D5</f>
        <v>0</v>
      </c>
      <c r="E9" s="164">
        <f>E3-E8-E6-E5</f>
        <v>10</v>
      </c>
      <c r="F9" s="164">
        <f>F3-F8-F6-F5</f>
        <v>1</v>
      </c>
      <c r="G9" s="164">
        <f>G3-G8-G6-G5</f>
        <v>7</v>
      </c>
      <c r="H9" s="164">
        <f>H3-H8-H6-H5</f>
        <v>0</v>
      </c>
      <c r="I9" s="164">
        <f>I3-I8-I6-I5</f>
        <v>7</v>
      </c>
      <c r="J9" s="164">
        <f>J3-J8-J6-J5</f>
        <v>0</v>
      </c>
      <c r="K9" s="164">
        <f>K3-K8-K6-K5</f>
        <v>8</v>
      </c>
      <c r="L9" s="164">
        <f>L3-L8-L6-L5</f>
        <v>17</v>
      </c>
      <c r="M9" s="164">
        <f>M3-M8-M6-M5</f>
        <v>11</v>
      </c>
      <c r="N9" s="164">
        <f>N3-N8-N6-N5</f>
        <v>1</v>
      </c>
      <c r="O9" s="264">
        <f>O3-O8-O6-O5</f>
        <v>22</v>
      </c>
      <c r="P9" s="141"/>
      <c r="Q9" s="141"/>
      <c r="R9" s="141"/>
      <c r="S9" s="141"/>
      <c r="W9" s="141"/>
    </row>
    <row r="10" spans="1:27" ht="18.600000000000001" customHeight="1">
      <c r="A10" s="161" t="s">
        <v>4423</v>
      </c>
      <c r="B10" s="162">
        <f t="shared" ref="B10:B11" si="1">SUM(C10:O10)</f>
        <v>64</v>
      </c>
      <c r="C10" s="225">
        <f>COUNTIFS($D$15:$D$300,C2,$R$15:$R$300,$D$1)</f>
        <v>1</v>
      </c>
      <c r="D10" s="226">
        <f>COUNTIFS($D$15:$D$300,D2,$R$15:$R$300,$D$1)</f>
        <v>0</v>
      </c>
      <c r="E10" s="226">
        <f>COUNTIFS($D$15:$D$300,E2,$R$15:$R$300,$D$1)</f>
        <v>3</v>
      </c>
      <c r="F10" s="226">
        <f>COUNTIFS($D$15:$D$300,F2,$R$15:$R$300,$D$1)</f>
        <v>1</v>
      </c>
      <c r="G10" s="226">
        <f>COUNTIFS($D$15:$D$300,G2,$R$15:$R$300,$D$1)</f>
        <v>2</v>
      </c>
      <c r="H10" s="226">
        <f>COUNTIFS($D$15:$D$300,H2,$R$15:$R$300,$D$1)</f>
        <v>5</v>
      </c>
      <c r="I10" s="226">
        <f>COUNTIFS($D$15:$D$300,I2,$R$15:$R$300,$D$1)</f>
        <v>2</v>
      </c>
      <c r="J10" s="226">
        <f>COUNTIFS($D$15:$D$300,J2,$R$15:$R$300,$D$1)</f>
        <v>0</v>
      </c>
      <c r="K10" s="226">
        <f>COUNTIFS($D$15:$D$300,K2,$R$15:$R$300,$D$1)</f>
        <v>0</v>
      </c>
      <c r="L10" s="226">
        <f>COUNTIFS($D$15:$D$300,L2,$R$15:$R$300,$D$1)</f>
        <v>30</v>
      </c>
      <c r="M10" s="226">
        <f>COUNTIFS($D$15:$D$300,M2,$R$15:$R$300,$D$1)</f>
        <v>9</v>
      </c>
      <c r="N10" s="226">
        <f>COUNTIFS($D$15:$D$300,N2,$R$15:$R$300,$D$1)</f>
        <v>2</v>
      </c>
      <c r="O10" s="226">
        <f>COUNTIFS($D$15:$D$300,O2,$R$15:$R$300,$D$1)</f>
        <v>9</v>
      </c>
      <c r="P10" s="335"/>
      <c r="Q10" s="335"/>
      <c r="R10" s="334"/>
      <c r="S10" s="334"/>
      <c r="W10" s="141"/>
    </row>
    <row r="11" spans="1:27" s="5" customFormat="1" ht="18.600000000000001" customHeight="1">
      <c r="A11" s="165" t="s">
        <v>4131</v>
      </c>
      <c r="B11" s="162">
        <f t="shared" si="1"/>
        <v>97</v>
      </c>
      <c r="C11" s="228">
        <f>C4-C10</f>
        <v>0</v>
      </c>
      <c r="D11" s="229">
        <f>D4-D10</f>
        <v>1</v>
      </c>
      <c r="E11" s="229">
        <f>E4-E10</f>
        <v>8</v>
      </c>
      <c r="F11" s="229">
        <f>F4-F10</f>
        <v>0</v>
      </c>
      <c r="G11" s="229">
        <f>G4-G10</f>
        <v>6</v>
      </c>
      <c r="H11" s="229">
        <f>H4-H10</f>
        <v>0</v>
      </c>
      <c r="I11" s="229">
        <f>I4-I10</f>
        <v>9</v>
      </c>
      <c r="J11" s="229">
        <f>J4-J10</f>
        <v>0</v>
      </c>
      <c r="K11" s="229">
        <f>K4-K10</f>
        <v>11</v>
      </c>
      <c r="L11" s="229">
        <f>L4-L10</f>
        <v>33</v>
      </c>
      <c r="M11" s="229">
        <f>M4-M10</f>
        <v>12</v>
      </c>
      <c r="N11" s="229">
        <f>N4-N10</f>
        <v>0</v>
      </c>
      <c r="O11" s="230">
        <f>O4-O10</f>
        <v>17</v>
      </c>
      <c r="P11" s="141"/>
      <c r="Q11" s="141"/>
      <c r="R11" s="141"/>
      <c r="S11" s="141"/>
      <c r="W11" s="141"/>
    </row>
    <row r="12" spans="1:27" ht="18.600000000000001" customHeight="1">
      <c r="A12" s="166" t="s">
        <v>5024</v>
      </c>
      <c r="B12" s="268">
        <f>B8/B3</f>
        <v>0.59433962264150941</v>
      </c>
      <c r="C12" s="265">
        <f>C8/(C3-C6)</f>
        <v>1</v>
      </c>
      <c r="D12" s="266">
        <f>D8/(D3-D6)</f>
        <v>1</v>
      </c>
      <c r="E12" s="266">
        <f>E8/(E3-E6)</f>
        <v>0.41176470588235292</v>
      </c>
      <c r="F12" s="266">
        <f>F8/(F3-F6)</f>
        <v>0.5</v>
      </c>
      <c r="G12" s="266">
        <f>G8/(G3-G6)</f>
        <v>0.46153846153846156</v>
      </c>
      <c r="H12" s="266">
        <f>H8/(H3-H6)</f>
        <v>1</v>
      </c>
      <c r="I12" s="266">
        <f>I8/(I3-I6)</f>
        <v>0.41666666666666669</v>
      </c>
      <c r="J12" s="266" t="e">
        <f>J8/(J3-J6)</f>
        <v>#DIV/0!</v>
      </c>
      <c r="K12" s="266">
        <f>K8/(K3-K6)</f>
        <v>0.46666666666666667</v>
      </c>
      <c r="L12" s="266">
        <f>L8/(L3-L6)</f>
        <v>0.76056338028169013</v>
      </c>
      <c r="M12" s="266">
        <f>M8/(M3-M6)</f>
        <v>0.6333333333333333</v>
      </c>
      <c r="N12" s="266">
        <f>N8/(N3-N6)</f>
        <v>0.66666666666666663</v>
      </c>
      <c r="O12" s="267">
        <f>O8/(O3-O6)</f>
        <v>0.37142857142857144</v>
      </c>
      <c r="P12" s="137"/>
      <c r="Q12" s="137"/>
      <c r="R12" s="137"/>
      <c r="S12" s="137"/>
      <c r="W12" s="141"/>
    </row>
    <row r="13" spans="1:27" ht="18.600000000000001" customHeight="1">
      <c r="A13" s="166" t="s">
        <v>4139</v>
      </c>
      <c r="B13" s="268">
        <f>B10/B4</f>
        <v>0.4</v>
      </c>
      <c r="C13" s="235">
        <f>C10/C4</f>
        <v>1</v>
      </c>
      <c r="D13" s="167">
        <f>D10/D4</f>
        <v>0</v>
      </c>
      <c r="E13" s="167">
        <f>E10/E4</f>
        <v>0.27272727272727271</v>
      </c>
      <c r="F13" s="167">
        <f>F10/F4</f>
        <v>1</v>
      </c>
      <c r="G13" s="167">
        <f>G10/G4</f>
        <v>0.25</v>
      </c>
      <c r="H13" s="167">
        <f>H10/H4</f>
        <v>1</v>
      </c>
      <c r="I13" s="167">
        <f>I10/I4</f>
        <v>0.18181818181818182</v>
      </c>
      <c r="J13" s="167" t="e">
        <f>J10/J4</f>
        <v>#DIV/0!</v>
      </c>
      <c r="K13" s="167">
        <f>K10/K4</f>
        <v>0</v>
      </c>
      <c r="L13" s="167">
        <f>L10/L4</f>
        <v>0.47619047619047616</v>
      </c>
      <c r="M13" s="167">
        <f>M10/M4</f>
        <v>0.42857142857142855</v>
      </c>
      <c r="N13" s="167">
        <f>N10/N4</f>
        <v>1</v>
      </c>
      <c r="O13" s="168">
        <f>O10/O4</f>
        <v>0.34615384615384615</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7439</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IF(AND(T15&lt;&gt;0, T15-U15=0), "已維修完工",
   IF(I15="", "未到店",
      IF(AND(G15&lt;&gt;"萊到店 WebPOS", Q15&lt;&gt;"EDC"), "EDC異常",
         IF(AND(W15="HUB", N15=""), "HUB異常",
            IF(OR(AND(Z15="STAR", R15="STAR"), AND(Z15&lt;&gt;"STAR", R15="")), "已完工", "STAR異常")
         )
      )
   )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8">
        <f>IF(OR(T15="",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IF(AND(T16&lt;&gt;0, T16-U16=0), "已維修完工",
   IF(I16="", "未到店",
      IF(AND(G16&lt;&gt;"萊到店 WebPOS", Q16&lt;&gt;"EDC"), "EDC異常",
         IF(AND(W16="HUB", N16=""), "HUB異常",
            IF(OR(AND(Z16="STAR", R16="STAR"), AND(Z16&lt;&gt;"STAR", R16="")), "已完工", "STAR異常")
         )
      )
   )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8">
        <f>IF(OR(T16="",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IF(AND(T17&lt;&gt;0, T17-U17=0), "已維修完工",
   IF(I17="", "未到店",
      IF(AND(G17&lt;&gt;"萊到店 WebPOS", Q17&lt;&gt;"EDC"), "EDC異常",
         IF(AND(W17="HUB", N17=""), "HUB異常",
            IF(OR(AND(Z17="STAR", R17="STAR"), AND(Z17&lt;&gt;"STAR", R17="")), "已完工", "STAR異常")
         )
      )
   )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8">
        <f>IF(OR(T17="",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IF(AND(T18&lt;&gt;0, T18-U18=0), "已維修完工",
   IF(I18="", "未到店",
      IF(AND(G18&lt;&gt;"萊到店 WebPOS", Q18&lt;&gt;"EDC"), "EDC異常",
         IF(AND(W18="HUB", N18=""), "HUB異常",
            IF(OR(AND(Z18="STAR", R18="STAR"), AND(Z18&lt;&gt;"STAR", R18="")), "已完工", "STAR異常")
         )
      )
   )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8">
        <f>IF(OR(T18="",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IF(AND(T19&lt;&gt;0, T19-U19=0), "已維修完工",
   IF(I19="", "未到店",
      IF(AND(G19&lt;&gt;"萊到店 WebPOS", Q19&lt;&gt;"EDC"), "EDC異常",
         IF(AND(W19="HUB", N19=""), "HUB異常",
            IF(OR(AND(Z19="STAR", R19="STAR"), AND(Z19&lt;&gt;"STAR", R19="")), "已完工", "STAR異常")
         )
      )
   )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8">
        <f>IF(OR(T19="",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IF(AND(T20&lt;&gt;0, T20-U20=0), "已維修完工",
   IF(I20="", "未到店",
      IF(AND(G20&lt;&gt;"萊到店 WebPOS", Q20&lt;&gt;"EDC"), "EDC異常",
         IF(AND(W20="HUB", N20=""), "HUB異常",
            IF(OR(AND(Z20="STAR", R20="STAR"), AND(Z20&lt;&gt;"STAR", R20="")), "已完工", "STAR異常")
         )
      )
   )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8">
        <f>IF(OR(T20="",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IF(AND(T21&lt;&gt;0, T21-U21=0), "已維修完工",
   IF(I21="", "未到店",
      IF(AND(G21&lt;&gt;"萊到店 WebPOS", Q21&lt;&gt;"EDC"), "EDC異常",
         IF(AND(W21="HUB", N21=""), "HUB異常",
            IF(OR(AND(Z21="STAR", R21="STAR"), AND(Z21&lt;&gt;"STAR", R21="")), "已完工", "STAR異常")
         )
      )
   )
)</f>
        <v>已完工</v>
      </c>
      <c r="P21" s="238" t="str">
        <f>(TEXT(I21,"yyyymmdd"))&amp;$S$2&amp;A21&amp;$S$2&amp;B21&amp;$Q$2</f>
        <v>20250402-4260-三重重高店(定保)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8">
        <f>IF(OR(T21="",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IF(AND(T22&lt;&gt;0, T22-U22=0), "已維修完工",
   IF(I22="", "未到店",
      IF(AND(G22&lt;&gt;"萊到店 WebPOS", Q22&lt;&gt;"EDC"), "EDC異常",
         IF(AND(W22="HUB", N22=""), "HUB異常",
            IF(OR(AND(Z22="STAR", R22="STAR"), AND(Z22&lt;&gt;"STAR", R22="")), "已完工", "STAR異常")
         )
      )
   )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8">
        <f>IF(OR(T22="",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IF(AND(T23&lt;&gt;0, T23-U23=0), "已維修完工",
   IF(I23="", "未到店",
      IF(AND(G23&lt;&gt;"萊到店 WebPOS", Q23&lt;&gt;"EDC"), "EDC異常",
         IF(AND(W23="HUB", N23=""), "HUB異常",
            IF(OR(AND(Z23="STAR", R23="STAR"), AND(Z23&lt;&gt;"STAR", R23="")), "已完工", "STAR異常")
         )
      )
   )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8">
        <f>IF(OR(T23="",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IF(AND(T24&lt;&gt;0, T24-U24=0), "已維修完工",
   IF(I24="", "未到店",
      IF(AND(G24&lt;&gt;"萊到店 WebPOS", Q24&lt;&gt;"EDC"), "EDC異常",
         IF(AND(W24="HUB", N24=""), "HUB異常",
            IF(OR(AND(Z24="STAR", R24="STAR"), AND(Z24&lt;&gt;"STAR", R24="")), "已完工", "STAR異常")
         )
      )
   )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8">
        <f>IF(OR(T24="",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IF(AND(T25&lt;&gt;0, T25-U25=0), "已維修完工",
   IF(I25="", "未到店",
      IF(AND(G25&lt;&gt;"萊到店 WebPOS", Q25&lt;&gt;"EDC"), "EDC異常",
         IF(AND(W25="HUB", N25=""), "HUB異常",
            IF(OR(AND(Z25="STAR", R25="STAR"), AND(Z25&lt;&gt;"STAR", R25="")), "已完工", "STAR異常")
         )
      )
   )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8">
        <f>IF(OR(T25="",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IF(AND(T26&lt;&gt;0, T26-U26=0), "已維修完工",
   IF(I26="", "未到店",
      IF(AND(G26&lt;&gt;"萊到店 WebPOS", Q26&lt;&gt;"EDC"), "EDC異常",
         IF(AND(W26="HUB", N26=""), "HUB異常",
            IF(OR(AND(Z26="STAR", R26="STAR"), AND(Z26&lt;&gt;"STAR", R26="")), "已完工", "STAR異常")
         )
      )
   )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8">
        <f>IF(OR(T26="",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IF(AND(T27&lt;&gt;0, T27-U27=0), "已維修完工",
   IF(I27="", "未到店",
      IF(AND(G27&lt;&gt;"萊到店 WebPOS", Q27&lt;&gt;"EDC"), "EDC異常",
         IF(AND(W27="HUB", N27=""), "HUB異常",
            IF(OR(AND(Z27="STAR", R27="STAR"), AND(Z27&lt;&gt;"STAR", R27="")), "已完工", "STAR異常")
         )
      )
   )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8">
        <f>IF(OR(T27="",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IF(AND(T28&lt;&gt;0, T28-U28=0), "已維修完工",
   IF(I28="", "未到店",
      IF(AND(G28&lt;&gt;"萊到店 WebPOS", Q28&lt;&gt;"EDC"), "EDC異常",
         IF(AND(W28="HUB", N28=""), "HUB異常",
            IF(OR(AND(Z28="STAR", R28="STAR"), AND(Z28&lt;&gt;"STAR", R28="")), "已完工", "STAR異常")
         )
      )
   )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8">
        <f>IF(OR(T28="",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IF(AND(T29&lt;&gt;0, T29-U29=0), "已維修完工",
   IF(I29="", "未到店",
      IF(AND(G29&lt;&gt;"萊到店 WebPOS", Q29&lt;&gt;"EDC"), "EDC異常",
         IF(AND(W29="HUB", N29=""), "HUB異常",
            IF(OR(AND(Z29="STAR", R29="STAR"), AND(Z29&lt;&gt;"STAR", R29="")), "已完工", "STAR異常")
         )
      )
   )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8">
        <f>IF(OR(T29="",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IF(AND(T30&lt;&gt;0, T30-U30=0), "已維修完工",
   IF(I30="", "未到店",
      IF(AND(G30&lt;&gt;"萊到店 WebPOS", Q30&lt;&gt;"EDC"), "EDC異常",
         IF(AND(W30="HUB", N30=""), "HUB異常",
            IF(OR(AND(Z30="STAR", R30="STAR"), AND(Z30&lt;&gt;"STAR", R30="")), "已完工", "STAR異常")
         )
      )
   )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8">
        <f>IF(OR(T30="",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IF(AND(T31&lt;&gt;0, T31-U31=0), "已維修完工",
   IF(I31="", "未到店",
      IF(AND(G31&lt;&gt;"萊到店 WebPOS", Q31&lt;&gt;"EDC"), "EDC異常",
         IF(AND(W31="HUB", N31=""), "HUB異常",
            IF(OR(AND(Z31="STAR", R31="STAR"), AND(Z31&lt;&gt;"STAR", R31="")), "已完工", "STAR異常")
         )
      )
   )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8">
        <f>IF(OR(T31="",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IF(AND(T32&lt;&gt;0, T32-U32=0), "已維修完工",
   IF(I32="", "未到店",
      IF(AND(G32&lt;&gt;"萊到店 WebPOS", Q32&lt;&gt;"EDC"), "EDC異常",
         IF(AND(W32="HUB", N32=""), "HUB異常",
            IF(OR(AND(Z32="STAR", R32="STAR"), AND(Z32&lt;&gt;"STAR", R32="")), "已完工", "STAR異常")
         )
      )
   )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8">
        <f>IF(OR(T32="",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IF(AND(T33&lt;&gt;0, T33-U33=0), "已維修完工",
   IF(I33="", "未到店",
      IF(AND(G33&lt;&gt;"萊到店 WebPOS", Q33&lt;&gt;"EDC"), "EDC異常",
         IF(AND(W33="HUB", N33=""), "HUB異常",
            IF(OR(AND(Z33="STAR", R33="STAR"), AND(Z33&lt;&gt;"STAR", R33="")), "已完工", "STAR異常")
         )
      )
   )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8">
        <f>IF(OR(T33="",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IF(AND(T34&lt;&gt;0, T34-U34=0), "已維修完工",
   IF(I34="", "未到店",
      IF(AND(G34&lt;&gt;"萊到店 WebPOS", Q34&lt;&gt;"EDC"), "EDC異常",
         IF(AND(W34="HUB", N34=""), "HUB異常",
            IF(OR(AND(Z34="STAR", R34="STAR"), AND(Z34&lt;&gt;"STAR", R34="")), "已完工", "STAR異常")
         )
      )
   )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8">
        <f>IF(OR(T34="",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IF(AND(T35&lt;&gt;0, T35-U35=0), "已維修完工",
   IF(I35="", "未到店",
      IF(AND(G35&lt;&gt;"萊到店 WebPOS", Q35&lt;&gt;"EDC"), "EDC異常",
         IF(AND(W35="HUB", N35=""), "HUB異常",
            IF(OR(AND(Z35="STAR", R35="STAR"), AND(Z35&lt;&gt;"STAR", R35="")), "已完工", "STAR異常")
         )
      )
   )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8">
        <f>IF(OR(T35="",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IF(AND(T36&lt;&gt;0, T36-U36=0), "已維修完工",
   IF(I36="", "未到店",
      IF(AND(G36&lt;&gt;"萊到店 WebPOS", Q36&lt;&gt;"EDC"), "EDC異常",
         IF(AND(W36="HUB", N36=""), "HUB異常",
            IF(OR(AND(Z36="STAR", R36="STAR"), AND(Z36&lt;&gt;"STAR", R36="")), "已完工", "STAR異常")
         )
      )
   )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8">
        <f>IF(OR(T36="",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IF(AND(T37&lt;&gt;0, T37-U37=0), "已維修完工",
   IF(I37="", "未到店",
      IF(AND(G37&lt;&gt;"萊到店 WebPOS", Q37&lt;&gt;"EDC"), "EDC異常",
         IF(AND(W37="HUB", N37=""), "HUB異常",
            IF(OR(AND(Z37="STAR", R37="STAR"), AND(Z37&lt;&gt;"STAR", R37="")), "已完工", "STAR異常")
         )
      )
   )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8">
        <f>IF(OR(T37="",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IF(AND(T38&lt;&gt;0, T38-U38=0), "已維修完工",
   IF(I38="", "未到店",
      IF(AND(G38&lt;&gt;"萊到店 WebPOS", Q38&lt;&gt;"EDC"), "EDC異常",
         IF(AND(W38="HUB", N38=""), "HUB異常",
            IF(OR(AND(Z38="STAR", R38="STAR"), AND(Z38&lt;&gt;"STAR", R38="")), "已完工", "STAR異常")
         )
      )
   )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8">
        <f>IF(OR(T38="",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IF(AND(T39&lt;&gt;0, T39-U39=0), "已維修完工",
   IF(I39="", "未到店",
      IF(AND(G39&lt;&gt;"萊到店 WebPOS", Q39&lt;&gt;"EDC"), "EDC異常",
         IF(AND(W39="HUB", N39=""), "HUB異常",
            IF(OR(AND(Z39="STAR", R39="STAR"), AND(Z39&lt;&gt;"STAR", R39="")), "已完工", "STAR異常")
         )
      )
   )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8">
        <f>IF(OR(T39="",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IF(AND(T40&lt;&gt;0, T40-U40=0), "已維修完工",
   IF(I40="", "未到店",
      IF(AND(G40&lt;&gt;"萊到店 WebPOS", Q40&lt;&gt;"EDC"), "EDC異常",
         IF(AND(W40="HUB", N40=""), "HUB異常",
            IF(OR(AND(Z40="STAR", R40="STAR"), AND(Z40&lt;&gt;"STAR", R40="")), "已完工", "STAR異常")
         )
      )
   )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8">
        <f>IF(OR(T40="",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IF(AND(T41&lt;&gt;0, T41-U41=0), "已維修完工",
   IF(I41="", "未到店",
      IF(AND(G41&lt;&gt;"萊到店 WebPOS", Q41&lt;&gt;"EDC"), "EDC異常",
         IF(AND(W41="HUB", N41=""), "HUB異常",
            IF(OR(AND(Z41="STAR", R41="STAR"), AND(Z41&lt;&gt;"STAR", R41="")), "已完工", "STAR異常")
         )
      )
   )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8">
        <f>IF(OR(T41="",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IF(AND(T42&lt;&gt;0, T42-U42=0), "已維修完工",
   IF(I42="", "未到店",
      IF(AND(G42&lt;&gt;"萊到店 WebPOS", Q42&lt;&gt;"EDC"), "EDC異常",
         IF(AND(W42="HUB", N42=""), "HUB異常",
            IF(OR(AND(Z42="STAR", R42="STAR"), AND(Z42&lt;&gt;"STAR", R42="")), "已完工", "STAR異常")
         )
      )
   )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8">
        <f>IF(OR(T42="",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IF(AND(T43&lt;&gt;0, T43-U43=0), "已維修完工",
   IF(I43="", "未到店",
      IF(AND(G43&lt;&gt;"萊到店 WebPOS", Q43&lt;&gt;"EDC"), "EDC異常",
         IF(AND(W43="HUB", N43=""), "HUB異常",
            IF(OR(AND(Z43="STAR", R43="STAR"), AND(Z43&lt;&gt;"STAR", R43="")), "已完工", "STAR異常")
         )
      )
   )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8">
        <f>IF(OR(T43="",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IF(AND(T44&lt;&gt;0, T44-U44=0), "已維修完工",
   IF(I44="", "未到店",
      IF(AND(G44&lt;&gt;"萊到店 WebPOS", Q44&lt;&gt;"EDC"), "EDC異常",
         IF(AND(W44="HUB", N44=""), "HUB異常",
            IF(OR(AND(Z44="STAR", R44="STAR"), AND(Z44&lt;&gt;"STAR", R44="")), "已完工", "STAR異常")
         )
      )
   )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8">
        <f>IF(OR(T44="",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IF(AND(T45&lt;&gt;0, T45-U45=0), "已維修完工",
   IF(I45="", "未到店",
      IF(AND(G45&lt;&gt;"萊到店 WebPOS", Q45&lt;&gt;"EDC"), "EDC異常",
         IF(AND(W45="HUB", N45=""), "HUB異常",
            IF(OR(AND(Z45="STAR", R45="STAR"), AND(Z45&lt;&gt;"STAR", R45="")), "已完工", "STAR異常")
         )
      )
   )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8">
        <f>IF(OR(T45="",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IF(AND(T46&lt;&gt;0, T46-U46=0), "已維修完工",
   IF(I46="", "未到店",
      IF(AND(G46&lt;&gt;"萊到店 WebPOS", Q46&lt;&gt;"EDC"), "EDC異常",
         IF(AND(W46="HUB", N46=""), "HUB異常",
            IF(OR(AND(Z46="STAR", R46="STAR"), AND(Z46&lt;&gt;"STAR", R46="")), "已完工", "STAR異常")
         )
      )
   )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8">
        <f>IF(OR(T46="",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IF(AND(T47&lt;&gt;0, T47-U47=0), "已維修完工",
   IF(I47="", "未到店",
      IF(AND(G47&lt;&gt;"萊到店 WebPOS", Q47&lt;&gt;"EDC"), "EDC異常",
         IF(AND(W47="HUB", N47=""), "HUB異常",
            IF(OR(AND(Z47="STAR", R47="STAR"), AND(Z47&lt;&gt;"STAR", R47="")), "已完工", "STAR異常")
         )
      )
   )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8">
        <f>IF(OR(T47="",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IF(AND(T48&lt;&gt;0, T48-U48=0), "已維修完工",
   IF(I48="", "未到店",
      IF(AND(G48&lt;&gt;"萊到店 WebPOS", Q48&lt;&gt;"EDC"), "EDC異常",
         IF(AND(W48="HUB", N48=""), "HUB異常",
            IF(OR(AND(Z48="STAR", R48="STAR"), AND(Z48&lt;&gt;"STAR", R48="")), "已完工", "STAR異常")
         )
      )
   )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8">
        <f>IF(OR(T48="",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IF(AND(T49&lt;&gt;0, T49-U49=0), "已維修完工",
   IF(I49="", "未到店",
      IF(AND(G49&lt;&gt;"萊到店 WebPOS", Q49&lt;&gt;"EDC"), "EDC異常",
         IF(AND(W49="HUB", N49=""), "HUB異常",
            IF(OR(AND(Z49="STAR", R49="STAR"), AND(Z49&lt;&gt;"STAR", R49="")), "已完工", "STAR異常")
         )
      )
   )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8">
        <f>IF(OR(T49="",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IF(AND(T50&lt;&gt;0, T50-U50=0), "已維修完工",
   IF(I50="", "未到店",
      IF(AND(G50&lt;&gt;"萊到店 WebPOS", Q50&lt;&gt;"EDC"), "EDC異常",
         IF(AND(W50="HUB", N50=""), "HUB異常",
            IF(OR(AND(Z50="STAR", R50="STAR"), AND(Z50&lt;&gt;"STAR", R50="")), "已完工", "STAR異常")
         )
      )
   )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8">
        <f>IF(OR(T50="",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IF(AND(T51&lt;&gt;0, T51-U51=0), "已維修完工",
   IF(I51="", "未到店",
      IF(AND(G51&lt;&gt;"萊到店 WebPOS", Q51&lt;&gt;"EDC"), "EDC異常",
         IF(AND(W51="HUB", N51=""), "HUB異常",
            IF(OR(AND(Z51="STAR", R51="STAR"), AND(Z51&lt;&gt;"STAR", R51="")), "已完工", "STAR異常")
         )
      )
   )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8">
        <f>IF(OR(T51="",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IF(AND(T52&lt;&gt;0, T52-U52=0), "已維修完工",
   IF(I52="", "未到店",
      IF(AND(G52&lt;&gt;"萊到店 WebPOS", Q52&lt;&gt;"EDC"), "EDC異常",
         IF(AND(W52="HUB", N52=""), "HUB異常",
            IF(OR(AND(Z52="STAR", R52="STAR"), AND(Z52&lt;&gt;"STAR", R52="")), "已完工", "STAR異常")
         )
      )
   )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8">
        <f>IF(OR(T52="",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IF(AND(T53&lt;&gt;0, T53-U53=0), "已維修完工",
   IF(I53="", "未到店",
      IF(AND(G53&lt;&gt;"萊到店 WebPOS", Q53&lt;&gt;"EDC"), "EDC異常",
         IF(AND(W53="HUB", N53=""), "HUB異常",
            IF(OR(AND(Z53="STAR", R53="STAR"), AND(Z53&lt;&gt;"STAR", R53="")), "已完工", "STAR異常")
         )
      )
   )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8">
        <f>IF(OR(T53="",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IF(AND(T54&lt;&gt;0, T54-U54=0), "已維修完工",
   IF(I54="", "未到店",
      IF(AND(G54&lt;&gt;"萊到店 WebPOS", Q54&lt;&gt;"EDC"), "EDC異常",
         IF(AND(W54="HUB", N54=""), "HUB異常",
            IF(OR(AND(Z54="STAR", R54="STAR"), AND(Z54&lt;&gt;"STAR", R54="")), "已完工", "STAR異常")
         )
      )
   )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8">
        <f>IF(OR(T54="",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IF(AND(T55&lt;&gt;0, T55-U55=0), "已維修完工",
   IF(I55="", "未到店",
      IF(AND(G55&lt;&gt;"萊到店 WebPOS", Q55&lt;&gt;"EDC"), "EDC異常",
         IF(AND(W55="HUB", N55=""), "HUB異常",
            IF(OR(AND(Z55="STAR", R55="STAR"), AND(Z55&lt;&gt;"STAR", R55="")), "已完工", "STAR異常")
         )
      )
   )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8">
        <f>IF(OR(T55="",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IF(AND(T56&lt;&gt;0, T56-U56=0), "已維修完工",
   IF(I56="", "未到店",
      IF(AND(G56&lt;&gt;"萊到店 WebPOS", Q56&lt;&gt;"EDC"), "EDC異常",
         IF(AND(W56="HUB", N56=""), "HUB異常",
            IF(OR(AND(Z56="STAR", R56="STAR"), AND(Z56&lt;&gt;"STAR", R56="")), "已完工", "STAR異常")
         )
      )
   )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8">
        <f>IF(OR(T56="",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IF(AND(T57&lt;&gt;0, T57-U57=0), "已維修完工",
   IF(I57="", "未到店",
      IF(AND(G57&lt;&gt;"萊到店 WebPOS", Q57&lt;&gt;"EDC"), "EDC異常",
         IF(AND(W57="HUB", N57=""), "HUB異常",
            IF(OR(AND(Z57="STAR", R57="STAR"), AND(Z57&lt;&gt;"STAR", R57="")), "已完工", "STAR異常")
         )
      )
   )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8">
        <f>IF(OR(T57="",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IF(AND(T58&lt;&gt;0, T58-U58=0), "已維修完工",
   IF(I58="", "未到店",
      IF(AND(G58&lt;&gt;"萊到店 WebPOS", Q58&lt;&gt;"EDC"), "EDC異常",
         IF(AND(W58="HUB", N58=""), "HUB異常",
            IF(OR(AND(Z58="STAR", R58="STAR"), AND(Z58&lt;&gt;"STAR", R58="")), "已完工", "STAR異常")
         )
      )
   )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8">
        <f>IF(OR(T58="",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IF(AND(T59&lt;&gt;0, T59-U59=0), "已維修完工",
   IF(I59="", "未到店",
      IF(AND(G59&lt;&gt;"萊到店 WebPOS", Q59&lt;&gt;"EDC"), "EDC異常",
         IF(AND(W59="HUB", N59=""), "HUB異常",
            IF(OR(AND(Z59="STAR", R59="STAR"), AND(Z59&lt;&gt;"STAR", R59="")), "已完工", "STAR異常")
         )
      )
   )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8">
        <f>IF(OR(T59="",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IF(AND(T60&lt;&gt;0, T60-U60=0), "已維修完工",
   IF(I60="", "未到店",
      IF(AND(G60&lt;&gt;"萊到店 WebPOS", Q60&lt;&gt;"EDC"), "EDC異常",
         IF(AND(W60="HUB", N60=""), "HUB異常",
            IF(OR(AND(Z60="STAR", R60="STAR"), AND(Z60&lt;&gt;"STAR", R60="")), "已完工", "STAR異常")
         )
      )
   )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8">
        <f>IF(OR(T60="",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IF(AND(T61&lt;&gt;0, T61-U61=0), "已維修完工",
   IF(I61="", "未到店",
      IF(AND(G61&lt;&gt;"萊到店 WebPOS", Q61&lt;&gt;"EDC"), "EDC異常",
         IF(AND(W61="HUB", N61=""), "HUB異常",
            IF(OR(AND(Z61="STAR", R61="STAR"), AND(Z61&lt;&gt;"STAR", R61="")), "已完工", "STAR異常")
         )
      )
   )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8">
        <f>IF(OR(T61="",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IF(AND(T62&lt;&gt;0, T62-U62=0), "已維修完工",
   IF(I62="", "未到店",
      IF(AND(G62&lt;&gt;"萊到店 WebPOS", Q62&lt;&gt;"EDC"), "EDC異常",
         IF(AND(W62="HUB", N62=""), "HUB異常",
            IF(OR(AND(Z62="STAR", R62="STAR"), AND(Z62&lt;&gt;"STAR", R62="")), "已完工", "STAR異常")
         )
      )
   )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8">
        <f>IF(OR(T62="",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IF(AND(T63&lt;&gt;0, T63-U63=0), "已維修完工",
   IF(I63="", "未到店",
      IF(AND(G63&lt;&gt;"萊到店 WebPOS", Q63&lt;&gt;"EDC"), "EDC異常",
         IF(AND(W63="HUB", N63=""), "HUB異常",
            IF(OR(AND(Z63="STAR", R63="STAR"), AND(Z63&lt;&gt;"STAR", R63="")), "已完工", "STAR異常")
         )
      )
   )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8">
        <f>IF(OR(T63="",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IF(AND(T64&lt;&gt;0, T64-U64=0), "已維修完工",
   IF(I64="", "未到店",
      IF(AND(G64&lt;&gt;"萊到店 WebPOS", Q64&lt;&gt;"EDC"), "EDC異常",
         IF(AND(W64="HUB", N64=""), "HUB異常",
            IF(OR(AND(Z64="STAR", R64="STAR"), AND(Z64&lt;&gt;"STAR", R64="")), "已完工", "STAR異常")
         )
      )
   )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8">
        <f>IF(OR(T64="",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IF(AND(T65&lt;&gt;0, T65-U65=0), "已維修完工",
   IF(I65="", "未到店",
      IF(AND(G65&lt;&gt;"萊到店 WebPOS", Q65&lt;&gt;"EDC"), "EDC異常",
         IF(AND(W65="HUB", N65=""), "HUB異常",
            IF(OR(AND(Z65="STAR", R65="STAR"), AND(Z65&lt;&gt;"STAR", R65="")), "已完工", "STAR異常")
         )
      )
   )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8">
        <f>IF(OR(T65="",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IF(AND(T66&lt;&gt;0, T66-U66=0), "已維修完工",
   IF(I66="", "未到店",
      IF(AND(G66&lt;&gt;"萊到店 WebPOS", Q66&lt;&gt;"EDC"), "EDC異常",
         IF(AND(W66="HUB", N66=""), "HUB異常",
            IF(OR(AND(Z66="STAR", R66="STAR"), AND(Z66&lt;&gt;"STAR", R66="")), "已完工", "STAR異常")
         )
      )
   )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8">
        <f>IF(OR(T66="",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IF(AND(T67&lt;&gt;0, T67-U67=0), "已維修完工",
   IF(I67="", "未到店",
      IF(AND(G67&lt;&gt;"萊到店 WebPOS", Q67&lt;&gt;"EDC"), "EDC異常",
         IF(AND(W67="HUB", N67=""), "HUB異常",
            IF(OR(AND(Z67="STAR", R67="STAR"), AND(Z67&lt;&gt;"STAR", R67="")), "已完工", "STAR異常")
         )
      )
   )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8">
        <f>IF(OR(T67="",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IF(AND(T68&lt;&gt;0, T68-U68=0), "已維修完工",
   IF(I68="", "未到店",
      IF(AND(G68&lt;&gt;"萊到店 WebPOS", Q68&lt;&gt;"EDC"), "EDC異常",
         IF(AND(W68="HUB", N68=""), "HUB異常",
            IF(OR(AND(Z68="STAR", R68="STAR"), AND(Z68&lt;&gt;"STAR", R68="")), "已完工", "STAR異常")
         )
      )
   )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8">
        <f>IF(OR(T68="",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IF(AND(T69&lt;&gt;0, T69-U69=0), "已維修完工",
   IF(I69="", "未到店",
      IF(AND(G69&lt;&gt;"萊到店 WebPOS", Q69&lt;&gt;"EDC"), "EDC異常",
         IF(AND(W69="HUB", N69=""), "HUB異常",
            IF(OR(AND(Z69="STAR", R69="STAR"), AND(Z69&lt;&gt;"STAR", R69="")), "已完工", "STAR異常")
         )
      )
   )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8">
        <f>IF(OR(T69="",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IF(AND(T70&lt;&gt;0, T70-U70=0), "已維修完工",
   IF(I70="", "未到店",
      IF(AND(G70&lt;&gt;"萊到店 WebPOS", Q70&lt;&gt;"EDC"), "EDC異常",
         IF(AND(W70="HUB", N70=""), "HUB異常",
            IF(OR(AND(Z70="STAR", R70="STAR"), AND(Z70&lt;&gt;"STAR", R70="")), "已完工", "STAR異常")
         )
      )
   )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8">
        <f>IF(OR(T70="",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IF(AND(T71&lt;&gt;0, T71-U71=0), "已維修完工",
   IF(I71="", "未到店",
      IF(AND(G71&lt;&gt;"萊到店 WebPOS", Q71&lt;&gt;"EDC"), "EDC異常",
         IF(AND(W71="HUB", N71=""), "HUB異常",
            IF(OR(AND(Z71="STAR", R71="STAR"), AND(Z71&lt;&gt;"STAR", R71="")), "已完工", "STAR異常")
         )
      )
   )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8">
        <f>IF(OR(T71="",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IF(AND(T72&lt;&gt;0, T72-U72=0), "已維修完工",
   IF(I72="", "未到店",
      IF(AND(G72&lt;&gt;"萊到店 WebPOS", Q72&lt;&gt;"EDC"), "EDC異常",
         IF(AND(W72="HUB", N72=""), "HUB異常",
            IF(OR(AND(Z72="STAR", R72="STAR"), AND(Z72&lt;&gt;"STAR", R72="")), "已完工", "STAR異常")
         )
      )
   )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8">
        <f>IF(OR(T72="",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IF(AND(T73&lt;&gt;0, T73-U73=0), "已維修完工",
   IF(I73="", "未到店",
      IF(AND(G73&lt;&gt;"萊到店 WebPOS", Q73&lt;&gt;"EDC"), "EDC異常",
         IF(AND(W73="HUB", N73=""), "HUB異常",
            IF(OR(AND(Z73="STAR", R73="STAR"), AND(Z73&lt;&gt;"STAR", R73="")), "已完工", "STAR異常")
         )
      )
   )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8">
        <f>IF(OR(T73="",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IF(AND(T74&lt;&gt;0, T74-U74=0), "已維修完工",
   IF(I74="", "未到店",
      IF(AND(G74&lt;&gt;"萊到店 WebPOS", Q74&lt;&gt;"EDC"), "EDC異常",
         IF(AND(W74="HUB", N74=""), "HUB異常",
            IF(OR(AND(Z74="STAR", R74="STAR"), AND(Z74&lt;&gt;"STAR", R74="")), "已完工", "STAR異常")
         )
      )
   )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8">
        <f>IF(OR(T74="",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IF(AND(T75&lt;&gt;0, T75-U75=0), "已維修完工",
   IF(I75="", "未到店",
      IF(AND(G75&lt;&gt;"萊到店 WebPOS", Q75&lt;&gt;"EDC"), "EDC異常",
         IF(AND(W75="HUB", N75=""), "HUB異常",
            IF(OR(AND(Z75="STAR", R75="STAR"), AND(Z75&lt;&gt;"STAR", R75="")), "已完工", "STAR異常")
         )
      )
   )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8">
        <f>IF(OR(T75="",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IF(AND(T76&lt;&gt;0, T76-U76=0), "已維修完工",
   IF(I76="", "未到店",
      IF(AND(G76&lt;&gt;"萊到店 WebPOS", Q76&lt;&gt;"EDC"), "EDC異常",
         IF(AND(W76="HUB", N76=""), "HUB異常",
            IF(OR(AND(Z76="STAR", R76="STAR"), AND(Z76&lt;&gt;"STAR", R76="")), "已完工", "STAR異常")
         )
      )
   )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8">
        <f>IF(OR(T76="",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IF(AND(T77&lt;&gt;0, T77-U77=0), "已維修完工",
   IF(I77="", "未到店",
      IF(AND(G77&lt;&gt;"萊到店 WebPOS", Q77&lt;&gt;"EDC"), "EDC異常",
         IF(AND(W77="HUB", N77=""), "HUB異常",
            IF(OR(AND(Z77="STAR", R77="STAR"), AND(Z77&lt;&gt;"STAR", R77="")), "已完工", "STAR異常")
         )
      )
   )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8">
        <f>IF(OR(T77="",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IF(AND(T78&lt;&gt;0, T78-U78=0), "已維修完工",
   IF(I78="", "未到店",
      IF(AND(G78&lt;&gt;"萊到店 WebPOS", Q78&lt;&gt;"EDC"), "EDC異常",
         IF(AND(W78="HUB", N78=""), "HUB異常",
            IF(OR(AND(Z78="STAR", R78="STAR"), AND(Z78&lt;&gt;"STAR", R78="")), "已完工", "STAR異常")
         )
      )
   )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8">
        <f>IF(OR(T78="",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IF(AND(T79&lt;&gt;0, T79-U79=0), "已維修完工",
   IF(I79="", "未到店",
      IF(AND(G79&lt;&gt;"萊到店 WebPOS", Q79&lt;&gt;"EDC"), "EDC異常",
         IF(AND(W79="HUB", N79=""), "HUB異常",
            IF(OR(AND(Z79="STAR", R79="STAR"), AND(Z79&lt;&gt;"STAR", R79="")), "已完工", "STAR異常")
         )
      )
   )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8">
        <f>IF(OR(T79="",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IF(AND(T80&lt;&gt;0, T80-U80=0), "已維修完工",
   IF(I80="", "未到店",
      IF(AND(G80&lt;&gt;"萊到店 WebPOS", Q80&lt;&gt;"EDC"), "EDC異常",
         IF(AND(W80="HUB", N80=""), "HUB異常",
            IF(OR(AND(Z80="STAR", R80="STAR"), AND(Z80&lt;&gt;"STAR", R80="")), "已完工", "STAR異常")
         )
      )
   )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8">
        <f>IF(OR(T80="",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IF(AND(T81&lt;&gt;0, T81-U81=0), "已維修完工",
   IF(I81="", "未到店",
      IF(AND(G81&lt;&gt;"萊到店 WebPOS", Q81&lt;&gt;"EDC"), "EDC異常",
         IF(AND(W81="HUB", N81=""), "HUB異常",
            IF(OR(AND(Z81="STAR", R81="STAR"), AND(Z81&lt;&gt;"STAR", R81="")), "已完工", "STAR異常")
         )
      )
   )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8">
        <f>IF(OR(T81="",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IF(AND(T82&lt;&gt;0, T82-U82=0), "已維修完工",
   IF(I82="", "未到店",
      IF(AND(G82&lt;&gt;"萊到店 WebPOS", Q82&lt;&gt;"EDC"), "EDC異常",
         IF(AND(W82="HUB", N82=""), "HUB異常",
            IF(OR(AND(Z82="STAR", R82="STAR"), AND(Z82&lt;&gt;"STAR", R82="")), "已完工", "STAR異常")
         )
      )
   )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8">
        <f>IF(OR(T82="",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IF(AND(T83&lt;&gt;0, T83-U83=0), "已維修完工",
   IF(I83="", "未到店",
      IF(AND(G83&lt;&gt;"萊到店 WebPOS", Q83&lt;&gt;"EDC"), "EDC異常",
         IF(AND(W83="HUB", N83=""), "HUB異常",
            IF(OR(AND(Z83="STAR", R83="STAR"), AND(Z83&lt;&gt;"STAR", R83="")), "已完工", "STAR異常")
         )
      )
   )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8">
        <f>IF(OR(T83="",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IF(AND(T84&lt;&gt;0, T84-U84=0), "已維修完工",
   IF(I84="", "未到店",
      IF(AND(G84&lt;&gt;"萊到店 WebPOS", Q84&lt;&gt;"EDC"), "EDC異常",
         IF(AND(W84="HUB", N84=""), "HUB異常",
            IF(OR(AND(Z84="STAR", R84="STAR"), AND(Z84&lt;&gt;"STAR", R84="")), "已完工", "STAR異常")
         )
      )
   )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8">
        <f>IF(OR(T84="",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IF(AND(T85&lt;&gt;0, T85-U85=0), "已維修完工",
   IF(I85="", "未到店",
      IF(AND(G85&lt;&gt;"萊到店 WebPOS", Q85&lt;&gt;"EDC"), "EDC異常",
         IF(AND(W85="HUB", N85=""), "HUB異常",
            IF(OR(AND(Z85="STAR", R85="STAR"), AND(Z85&lt;&gt;"STAR", R85="")), "已完工", "STAR異常")
         )
      )
   )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8">
        <f>IF(OR(T85="",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IF(AND(T86&lt;&gt;0, T86-U86=0), "已維修完工",
   IF(I86="", "未到店",
      IF(AND(G86&lt;&gt;"萊到店 WebPOS", Q86&lt;&gt;"EDC"), "EDC異常",
         IF(AND(W86="HUB", N86=""), "HUB異常",
            IF(OR(AND(Z86="STAR", R86="STAR"), AND(Z86&lt;&gt;"STAR", R86="")), "已完工", "STAR異常")
         )
      )
   )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8">
        <f>IF(OR(T86="",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IF(AND(T87&lt;&gt;0, T87-U87=0), "已維修完工",
   IF(I87="", "未到店",
      IF(AND(G87&lt;&gt;"萊到店 WebPOS", Q87&lt;&gt;"EDC"), "EDC異常",
         IF(AND(W87="HUB", N87=""), "HUB異常",
            IF(OR(AND(Z87="STAR", R87="STAR"), AND(Z87&lt;&gt;"STAR", R87="")), "已完工", "STAR異常")
         )
      )
   )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8">
        <f>IF(OR(T87="",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IF(AND(T88&lt;&gt;0, T88-U88=0), "已維修完工",
   IF(I88="", "未到店",
      IF(AND(G88&lt;&gt;"萊到店 WebPOS", Q88&lt;&gt;"EDC"), "EDC異常",
         IF(AND(W88="HUB", N88=""), "HUB異常",
            IF(OR(AND(Z88="STAR", R88="STAR"), AND(Z88&lt;&gt;"STAR", R88="")), "已完工", "STAR異常")
         )
      )
   )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8">
        <f>IF(OR(T88="",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IF(AND(T89&lt;&gt;0, T89-U89=0), "已維修完工",
   IF(I89="", "未到店",
      IF(AND(G89&lt;&gt;"萊到店 WebPOS", Q89&lt;&gt;"EDC"), "EDC異常",
         IF(AND(W89="HUB", N89=""), "HUB異常",
            IF(OR(AND(Z89="STAR", R89="STAR"), AND(Z89&lt;&gt;"STAR", R89="")), "已完工", "STAR異常")
         )
      )
   )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8">
        <f>IF(OR(T89="",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IF(AND(T90&lt;&gt;0, T90-U90=0), "已維修完工",
   IF(I90="", "未到店",
      IF(AND(G90&lt;&gt;"萊到店 WebPOS", Q90&lt;&gt;"EDC"), "EDC異常",
         IF(AND(W90="HUB", N90=""), "HUB異常",
            IF(OR(AND(Z90="STAR", R90="STAR"), AND(Z90&lt;&gt;"STAR", R90="")), "已完工", "STAR異常")
         )
      )
   )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8">
        <f>IF(OR(T90="",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IF(AND(T91&lt;&gt;0, T91-U91=0), "已維修完工",
   IF(I91="", "未到店",
      IF(AND(G91&lt;&gt;"萊到店 WebPOS", Q91&lt;&gt;"EDC"), "EDC異常",
         IF(AND(W91="HUB", N91=""), "HUB異常",
            IF(OR(AND(Z91="STAR", R91="STAR"), AND(Z91&lt;&gt;"STAR", R91="")), "已完工", "STAR異常")
         )
      )
   )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8">
        <f>IF(OR(T91="",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IF(AND(T92&lt;&gt;0, T92-U92=0), "已維修完工",
   IF(I92="", "未到店",
      IF(AND(G92&lt;&gt;"萊到店 WebPOS", Q92&lt;&gt;"EDC"), "EDC異常",
         IF(AND(W92="HUB", N92=""), "HUB異常",
            IF(OR(AND(Z92="STAR", R92="STAR"), AND(Z92&lt;&gt;"STAR", R92="")), "已完工", "STAR異常")
         )
      )
   )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8">
        <f>IF(OR(T92="",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IF(AND(T93&lt;&gt;0, T93-U93=0), "已維修完工",
   IF(I93="", "未到店",
      IF(AND(G93&lt;&gt;"萊到店 WebPOS", Q93&lt;&gt;"EDC"), "EDC異常",
         IF(AND(W93="HUB", N93=""), "HUB異常",
            IF(OR(AND(Z93="STAR", R93="STAR"), AND(Z93&lt;&gt;"STAR", R93="")), "已完工", "STAR異常")
         )
      )
   )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8">
        <f>IF(OR(T93="",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IF(AND(T94&lt;&gt;0, T94-U94=0), "已維修完工",
   IF(I94="", "未到店",
      IF(AND(G94&lt;&gt;"萊到店 WebPOS", Q94&lt;&gt;"EDC"), "EDC異常",
         IF(AND(W94="HUB", N94=""), "HUB異常",
            IF(OR(AND(Z94="STAR", R94="STAR"), AND(Z94&lt;&gt;"STAR", R94="")), "已完工", "STAR異常")
         )
      )
   )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8">
        <f>IF(OR(T94="",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IF(AND(T95&lt;&gt;0, T95-U95=0), "已維修完工",
   IF(I95="", "未到店",
      IF(AND(G95&lt;&gt;"萊到店 WebPOS", Q95&lt;&gt;"EDC"), "EDC異常",
         IF(AND(W95="HUB", N95=""), "HUB異常",
            IF(OR(AND(Z95="STAR", R95="STAR"), AND(Z95&lt;&gt;"STAR", R95="")), "已完工", "STAR異常")
         )
      )
   )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8">
        <f>IF(OR(T95="",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IF(AND(T96&lt;&gt;0, T96-U96=0), "已維修完工",
   IF(I96="", "未到店",
      IF(AND(G96&lt;&gt;"萊到店 WebPOS", Q96&lt;&gt;"EDC"), "EDC異常",
         IF(AND(W96="HUB", N96=""), "HUB異常",
            IF(OR(AND(Z96="STAR", R96="STAR"), AND(Z96&lt;&gt;"STAR", R96="")), "已完工", "STAR異常")
         )
      )
   )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8">
        <f>IF(OR(T96="",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v>
      </c>
      <c r="N97" s="339" t="str" cm="1">
        <f t="array" ref="N97">IF(AND(
    SUMPRODUCT(
        (IM!$F$2:$F$2000=A97) *
        ISNUMBER(SEARCH("HUB", IM!$AC$2:$AC$2000)) *
        (IM!$X$2:$X$2000&gt;=$A$1) *
        (IM!$X$2:$X$2000&lt;=$B$1)*(W97="HUB")
    ) &gt; 0
), "HUB", "")</f>
        <v/>
      </c>
      <c r="O97" s="371" t="str">
        <f>IF(AND(T97&lt;&gt;0, T97-U97=0), "已維修完工",
   IF(I97="", "未到店",
      IF(AND(G97&lt;&gt;"萊到店 WebPOS", Q97&lt;&gt;"EDC"), "EDC異常",
         IF(AND(W97="HUB", N97=""), "HUB異常",
            IF(OR(AND(Z97="STAR", R97="STAR"), AND(Z97&lt;&gt;"STAR", R97="")), "已完工", "STAR異常")
         )
      )
   )
)</f>
        <v>已維修完工</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
      </c>
      <c r="S97" s="359" t="str" cm="1">
        <f t="array" ref="S97">IFERROR(INDEX(IM!$X$2:$X$650, MATCH(1, (IM!$F$2:$F$650=A97) * (ISNUMBER(SEARCH($D$1, IM!$AC$2:$AC$650))), 0)), "")</f>
        <v/>
      </c>
      <c r="T97" s="355">
        <f>IF(AND(X97&lt;&gt;"", Y97&lt;&gt;""), 2, IF(OR(X97&lt;&gt;"", Y97&lt;&gt;""), 1, 0))</f>
        <v>1</v>
      </c>
      <c r="U97" s="355">
        <v>1</v>
      </c>
      <c r="V97" s="378" t="str">
        <f>IF(OR(T97="", U97=""), T97,
"總數：" &amp; T97 &amp; CHAR(10) &amp;
"已維修：" &amp; U97 &amp; CHAR(10) &amp;
"未更換：" &amp; (T97 - U97))</f>
        <v>總數：1
已維修：1
未更換：0</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IF(AND(T98&lt;&gt;0, T98-U98=0), "已維修完工",
   IF(I98="", "未到店",
      IF(AND(G98&lt;&gt;"萊到店 WebPOS", Q98&lt;&gt;"EDC"), "EDC異常",
         IF(AND(W98="HUB", N98=""), "HUB異常",
            IF(OR(AND(Z98="STAR", R98="STAR"), AND(Z98&lt;&gt;"STAR", R98="")), "已完工", "STAR異常")
         )
      )
   )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8">
        <f>IF(OR(T98="",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IF(AND(T99&lt;&gt;0, T99-U99=0), "已維修完工",
   IF(I99="", "未到店",
      IF(AND(G99&lt;&gt;"萊到店 WebPOS", Q99&lt;&gt;"EDC"), "EDC異常",
         IF(AND(W99="HUB", N99=""), "HUB異常",
            IF(OR(AND(Z99="STAR", R99="STAR"), AND(Z99&lt;&gt;"STAR", R99="")), "已完工", "STAR異常")
         )
      )
   )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8">
        <f>IF(OR(T99="",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IF(AND(T100&lt;&gt;0, T100-U100=0), "已維修完工",
   IF(I100="", "未到店",
      IF(AND(G100&lt;&gt;"萊到店 WebPOS", Q100&lt;&gt;"EDC"), "EDC異常",
         IF(AND(W100="HUB", N100=""), "HUB異常",
            IF(OR(AND(Z100="STAR", R100="STAR"), AND(Z100&lt;&gt;"STAR", R100="")), "已完工", "STAR異常")
         )
      )
   )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8">
        <f>IF(OR(T100="",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IF(AND(T101&lt;&gt;0, T101-U101=0), "已維修完工",
   IF(I101="", "未到店",
      IF(AND(G101&lt;&gt;"萊到店 WebPOS", Q101&lt;&gt;"EDC"), "EDC異常",
         IF(AND(W101="HUB", N101=""), "HUB異常",
            IF(OR(AND(Z101="STAR", R101="STAR"), AND(Z101&lt;&gt;"STAR", R101="")), "已完工", "STAR異常")
         )
      )
   )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8">
        <f>IF(OR(T101="",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IF(AND(T102&lt;&gt;0, T102-U102=0), "已維修完工",
   IF(I102="", "未到店",
      IF(AND(G102&lt;&gt;"萊到店 WebPOS", Q102&lt;&gt;"EDC"), "EDC異常",
         IF(AND(W102="HUB", N102=""), "HUB異常",
            IF(OR(AND(Z102="STAR", R102="STAR"), AND(Z102&lt;&gt;"STAR", R102="")), "已完工", "STAR異常")
         )
      )
   )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8">
        <f>IF(OR(T102="",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IF(AND(T103&lt;&gt;0, T103-U103=0), "已維修完工",
   IF(I103="", "未到店",
      IF(AND(G103&lt;&gt;"萊到店 WebPOS", Q103&lt;&gt;"EDC"), "EDC異常",
         IF(AND(W103="HUB", N103=""), "HUB異常",
            IF(OR(AND(Z103="STAR", R103="STAR"), AND(Z103&lt;&gt;"STAR", R103="")), "已完工", "STAR異常")
         )
      )
   )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8">
        <f>IF(OR(T103="",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IF(AND(T104&lt;&gt;0, T104-U104=0), "已維修完工",
   IF(I104="", "未到店",
      IF(AND(G104&lt;&gt;"萊到店 WebPOS", Q104&lt;&gt;"EDC"), "EDC異常",
         IF(AND(W104="HUB", N104=""), "HUB異常",
            IF(OR(AND(Z104="STAR", R104="STAR"), AND(Z104&lt;&gt;"STAR", R104="")), "已完工", "STAR異常")
         )
      )
   )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8">
        <f>IF(OR(T104="",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IF(AND(T105&lt;&gt;0, T105-U105=0), "已維修完工",
   IF(I105="", "未到店",
      IF(AND(G105&lt;&gt;"萊到店 WebPOS", Q105&lt;&gt;"EDC"), "EDC異常",
         IF(AND(W105="HUB", N105=""), "HUB異常",
            IF(OR(AND(Z105="STAR", R105="STAR"), AND(Z105&lt;&gt;"STAR", R105="")), "已完工", "STAR異常")
         )
      )
   )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8">
        <f>IF(OR(T105="",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IF(AND(T106&lt;&gt;0, T106-U106=0), "已維修完工",
   IF(I106="", "未到店",
      IF(AND(G106&lt;&gt;"萊到店 WebPOS", Q106&lt;&gt;"EDC"), "EDC異常",
         IF(AND(W106="HUB", N106=""), "HUB異常",
            IF(OR(AND(Z106="STAR", R106="STAR"), AND(Z106&lt;&gt;"STAR", R106="")), "已完工", "STAR異常")
         )
      )
   )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8">
        <f>IF(OR(T106="",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IF(AND(T107&lt;&gt;0, T107-U107=0), "已維修完工",
   IF(I107="", "未到店",
      IF(AND(G107&lt;&gt;"萊到店 WebPOS", Q107&lt;&gt;"EDC"), "EDC異常",
         IF(AND(W107="HUB", N107=""), "HUB異常",
            IF(OR(AND(Z107="STAR", R107="STAR"), AND(Z107&lt;&gt;"STAR", R107="")), "已完工", "STAR異常")
         )
      )
   )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8">
        <f>IF(OR(T107="",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IF(AND(T108&lt;&gt;0, T108-U108=0), "已維修完工",
   IF(I108="", "未到店",
      IF(AND(G108&lt;&gt;"萊到店 WebPOS", Q108&lt;&gt;"EDC"), "EDC異常",
         IF(AND(W108="HUB", N108=""), "HUB異常",
            IF(OR(AND(Z108="STAR", R108="STAR"), AND(Z108&lt;&gt;"STAR", R108="")), "已完工", "STAR異常")
         )
      )
   )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8">
        <f>IF(OR(T108="",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IF(AND(T109&lt;&gt;0, T109-U109=0), "已維修完工",
   IF(I109="", "未到店",
      IF(AND(G109&lt;&gt;"萊到店 WebPOS", Q109&lt;&gt;"EDC"), "EDC異常",
         IF(AND(W109="HUB", N109=""), "HUB異常",
            IF(OR(AND(Z109="STAR", R109="STAR"), AND(Z109&lt;&gt;"STAR", R109="")), "已完工", "STAR異常")
         )
      )
   )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8">
        <f>IF(OR(T109="",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IF(AND(T110&lt;&gt;0, T110-U110=0), "已維修完工",
   IF(I110="", "未到店",
      IF(AND(G110&lt;&gt;"萊到店 WebPOS", Q110&lt;&gt;"EDC"), "EDC異常",
         IF(AND(W110="HUB", N110=""), "HUB異常",
            IF(OR(AND(Z110="STAR", R110="STAR"), AND(Z110&lt;&gt;"STAR", R110="")), "已完工", "STAR異常")
         )
      )
   )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8">
        <f>IF(OR(T110="",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IF(AND(T111&lt;&gt;0, T111-U111=0), "已維修完工",
   IF(I111="", "未到店",
      IF(AND(G111&lt;&gt;"萊到店 WebPOS", Q111&lt;&gt;"EDC"), "EDC異常",
         IF(AND(W111="HUB", N111=""), "HUB異常",
            IF(OR(AND(Z111="STAR", R111="STAR"), AND(Z111&lt;&gt;"STAR", R111="")), "已完工", "STAR異常")
         )
      )
   )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8">
        <f>IF(OR(T111="",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IF(AND(T112&lt;&gt;0, T112-U112=0), "已維修完工",
   IF(I112="", "未到店",
      IF(AND(G112&lt;&gt;"萊到店 WebPOS", Q112&lt;&gt;"EDC"), "EDC異常",
         IF(AND(W112="HUB", N112=""), "HUB異常",
            IF(OR(AND(Z112="STAR", R112="STAR"), AND(Z112&lt;&gt;"STAR", R112="")), "已完工", "STAR異常")
         )
      )
   )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8">
        <f>IF(OR(T112="",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IF(AND(T113&lt;&gt;0, T113-U113=0), "已維修完工",
   IF(I113="", "未到店",
      IF(AND(G113&lt;&gt;"萊到店 WebPOS", Q113&lt;&gt;"EDC"), "EDC異常",
         IF(AND(W113="HUB", N113=""), "HUB異常",
            IF(OR(AND(Z113="STAR", R113="STAR"), AND(Z113&lt;&gt;"STAR", R113="")), "已完工", "STAR異常")
         )
      )
   )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8">
        <f>IF(OR(T113="",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IF(AND(T114&lt;&gt;0, T114-U114=0), "已維修完工",
   IF(I114="", "未到店",
      IF(AND(G114&lt;&gt;"萊到店 WebPOS", Q114&lt;&gt;"EDC"), "EDC異常",
         IF(AND(W114="HUB", N114=""), "HUB異常",
            IF(OR(AND(Z114="STAR", R114="STAR"), AND(Z114&lt;&gt;"STAR", R114="")), "已完工", "STAR異常")
         )
      )
   )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8">
        <f>IF(OR(T114="",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IF(AND(T115&lt;&gt;0, T115-U115=0), "已維修完工",
   IF(I115="", "未到店",
      IF(AND(G115&lt;&gt;"萊到店 WebPOS", Q115&lt;&gt;"EDC"), "EDC異常",
         IF(AND(W115="HUB", N115=""), "HUB異常",
            IF(OR(AND(Z115="STAR", R115="STAR"), AND(Z115&lt;&gt;"STAR", R115="")), "已完工", "STAR異常")
         )
      )
   )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8">
        <f>IF(OR(T115="",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v>
      </c>
      <c r="N116" s="339" t="str" cm="1">
        <f t="array" ref="N116">IF(AND(
    SUMPRODUCT(
        (IM!$F$2:$F$2000=A116) *
        ISNUMBER(SEARCH("HUB", IM!$AC$2:$AC$2000)) *
        (IM!$X$2:$X$2000&gt;=$A$1) *
        (IM!$X$2:$X$2000&lt;=$B$1)*(W116="HUB")
    ) &gt; 0
), "HUB", "")</f>
        <v/>
      </c>
      <c r="O116" s="371" t="str">
        <f>IF(AND(T116&lt;&gt;0, T116-U116=0), "已維修完工",
   IF(I116="", "未到店",
      IF(AND(G116&lt;&gt;"萊到店 WebPOS", Q116&lt;&gt;"EDC"), "EDC異常",
         IF(AND(W116="HUB", N116=""), "HUB異常",
            IF(OR(AND(Z116="STAR", R116="STAR"), AND(Z116&lt;&gt;"STAR", R116="")), "已完工", "STAR異常")
         )
      )
   )
)</f>
        <v>STAR異常</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
      </c>
      <c r="S116" s="359" t="str" cm="1">
        <f t="array" ref="S116">IFERROR(INDEX(IM!$X$2:$X$650, MATCH(1, (IM!$F$2:$F$650=A116) * (ISNUMBER(SEARCH($D$1, IM!$AC$2:$AC$650))), 0)), "")</f>
        <v/>
      </c>
      <c r="T116" s="355">
        <f>IF(AND(X116&lt;&gt;"", Y116&lt;&gt;""), 2, IF(OR(X116&lt;&gt;"", Y116&lt;&gt;""), 1, 0))</f>
        <v>2</v>
      </c>
      <c r="U116" s="355"/>
      <c r="V116" s="378">
        <f>IF(OR(T116="",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IF(AND(T117&lt;&gt;0, T117-U117=0), "已維修完工",
   IF(I117="", "未到店",
      IF(AND(G117&lt;&gt;"萊到店 WebPOS", Q117&lt;&gt;"EDC"), "EDC異常",
         IF(AND(W117="HUB", N117=""), "HUB異常",
            IF(OR(AND(Z117="STAR", R117="STAR"), AND(Z117&lt;&gt;"STAR", R117="")), "已完工", "STAR異常")
         )
      )
   )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8">
        <f>IF(OR(T117="",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IF(AND(T118&lt;&gt;0, T118-U118=0), "已維修完工",
   IF(I118="", "未到店",
      IF(AND(G118&lt;&gt;"萊到店 WebPOS", Q118&lt;&gt;"EDC"), "EDC異常",
         IF(AND(W118="HUB", N118=""), "HUB異常",
            IF(OR(AND(Z118="STAR", R118="STAR"), AND(Z118&lt;&gt;"STAR", R118="")), "已完工", "STAR異常")
         )
      )
   )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8">
        <f>IF(OR(T118="",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IF(AND(T119&lt;&gt;0, T119-U119=0), "已維修完工",
   IF(I119="", "未到店",
      IF(AND(G119&lt;&gt;"萊到店 WebPOS", Q119&lt;&gt;"EDC"), "EDC異常",
         IF(AND(W119="HUB", N119=""), "HUB異常",
            IF(OR(AND(Z119="STAR", R119="STAR"), AND(Z119&lt;&gt;"STAR", R119="")), "已完工", "STAR異常")
         )
      )
   )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8">
        <f>IF(OR(T119="",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IF(AND(T120&lt;&gt;0, T120-U120=0), "已維修完工",
   IF(I120="", "未到店",
      IF(AND(G120&lt;&gt;"萊到店 WebPOS", Q120&lt;&gt;"EDC"), "EDC異常",
         IF(AND(W120="HUB", N120=""), "HUB異常",
            IF(OR(AND(Z120="STAR", R120="STAR"), AND(Z120&lt;&gt;"STAR", R120="")), "已完工", "STAR異常")
         )
      )
   )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8">
        <f>IF(OR(T120="",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IF(AND(T121&lt;&gt;0, T121-U121=0), "已維修完工",
   IF(I121="", "未到店",
      IF(AND(G121&lt;&gt;"萊到店 WebPOS", Q121&lt;&gt;"EDC"), "EDC異常",
         IF(AND(W121="HUB", N121=""), "HUB異常",
            IF(OR(AND(Z121="STAR", R121="STAR"), AND(Z121&lt;&gt;"STAR", R121="")), "已完工", "STAR異常")
         )
      )
   )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8">
        <f>IF(OR(T121="",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IF(AND(T122&lt;&gt;0, T122-U122=0), "已維修完工",
   IF(I122="", "未到店",
      IF(AND(G122&lt;&gt;"萊到店 WebPOS", Q122&lt;&gt;"EDC"), "EDC異常",
         IF(AND(W122="HUB", N122=""), "HUB異常",
            IF(OR(AND(Z122="STAR", R122="STAR"), AND(Z122&lt;&gt;"STAR", R122="")), "已完工", "STAR異常")
         )
      )
   )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8">
        <f>IF(OR(T122="",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IF(AND(T123&lt;&gt;0, T123-U123=0), "已維修完工",
   IF(I123="", "未到店",
      IF(AND(G123&lt;&gt;"萊到店 WebPOS", Q123&lt;&gt;"EDC"), "EDC異常",
         IF(AND(W123="HUB", N123=""), "HUB異常",
            IF(OR(AND(Z123="STAR", R123="STAR"), AND(Z123&lt;&gt;"STAR", R123="")), "已完工", "STAR異常")
         )
      )
   )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8">
        <f>IF(OR(T123="",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IF(AND(T124&lt;&gt;0, T124-U124=0), "已維修完工",
   IF(I124="", "未到店",
      IF(AND(G124&lt;&gt;"萊到店 WebPOS", Q124&lt;&gt;"EDC"), "EDC異常",
         IF(AND(W124="HUB", N124=""), "HUB異常",
            IF(OR(AND(Z124="STAR", R124="STAR"), AND(Z124&lt;&gt;"STAR", R124="")), "已完工", "STAR異常")
         )
      )
   )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8">
        <f>IF(OR(T124="",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IF(AND(T125&lt;&gt;0, T125-U125=0), "已維修完工",
   IF(I125="", "未到店",
      IF(AND(G125&lt;&gt;"萊到店 WebPOS", Q125&lt;&gt;"EDC"), "EDC異常",
         IF(AND(W125="HUB", N125=""), "HUB異常",
            IF(OR(AND(Z125="STAR", R125="STAR"), AND(Z125&lt;&gt;"STAR", R125="")), "已完工", "STAR異常")
         )
      )
   )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8">
        <f>IF(OR(T125="",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IF(AND(T126&lt;&gt;0, T126-U126=0), "已維修完工",
   IF(I126="", "未到店",
      IF(AND(G126&lt;&gt;"萊到店 WebPOS", Q126&lt;&gt;"EDC"), "EDC異常",
         IF(AND(W126="HUB", N126=""), "HUB異常",
            IF(OR(AND(Z126="STAR", R126="STAR"), AND(Z126&lt;&gt;"STAR", R126="")), "已完工", "STAR異常")
         )
      )
   )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8">
        <f>IF(OR(T126="",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IF(AND(T127&lt;&gt;0, T127-U127=0), "已維修完工",
   IF(I127="", "未到店",
      IF(AND(G127&lt;&gt;"萊到店 WebPOS", Q127&lt;&gt;"EDC"), "EDC異常",
         IF(AND(W127="HUB", N127=""), "HUB異常",
            IF(OR(AND(Z127="STAR", R127="STAR"), AND(Z127&lt;&gt;"STAR", R127="")), "已完工", "STAR異常")
         )
      )
   )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8">
        <f>IF(OR(T127="",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IF(AND(T128&lt;&gt;0, T128-U128=0), "已維修完工",
   IF(I128="", "未到店",
      IF(AND(G128&lt;&gt;"萊到店 WebPOS", Q128&lt;&gt;"EDC"), "EDC異常",
         IF(AND(W128="HUB", N128=""), "HUB異常",
            IF(OR(AND(Z128="STAR", R128="STAR"), AND(Z128&lt;&gt;"STAR", R128="")), "已完工", "STAR異常")
         )
      )
   )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8">
        <f>IF(OR(T128="",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IF(AND(T129&lt;&gt;0, T129-U129=0), "已維修完工",
   IF(I129="", "未到店",
      IF(AND(G129&lt;&gt;"萊到店 WebPOS", Q129&lt;&gt;"EDC"), "EDC異常",
         IF(AND(W129="HUB", N129=""), "HUB異常",
            IF(OR(AND(Z129="STAR", R129="STAR"), AND(Z129&lt;&gt;"STAR", R129="")), "已完工", "STAR異常")
         )
      )
   )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8">
        <f>IF(OR(T129="",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IF(AND(T130&lt;&gt;0, T130-U130=0), "已維修完工",
   IF(I130="", "未到店",
      IF(AND(G130&lt;&gt;"萊到店 WebPOS", Q130&lt;&gt;"EDC"), "EDC異常",
         IF(AND(W130="HUB", N130=""), "HUB異常",
            IF(OR(AND(Z130="STAR", R130="STAR"), AND(Z130&lt;&gt;"STAR", R130="")), "已完工", "STAR異常")
         )
      )
   )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8">
        <f>IF(OR(T130="",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IF(AND(T131&lt;&gt;0, T131-U131=0), "已維修完工",
   IF(I131="", "未到店",
      IF(AND(G131&lt;&gt;"萊到店 WebPOS", Q131&lt;&gt;"EDC"), "EDC異常",
         IF(AND(W131="HUB", N131=""), "HUB異常",
            IF(OR(AND(Z131="STAR", R131="STAR"), AND(Z131&lt;&gt;"STAR", R131="")), "已完工", "STAR異常")
         )
      )
   )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8">
        <f>IF(OR(T131="",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IF(AND(T132&lt;&gt;0, T132-U132=0), "已維修完工",
   IF(I132="", "未到店",
      IF(AND(G132&lt;&gt;"萊到店 WebPOS", Q132&lt;&gt;"EDC"), "EDC異常",
         IF(AND(W132="HUB", N132=""), "HUB異常",
            IF(OR(AND(Z132="STAR", R132="STAR"), AND(Z132&lt;&gt;"STAR", R132="")), "已完工", "STAR異常")
         )
      )
   )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8">
        <f>IF(OR(T132="",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IF(AND(T133&lt;&gt;0, T133-U133=0), "已維修完工",
   IF(I133="", "未到店",
      IF(AND(G133&lt;&gt;"萊到店 WebPOS", Q133&lt;&gt;"EDC"), "EDC異常",
         IF(AND(W133="HUB", N133=""), "HUB異常",
            IF(OR(AND(Z133="STAR", R133="STAR"), AND(Z133&lt;&gt;"STAR", R133="")), "已完工", "STAR異常")
         )
      )
   )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8">
        <f>IF(OR(T133="",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IF(AND(T134&lt;&gt;0, T134-U134=0), "已維修完工",
   IF(I134="", "未到店",
      IF(AND(G134&lt;&gt;"萊到店 WebPOS", Q134&lt;&gt;"EDC"), "EDC異常",
         IF(AND(W134="HUB", N134=""), "HUB異常",
            IF(OR(AND(Z134="STAR", R134="STAR"), AND(Z134&lt;&gt;"STAR", R134="")), "已完工", "STAR異常")
         )
      )
   )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8">
        <f>IF(OR(T134="",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IF(AND(T135&lt;&gt;0, T135-U135=0), "已維修完工",
   IF(I135="", "未到店",
      IF(AND(G135&lt;&gt;"萊到店 WebPOS", Q135&lt;&gt;"EDC"), "EDC異常",
         IF(AND(W135="HUB", N135=""), "HUB異常",
            IF(OR(AND(Z135="STAR", R135="STAR"), AND(Z135&lt;&gt;"STAR", R135="")), "已完工", "STAR異常")
         )
      )
   )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8">
        <f>IF(OR(T135="",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v>
      </c>
      <c r="N136" s="339" t="str" cm="1">
        <f t="array" ref="N136">IF(AND(
    SUMPRODUCT(
        (IM!$F$2:$F$2000=A136) *
        ISNUMBER(SEARCH("HUB", IM!$AC$2:$AC$2000)) *
        (IM!$X$2:$X$2000&gt;=$A$1) *
        (IM!$X$2:$X$2000&lt;=$B$1)*(W136="HUB")
    ) &gt; 0
), "HUB", "")</f>
        <v/>
      </c>
      <c r="O136" s="371" t="str">
        <f>IF(AND(T136&lt;&gt;0, T136-U136=0), "已維修完工",
   IF(I136="", "未到店",
      IF(AND(G136&lt;&gt;"萊到店 WebPOS", Q136&lt;&gt;"EDC"), "EDC異常",
         IF(AND(W136="HUB", N136=""), "HUB異常",
            IF(OR(AND(Z136="STAR", R136="STAR"), AND(Z136&lt;&gt;"STAR", R136="")), "已完工", "STAR異常")
         )
      )
   )
)</f>
        <v>STAR異常</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
      </c>
      <c r="S136" s="359" t="str" cm="1">
        <f t="array" ref="S136">IFERROR(INDEX(IM!$X$2:$X$650, MATCH(1, (IM!$F$2:$F$650=A136) * (ISNUMBER(SEARCH($D$1, IM!$AC$2:$AC$650))), 0)), "")</f>
        <v/>
      </c>
      <c r="T136" s="355">
        <f>IF(AND(X136&lt;&gt;"", Y136&lt;&gt;""), 2, IF(OR(X136&lt;&gt;"", Y136&lt;&gt;""), 1, 0))</f>
        <v>2</v>
      </c>
      <c r="U136" s="355">
        <v>1</v>
      </c>
      <c r="V136" s="378" t="str">
        <f>IF(OR(T136="", U136=""), T136,
"總數：" &amp; T136 &amp; CHAR(10) &amp;
"已維修：" &amp; U136 &amp; CHAR(10) &amp;
"未更換：" &amp; (T136 - U136))</f>
        <v>總數：2
已維修：1
未更換：1</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IF(AND(T137&lt;&gt;0, T137-U137=0), "已維修完工",
   IF(I137="", "未到店",
      IF(AND(G137&lt;&gt;"萊到店 WebPOS", Q137&lt;&gt;"EDC"), "EDC異常",
         IF(AND(W137="HUB", N137=""), "HUB異常",
            IF(OR(AND(Z137="STAR", R137="STAR"), AND(Z137&lt;&gt;"STAR", R137="")), "已完工", "STAR異常")
         )
      )
   )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8">
        <f>IF(OR(T137="",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IF(AND(T138&lt;&gt;0, T138-U138=0), "已維修完工",
   IF(I138="", "未到店",
      IF(AND(G138&lt;&gt;"萊到店 WebPOS", Q138&lt;&gt;"EDC"), "EDC異常",
         IF(AND(W138="HUB", N138=""), "HUB異常",
            IF(OR(AND(Z138="STAR", R138="STAR"), AND(Z138&lt;&gt;"STAR", R138="")), "已完工", "STAR異常")
         )
      )
   )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8">
        <f>IF(OR(T138="",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IF(AND(T139&lt;&gt;0, T139-U139=0), "已維修完工",
   IF(I139="", "未到店",
      IF(AND(G139&lt;&gt;"萊到店 WebPOS", Q139&lt;&gt;"EDC"), "EDC異常",
         IF(AND(W139="HUB", N139=""), "HUB異常",
            IF(OR(AND(Z139="STAR", R139="STAR"), AND(Z139&lt;&gt;"STAR", R139="")), "已完工", "STAR異常")
         )
      )
   )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8">
        <f>IF(OR(T139="",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IF(AND(T140&lt;&gt;0, T140-U140=0), "已維修完工",
   IF(I140="", "未到店",
      IF(AND(G140&lt;&gt;"萊到店 WebPOS", Q140&lt;&gt;"EDC"), "EDC異常",
         IF(AND(W140="HUB", N140=""), "HUB異常",
            IF(OR(AND(Z140="STAR", R140="STAR"), AND(Z140&lt;&gt;"STAR", R140="")), "已完工", "STAR異常")
         )
      )
   )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8">
        <f>IF(OR(T140="",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3890</v>
      </c>
      <c r="B141" s="175" t="str">
        <f>VLOOKUP(A141,'0919門市清單主檔'!B:C,2,FALSE)</f>
        <v>三重美堤店</v>
      </c>
      <c r="C141" s="176" t="str">
        <f>VLOOKUP($A141,'0919門市清單主檔'!B:V,20,FALSE)</f>
        <v>新北市</v>
      </c>
      <c r="D141" s="177" t="str">
        <f>VLOOKUP($A141,'0919門市清單主檔'!B:V,21,FALSE)</f>
        <v>三重區</v>
      </c>
      <c r="E141" s="178" t="str">
        <f>VLOOKUP(D141,區域表!A:B,2,FALSE)</f>
        <v>吳宗鴻</v>
      </c>
      <c r="F141" s="179" t="str">
        <f>IFERROR(IF(VLOOKUP(A141,門市狀態!A:D,4,FALSE)=0,"",VLOOKUP(A141,門市狀態!A:D,4,FALSE)),"")</f>
        <v/>
      </c>
      <c r="G141" s="180" t="s">
        <v>1742</v>
      </c>
      <c r="H141" s="181" t="str">
        <f>IF(I141&gt;0,(TEXT(I141,"yyyymmdd")&amp;$S$2&amp;A141&amp;$S$2&amp;B141&amp;$Q$2),"")</f>
        <v>-3890-三重美堤店(定保)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69" t="str">
        <f>Q141&amp;IF(R141&lt;&gt;"",$P$2,"")&amp;R141</f>
        <v/>
      </c>
      <c r="N141" s="339" t="str" cm="1">
        <f t="array" ref="N141">IF(AND(
    SUMPRODUCT(
        (IM!$F$2:$F$2000=A141) *
        ISNUMBER(SEARCH("HUB", IM!$AC$2:$AC$2000)) *
        (IM!$X$2:$X$2000&gt;=$A$1) *
        (IM!$X$2:$X$2000&lt;=$B$1)*(W141="HUB")
    ) &gt; 0
), "HUB", "")</f>
        <v/>
      </c>
      <c r="O141" s="371" t="str">
        <f>IF(AND(T141&lt;&gt;0, T141-U141=0), "已維修完工",
   IF(I141="", "未到店",
      IF(AND(G141&lt;&gt;"萊到店 WebPOS", Q141&lt;&gt;"EDC"), "EDC異常",
         IF(AND(W141="HUB", N141=""), "HUB異常",
            IF(OR(AND(Z141="STAR", R141="STAR"), AND(Z141&lt;&gt;"STAR", R141="")), "已完工", "STAR異常")
         )
      )
   )
)</f>
        <v>未到店</v>
      </c>
      <c r="P141" s="238" t="str">
        <f>(TEXT(I141,"yyyymmdd"))&amp;$S$2&amp;A141&amp;$S$2&amp;B141&amp;$Q$2</f>
        <v>-3890-三重美堤店(定保)</v>
      </c>
      <c r="Q141" s="357" t="str" cm="1">
        <f t="array" ref="Q141">IF(AND(SUMPRODUCT((IM!$F$2:$F$2000=A141)*(ISNUMBER(SEARCH("EDC", IM!$AC$2:$AC$2000))))&gt;0), "EDC", "")</f>
        <v/>
      </c>
      <c r="R141" s="358" t="str" cm="1">
        <f t="array" ref="R141">IF(AND(SUMPRODUCT((IM!$F$2:$F$2000=A141)*(ISNUMBER(SEARCH("STAR", IM!$AC$2:$AC$2000))))&gt;0), "STAR", "")</f>
        <v/>
      </c>
      <c r="S141" s="359" t="str" cm="1">
        <f t="array" ref="S141">IFERROR(INDEX(IM!$X$2:$X$650, MATCH(1, (IM!$F$2:$F$650=A141) * (ISNUMBER(SEARCH($D$1, IM!$AC$2:$AC$650))), 0)), "")</f>
        <v/>
      </c>
      <c r="T141" s="355">
        <f>IF(AND(X141&lt;&gt;"", Y141&lt;&gt;""), 2, IF(OR(X141&lt;&gt;"", Y141&lt;&gt;""), 1, 0))</f>
        <v>2</v>
      </c>
      <c r="U141" s="355"/>
      <c r="V141" s="378">
        <f>IF(OR(T141="", U141=""), T141,
"總數：" &amp; T141 &amp; CHAR(10) &amp;
"已維修：" &amp; U141 &amp; CHAR(10) &amp;
"未更換：" &amp; (T141 - U141))</f>
        <v>2</v>
      </c>
      <c r="W141" s="360" t="str">
        <f>IF(VLOOKUP(A141,'0919門市清單主檔'!B:E,4,FALSE)=0,"",VLOOKUP(A141,'0919門市清單主檔'!B:E,4,FALSE))</f>
        <v/>
      </c>
      <c r="X141" s="3" t="s">
        <v>4141</v>
      </c>
      <c r="Y141" s="5" t="s">
        <v>4142</v>
      </c>
      <c r="Z141" s="5" t="str">
        <f>IF(T141&gt;0,"STAR","")</f>
        <v>STAR</v>
      </c>
    </row>
    <row r="142" spans="1:26" ht="15.75" customHeight="1">
      <c r="A142" s="174" t="s">
        <v>34</v>
      </c>
      <c r="B142" s="175" t="str">
        <f>VLOOKUP(A142,'0919門市清單主檔'!B:C,2,FALSE)</f>
        <v>板橋寶翠店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-D767-板橋寶翠店(定保)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69" t="str">
        <f>Q142&amp;IF(R142&lt;&gt;"",$P$2,"")&amp;R142</f>
        <v/>
      </c>
      <c r="N142" s="339" t="str" cm="1">
        <f t="array" ref="N142">IF(AND(
    SUMPRODUCT(
        (IM!$F$2:$F$2000=A142) *
        ISNUMBER(SEARCH("HUB", IM!$AC$2:$AC$2000)) *
        (IM!$X$2:$X$2000&gt;=$A$1) *
        (IM!$X$2:$X$2000&lt;=$B$1)*(W142="HUB")
    ) &gt; 0
), "HUB", "")</f>
        <v/>
      </c>
      <c r="O142" s="371" t="str">
        <f>IF(AND(T142&lt;&gt;0, T142-U142=0), "已維修完工",
   IF(I142="", "未到店",
      IF(AND(G142&lt;&gt;"萊到店 WebPOS", Q142&lt;&gt;"EDC"), "EDC異常",
         IF(AND(W142="HUB", N142=""), "HUB異常",
            IF(OR(AND(Z142="STAR", R142="STAR"), AND(Z142&lt;&gt;"STAR", R142="")), "已完工", "STAR異常")
         )
      )
   )
)</f>
        <v>未到店</v>
      </c>
      <c r="P142" s="238" t="str">
        <f>(TEXT(I142,"yyyymmdd"))&amp;$S$2&amp;A142&amp;$S$2&amp;B142&amp;$Q$2</f>
        <v>-D767-板橋寶翠店(定保)</v>
      </c>
      <c r="Q142" s="357" t="str" cm="1">
        <f t="array" ref="Q142">IF(AND(SUMPRODUCT((IM!$F$2:$F$2000=A142)*(ISNUMBER(SEARCH("EDC", IM!$AC$2:$AC$2000))))&gt;0), "EDC", "")</f>
        <v/>
      </c>
      <c r="R142" s="358" t="str" cm="1">
        <f t="array" ref="R142">IF(AND(SUMPRODUCT((IM!$F$2:$F$2000=A142)*(ISNUMBER(SEARCH("STAR", IM!$AC$2:$AC$2000))))&gt;0), "STAR", "")</f>
        <v/>
      </c>
      <c r="S142" s="359" t="str" cm="1">
        <f t="array" ref="S142">IFERROR(INDEX(IM!$X$2:$X$650, MATCH(1, (IM!$F$2:$F$650=A142) * (ISNUMBER(SEARCH($D$1, IM!$AC$2:$AC$650))), 0)), "")</f>
        <v/>
      </c>
      <c r="T142" s="355">
        <f>IF(AND(X142&lt;&gt;"", Y142&lt;&gt;""), 2, IF(OR(X142&lt;&gt;"", Y142&lt;&gt;""), 1, 0))</f>
        <v>2</v>
      </c>
      <c r="U142" s="355"/>
      <c r="V142" s="378">
        <f>IF(OR(T142="", U142=""), T142,
"總數：" &amp; T142 &amp; CHAR(10) &amp;
"已維修：" &amp; U142 &amp; CHAR(10) &amp;
"未更換：" &amp; (T142 - U142))</f>
        <v>2</v>
      </c>
      <c r="W142" s="360" t="str">
        <f>IF(VLOOKUP(A142,'0919門市清單主檔'!B:E,4,FALSE)=0,"",VLOOKUP(A142,'0919門市清單主檔'!B:E,4,FALSE))</f>
        <v/>
      </c>
      <c r="X142" s="3" t="s">
        <v>4152</v>
      </c>
      <c r="Y142" s="5" t="s">
        <v>4153</v>
      </c>
      <c r="Z142" s="5" t="str">
        <f>IF(T142&gt;0,"STAR","")</f>
        <v>STAR</v>
      </c>
    </row>
    <row r="143" spans="1:26" ht="15.75" customHeight="1">
      <c r="A143" s="174">
        <v>3380</v>
      </c>
      <c r="B143" s="175" t="str">
        <f>VLOOKUP(A143,'0919門市清單主檔'!B:C,2,FALSE)</f>
        <v>北縣莊勝店</v>
      </c>
      <c r="C143" s="176" t="str">
        <f>VLOOKUP($A143,'0919門市清單主檔'!B:V,20,FALSE)</f>
        <v>新北市</v>
      </c>
      <c r="D143" s="177" t="str">
        <f>VLOOKUP($A143,'0919門市清單主檔'!B:V,21,FALSE)</f>
        <v>新莊區</v>
      </c>
      <c r="E143" s="178" t="str">
        <f>VLOOKUP(D143,區域表!A:B,2,FALSE)</f>
        <v>湯家瑋</v>
      </c>
      <c r="F143" s="179" t="str">
        <f>IFERROR(IF(VLOOKUP(A143,門市狀態!A:D,4,FALSE)=0,"",VLOOKUP(A143,門市狀態!A:D,4,FALSE)),"")</f>
        <v/>
      </c>
      <c r="G143" s="180" t="s">
        <v>1742</v>
      </c>
      <c r="H143" s="181" t="str">
        <f>IF(I143&gt;0,(TEXT(I143,"yyyymmdd")&amp;$S$2&amp;A143&amp;$S$2&amp;B143&amp;$Q$2),"")</f>
        <v>-3380-北縣莊勝店(定保)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69" t="str">
        <f>Q143&amp;IF(R143&lt;&gt;"",$P$2,"")&amp;R143</f>
        <v/>
      </c>
      <c r="N143" s="339" t="str" cm="1">
        <f t="array" ref="N143">IF(AND(
    SUMPRODUCT(
        (IM!$F$2:$F$2000=A143) *
        ISNUMBER(SEARCH("HUB", IM!$AC$2:$AC$2000)) *
        (IM!$X$2:$X$2000&gt;=$A$1) *
        (IM!$X$2:$X$2000&lt;=$B$1)*(W143="HUB")
    ) &gt; 0
), "HUB", "")</f>
        <v/>
      </c>
      <c r="O143" s="371" t="str">
        <f>IF(AND(T143&lt;&gt;0, T143-U143=0), "已維修完工",
   IF(I143="", "未到店",
      IF(AND(G143&lt;&gt;"萊到店 WebPOS", Q143&lt;&gt;"EDC"), "EDC異常",
         IF(AND(W143="HUB", N143=""), "HUB異常",
            IF(OR(AND(Z143="STAR", R143="STAR"), AND(Z143&lt;&gt;"STAR", R143="")), "已完工", "STAR異常")
         )
      )
   )
)</f>
        <v>未到店</v>
      </c>
      <c r="P143" s="238" t="str">
        <f>(TEXT(I143,"yyyymmdd"))&amp;$S$2&amp;A143&amp;$S$2&amp;B143&amp;$Q$2</f>
        <v>-3380-北縣莊勝店(定保)</v>
      </c>
      <c r="Q143" s="357" t="str" cm="1">
        <f t="array" ref="Q143">IF(AND(SUMPRODUCT((IM!$F$2:$F$2000=A143)*(ISNUMBER(SEARCH("EDC", IM!$AC$2:$AC$2000))))&gt;0), "EDC", "")</f>
        <v/>
      </c>
      <c r="R143" s="358" t="str" cm="1">
        <f t="array" ref="R143">IF(AND(SUMPRODUCT((IM!$F$2:$F$2000=A143)*(ISNUMBER(SEARCH("STAR", IM!$AC$2:$AC$2000))))&gt;0), "STAR", "")</f>
        <v/>
      </c>
      <c r="S143" s="359" t="str" cm="1">
        <f t="array" ref="S143">IFERROR(INDEX(IM!$X$2:$X$650, MATCH(1, (IM!$F$2:$F$650=A143) * (ISNUMBER(SEARCH($D$1, IM!$AC$2:$AC$650))), 0)), "")</f>
        <v/>
      </c>
      <c r="T143" s="355">
        <f>IF(AND(X143&lt;&gt;"", Y143&lt;&gt;""), 2, IF(OR(X143&lt;&gt;"", Y143&lt;&gt;""), 1, 0))</f>
        <v>1</v>
      </c>
      <c r="U143" s="355"/>
      <c r="V143" s="378">
        <f>IF(OR(T143="", U143=""), T143,
"總數：" &amp; T143 &amp; CHAR(10) &amp;
"已維修：" &amp; U143 &amp; CHAR(10) &amp;
"未更換：" &amp; (T143 - U143))</f>
        <v>1</v>
      </c>
      <c r="W143" s="360" t="str">
        <f>IF(VLOOKUP(A143,'0919門市清單主檔'!B:E,4,FALSE)=0,"",VLOOKUP(A143,'0919門市清單主檔'!B:E,4,FALSE))</f>
        <v/>
      </c>
      <c r="Y143" s="5" t="s">
        <v>4157</v>
      </c>
      <c r="Z143" s="5" t="str">
        <f>IF(T143&gt;0,"STAR","")</f>
        <v>STAR</v>
      </c>
    </row>
    <row r="144" spans="1:26" ht="15.75" customHeight="1">
      <c r="A144" s="174" t="s">
        <v>17</v>
      </c>
      <c r="B144" s="175" t="str">
        <f>VLOOKUP(A144,'0919門市清單主檔'!B:C,2,FALSE)</f>
        <v>蘆洲權義店</v>
      </c>
      <c r="C144" s="176" t="str">
        <f>VLOOKUP($A144,'0919門市清單主檔'!B:V,20,FALSE)</f>
        <v>新北市</v>
      </c>
      <c r="D144" s="177" t="str">
        <f>VLOOKUP($A144,'0919門市清單主檔'!B:V,21,FALSE)</f>
        <v>蘆洲區</v>
      </c>
      <c r="E144" s="178" t="str">
        <f>VLOOKUP(D144,區域表!A:B,2,FALSE)</f>
        <v>吳宗鴻</v>
      </c>
      <c r="F144" s="179" t="str">
        <f>IFERROR(IF(VLOOKUP(A144,門市狀態!A:D,4,FALSE)=0,"",VLOOKUP(A144,門市狀態!A:D,4,FALSE)),"")</f>
        <v/>
      </c>
      <c r="G144" s="180" t="s">
        <v>1742</v>
      </c>
      <c r="H144" s="181" t="str">
        <f>IF(I144&gt;0,(TEXT(I144,"yyyymmdd")&amp;$S$2&amp;A144&amp;$S$2&amp;B144&amp;$Q$2),"")</f>
        <v>-D193-蘆洲權義店(定保)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69" t="str">
        <f>Q144&amp;IF(R144&lt;&gt;"",$P$2,"")&amp;R144</f>
        <v/>
      </c>
      <c r="N144" s="339" t="str" cm="1">
        <f t="array" ref="N144">IF(AND(
    SUMPRODUCT(
        (IM!$F$2:$F$2000=A144) *
        ISNUMBER(SEARCH("HUB", IM!$AC$2:$AC$2000)) *
        (IM!$X$2:$X$2000&gt;=$A$1) *
        (IM!$X$2:$X$2000&lt;=$B$1)*(W144="HUB")
    ) &gt; 0
), "HUB", "")</f>
        <v/>
      </c>
      <c r="O144" s="371" t="str">
        <f>IF(AND(T144&lt;&gt;0, T144-U144=0), "已維修完工",
   IF(I144="", "未到店",
      IF(AND(G144&lt;&gt;"萊到店 WebPOS", Q144&lt;&gt;"EDC"), "EDC異常",
         IF(AND(W144="HUB", N144=""), "HUB異常",
            IF(OR(AND(Z144="STAR", R144="STAR"), AND(Z144&lt;&gt;"STAR", R144="")), "已完工", "STAR異常")
         )
      )
   )
)</f>
        <v>未到店</v>
      </c>
      <c r="P144" s="238" t="str">
        <f>(TEXT(I144,"yyyymmdd"))&amp;$S$2&amp;A144&amp;$S$2&amp;B144&amp;$Q$2</f>
        <v>-D193-蘆洲權義店(定保)</v>
      </c>
      <c r="Q144" s="357" t="str" cm="1">
        <f t="array" ref="Q144">IF(AND(SUMPRODUCT((IM!$F$2:$F$2000=A144)*(ISNUMBER(SEARCH("EDC", IM!$AC$2:$AC$2000))))&gt;0), "EDC", "")</f>
        <v/>
      </c>
      <c r="R144" s="358" t="str" cm="1">
        <f t="array" ref="R144">IF(AND(SUMPRODUCT((IM!$F$2:$F$2000=A144)*(ISNUMBER(SEARCH("STAR", IM!$AC$2:$AC$2000))))&gt;0), "STAR", "")</f>
        <v/>
      </c>
      <c r="S144" s="359" t="str" cm="1">
        <f t="array" ref="S144">IFERROR(INDEX(IM!$X$2:$X$650, MATCH(1, (IM!$F$2:$F$650=A144) * (ISNUMBER(SEARCH($D$1, IM!$AC$2:$AC$650))), 0)), "")</f>
        <v/>
      </c>
      <c r="T144" s="355">
        <f>IF(AND(X144&lt;&gt;"", Y144&lt;&gt;""), 2, IF(OR(X144&lt;&gt;"", Y144&lt;&gt;""), 1, 0))</f>
        <v>2</v>
      </c>
      <c r="U144" s="355"/>
      <c r="V144" s="378">
        <f>IF(OR(T144="", U144=""), T144,
"總數：" &amp; T144 &amp; CHAR(10) &amp;
"已維修：" &amp; U144 &amp; CHAR(10) &amp;
"未更換：" &amp; (T144 - U144))</f>
        <v>2</v>
      </c>
      <c r="W144" s="360" t="str">
        <f>IF(VLOOKUP(A144,'0919門市清單主檔'!B:E,4,FALSE)=0,"",VLOOKUP(A144,'0919門市清單主檔'!B:E,4,FALSE))</f>
        <v/>
      </c>
      <c r="X144" s="3" t="s">
        <v>4158</v>
      </c>
      <c r="Y144" s="5" t="s">
        <v>4159</v>
      </c>
      <c r="Z144" s="5" t="str">
        <f>IF(T144&gt;0,"STAR","")</f>
        <v>STAR</v>
      </c>
    </row>
    <row r="145" spans="1:26" ht="15.75" customHeight="1">
      <c r="A145" s="174" t="s">
        <v>38</v>
      </c>
      <c r="B145" s="175" t="str">
        <f>VLOOKUP(A145,'0919門市清單主檔'!B:C,2,FALSE)</f>
        <v>三重大有店</v>
      </c>
      <c r="C145" s="176" t="str">
        <f>VLOOKUP($A145,'0919門市清單主檔'!B:V,20,FALSE)</f>
        <v>新北市</v>
      </c>
      <c r="D145" s="177" t="str">
        <f>VLOOKUP($A145,'0919門市清單主檔'!B:V,21,FALSE)</f>
        <v>三重區</v>
      </c>
      <c r="E145" s="178" t="str">
        <f>VLOOKUP(D145,區域表!A:B,2,FALSE)</f>
        <v>吳宗鴻</v>
      </c>
      <c r="F145" s="179" t="str">
        <f>IFERROR(IF(VLOOKUP(A145,門市狀態!A:D,4,FALSE)=0,"",VLOOKUP(A145,門市狀態!A:D,4,FALSE)),"")</f>
        <v/>
      </c>
      <c r="G145" s="180" t="s">
        <v>1742</v>
      </c>
      <c r="H145" s="181" t="str">
        <f>IF(I145&gt;0,(TEXT(I145,"yyyymmdd")&amp;$S$2&amp;A145&amp;$S$2&amp;B145&amp;$Q$2),"")</f>
        <v>-D390-三重大有店(定保)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69" t="str">
        <f>Q145&amp;IF(R145&lt;&gt;"",$P$2,"")&amp;R145</f>
        <v/>
      </c>
      <c r="N145" s="339" t="str" cm="1">
        <f t="array" ref="N145">IF(AND(
    SUMPRODUCT(
        (IM!$F$2:$F$2000=A145) *
        ISNUMBER(SEARCH("HUB", IM!$AC$2:$AC$2000)) *
        (IM!$X$2:$X$2000&gt;=$A$1) *
        (IM!$X$2:$X$2000&lt;=$B$1)*(W145="HUB")
    ) &gt; 0
), "HUB", "")</f>
        <v/>
      </c>
      <c r="O145" s="371" t="str">
        <f>IF(AND(T145&lt;&gt;0, T145-U145=0), "已維修完工",
   IF(I145="", "未到店",
      IF(AND(G145&lt;&gt;"萊到店 WebPOS", Q145&lt;&gt;"EDC"), "EDC異常",
         IF(AND(W145="HUB", N145=""), "HUB異常",
            IF(OR(AND(Z145="STAR", R145="STAR"), AND(Z145&lt;&gt;"STAR", R145="")), "已完工", "STAR異常")
         )
      )
   )
)</f>
        <v>未到店</v>
      </c>
      <c r="P145" s="238" t="str">
        <f>(TEXT(I145,"yyyymmdd"))&amp;$S$2&amp;A145&amp;$S$2&amp;B145&amp;$Q$2</f>
        <v>-D390-三重大有店(定保)</v>
      </c>
      <c r="Q145" s="357" t="str" cm="1">
        <f t="array" ref="Q145">IF(AND(SUMPRODUCT((IM!$F$2:$F$2000=A145)*(ISNUMBER(SEARCH("EDC", IM!$AC$2:$AC$2000))))&gt;0), "EDC", "")</f>
        <v/>
      </c>
      <c r="R145" s="358" t="str" cm="1">
        <f t="array" ref="R145">IF(AND(SUMPRODUCT((IM!$F$2:$F$2000=A145)*(ISNUMBER(SEARCH("STAR", IM!$AC$2:$AC$2000))))&gt;0), "STAR", "")</f>
        <v/>
      </c>
      <c r="S145" s="359" t="str" cm="1">
        <f t="array" ref="S145">IFERROR(INDEX(IM!$X$2:$X$650, MATCH(1, (IM!$F$2:$F$650=A145) * (ISNUMBER(SEARCH($D$1, IM!$AC$2:$AC$650))), 0)), "")</f>
        <v/>
      </c>
      <c r="T145" s="355">
        <f>IF(AND(X145&lt;&gt;"", Y145&lt;&gt;""), 2, IF(OR(X145&lt;&gt;"", Y145&lt;&gt;""), 1, 0))</f>
        <v>2</v>
      </c>
      <c r="U145" s="355"/>
      <c r="V145" s="378">
        <f>IF(OR(T145="", U145=""), T145,
"總數：" &amp; T145 &amp; CHAR(10) &amp;
"已維修：" &amp; U145 &amp; CHAR(10) &amp;
"未更換：" &amp; (T145 - U145))</f>
        <v>2</v>
      </c>
      <c r="W145" s="360" t="str">
        <f>IF(VLOOKUP(A145,'0919門市清單主檔'!B:E,4,FALSE)=0,"",VLOOKUP(A145,'0919門市清單主檔'!B:E,4,FALSE))</f>
        <v/>
      </c>
      <c r="X145" s="3" t="s">
        <v>4163</v>
      </c>
      <c r="Y145" s="5" t="s">
        <v>4164</v>
      </c>
      <c r="Z145" s="5" t="str">
        <f>IF(T145&gt;0,"STAR","")</f>
        <v>STAR</v>
      </c>
    </row>
    <row r="146" spans="1:26" ht="15.75" customHeight="1">
      <c r="A146" s="174">
        <v>4968</v>
      </c>
      <c r="B146" s="175" t="str">
        <f>VLOOKUP(A146,'0919門市清單主檔'!B:C,2,FALSE)</f>
        <v>三重太璞宮</v>
      </c>
      <c r="C146" s="176" t="str">
        <f>VLOOKUP($A146,'0919門市清單主檔'!B:V,20,FALSE)</f>
        <v>新北市</v>
      </c>
      <c r="D146" s="177" t="str">
        <f>VLOOKUP($A146,'0919門市清單主檔'!B:V,21,FALSE)</f>
        <v>三重區</v>
      </c>
      <c r="E146" s="178" t="str">
        <f>VLOOKUP(D146,區域表!A:B,2,FALSE)</f>
        <v>吳宗鴻</v>
      </c>
      <c r="F146" s="179" t="str">
        <f>IFERROR(IF(VLOOKUP(A146,門市狀態!A:D,4,FALSE)=0,"",VLOOKUP(A146,門市狀態!A:D,4,FALSE)),"")</f>
        <v/>
      </c>
      <c r="G146" s="180" t="s">
        <v>1742</v>
      </c>
      <c r="H146" s="181" t="str">
        <f>IF(I146&gt;0,(TEXT(I146,"yyyymmdd")&amp;$S$2&amp;A146&amp;$S$2&amp;B146&amp;$Q$2),"")</f>
        <v>-4968-三重太璞宮(定保)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69" t="str">
        <f>Q146&amp;IF(R146&lt;&gt;"",$P$2,"")&amp;R146</f>
        <v/>
      </c>
      <c r="N146" s="339" t="str" cm="1">
        <f t="array" ref="N146">IF(AND(
    SUMPRODUCT(
        (IM!$F$2:$F$2000=A146) *
        ISNUMBER(SEARCH("HUB", IM!$AC$2:$AC$2000)) *
        (IM!$X$2:$X$2000&gt;=$A$1) *
        (IM!$X$2:$X$2000&lt;=$B$1)*(W146="HUB")
    ) &gt; 0
), "HUB", "")</f>
        <v/>
      </c>
      <c r="O146" s="371" t="str">
        <f>IF(AND(T146&lt;&gt;0, T146-U146=0), "已維修完工",
   IF(I146="", "未到店",
      IF(AND(G146&lt;&gt;"萊到店 WebPOS", Q146&lt;&gt;"EDC"), "EDC異常",
         IF(AND(W146="HUB", N146=""), "HUB異常",
            IF(OR(AND(Z146="STAR", R146="STAR"), AND(Z146&lt;&gt;"STAR", R146="")), "已完工", "STAR異常")
         )
      )
   )
)</f>
        <v>未到店</v>
      </c>
      <c r="P146" s="238" t="str">
        <f>(TEXT(I146,"yyyymmdd"))&amp;$S$2&amp;A146&amp;$S$2&amp;B146&amp;$Q$2</f>
        <v>-4968-三重太璞宮(定保)</v>
      </c>
      <c r="Q146" s="357" t="str" cm="1">
        <f t="array" ref="Q146">IF(AND(SUMPRODUCT((IM!$F$2:$F$2000=A146)*(ISNUMBER(SEARCH("EDC", IM!$AC$2:$AC$2000))))&gt;0), "EDC", "")</f>
        <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1</v>
      </c>
      <c r="U146" s="355"/>
      <c r="V146" s="378">
        <f>IF(OR(T146="", U146=""), T146,
"總數：" &amp; T146 &amp; CHAR(10) &amp;
"已維修：" &amp; U146 &amp; CHAR(10) &amp;
"未更換：" &amp; (T146 - U146))</f>
        <v>1</v>
      </c>
      <c r="W146" s="360" t="str">
        <f>IF(VLOOKUP(A146,'0919門市清單主檔'!B:E,4,FALSE)=0,"",VLOOKUP(A146,'0919門市清單主檔'!B:E,4,FALSE))</f>
        <v/>
      </c>
      <c r="X146" s="3" t="s">
        <v>4165</v>
      </c>
      <c r="Y146" s="5"/>
      <c r="Z146" s="5" t="str">
        <f>IF(T146&gt;0,"STAR","")</f>
        <v>STAR</v>
      </c>
    </row>
    <row r="147" spans="1:26" ht="15.75" customHeight="1">
      <c r="A147" s="174">
        <v>4819</v>
      </c>
      <c r="B147" s="175" t="str">
        <f>VLOOKUP(A147,'0919門市清單主檔'!B:C,2,FALSE)</f>
        <v>五股凌雲店</v>
      </c>
      <c r="C147" s="176" t="str">
        <f>VLOOKUP($A147,'0919門市清單主檔'!B:V,20,FALSE)</f>
        <v>新北市</v>
      </c>
      <c r="D147" s="177" t="str">
        <f>VLOOKUP($A147,'0919門市清單主檔'!B:V,21,FALSE)</f>
        <v>五股區</v>
      </c>
      <c r="E147" s="178" t="str">
        <f>VLOOKUP(D147,區域表!A:B,2,FALSE)</f>
        <v>湯家瑋</v>
      </c>
      <c r="F147" s="179" t="str">
        <f>IFERROR(IF(VLOOKUP(A147,門市狀態!A:D,4,FALSE)=0,"",VLOOKUP(A147,門市狀態!A:D,4,FALSE)),"")</f>
        <v/>
      </c>
      <c r="G147" s="180" t="s">
        <v>1742</v>
      </c>
      <c r="H147" s="181" t="str">
        <f>IF(I147&gt;0,(TEXT(I147,"yyyymmdd")&amp;$S$2&amp;A147&amp;$S$2&amp;B147&amp;$Q$2),"")</f>
        <v>-4819-五股凌雲店(定保)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69" t="str">
        <f>Q147&amp;IF(R147&lt;&gt;"",$P$2,"")&amp;R147</f>
        <v/>
      </c>
      <c r="N147" s="339" t="str" cm="1">
        <f t="array" ref="N147">IF(AND(
    SUMPRODUCT(
        (IM!$F$2:$F$2000=A147) *
        ISNUMBER(SEARCH("HUB", IM!$AC$2:$AC$2000)) *
        (IM!$X$2:$X$2000&gt;=$A$1) *
        (IM!$X$2:$X$2000&lt;=$B$1)*(W147="HUB")
    ) &gt; 0
), "HUB", "")</f>
        <v/>
      </c>
      <c r="O147" s="371" t="str">
        <f>IF(AND(T147&lt;&gt;0, T147-U147=0), "已維修完工",
   IF(I147="", "未到店",
      IF(AND(G147&lt;&gt;"萊到店 WebPOS", Q147&lt;&gt;"EDC"), "EDC異常",
         IF(AND(W147="HUB", N147=""), "HUB異常",
            IF(OR(AND(Z147="STAR", R147="STAR"), AND(Z147&lt;&gt;"STAR", R147="")), "已完工", "STAR異常")
         )
      )
   )
)</f>
        <v>未到店</v>
      </c>
      <c r="P147" s="238" t="str">
        <f>(TEXT(I147,"yyyymmdd"))&amp;$S$2&amp;A147&amp;$S$2&amp;B147&amp;$Q$2</f>
        <v>-4819-五股凌雲店(定保)</v>
      </c>
      <c r="Q147" s="357" t="str" cm="1">
        <f t="array" ref="Q147">IF(AND(SUMPRODUCT((IM!$F$2:$F$2000=A147)*(ISNUMBER(SEARCH("EDC", IM!$AC$2:$AC$2000))))&gt;0), "EDC", "")</f>
        <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2</v>
      </c>
      <c r="U147" s="355"/>
      <c r="V147" s="378">
        <f>IF(OR(T147="", U147=""), T147,
"總數：" &amp; T147 &amp; CHAR(10) &amp;
"已維修：" &amp; U147 &amp; CHAR(10) &amp;
"未更換：" &amp; (T147 - U147))</f>
        <v>2</v>
      </c>
      <c r="W147" s="360" t="str">
        <f>IF(VLOOKUP(A147,'0919門市清單主檔'!B:E,4,FALSE)=0,"",VLOOKUP(A147,'0919門市清單主檔'!B:E,4,FALSE))</f>
        <v/>
      </c>
      <c r="X147" s="3" t="s">
        <v>4210</v>
      </c>
      <c r="Y147" s="5" t="s">
        <v>4211</v>
      </c>
      <c r="Z147" s="5" t="str">
        <f>IF(T147&gt;0,"STAR","")</f>
        <v>STAR</v>
      </c>
    </row>
    <row r="148" spans="1:26" ht="15.75" customHeight="1">
      <c r="A148" s="174">
        <v>4801</v>
      </c>
      <c r="B148" s="175" t="str">
        <f>VLOOKUP(A148,'0919門市清單主檔'!B:C,2,FALSE)</f>
        <v>五股成州店</v>
      </c>
      <c r="C148" s="176" t="str">
        <f>VLOOKUP($A148,'0919門市清單主檔'!B:V,20,FALSE)</f>
        <v>新北市</v>
      </c>
      <c r="D148" s="177" t="str">
        <f>VLOOKUP($A148,'0919門市清單主檔'!B:V,21,FALSE)</f>
        <v>五股區</v>
      </c>
      <c r="E148" s="178" t="str">
        <f>VLOOKUP(D148,區域表!A:B,2,FALSE)</f>
        <v>湯家瑋</v>
      </c>
      <c r="F148" s="179" t="str">
        <f>IFERROR(IF(VLOOKUP(A148,門市狀態!A:D,4,FALSE)=0,"",VLOOKUP(A148,門市狀態!A:D,4,FALSE)),"")</f>
        <v/>
      </c>
      <c r="G148" s="180" t="s">
        <v>1742</v>
      </c>
      <c r="H148" s="181" t="str">
        <f>IF(I148&gt;0,(TEXT(I148,"yyyymmdd")&amp;$S$2&amp;A148&amp;$S$2&amp;B148&amp;$Q$2),"")</f>
        <v>-4801-五股成州店(定保)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69" t="str">
        <f>Q148&amp;IF(R148&lt;&gt;"",$P$2,"")&amp;R148</f>
        <v/>
      </c>
      <c r="N148" s="339" t="str" cm="1">
        <f t="array" ref="N148">IF(AND(
    SUMPRODUCT(
        (IM!$F$2:$F$2000=A148) *
        ISNUMBER(SEARCH("HUB", IM!$AC$2:$AC$2000)) *
        (IM!$X$2:$X$2000&gt;=$A$1) *
        (IM!$X$2:$X$2000&lt;=$B$1)*(W148="HUB")
    ) &gt; 0
), "HUB", "")</f>
        <v/>
      </c>
      <c r="O148" s="371" t="str">
        <f>IF(AND(T148&lt;&gt;0, T148-U148=0), "已維修完工",
   IF(I148="", "未到店",
      IF(AND(G148&lt;&gt;"萊到店 WebPOS", Q148&lt;&gt;"EDC"), "EDC異常",
         IF(AND(W148="HUB", N148=""), "HUB異常",
            IF(OR(AND(Z148="STAR", R148="STAR"), AND(Z148&lt;&gt;"STAR", R148="")), "已完工", "STAR異常")
         )
      )
   )
)</f>
        <v>未到店</v>
      </c>
      <c r="P148" s="238" t="str">
        <f>(TEXT(I148,"yyyymmdd"))&amp;$S$2&amp;A148&amp;$S$2&amp;B148&amp;$Q$2</f>
        <v>-4801-五股成州店(定保)</v>
      </c>
      <c r="Q148" s="357" t="str" cm="1">
        <f t="array" ref="Q148">IF(AND(SUMPRODUCT((IM!$F$2:$F$2000=A148)*(ISNUMBER(SEARCH("EDC", IM!$AC$2:$AC$2000))))&gt;0), "EDC", "")</f>
        <v/>
      </c>
      <c r="R148" s="358" t="str" cm="1">
        <f t="array" ref="R148">IF(AND(SUMPRODUCT((IM!$F$2:$F$2000=A148)*(ISNUMBER(SEARCH("STAR", IM!$AC$2:$AC$2000))))&gt;0), "STAR", "")</f>
        <v/>
      </c>
      <c r="S148" s="359" t="str" cm="1">
        <f t="array" ref="S148">IFERROR(INDEX(IM!$X$2:$X$650, MATCH(1, (IM!$F$2:$F$650=A148) * (ISNUMBER(SEARCH($D$1, IM!$AC$2:$AC$650))), 0)), "")</f>
        <v/>
      </c>
      <c r="T148" s="355">
        <f>IF(AND(X148&lt;&gt;"", Y148&lt;&gt;""), 2, IF(OR(X148&lt;&gt;"", Y148&lt;&gt;""), 1, 0))</f>
        <v>2</v>
      </c>
      <c r="U148" s="355"/>
      <c r="V148" s="378">
        <f>IF(OR(T148="", U148=""), T148,
"總數：" &amp; T148 &amp; CHAR(10) &amp;
"已維修：" &amp; U148 &amp; CHAR(10) &amp;
"未更換：" &amp; (T148 - U148))</f>
        <v>2</v>
      </c>
      <c r="W148" s="360" t="str">
        <f>IF(VLOOKUP(A148,'0919門市清單主檔'!B:E,4,FALSE)=0,"",VLOOKUP(A148,'0919門市清單主檔'!B:E,4,FALSE))</f>
        <v/>
      </c>
      <c r="X148" s="3" t="s">
        <v>4212</v>
      </c>
      <c r="Y148" s="5" t="s">
        <v>4213</v>
      </c>
      <c r="Z148" s="5" t="str">
        <f>IF(T148&gt;0,"STAR","")</f>
        <v>STAR</v>
      </c>
    </row>
    <row r="149" spans="1:26" ht="15.75" customHeight="1">
      <c r="A149" s="174">
        <v>3770</v>
      </c>
      <c r="B149" s="175" t="str">
        <f>VLOOKUP(A149,'0919門市清單主檔'!B:C,2,FALSE)</f>
        <v>北縣西雲店</v>
      </c>
      <c r="C149" s="176" t="str">
        <f>VLOOKUP($A149,'0919門市清單主檔'!B:V,20,FALSE)</f>
        <v>新北市</v>
      </c>
      <c r="D149" s="177" t="str">
        <f>VLOOKUP($A149,'0919門市清單主檔'!B:V,21,FALSE)</f>
        <v>五股區</v>
      </c>
      <c r="E149" s="178" t="str">
        <f>VLOOKUP(D149,區域表!A:B,2,FALSE)</f>
        <v>湯家瑋</v>
      </c>
      <c r="F149" s="179" t="str">
        <f>IFERROR(IF(VLOOKUP(A149,門市狀態!A:D,4,FALSE)=0,"",VLOOKUP(A149,門市狀態!A:D,4,FALSE)),"")</f>
        <v/>
      </c>
      <c r="G149" s="180" t="s">
        <v>1742</v>
      </c>
      <c r="H149" s="181" t="str">
        <f>IF(I149&gt;0,(TEXT(I149,"yyyymmdd")&amp;$S$2&amp;A149&amp;$S$2&amp;B149&amp;$Q$2),"")</f>
        <v>-3770-北縣西雲店(定保)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Q149&amp;IF(R149&lt;&gt;"",$P$2,"")&amp;R149</f>
        <v/>
      </c>
      <c r="N149" s="339" t="str" cm="1">
        <f t="array" ref="N149">IF(AND(
    SUMPRODUCT(
        (IM!$F$2:$F$2000=A149) *
        ISNUMBER(SEARCH("HUB", IM!$AC$2:$AC$2000)) *
        (IM!$X$2:$X$2000&gt;=$A$1) *
        (IM!$X$2:$X$2000&lt;=$B$1)*(W149="HUB")
    ) &gt; 0
), "HUB", "")</f>
        <v/>
      </c>
      <c r="O149" s="371" t="str">
        <f>IF(AND(T149&lt;&gt;0, T149-U149=0), "已維修完工",
   IF(I149="", "未到店",
      IF(AND(G149&lt;&gt;"萊到店 WebPOS", Q149&lt;&gt;"EDC"), "EDC異常",
         IF(AND(W149="HUB", N149=""), "HUB異常",
            IF(OR(AND(Z149="STAR", R149="STAR"), AND(Z149&lt;&gt;"STAR", R149="")), "已完工", "STAR異常")
         )
      )
   )
)</f>
        <v>未到店</v>
      </c>
      <c r="P149" s="238" t="str">
        <f>(TEXT(I149,"yyyymmdd"))&amp;$S$2&amp;A149&amp;$S$2&amp;B149&amp;$Q$2</f>
        <v>-3770-北縣西雲店(定保)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IF(AND(X149&lt;&gt;"", Y149&lt;&gt;""), 2, IF(OR(X149&lt;&gt;"", Y149&lt;&gt;""), 1, 0))</f>
        <v>1</v>
      </c>
      <c r="U149" s="355"/>
      <c r="V149" s="378">
        <f>IF(OR(T149="", U149=""), T149,
"總數：" &amp; T149 &amp; CHAR(10) &amp;
"已維修：" &amp; U149 &amp; CHAR(10) &amp;
"未更換：" &amp; (T149 - U149))</f>
        <v>1</v>
      </c>
      <c r="W149" s="360" t="str">
        <f>IF(VLOOKUP(A149,'0919門市清單主檔'!B:E,4,FALSE)=0,"",VLOOKUP(A149,'0919門市清單主檔'!B:E,4,FALSE))</f>
        <v/>
      </c>
      <c r="Y149" s="5" t="s">
        <v>4216</v>
      </c>
      <c r="Z149" s="5" t="str">
        <f>IF(T149&gt;0,"STAR","")</f>
        <v>STAR</v>
      </c>
    </row>
    <row r="150" spans="1:26" ht="15.75" customHeight="1">
      <c r="A150" s="174">
        <v>2325</v>
      </c>
      <c r="B150" s="175" t="str">
        <f>VLOOKUP(A150,'0919門市清單主檔'!B:C,2,FALSE)</f>
        <v>北縣五泰店</v>
      </c>
      <c r="C150" s="176" t="str">
        <f>VLOOKUP($A150,'0919門市清單主檔'!B:V,20,FALSE)</f>
        <v>新北市</v>
      </c>
      <c r="D150" s="177" t="str">
        <f>VLOOKUP($A150,'0919門市清單主檔'!B:V,21,FALSE)</f>
        <v>五股區</v>
      </c>
      <c r="E150" s="178" t="str">
        <f>VLOOKUP(D150,區域表!A:B,2,FALSE)</f>
        <v>湯家瑋</v>
      </c>
      <c r="F150" s="179" t="str">
        <f>IFERROR(IF(VLOOKUP(A150,門市狀態!A:D,4,FALSE)=0,"",VLOOKUP(A150,門市狀態!A:D,4,FALSE)),"")</f>
        <v/>
      </c>
      <c r="G150" s="180" t="s">
        <v>1742</v>
      </c>
      <c r="H150" s="181" t="str">
        <f>IF(I150&gt;0,(TEXT(I150,"yyyymmdd")&amp;$S$2&amp;A150&amp;$S$2&amp;B150&amp;$Q$2),"")</f>
        <v>-2325-北縣五泰店(定保)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Q150&amp;IF(R150&lt;&gt;"",$P$2,"")&amp;R150</f>
        <v/>
      </c>
      <c r="N150" s="339" t="str" cm="1">
        <f t="array" ref="N150">IF(AND(
    SUMPRODUCT(
        (IM!$F$2:$F$2000=A150) *
        ISNUMBER(SEARCH("HUB", IM!$AC$2:$AC$2000)) *
        (IM!$X$2:$X$2000&gt;=$A$1) *
        (IM!$X$2:$X$2000&lt;=$B$1)*(W150="HUB")
    ) &gt; 0
), "HUB", "")</f>
        <v/>
      </c>
      <c r="O150" s="371" t="str">
        <f>IF(AND(T150&lt;&gt;0, T150-U150=0), "已維修完工",
   IF(I150="", "未到店",
      IF(AND(G150&lt;&gt;"萊到店 WebPOS", Q150&lt;&gt;"EDC"), "EDC異常",
         IF(AND(W150="HUB", N150=""), "HUB異常",
            IF(OR(AND(Z150="STAR", R150="STAR"), AND(Z150&lt;&gt;"STAR", R150="")), "已完工", "STAR異常")
         )
      )
   )
)</f>
        <v>未到店</v>
      </c>
      <c r="P150" s="238" t="str">
        <f>(TEXT(I150,"yyyymmdd"))&amp;$S$2&amp;A150&amp;$S$2&amp;B150&amp;$Q$2</f>
        <v>-2325-北縣五泰店(定保)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IF(AND(X150&lt;&gt;"", Y150&lt;&gt;""), 2, IF(OR(X150&lt;&gt;"", Y150&lt;&gt;""), 1, 0))</f>
        <v>2</v>
      </c>
      <c r="U150" s="355"/>
      <c r="V150" s="378">
        <f>IF(OR(T150="", U150=""), T150,
"總數：" &amp; T150 &amp; CHAR(10) &amp;
"已維修：" &amp; U150 &amp; CHAR(10) &amp;
"未更換：" &amp; (T150 - U150))</f>
        <v>2</v>
      </c>
      <c r="W150" s="360" t="str">
        <f>IF(VLOOKUP(A150,'0919門市清單主檔'!B:E,4,FALSE)=0,"",VLOOKUP(A150,'0919門市清單主檔'!B:E,4,FALSE))</f>
        <v/>
      </c>
      <c r="X150" s="3" t="s">
        <v>4217</v>
      </c>
      <c r="Y150" s="5" t="s">
        <v>4218</v>
      </c>
      <c r="Z150" s="5" t="str">
        <f>IF(T150&gt;0,"STAR","")</f>
        <v>STAR</v>
      </c>
    </row>
    <row r="151" spans="1:26" ht="15.75" customHeight="1">
      <c r="A151" s="174">
        <v>4983</v>
      </c>
      <c r="B151" s="175" t="str">
        <f>VLOOKUP(A151,'0919門市清單主檔'!B:C,2,FALSE)</f>
        <v>板橋藝文店</v>
      </c>
      <c r="C151" s="176" t="str">
        <f>VLOOKUP($A151,'0919門市清單主檔'!B:V,20,FALSE)</f>
        <v>新北市</v>
      </c>
      <c r="D151" s="177" t="str">
        <f>VLOOKUP($A151,'0919門市清單主檔'!B:V,21,FALSE)</f>
        <v>板橋區</v>
      </c>
      <c r="E151" s="178" t="str">
        <f>VLOOKUP(D151,區域表!A:B,2,FALSE)</f>
        <v>狄澤洋</v>
      </c>
      <c r="F151" s="179" t="str">
        <f>IFERROR(IF(VLOOKUP(A151,門市狀態!A:D,4,FALSE)=0,"",VLOOKUP(A151,門市狀態!A:D,4,FALSE)),"")</f>
        <v/>
      </c>
      <c r="G151" s="180" t="s">
        <v>1742</v>
      </c>
      <c r="H151" s="181" t="str">
        <f>IF(I151&gt;0,(TEXT(I151,"yyyymmdd")&amp;$S$2&amp;A151&amp;$S$2&amp;B151&amp;$Q$2),"")</f>
        <v>-4983-板橋藝文店(定保)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(IM!$X$2:$X$2000&lt;=$B$1)*(W151="HUB")
    ) &gt; 0
), "HUB", "")</f>
        <v/>
      </c>
      <c r="O151" s="371" t="str">
        <f>IF(AND(T151&lt;&gt;0, T151-U151=0), "已維修完工",
   IF(I151="", "未到店",
      IF(AND(G151&lt;&gt;"萊到店 WebPOS", Q151&lt;&gt;"EDC"), "EDC異常",
         IF(AND(W151="HUB", N151=""), "HUB異常",
            IF(OR(AND(Z151="STAR", R151="STAR"), AND(Z151&lt;&gt;"STAR", R151="")), "已完工", "STAR異常")
         )
      )
   )
)</f>
        <v>未到店</v>
      </c>
      <c r="P151" s="238" t="str">
        <f>(TEXT(I151,"yyyymmdd"))&amp;$S$2&amp;A151&amp;$S$2&amp;B151&amp;$Q$2</f>
        <v>-4983-板橋藝文店(定保)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IF(AND(X151&lt;&gt;"", Y151&lt;&gt;""), 2, IF(OR(X151&lt;&gt;"", Y151&lt;&gt;""), 1, 0))</f>
        <v>0</v>
      </c>
      <c r="U151" s="355"/>
      <c r="V151" s="378">
        <f>IF(OR(T151="", U151=""), T151,
"總數：" &amp; T151 &amp; CHAR(10) &amp;
"已維修：" &amp; U151 &amp; CHAR(10) &amp;
"未更換：" &amp; (T151 - U151))</f>
        <v>0</v>
      </c>
      <c r="W151" s="360" t="str">
        <f>IF(VLOOKUP(A151,'0919門市清單主檔'!B:E,4,FALSE)=0,"",VLOOKUP(A151,'0919門市清單主檔'!B:E,4,FALSE))</f>
        <v/>
      </c>
      <c r="Y151" s="5"/>
      <c r="Z151" s="5" t="str">
        <f>IF(T151&gt;0,"STAR","")</f>
        <v/>
      </c>
    </row>
    <row r="152" spans="1:26" ht="15.75" customHeight="1">
      <c r="A152" s="174">
        <v>4680</v>
      </c>
      <c r="B152" s="175" t="str">
        <f>VLOOKUP(A152,'0919門市清單主檔'!B:C,2,FALSE)</f>
        <v>板橋江寧店</v>
      </c>
      <c r="C152" s="176" t="str">
        <f>VLOOKUP($A152,'0919門市清單主檔'!B:V,20,FALSE)</f>
        <v>新北市</v>
      </c>
      <c r="D152" s="177" t="str">
        <f>VLOOKUP($A152,'0919門市清單主檔'!B:V,21,FALSE)</f>
        <v>板橋區</v>
      </c>
      <c r="E152" s="178" t="str">
        <f>VLOOKUP(D152,區域表!A:B,2,FALSE)</f>
        <v>狄澤洋</v>
      </c>
      <c r="F152" s="179" t="str">
        <f>IFERROR(IF(VLOOKUP(A152,門市狀態!A:D,4,FALSE)=0,"",VLOOKUP(A152,門市狀態!A:D,4,FALSE)),"")</f>
        <v/>
      </c>
      <c r="G152" s="180" t="s">
        <v>1742</v>
      </c>
      <c r="H152" s="181" t="str">
        <f>IF(I152&gt;0,(TEXT(I152,"yyyymmdd")&amp;$S$2&amp;A152&amp;$S$2&amp;B152&amp;$Q$2),"")</f>
        <v>-4680-板橋江寧店(定保)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(IM!$X$2:$X$2000&lt;=$B$1)*(W152="HUB")
    ) &gt; 0
), "HUB", "")</f>
        <v/>
      </c>
      <c r="O152" s="371" t="str">
        <f>IF(AND(T152&lt;&gt;0, T152-U152=0), "已維修完工",
   IF(I152="", "未到店",
      IF(AND(G152&lt;&gt;"萊到店 WebPOS", Q152&lt;&gt;"EDC"), "EDC異常",
         IF(AND(W152="HUB", N152=""), "HUB異常",
            IF(OR(AND(Z152="STAR", R152="STAR"), AND(Z152&lt;&gt;"STAR", R152="")), "已完工", "STAR異常")
         )
      )
   )
)</f>
        <v>未到店</v>
      </c>
      <c r="P152" s="238" t="str">
        <f>(TEXT(I152,"yyyymmdd"))&amp;$S$2&amp;A152&amp;$S$2&amp;B152&amp;$Q$2</f>
        <v>-4680-板橋江寧店(定保)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IF(AND(X152&lt;&gt;"", Y152&lt;&gt;""), 2, IF(OR(X152&lt;&gt;"", Y152&lt;&gt;""), 1, 0))</f>
        <v>0</v>
      </c>
      <c r="U152" s="355"/>
      <c r="V152" s="378">
        <f>IF(OR(T152="", U152=""), T152,
"總數：" &amp; T152 &amp; CHAR(10) &amp;
"已維修：" &amp; U152 &amp; CHAR(10) &amp;
"未更換：" &amp; (T152 - U152))</f>
        <v>0</v>
      </c>
      <c r="W152" s="360" t="str">
        <f>IF(VLOOKUP(A152,'0919門市清單主檔'!B:E,4,FALSE)=0,"",VLOOKUP(A152,'0919門市清單主檔'!B:E,4,FALSE))</f>
        <v/>
      </c>
      <c r="Y152" s="5"/>
      <c r="Z152" s="5" t="str">
        <f>IF(T152&gt;0,"STAR","")</f>
        <v/>
      </c>
    </row>
    <row r="153" spans="1:26" ht="15.75" customHeight="1">
      <c r="A153" s="174">
        <v>3853</v>
      </c>
      <c r="B153" s="175" t="str">
        <f>VLOOKUP(A153,'0919門市清單主檔'!B:C,2,FALSE)</f>
        <v>板橋互助店</v>
      </c>
      <c r="C153" s="176" t="str">
        <f>VLOOKUP($A153,'0919門市清單主檔'!B:V,20,FALSE)</f>
        <v>新北市</v>
      </c>
      <c r="D153" s="177" t="str">
        <f>VLOOKUP($A153,'0919門市清單主檔'!B:V,21,FALSE)</f>
        <v>板橋區</v>
      </c>
      <c r="E153" s="178" t="str">
        <f>VLOOKUP(D153,區域表!A:B,2,FALSE)</f>
        <v>狄澤洋</v>
      </c>
      <c r="F153" s="179" t="str">
        <f>IFERROR(IF(VLOOKUP(A153,門市狀態!A:D,4,FALSE)=0,"",VLOOKUP(A153,門市狀態!A:D,4,FALSE)),"")</f>
        <v/>
      </c>
      <c r="G153" s="180" t="s">
        <v>1742</v>
      </c>
      <c r="H153" s="181" t="str">
        <f>IF(I153&gt;0,(TEXT(I153,"yyyymmdd")&amp;$S$2&amp;A153&amp;$S$2&amp;B153&amp;$Q$2),"")</f>
        <v>-3853-板橋互助店(定保)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(IM!$X$2:$X$2000&lt;=$B$1)*(W153="HUB")
    ) &gt; 0
), "HUB", "")</f>
        <v/>
      </c>
      <c r="O153" s="371" t="str">
        <f>IF(AND(T153&lt;&gt;0, T153-U153=0), "已維修完工",
   IF(I153="", "未到店",
      IF(AND(G153&lt;&gt;"萊到店 WebPOS", Q153&lt;&gt;"EDC"), "EDC異常",
         IF(AND(W153="HUB", N153=""), "HUB異常",
            IF(OR(AND(Z153="STAR", R153="STAR"), AND(Z153&lt;&gt;"STAR", R153="")), "已完工", "STAR異常")
         )
      )
   )
)</f>
        <v>未到店</v>
      </c>
      <c r="P153" s="238" t="str">
        <f>(TEXT(I153,"yyyymmdd"))&amp;$S$2&amp;A153&amp;$S$2&amp;B153&amp;$Q$2</f>
        <v>-3853-板橋互助店(定保)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IF(AND(X153&lt;&gt;"", Y153&lt;&gt;""), 2, IF(OR(X153&lt;&gt;"", Y153&lt;&gt;""), 1, 0))</f>
        <v>0</v>
      </c>
      <c r="U153" s="355"/>
      <c r="V153" s="378">
        <f>IF(OR(T153="", U153=""), T153,
"總數：" &amp; T153 &amp; CHAR(10) &amp;
"已維修：" &amp; U153 &amp; CHAR(10) &amp;
"未更換：" &amp; (T153 - U153))</f>
        <v>0</v>
      </c>
      <c r="W153" s="360" t="str">
        <f>IF(VLOOKUP(A153,'0919門市清單主檔'!B:E,4,FALSE)=0,"",VLOOKUP(A153,'0919門市清單主檔'!B:E,4,FALSE))</f>
        <v/>
      </c>
      <c r="Y153" s="5"/>
      <c r="Z153" s="5" t="str">
        <f>IF(T153&gt;0,"STAR","")</f>
        <v/>
      </c>
    </row>
    <row r="154" spans="1:26" ht="15.75" customHeight="1">
      <c r="A154" s="174">
        <v>4057</v>
      </c>
      <c r="B154" s="175" t="str">
        <f>VLOOKUP(A154,'0919門市清單主檔'!B:C,2,FALSE)</f>
        <v>林口香澄店</v>
      </c>
      <c r="C154" s="176" t="str">
        <f>VLOOKUP($A154,'0919門市清單主檔'!B:V,20,FALSE)</f>
        <v>新北市</v>
      </c>
      <c r="D154" s="177" t="str">
        <f>VLOOKUP($A154,'0919門市清單主檔'!B:V,21,FALSE)</f>
        <v>林口區</v>
      </c>
      <c r="E154" s="178" t="str">
        <f>VLOOKUP(D154,區域表!A:B,2,FALSE)</f>
        <v>湯家瑋</v>
      </c>
      <c r="F154" s="179" t="str">
        <f>IFERROR(IF(VLOOKUP(A154,門市狀態!A:D,4,FALSE)=0,"",VLOOKUP(A154,門市狀態!A:D,4,FALSE)),"")</f>
        <v/>
      </c>
      <c r="G154" s="180" t="s">
        <v>1742</v>
      </c>
      <c r="H154" s="181" t="str">
        <f>IF(I154&gt;0,(TEXT(I154,"yyyymmdd")&amp;$S$2&amp;A154&amp;$S$2&amp;B154&amp;$Q$2),"")</f>
        <v>-4057-林口香澄店(定保)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(IM!$X$2:$X$2000&lt;=$B$1)*(W154="HUB")
    ) &gt; 0
), "HUB", "")</f>
        <v/>
      </c>
      <c r="O154" s="371" t="str">
        <f>IF(AND(T154&lt;&gt;0, T154-U154=0), "已維修完工",
   IF(I154="", "未到店",
      IF(AND(G154&lt;&gt;"萊到店 WebPOS", Q154&lt;&gt;"EDC"), "EDC異常",
         IF(AND(W154="HUB", N154=""), "HUB異常",
            IF(OR(AND(Z154="STAR", R154="STAR"), AND(Z154&lt;&gt;"STAR", R154="")), "已完工", "STAR異常")
         )
      )
   )
)</f>
        <v>未到店</v>
      </c>
      <c r="P154" s="238" t="str">
        <f>(TEXT(I154,"yyyymmdd"))&amp;$S$2&amp;A154&amp;$S$2&amp;B154&amp;$Q$2</f>
        <v>-4057-林口香澄店(定保)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IF(AND(X154&lt;&gt;"", Y154&lt;&gt;""), 2, IF(OR(X154&lt;&gt;"", Y154&lt;&gt;""), 1, 0))</f>
        <v>2</v>
      </c>
      <c r="U154" s="355"/>
      <c r="V154" s="378">
        <f>IF(OR(T154="", U154=""), T154,
"總數：" &amp; T154 &amp; CHAR(10) &amp;
"已維修：" &amp; U154 &amp; CHAR(10) &amp;
"未更換：" &amp; (T154 - U154))</f>
        <v>2</v>
      </c>
      <c r="W154" s="360" t="str">
        <f>IF(VLOOKUP(A154,'0919門市清單主檔'!B:E,4,FALSE)=0,"",VLOOKUP(A154,'0919門市清單主檔'!B:E,4,FALSE))</f>
        <v/>
      </c>
      <c r="X154" s="3" t="s">
        <v>4232</v>
      </c>
      <c r="Y154" s="5" t="s">
        <v>4233</v>
      </c>
      <c r="Z154" s="5" t="str">
        <f>IF(T154&gt;0,"STAR","")</f>
        <v>STAR</v>
      </c>
    </row>
    <row r="155" spans="1:26" ht="15.75" customHeight="1">
      <c r="A155" s="174">
        <v>4906</v>
      </c>
      <c r="B155" s="175" t="str">
        <f>VLOOKUP(A155,'0919門市清單主檔'!B:C,2,FALSE)</f>
        <v>金山銀山店</v>
      </c>
      <c r="C155" s="176" t="str">
        <f>VLOOKUP($A155,'0919門市清單主檔'!B:V,20,FALSE)</f>
        <v>新北市</v>
      </c>
      <c r="D155" s="177" t="str">
        <f>VLOOKUP($A155,'0919門市清單主檔'!B:V,21,FALSE)</f>
        <v>金山區</v>
      </c>
      <c r="E155" s="178" t="str">
        <f>VLOOKUP(D155,區域表!A:B,2,FALSE)</f>
        <v>吳宗鴻</v>
      </c>
      <c r="F155" s="179" t="str">
        <f>IFERROR(IF(VLOOKUP(A155,門市狀態!A:D,4,FALSE)=0,"",VLOOKUP(A155,門市狀態!A:D,4,FALSE)),"")</f>
        <v/>
      </c>
      <c r="G155" s="180" t="s">
        <v>1742</v>
      </c>
      <c r="H155" s="181" t="str">
        <f>IF(I155&gt;0,(TEXT(I155,"yyyymmdd")&amp;$S$2&amp;A155&amp;$S$2&amp;B155&amp;$Q$2),"")</f>
        <v>-4906-金山銀山店(定保)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(IM!$X$2:$X$2000&lt;=$B$1)*(W155="HUB")
    ) &gt; 0
), "HUB", "")</f>
        <v/>
      </c>
      <c r="O155" s="371" t="str">
        <f>IF(AND(T155&lt;&gt;0, T155-U155=0), "已維修完工",
   IF(I155="", "未到店",
      IF(AND(G155&lt;&gt;"萊到店 WebPOS", Q155&lt;&gt;"EDC"), "EDC異常",
         IF(AND(W155="HUB", N155=""), "HUB異常",
            IF(OR(AND(Z155="STAR", R155="STAR"), AND(Z155&lt;&gt;"STAR", R155="")), "已完工", "STAR異常")
         )
      )
   )
)</f>
        <v>未到店</v>
      </c>
      <c r="P155" s="238" t="str">
        <f>(TEXT(I155,"yyyymmdd"))&amp;$S$2&amp;A155&amp;$S$2&amp;B155&amp;$Q$2</f>
        <v>-4906-金山銀山店(定保)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IF(AND(X155&lt;&gt;"", Y155&lt;&gt;""), 2, IF(OR(X155&lt;&gt;"", Y155&lt;&gt;""), 1, 0))</f>
        <v>0</v>
      </c>
      <c r="U155" s="355"/>
      <c r="V155" s="378">
        <f>IF(OR(T155="", U155=""), T155,
"總數：" &amp; T155 &amp; CHAR(10) &amp;
"已維修：" &amp; U155 &amp; CHAR(10) &amp;
"未更換：" &amp; (T155 - U155))</f>
        <v>0</v>
      </c>
      <c r="W155" s="360" t="str">
        <f>IF(VLOOKUP(A155,'0919門市清單主檔'!B:E,4,FALSE)=0,"",VLOOKUP(A155,'0919門市清單主檔'!B:E,4,FALSE))</f>
        <v/>
      </c>
      <c r="Y155" s="5"/>
      <c r="Z155" s="5" t="str">
        <f>IF(T155&gt;0,"STAR","")</f>
        <v/>
      </c>
    </row>
    <row r="156" spans="1:26" ht="15.75" customHeight="1">
      <c r="A156" s="174">
        <v>4144</v>
      </c>
      <c r="B156" s="175" t="str">
        <f>VLOOKUP(A156,'0919門市清單主檔'!B:C,2,FALSE)</f>
        <v>新莊頭前店</v>
      </c>
      <c r="C156" s="176" t="str">
        <f>VLOOKUP($A156,'0919門市清單主檔'!B:V,20,FALSE)</f>
        <v>新北市</v>
      </c>
      <c r="D156" s="177" t="str">
        <f>VLOOKUP($A156,'0919門市清單主檔'!B:V,21,FALSE)</f>
        <v>新莊區</v>
      </c>
      <c r="E156" s="178" t="str">
        <f>VLOOKUP(D156,區域表!A:B,2,FALSE)</f>
        <v>湯家瑋</v>
      </c>
      <c r="F156" s="179" t="str">
        <f>IFERROR(IF(VLOOKUP(A156,門市狀態!A:D,4,FALSE)=0,"",VLOOKUP(A156,門市狀態!A:D,4,FALSE)),"")</f>
        <v/>
      </c>
      <c r="G156" s="180" t="s">
        <v>1742</v>
      </c>
      <c r="H156" s="181" t="str">
        <f>IF(I156&gt;0,(TEXT(I156,"yyyymmdd")&amp;$S$2&amp;A156&amp;$S$2&amp;B156&amp;$Q$2),"")</f>
        <v>-4144-新莊頭前店(定保)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
      </c>
      <c r="N156" s="339" t="str" cm="1">
        <f t="array" ref="N156">IF(AND(
    SUMPRODUCT(
        (IM!$F$2:$F$2000=A156) *
        ISNUMBER(SEARCH("HUB", IM!$AC$2:$AC$2000)) *
        (IM!$X$2:$X$2000&gt;=$A$1) *
        (IM!$X$2:$X$2000&lt;=$B$1)*(W156="HUB")
    ) &gt; 0
), "HUB", "")</f>
        <v/>
      </c>
      <c r="O156" s="371" t="str">
        <f>IF(AND(T156&lt;&gt;0, T156-U156=0), "已維修完工",
   IF(I156="", "未到店",
      IF(AND(G156&lt;&gt;"萊到店 WebPOS", Q156&lt;&gt;"EDC"), "EDC異常",
         IF(AND(W156="HUB", N156=""), "HUB異常",
            IF(OR(AND(Z156="STAR", R156="STAR"), AND(Z156&lt;&gt;"STAR", R156="")), "已完工", "STAR異常")
         )
      )
   )
)</f>
        <v>未到店</v>
      </c>
      <c r="P156" s="238" t="str">
        <f>(TEXT(I156,"yyyymmdd"))&amp;$S$2&amp;A156&amp;$S$2&amp;B156&amp;$Q$2</f>
        <v>-4144-新莊頭前店(定保)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IF(AND(X156&lt;&gt;"", Y156&lt;&gt;""), 2, IF(OR(X156&lt;&gt;"", Y156&lt;&gt;""), 1, 0))</f>
        <v>2</v>
      </c>
      <c r="U156" s="355"/>
      <c r="V156" s="378">
        <f>IF(OR(T156="", U156=""), T156,
"總數：" &amp; T156 &amp; CHAR(10) &amp;
"已維修：" &amp; U156 &amp; CHAR(10) &amp;
"未更換：" &amp; (T156 - U156))</f>
        <v>2</v>
      </c>
      <c r="W156" s="360" t="str">
        <f>IF(VLOOKUP(A156,'0919門市清單主檔'!B:E,4,FALSE)=0,"",VLOOKUP(A156,'0919門市清單主檔'!B:E,4,FALSE))</f>
        <v/>
      </c>
      <c r="X156" s="3" t="s">
        <v>4238</v>
      </c>
      <c r="Y156" s="5" t="s">
        <v>4239</v>
      </c>
      <c r="Z156" s="5" t="str">
        <f>IF(T156&gt;0,"STAR","")</f>
        <v>STAR</v>
      </c>
    </row>
    <row r="157" spans="1:26" ht="15.75" customHeight="1">
      <c r="A157" s="174">
        <v>4977</v>
      </c>
      <c r="B157" s="175" t="str">
        <f>VLOOKUP(A157,'0919門市清單主檔'!B:C,2,FALSE)</f>
        <v>三重初戀店</v>
      </c>
      <c r="C157" s="176" t="str">
        <f>VLOOKUP($A157,'0919門市清單主檔'!B:V,20,FALSE)</f>
        <v>新北市</v>
      </c>
      <c r="D157" s="177" t="str">
        <f>VLOOKUP($A157,'0919門市清單主檔'!B:V,21,FALSE)</f>
        <v>三重區</v>
      </c>
      <c r="E157" s="178" t="str">
        <f>VLOOKUP(D157,區域表!A:B,2,FALSE)</f>
        <v>吳宗鴻</v>
      </c>
      <c r="F157" s="179" t="str">
        <f>IFERROR(IF(VLOOKUP(A157,門市狀態!A:D,4,FALSE)=0,"",VLOOKUP(A157,門市狀態!A:D,4,FALSE)),"")</f>
        <v/>
      </c>
      <c r="G157" s="180" t="s">
        <v>1742</v>
      </c>
      <c r="H157" s="181" t="str">
        <f>IF(I157&gt;0,(TEXT(I157,"yyyymmdd")&amp;$S$2&amp;A157&amp;$S$2&amp;B157&amp;$Q$2),"")</f>
        <v>-4977-三重初戀店(定保)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+STAR</v>
      </c>
      <c r="N157" s="339" t="str" cm="1">
        <f t="array" ref="N157">IF(AND(
    SUMPRODUCT(
        (IM!$F$2:$F$2000=A157) *
        ISNUMBER(SEARCH("HUB", IM!$AC$2:$AC$2000)) *
        (IM!$X$2:$X$2000&gt;=$A$1) *
        (IM!$X$2:$X$2000&lt;=$B$1)*(W157="HUB")
    ) &gt; 0
), "HUB", "")</f>
        <v/>
      </c>
      <c r="O157" s="371" t="str">
        <f>IF(AND(T157&lt;&gt;0, T157-U157=0), "已維修完工",
   IF(I157="", "未到店",
      IF(AND(G157&lt;&gt;"萊到店 WebPOS", Q157&lt;&gt;"EDC"), "EDC異常",
         IF(AND(W157="HUB", N157=""), "HUB異常",
            IF(OR(AND(Z157="STAR", R157="STAR"), AND(Z157&lt;&gt;"STAR", R157="")), "已完工", "STAR異常")
         )
      )
   )
)</f>
        <v>未到店</v>
      </c>
      <c r="P157" s="238" t="str">
        <f>(TEXT(I157,"yyyymmdd"))&amp;$S$2&amp;A157&amp;$S$2&amp;B157&amp;$Q$2</f>
        <v>-4977-三重初戀店(定保)</v>
      </c>
      <c r="Q157" s="357" t="str" cm="1">
        <f t="array" ref="Q157">IF(AND(SUMPRODUCT((IM!$F$2:$F$2000=A157)*(ISNUMBER(SEARCH("EDC", IM!$AC$2:$AC$2000))))&gt;0), "EDC", "")</f>
        <v/>
      </c>
      <c r="R157" s="358" t="str" cm="1">
        <f t="array" ref="R157">IF(AND(SUMPRODUCT((IM!$F$2:$F$2000=A157)*(ISNUMBER(SEARCH("STAR", IM!$AC$2:$AC$2000))))&gt;0), "STAR", "")</f>
        <v>STAR</v>
      </c>
      <c r="S157" s="359" cm="1">
        <f t="array" ref="S157">IFERROR(INDEX(IM!$X$2:$X$650, MATCH(1, (IM!$F$2:$F$650=A157) * (ISNUMBER(SEARCH($D$1, IM!$AC$2:$AC$650))), 0)), "")</f>
        <v>45743.524305555555</v>
      </c>
      <c r="T157" s="355">
        <f>IF(AND(X157&lt;&gt;"", Y157&lt;&gt;""), 2, IF(OR(X157&lt;&gt;"", Y157&lt;&gt;""), 1, 0))</f>
        <v>2</v>
      </c>
      <c r="U157" s="355"/>
      <c r="V157" s="378">
        <f>IF(OR(T157="", U157=""), T157,
"總數：" &amp; T157 &amp; CHAR(10) &amp;
"已維修：" &amp; U157 &amp; CHAR(10) &amp;
"未更換：" &amp; (T157 - U157))</f>
        <v>2</v>
      </c>
      <c r="W157" s="360" t="str">
        <f>IF(VLOOKUP(A157,'0919門市清單主檔'!B:E,4,FALSE)=0,"",VLOOKUP(A157,'0919門市清單主檔'!B:E,4,FALSE))</f>
        <v/>
      </c>
      <c r="X157" s="3" t="s">
        <v>4244</v>
      </c>
      <c r="Y157" s="5" t="s">
        <v>4245</v>
      </c>
      <c r="Z157" s="5" t="str">
        <f>IF(T157&gt;0,"STAR","")</f>
        <v>STAR</v>
      </c>
    </row>
    <row r="158" spans="1:26" ht="15.75" customHeight="1">
      <c r="A158" s="174">
        <v>4529</v>
      </c>
      <c r="B158" s="175" t="str">
        <f>VLOOKUP(A158,'0919門市清單主檔'!B:C,2,FALSE)</f>
        <v>淡水新洲店</v>
      </c>
      <c r="C158" s="176" t="str">
        <f>VLOOKUP($A158,'0919門市清單主檔'!B:V,20,FALSE)</f>
        <v>新北市</v>
      </c>
      <c r="D158" s="177" t="str">
        <f>VLOOKUP($A158,'0919門市清單主檔'!B:V,21,FALSE)</f>
        <v>淡水區</v>
      </c>
      <c r="E158" s="178" t="str">
        <f>VLOOKUP(D158,區域表!A:B,2,FALSE)</f>
        <v>吳宗鴻</v>
      </c>
      <c r="F158" s="179" t="str">
        <f>IFERROR(IF(VLOOKUP(A158,門市狀態!A:D,4,FALSE)=0,"",VLOOKUP(A158,門市狀態!A:D,4,FALSE)),"")</f>
        <v/>
      </c>
      <c r="G158" s="180" t="s">
        <v>1742</v>
      </c>
      <c r="H158" s="181" t="str">
        <f>IF(I158&gt;0,(TEXT(I158,"yyyymmdd")&amp;$S$2&amp;A158&amp;$S$2&amp;B158&amp;$Q$2),"")</f>
        <v>-4529-淡水新洲店(定保)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
      </c>
      <c r="N158" s="339" t="str" cm="1">
        <f t="array" ref="N158">IF(AND(
    SUMPRODUCT(
        (IM!$F$2:$F$2000=A158) *
        ISNUMBER(SEARCH("HUB", IM!$AC$2:$AC$2000)) *
        (IM!$X$2:$X$2000&gt;=$A$1) *
        (IM!$X$2:$X$2000&lt;=$B$1)*(W158="HUB")
    ) &gt; 0
), "HUB", "")</f>
        <v/>
      </c>
      <c r="O158" s="371" t="str">
        <f>IF(AND(T158&lt;&gt;0, T158-U158=0), "已維修完工",
   IF(I158="", "未到店",
      IF(AND(G158&lt;&gt;"萊到店 WebPOS", Q158&lt;&gt;"EDC"), "EDC異常",
         IF(AND(W158="HUB", N158=""), "HUB異常",
            IF(OR(AND(Z158="STAR", R158="STAR"), AND(Z158&lt;&gt;"STAR", R158="")), "已完工", "STAR異常")
         )
      )
   )
)</f>
        <v>未到店</v>
      </c>
      <c r="P158" s="238" t="str">
        <f>(TEXT(I158,"yyyymmdd"))&amp;$S$2&amp;A158&amp;$S$2&amp;B158&amp;$Q$2</f>
        <v>-4529-淡水新洲店(定保)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IF(AND(X158&lt;&gt;"", Y158&lt;&gt;""), 2, IF(OR(X158&lt;&gt;"", Y158&lt;&gt;""), 1, 0))</f>
        <v>2</v>
      </c>
      <c r="U158" s="355"/>
      <c r="V158" s="378">
        <f>IF(OR(T158="", U158=""), T158,
"總數：" &amp; T158 &amp; CHAR(10) &amp;
"已維修：" &amp; U158 &amp; CHAR(10) &amp;
"未更換：" &amp; (T158 - U158))</f>
        <v>2</v>
      </c>
      <c r="W158" s="360" t="str">
        <f>IF(VLOOKUP(A158,'0919門市清單主檔'!B:E,4,FALSE)=0,"",VLOOKUP(A158,'0919門市清單主檔'!B:E,4,FALSE))</f>
        <v/>
      </c>
      <c r="X158" s="3" t="s">
        <v>4247</v>
      </c>
      <c r="Y158" s="5" t="s">
        <v>4248</v>
      </c>
      <c r="Z158" s="5" t="str">
        <f>IF(T158&gt;0,"STAR","")</f>
        <v>STAR</v>
      </c>
    </row>
    <row r="159" spans="1:26" ht="15.75" customHeight="1">
      <c r="A159" s="174">
        <v>4316</v>
      </c>
      <c r="B159" s="175" t="str">
        <f>VLOOKUP(A159,'0919門市清單主檔'!B:C,2,FALSE)</f>
        <v>五股工商店</v>
      </c>
      <c r="C159" s="176" t="str">
        <f>VLOOKUP($A159,'0919門市清單主檔'!B:V,20,FALSE)</f>
        <v>新北市</v>
      </c>
      <c r="D159" s="177" t="str">
        <f>VLOOKUP($A159,'0919門市清單主檔'!B:V,21,FALSE)</f>
        <v>五股區</v>
      </c>
      <c r="E159" s="178" t="str">
        <f>VLOOKUP(D159,區域表!A:B,2,FALSE)</f>
        <v>湯家瑋</v>
      </c>
      <c r="F159" s="179" t="str">
        <f>IFERROR(IF(VLOOKUP(A159,門市狀態!A:D,4,FALSE)=0,"",VLOOKUP(A159,門市狀態!A:D,4,FALSE)),"")</f>
        <v/>
      </c>
      <c r="G159" s="180" t="s">
        <v>1742</v>
      </c>
      <c r="H159" s="181" t="str">
        <f>IF(I159&gt;0,(TEXT(I159,"yyyymmdd")&amp;$S$2&amp;A159&amp;$S$2&amp;B159&amp;$Q$2),"")</f>
        <v>-4316-五股工商店(定保)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+STAR</v>
      </c>
      <c r="N159" s="339" t="str" cm="1">
        <f t="array" ref="N159">IF(AND(
    SUMPRODUCT(
        (IM!$F$2:$F$2000=A159) *
        ISNUMBER(SEARCH("HUB", IM!$AC$2:$AC$2000)) *
        (IM!$X$2:$X$2000&gt;=$A$1) *
        (IM!$X$2:$X$2000&lt;=$B$1)*(W159="HUB")
    ) &gt; 0
), "HUB", "")</f>
        <v/>
      </c>
      <c r="O159" s="371" t="str">
        <f>IF(AND(T159&lt;&gt;0, T159-U159=0), "已維修完工",
   IF(I159="", "未到店",
      IF(AND(G159&lt;&gt;"萊到店 WebPOS", Q159&lt;&gt;"EDC"), "EDC異常",
         IF(AND(W159="HUB", N159=""), "HUB異常",
            IF(OR(AND(Z159="STAR", R159="STAR"), AND(Z159&lt;&gt;"STAR", R159="")), "已完工", "STAR異常")
         )
      )
   )
)</f>
        <v>未到店</v>
      </c>
      <c r="P159" s="238" t="str">
        <f>(TEXT(I159,"yyyymmdd"))&amp;$S$2&amp;A159&amp;$S$2&amp;B159&amp;$Q$2</f>
        <v>-4316-五股工商店(定保)</v>
      </c>
      <c r="Q159" s="357" t="str" cm="1">
        <f t="array" ref="Q159">IF(AND(SUMPRODUCT((IM!$F$2:$F$2000=A159)*(ISNUMBER(SEARCH("EDC", IM!$AC$2:$AC$2000))))&gt;0), "EDC", "")</f>
        <v/>
      </c>
      <c r="R159" s="358" t="str" cm="1">
        <f t="array" ref="R159">IF(AND(SUMPRODUCT((IM!$F$2:$F$2000=A159)*(ISNUMBER(SEARCH("STAR", IM!$AC$2:$AC$2000))))&gt;0), "STAR", "")</f>
        <v>STAR</v>
      </c>
      <c r="S159" s="359" cm="1">
        <f t="array" ref="S159">IFERROR(INDEX(IM!$X$2:$X$650, MATCH(1, (IM!$F$2:$F$650=A159) * (ISNUMBER(SEARCH($D$1, IM!$AC$2:$AC$650))), 0)), "")</f>
        <v>45726.465277777781</v>
      </c>
      <c r="T159" s="355">
        <f>IF(AND(X159&lt;&gt;"", Y159&lt;&gt;""), 2, IF(OR(X159&lt;&gt;"", Y159&lt;&gt;""), 1, 0))</f>
        <v>0</v>
      </c>
      <c r="U159" s="355"/>
      <c r="V159" s="378">
        <f>IF(OR(T159="", U159=""), T159,
"總數：" &amp; T159 &amp; CHAR(10) &amp;
"已維修：" &amp; U159 &amp; CHAR(10) &amp;
"未更換：" &amp; (T159 - U159))</f>
        <v>0</v>
      </c>
      <c r="W159" s="360" t="str">
        <f>IF(VLOOKUP(A159,'0919門市清單主檔'!B:E,4,FALSE)=0,"",VLOOKUP(A159,'0919門市清單主檔'!B:E,4,FALSE))</f>
        <v/>
      </c>
      <c r="Y159" s="5"/>
      <c r="Z159" s="262" t="s">
        <v>5029</v>
      </c>
    </row>
    <row r="160" spans="1:26" ht="15.75" customHeight="1">
      <c r="A160" s="174">
        <v>4538</v>
      </c>
      <c r="B160" s="175" t="str">
        <f>VLOOKUP(A160,'0919門市清單主檔'!B:C,2,FALSE)</f>
        <v>林口童樂店</v>
      </c>
      <c r="C160" s="176" t="str">
        <f>VLOOKUP($A160,'0919門市清單主檔'!B:V,20,FALSE)</f>
        <v>新北市</v>
      </c>
      <c r="D160" s="177" t="str">
        <f>VLOOKUP($A160,'0919門市清單主檔'!B:V,21,FALSE)</f>
        <v>林口區</v>
      </c>
      <c r="E160" s="178" t="str">
        <f>VLOOKUP(D160,區域表!A:B,2,FALSE)</f>
        <v>湯家瑋</v>
      </c>
      <c r="F160" s="179" t="str">
        <f>IFERROR(IF(VLOOKUP(A160,門市狀態!A:D,4,FALSE)=0,"",VLOOKUP(A160,門市狀態!A:D,4,FALSE)),"")</f>
        <v/>
      </c>
      <c r="G160" s="180" t="s">
        <v>1742</v>
      </c>
      <c r="H160" s="181" t="str">
        <f>IF(I160&gt;0,(TEXT(I160,"yyyymmdd")&amp;$S$2&amp;A160&amp;$S$2&amp;B160&amp;$Q$2),"")</f>
        <v>-4538-林口童樂店(定保)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(IM!$X$2:$X$2000&lt;=$B$1)*(W160="HUB")
    ) &gt; 0
), "HUB", "")</f>
        <v/>
      </c>
      <c r="O160" s="371" t="str">
        <f>IF(AND(T160&lt;&gt;0, T160-U160=0), "已維修完工",
   IF(I160="", "未到店",
      IF(AND(G160&lt;&gt;"萊到店 WebPOS", Q160&lt;&gt;"EDC"), "EDC異常",
         IF(AND(W160="HUB", N160=""), "HUB異常",
            IF(OR(AND(Z160="STAR", R160="STAR"), AND(Z160&lt;&gt;"STAR", R160="")), "已完工", "STAR異常")
         )
      )
   )
)</f>
        <v>未到店</v>
      </c>
      <c r="P160" s="238" t="str">
        <f>(TEXT(I160,"yyyymmdd"))&amp;$S$2&amp;A160&amp;$S$2&amp;B160&amp;$Q$2</f>
        <v>-4538-林口童樂店(定保)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IF(AND(X160&lt;&gt;"", Y160&lt;&gt;""), 2, IF(OR(X160&lt;&gt;"", Y160&lt;&gt;""), 1, 0))</f>
        <v>0</v>
      </c>
      <c r="U160" s="355"/>
      <c r="V160" s="378">
        <f>IF(OR(T160="", U160=""), T160,
"總數：" &amp; T160 &amp; CHAR(10) &amp;
"已維修：" &amp; U160 &amp; CHAR(10) &amp;
"未更換：" &amp; (T160 - U160))</f>
        <v>0</v>
      </c>
      <c r="W160" s="360" t="str">
        <f>IF(VLOOKUP(A160,'0919門市清單主檔'!B:E,4,FALSE)=0,"",VLOOKUP(A160,'0919門市清單主檔'!B:E,4,FALSE))</f>
        <v/>
      </c>
      <c r="Y160" s="5"/>
      <c r="Z160" s="5" t="str">
        <f>IF(T160&gt;0,"STAR","")</f>
        <v/>
      </c>
    </row>
    <row r="161" spans="1:26" ht="15.75" customHeight="1">
      <c r="A161" s="174">
        <v>4514</v>
      </c>
      <c r="B161" s="175" t="str">
        <f>VLOOKUP(A161,'0919門市清單主檔'!B:C,2,FALSE)</f>
        <v>林口老師店</v>
      </c>
      <c r="C161" s="176" t="str">
        <f>VLOOKUP($A161,'0919門市清單主檔'!B:V,20,FALSE)</f>
        <v>新北市</v>
      </c>
      <c r="D161" s="177" t="str">
        <f>VLOOKUP($A161,'0919門市清單主檔'!B:V,21,FALSE)</f>
        <v>林口區</v>
      </c>
      <c r="E161" s="178" t="str">
        <f>VLOOKUP(D161,區域表!A:B,2,FALSE)</f>
        <v>湯家瑋</v>
      </c>
      <c r="F161" s="179" t="str">
        <f>IFERROR(IF(VLOOKUP(A161,門市狀態!A:D,4,FALSE)=0,"",VLOOKUP(A161,門市狀態!A:D,4,FALSE)),"")</f>
        <v/>
      </c>
      <c r="G161" s="180" t="s">
        <v>1742</v>
      </c>
      <c r="H161" s="181" t="str">
        <f>IF(I161&gt;0,(TEXT(I161,"yyyymmdd")&amp;$S$2&amp;A161&amp;$S$2&amp;B161&amp;$Q$2),"")</f>
        <v>-4514-林口老師店(定保)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(IM!$X$2:$X$2000&lt;=$B$1)*(W161="HUB")
    ) &gt; 0
), "HUB", "")</f>
        <v/>
      </c>
      <c r="O161" s="371" t="str">
        <f>IF(AND(T161&lt;&gt;0, T161-U161=0), "已維修完工",
   IF(I161="", "未到店",
      IF(AND(G161&lt;&gt;"萊到店 WebPOS", Q161&lt;&gt;"EDC"), "EDC異常",
         IF(AND(W161="HUB", N161=""), "HUB異常",
            IF(OR(AND(Z161="STAR", R161="STAR"), AND(Z161&lt;&gt;"STAR", R161="")), "已完工", "STAR異常")
         )
      )
   )
)</f>
        <v>未到店</v>
      </c>
      <c r="P161" s="238" t="str">
        <f>(TEXT(I161,"yyyymmdd"))&amp;$S$2&amp;A161&amp;$S$2&amp;B161&amp;$Q$2</f>
        <v>-4514-林口老師店(定保)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IF(AND(X161&lt;&gt;"", Y161&lt;&gt;""), 2, IF(OR(X161&lt;&gt;"", Y161&lt;&gt;""), 1, 0))</f>
        <v>0</v>
      </c>
      <c r="U161" s="355"/>
      <c r="V161" s="378">
        <f>IF(OR(T161="", U161=""), T161,
"總數：" &amp; T161 &amp; CHAR(10) &amp;
"已維修：" &amp; U161 &amp; CHAR(10) &amp;
"未更換：" &amp; (T161 - U161))</f>
        <v>0</v>
      </c>
      <c r="W161" s="360" t="str">
        <f>IF(VLOOKUP(A161,'0919門市清單主檔'!B:E,4,FALSE)=0,"",VLOOKUP(A161,'0919門市清單主檔'!B:E,4,FALSE))</f>
        <v/>
      </c>
      <c r="Y161" s="5"/>
      <c r="Z161" s="5" t="str">
        <f>IF(T161&gt;0,"STAR","")</f>
        <v/>
      </c>
    </row>
    <row r="162" spans="1:26" ht="15.75" customHeight="1">
      <c r="A162" s="174" t="s">
        <v>22</v>
      </c>
      <c r="B162" s="175" t="str">
        <f>VLOOKUP(A162,'0919門市清單主檔'!B:C,2,FALSE)</f>
        <v>三重中興北</v>
      </c>
      <c r="C162" s="176" t="str">
        <f>VLOOKUP($A162,'0919門市清單主檔'!B:V,20,FALSE)</f>
        <v>新北市</v>
      </c>
      <c r="D162" s="177" t="str">
        <f>VLOOKUP($A162,'0919門市清單主檔'!B:V,21,FALSE)</f>
        <v>三重區</v>
      </c>
      <c r="E162" s="178" t="str">
        <f>VLOOKUP(D162,區域表!A:B,2,FALSE)</f>
        <v>吳宗鴻</v>
      </c>
      <c r="F162" s="179" t="str">
        <f>IFERROR(IF(VLOOKUP(A162,門市狀態!A:D,4,FALSE)=0,"",VLOOKUP(A162,門市狀態!A:D,4,FALSE)),"")</f>
        <v/>
      </c>
      <c r="G162" s="180" t="s">
        <v>1742</v>
      </c>
      <c r="H162" s="181" t="str">
        <f>IF(I162&gt;0,(TEXT(I162,"yyyymmdd")&amp;$S$2&amp;A162&amp;$S$2&amp;B162&amp;$Q$2),"")</f>
        <v>-D087-三重中興北(定保)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IF(AND(T162&lt;&gt;0, T162-U162=0), "已維修完工",
   IF(I162="", "未到店",
      IF(AND(G162&lt;&gt;"萊到店 WebPOS", Q162&lt;&gt;"EDC"), "EDC異常",
         IF(AND(W162="HUB", N162=""), "HUB異常",
            IF(OR(AND(Z162="STAR", R162="STAR"), AND(Z162&lt;&gt;"STAR", R162="")), "已完工", "STAR異常")
         )
      )
   )
)</f>
        <v>未到店</v>
      </c>
      <c r="P162" s="238" t="str">
        <f>(TEXT(I162,"yyyymmdd"))&amp;$S$2&amp;A162&amp;$S$2&amp;B162&amp;$Q$2</f>
        <v>-D087-三重中興北(定保)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1</v>
      </c>
      <c r="U162" s="355"/>
      <c r="V162" s="378">
        <f>IF(OR(T162="", U162=""), T162,
"總數：" &amp; T162 &amp; CHAR(10) &amp;
"已維修：" &amp; U162 &amp; CHAR(10) &amp;
"未更換：" &amp; (T162 - U162))</f>
        <v>1</v>
      </c>
      <c r="W162" s="360" t="str">
        <f>IF(VLOOKUP(A162,'0919門市清單主檔'!B:E,4,FALSE)=0,"",VLOOKUP(A162,'0919門市清單主檔'!B:E,4,FALSE))</f>
        <v/>
      </c>
      <c r="Y162" s="5" t="s">
        <v>4261</v>
      </c>
      <c r="Z162" s="5" t="str">
        <f>IF(T162&gt;0,"STAR","")</f>
        <v>STAR</v>
      </c>
    </row>
    <row r="163" spans="1:26" ht="15.75" customHeight="1">
      <c r="A163" s="174">
        <v>3785</v>
      </c>
      <c r="B163" s="175" t="str">
        <f>VLOOKUP(A163,'0919門市清單主檔'!B:C,2,FALSE)</f>
        <v>北縣莊榮店</v>
      </c>
      <c r="C163" s="176" t="str">
        <f>VLOOKUP($A163,'0919門市清單主檔'!B:V,20,FALSE)</f>
        <v>新北市</v>
      </c>
      <c r="D163" s="177" t="str">
        <f>VLOOKUP($A163,'0919門市清單主檔'!B:V,21,FALSE)</f>
        <v>新莊區</v>
      </c>
      <c r="E163" s="178" t="str">
        <f>VLOOKUP(D163,區域表!A:B,2,FALSE)</f>
        <v>湯家瑋</v>
      </c>
      <c r="F163" s="179" t="str">
        <f>IFERROR(IF(VLOOKUP(A163,門市狀態!A:D,4,FALSE)=0,"",VLOOKUP(A163,門市狀態!A:D,4,FALSE)),"")</f>
        <v/>
      </c>
      <c r="G163" s="180" t="s">
        <v>1742</v>
      </c>
      <c r="H163" s="181" t="str">
        <f>IF(I163&gt;0,(TEXT(I163,"yyyymmdd")&amp;$S$2&amp;A163&amp;$S$2&amp;B163&amp;$Q$2),"")</f>
        <v>-3785-北縣莊榮店(定保)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IF(AND(T163&lt;&gt;0, T163-U163=0), "已維修完工",
   IF(I163="", "未到店",
      IF(AND(G163&lt;&gt;"萊到店 WebPOS", Q163&lt;&gt;"EDC"), "EDC異常",
         IF(AND(W163="HUB", N163=""), "HUB異常",
            IF(OR(AND(Z163="STAR", R163="STAR"), AND(Z163&lt;&gt;"STAR", R163="")), "已完工", "STAR異常")
         )
      )
   )
)</f>
        <v>未到店</v>
      </c>
      <c r="P163" s="238" t="str">
        <f>(TEXT(I163,"yyyymmdd"))&amp;$S$2&amp;A163&amp;$S$2&amp;B163&amp;$Q$2</f>
        <v>-3785-北縣莊榮店(定保)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0</v>
      </c>
      <c r="U163" s="355"/>
      <c r="V163" s="378">
        <f>IF(OR(T163="", U163=""), T163,
"總數：" &amp; T163 &amp; CHAR(10) &amp;
"已維修：" &amp; U163 &amp; CHAR(10) &amp;
"未更換：" &amp; (T163 - U163))</f>
        <v>0</v>
      </c>
      <c r="W163" s="360" t="str">
        <f>IF(VLOOKUP(A163,'0919門市清單主檔'!B:E,4,FALSE)=0,"",VLOOKUP(A163,'0919門市清單主檔'!B:E,4,FALSE))</f>
        <v/>
      </c>
      <c r="Y163" s="5"/>
      <c r="Z163" s="5" t="str">
        <f>IF(T163&gt;0,"STAR","")</f>
        <v/>
      </c>
    </row>
    <row r="164" spans="1:26" ht="15.75" customHeight="1">
      <c r="A164" s="174">
        <v>4698</v>
      </c>
      <c r="B164" s="175" t="str">
        <f>VLOOKUP(A164,'0919門市清單主檔'!B:C,2,FALSE)</f>
        <v>三重頂崁店</v>
      </c>
      <c r="C164" s="176" t="str">
        <f>VLOOKUP($A164,'0919門市清單主檔'!B:V,20,FALSE)</f>
        <v>新北市</v>
      </c>
      <c r="D164" s="177" t="str">
        <f>VLOOKUP($A164,'0919門市清單主檔'!B:V,21,FALSE)</f>
        <v>三重區</v>
      </c>
      <c r="E164" s="178" t="str">
        <f>VLOOKUP(D164,區域表!A:B,2,FALSE)</f>
        <v>吳宗鴻</v>
      </c>
      <c r="F164" s="179" t="str">
        <f>IFERROR(IF(VLOOKUP(A164,門市狀態!A:D,4,FALSE)=0,"",VLOOKUP(A164,門市狀態!A:D,4,FALSE)),"")</f>
        <v/>
      </c>
      <c r="G164" s="180" t="s">
        <v>1742</v>
      </c>
      <c r="H164" s="181" t="str">
        <f>IF(I164&gt;0,(TEXT(I164,"yyyymmdd")&amp;$S$2&amp;A164&amp;$S$2&amp;B164&amp;$Q$2),"")</f>
        <v>-4698-三重頂崁店(定保)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(IM!$X$2:$X$2000&lt;=$B$1)*(W164="HUB")
    ) &gt; 0
), "HUB", "")</f>
        <v/>
      </c>
      <c r="O164" s="371" t="str">
        <f>IF(AND(T164&lt;&gt;0, T164-U164=0), "已維修完工",
   IF(I164="", "未到店",
      IF(AND(G164&lt;&gt;"萊到店 WebPOS", Q164&lt;&gt;"EDC"), "EDC異常",
         IF(AND(W164="HUB", N164=""), "HUB異常",
            IF(OR(AND(Z164="STAR", R164="STAR"), AND(Z164&lt;&gt;"STAR", R164="")), "已完工", "STAR異常")
         )
      )
   )
)</f>
        <v>未到店</v>
      </c>
      <c r="P164" s="238" t="str">
        <f>(TEXT(I164,"yyyymmdd"))&amp;$S$2&amp;A164&amp;$S$2&amp;B164&amp;$Q$2</f>
        <v>-4698-三重頂崁店(定保)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IF(AND(X164&lt;&gt;"", Y164&lt;&gt;""), 2, IF(OR(X164&lt;&gt;"", Y164&lt;&gt;""), 1, 0))</f>
        <v>2</v>
      </c>
      <c r="U164" s="355"/>
      <c r="V164" s="378">
        <f>IF(OR(T164="", U164=""), T164,
"總數：" &amp; T164 &amp; CHAR(10) &amp;
"已維修：" &amp; U164 &amp; CHAR(10) &amp;
"未更換：" &amp; (T164 - U164))</f>
        <v>2</v>
      </c>
      <c r="W164" s="360" t="str">
        <f>IF(VLOOKUP(A164,'0919門市清單主檔'!B:E,4,FALSE)=0,"",VLOOKUP(A164,'0919門市清單主檔'!B:E,4,FALSE))</f>
        <v/>
      </c>
      <c r="X164" s="3" t="s">
        <v>4265</v>
      </c>
      <c r="Y164" s="5" t="s">
        <v>4266</v>
      </c>
      <c r="Z164" s="5" t="str">
        <f>IF(T164&gt;0,"STAR","")</f>
        <v>STAR</v>
      </c>
    </row>
    <row r="165" spans="1:26" ht="15.75" customHeight="1">
      <c r="A165" s="174">
        <v>3183</v>
      </c>
      <c r="B165" s="175" t="str">
        <f>VLOOKUP(A165,'0919門市清單主檔'!B:C,2,FALSE)</f>
        <v>北縣板好店</v>
      </c>
      <c r="C165" s="176" t="str">
        <f>VLOOKUP($A165,'0919門市清單主檔'!B:V,20,FALSE)</f>
        <v>新北市</v>
      </c>
      <c r="D165" s="177" t="str">
        <f>VLOOKUP($A165,'0919門市清單主檔'!B:V,21,FALSE)</f>
        <v>板橋區</v>
      </c>
      <c r="E165" s="178" t="str">
        <f>VLOOKUP(D165,區域表!A:B,2,FALSE)</f>
        <v>狄澤洋</v>
      </c>
      <c r="F165" s="179" t="str">
        <f>IFERROR(IF(VLOOKUP(A165,門市狀態!A:D,4,FALSE)=0,"",VLOOKUP(A165,門市狀態!A:D,4,FALSE)),"")</f>
        <v/>
      </c>
      <c r="G165" s="180" t="s">
        <v>1742</v>
      </c>
      <c r="H165" s="181" t="str">
        <f>IF(I165&gt;0,(TEXT(I165,"yyyymmdd")&amp;$S$2&amp;A165&amp;$S$2&amp;B165&amp;$Q$2),"")</f>
        <v>-3183-北縣板好店(定保)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(IM!$X$2:$X$2000&lt;=$B$1)*(W165="HUB")
    ) &gt; 0
), "HUB", "")</f>
        <v/>
      </c>
      <c r="O165" s="371" t="str">
        <f>IF(AND(T165&lt;&gt;0, T165-U165=0), "已維修完工",
   IF(I165="", "未到店",
      IF(AND(G165&lt;&gt;"萊到店 WebPOS", Q165&lt;&gt;"EDC"), "EDC異常",
         IF(AND(W165="HUB", N165=""), "HUB異常",
            IF(OR(AND(Z165="STAR", R165="STAR"), AND(Z165&lt;&gt;"STAR", R165="")), "已完工", "STAR異常")
         )
      )
   )
)</f>
        <v>未到店</v>
      </c>
      <c r="P165" s="238" t="str">
        <f>(TEXT(I165,"yyyymmdd"))&amp;$S$2&amp;A165&amp;$S$2&amp;B165&amp;$Q$2</f>
        <v>-3183-北縣板好店(定保)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IF(AND(X165&lt;&gt;"", Y165&lt;&gt;""), 2, IF(OR(X165&lt;&gt;"", Y165&lt;&gt;""), 1, 0))</f>
        <v>2</v>
      </c>
      <c r="U165" s="355"/>
      <c r="V165" s="378">
        <f>IF(OR(T165="", U165=""), T165,
"總數：" &amp; T165 &amp; CHAR(10) &amp;
"已維修：" &amp; U165 &amp; CHAR(10) &amp;
"未更換：" &amp; (T165 - U165))</f>
        <v>2</v>
      </c>
      <c r="W165" s="360" t="str">
        <f>IF(VLOOKUP(A165,'0919門市清單主檔'!B:E,4,FALSE)=0,"",VLOOKUP(A165,'0919門市清單主檔'!B:E,4,FALSE))</f>
        <v/>
      </c>
      <c r="X165" s="3" t="s">
        <v>4267</v>
      </c>
      <c r="Y165" s="5" t="s">
        <v>4268</v>
      </c>
      <c r="Z165" s="5" t="str">
        <f>IF(T165&gt;0,"STAR","")</f>
        <v>STAR</v>
      </c>
    </row>
    <row r="166" spans="1:26" ht="15.75" customHeight="1">
      <c r="A166" s="174">
        <v>4167</v>
      </c>
      <c r="B166" s="175" t="str">
        <f>VLOOKUP(A166,'0919門市清單主檔'!B:C,2,FALSE)</f>
        <v>板橋松翠店</v>
      </c>
      <c r="C166" s="176" t="str">
        <f>VLOOKUP($A166,'0919門市清單主檔'!B:V,20,FALSE)</f>
        <v>新北市</v>
      </c>
      <c r="D166" s="177" t="str">
        <f>VLOOKUP($A166,'0919門市清單主檔'!B:V,21,FALSE)</f>
        <v>板橋區</v>
      </c>
      <c r="E166" s="178" t="str">
        <f>VLOOKUP(D166,區域表!A:B,2,FALSE)</f>
        <v>狄澤洋</v>
      </c>
      <c r="F166" s="179" t="str">
        <f>IFERROR(IF(VLOOKUP(A166,門市狀態!A:D,4,FALSE)=0,"",VLOOKUP(A166,門市狀態!A:D,4,FALSE)),"")</f>
        <v/>
      </c>
      <c r="G166" s="180" t="s">
        <v>1742</v>
      </c>
      <c r="H166" s="181" t="str">
        <f>IF(I166&gt;0,(TEXT(I166,"yyyymmdd")&amp;$S$2&amp;A166&amp;$S$2&amp;B166&amp;$Q$2),"")</f>
        <v>-4167-板橋松翠店(定保)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IF(AND(T166&lt;&gt;0, T166-U166=0), "已維修完工",
   IF(I166="", "未到店",
      IF(AND(G166&lt;&gt;"萊到店 WebPOS", Q166&lt;&gt;"EDC"), "EDC異常",
         IF(AND(W166="HUB", N166=""), "HUB異常",
            IF(OR(AND(Z166="STAR", R166="STAR"), AND(Z166&lt;&gt;"STAR", R166="")), "已完工", "STAR異常")
         )
      )
   )
)</f>
        <v>未到店</v>
      </c>
      <c r="P166" s="238" t="str">
        <f>(TEXT(I166,"yyyymmdd"))&amp;$S$2&amp;A166&amp;$S$2&amp;B166&amp;$Q$2</f>
        <v>-4167-板橋松翠店(定保)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2</v>
      </c>
      <c r="U166" s="355"/>
      <c r="V166" s="378">
        <f>IF(OR(T166="", U166=""), T166,
"總數：" &amp; T166 &amp; CHAR(10) &amp;
"已維修：" &amp; U166 &amp; CHAR(10) &amp;
"未更換：" &amp; (T166 - U166))</f>
        <v>2</v>
      </c>
      <c r="W166" s="360" t="str">
        <f>IF(VLOOKUP(A166,'0919門市清單主檔'!B:E,4,FALSE)=0,"",VLOOKUP(A166,'0919門市清單主檔'!B:E,4,FALSE))</f>
        <v/>
      </c>
      <c r="X166" s="3" t="s">
        <v>4269</v>
      </c>
      <c r="Y166" s="5" t="s">
        <v>4270</v>
      </c>
      <c r="Z166" s="5" t="str">
        <f>IF(T166&gt;0,"STAR","")</f>
        <v>STAR</v>
      </c>
    </row>
    <row r="167" spans="1:26" ht="15.75" customHeight="1">
      <c r="A167" s="174">
        <v>4194</v>
      </c>
      <c r="B167" s="175" t="str">
        <f>VLOOKUP(A167,'0919門市清單主檔'!B:C,2,FALSE)</f>
        <v>新莊鼎苑店</v>
      </c>
      <c r="C167" s="176" t="str">
        <f>VLOOKUP($A167,'0919門市清單主檔'!B:V,20,FALSE)</f>
        <v>新北市</v>
      </c>
      <c r="D167" s="177" t="str">
        <f>VLOOKUP($A167,'0919門市清單主檔'!B:V,21,FALSE)</f>
        <v>新莊區</v>
      </c>
      <c r="E167" s="178" t="str">
        <f>VLOOKUP(D167,區域表!A:B,2,FALSE)</f>
        <v>湯家瑋</v>
      </c>
      <c r="F167" s="179" t="str">
        <f>IFERROR(IF(VLOOKUP(A167,門市狀態!A:D,4,FALSE)=0,"",VLOOKUP(A167,門市狀態!A:D,4,FALSE)),"")</f>
        <v/>
      </c>
      <c r="G167" s="180" t="s">
        <v>1742</v>
      </c>
      <c r="H167" s="181" t="str">
        <f>IF(I167&gt;0,(TEXT(I167,"yyyymmdd")&amp;$S$2&amp;A167&amp;$S$2&amp;B167&amp;$Q$2),"")</f>
        <v>-4194-新莊鼎苑店(定保)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IF(AND(T167&lt;&gt;0, T167-U167=0), "已維修完工",
   IF(I167="", "未到店",
      IF(AND(G167&lt;&gt;"萊到店 WebPOS", Q167&lt;&gt;"EDC"), "EDC異常",
         IF(AND(W167="HUB", N167=""), "HUB異常",
            IF(OR(AND(Z167="STAR", R167="STAR"), AND(Z167&lt;&gt;"STAR", R167="")), "已完工", "STAR異常")
         )
      )
   )
)</f>
        <v>未到店</v>
      </c>
      <c r="P167" s="238" t="str">
        <f>(TEXT(I167,"yyyymmdd"))&amp;$S$2&amp;A167&amp;$S$2&amp;B167&amp;$Q$2</f>
        <v>-4194-新莊鼎苑店(定保)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2</v>
      </c>
      <c r="U167" s="355"/>
      <c r="V167" s="378">
        <f>IF(OR(T167="", U167=""), T167,
"總數：" &amp; T167 &amp; CHAR(10) &amp;
"已維修：" &amp; U167 &amp; CHAR(10) &amp;
"未更換：" &amp; (T167 - U167))</f>
        <v>2</v>
      </c>
      <c r="W167" s="360" t="str">
        <f>IF(VLOOKUP(A167,'0919門市清單主檔'!B:E,4,FALSE)=0,"",VLOOKUP(A167,'0919門市清單主檔'!B:E,4,FALSE))</f>
        <v/>
      </c>
      <c r="X167" s="3" t="s">
        <v>4275</v>
      </c>
      <c r="Y167" s="5" t="s">
        <v>4276</v>
      </c>
      <c r="Z167" s="5" t="str">
        <f>IF(T167&gt;0,"STAR","")</f>
        <v>STAR</v>
      </c>
    </row>
    <row r="168" spans="1:26" ht="15.75" customHeight="1">
      <c r="A168" s="174">
        <v>4388</v>
      </c>
      <c r="B168" s="175" t="str">
        <f>VLOOKUP(A168,'0919門市清單主檔'!B:C,2,FALSE)</f>
        <v>三重薔薇店</v>
      </c>
      <c r="C168" s="176" t="str">
        <f>VLOOKUP($A168,'0919門市清單主檔'!B:V,20,FALSE)</f>
        <v>新北市</v>
      </c>
      <c r="D168" s="177" t="str">
        <f>VLOOKUP($A168,'0919門市清單主檔'!B:V,21,FALSE)</f>
        <v>三重區</v>
      </c>
      <c r="E168" s="178" t="str">
        <f>VLOOKUP(D168,區域表!A:B,2,FALSE)</f>
        <v>吳宗鴻</v>
      </c>
      <c r="F168" s="179" t="str">
        <f>IFERROR(IF(VLOOKUP(A168,門市狀態!A:D,4,FALSE)=0,"",VLOOKUP(A168,門市狀態!A:D,4,FALSE)),"")</f>
        <v/>
      </c>
      <c r="G168" s="180" t="s">
        <v>1742</v>
      </c>
      <c r="H168" s="181" t="str">
        <f>IF(I168&gt;0,(TEXT(I168,"yyyymmdd")&amp;$S$2&amp;A168&amp;$S$2&amp;B168&amp;$Q$2),"")</f>
        <v>-4388-三重薔薇店(定保)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IF(AND(T168&lt;&gt;0, T168-U168=0), "已維修完工",
   IF(I168="", "未到店",
      IF(AND(G168&lt;&gt;"萊到店 WebPOS", Q168&lt;&gt;"EDC"), "EDC異常",
         IF(AND(W168="HUB", N168=""), "HUB異常",
            IF(OR(AND(Z168="STAR", R168="STAR"), AND(Z168&lt;&gt;"STAR", R168="")), "已完工", "STAR異常")
         )
      )
   )
)</f>
        <v>未到店</v>
      </c>
      <c r="P168" s="238" t="str">
        <f>(TEXT(I168,"yyyymmdd"))&amp;$S$2&amp;A168&amp;$S$2&amp;B168&amp;$Q$2</f>
        <v>-4388-三重薔薇店(定保)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2</v>
      </c>
      <c r="U168" s="355"/>
      <c r="V168" s="378">
        <f>IF(OR(T168="", U168=""), T168,
"總數：" &amp; T168 &amp; CHAR(10) &amp;
"已維修：" &amp; U168 &amp; CHAR(10) &amp;
"未更換：" &amp; (T168 - U168))</f>
        <v>2</v>
      </c>
      <c r="W168" s="360" t="str">
        <f>IF(VLOOKUP(A168,'0919門市清單主檔'!B:E,4,FALSE)=0,"",VLOOKUP(A168,'0919門市清單主檔'!B:E,4,FALSE))</f>
        <v/>
      </c>
      <c r="X168" s="3" t="s">
        <v>4290</v>
      </c>
      <c r="Y168" s="5" t="s">
        <v>4291</v>
      </c>
      <c r="Z168" s="5" t="str">
        <f>IF(T168&gt;0,"STAR","")</f>
        <v>STAR</v>
      </c>
    </row>
    <row r="169" spans="1:26" ht="15.75" customHeight="1">
      <c r="A169" s="174">
        <v>2890</v>
      </c>
      <c r="B169" s="175" t="str">
        <f>VLOOKUP(A169,'0919門市清單主檔'!B:C,2,FALSE)</f>
        <v>蘆洲鷺江店</v>
      </c>
      <c r="C169" s="176" t="str">
        <f>VLOOKUP($A169,'0919門市清單主檔'!B:V,20,FALSE)</f>
        <v>新北市</v>
      </c>
      <c r="D169" s="177" t="str">
        <f>VLOOKUP($A169,'0919門市清單主檔'!B:V,21,FALSE)</f>
        <v>蘆洲區</v>
      </c>
      <c r="E169" s="178" t="str">
        <f>VLOOKUP(D169,區域表!A:B,2,FALSE)</f>
        <v>吳宗鴻</v>
      </c>
      <c r="F169" s="179" t="str">
        <f>IFERROR(IF(VLOOKUP(A169,門市狀態!A:D,4,FALSE)=0,"",VLOOKUP(A169,門市狀態!A:D,4,FALSE)),"")</f>
        <v/>
      </c>
      <c r="G169" s="180" t="s">
        <v>1742</v>
      </c>
      <c r="H169" s="181" t="str">
        <f>IF(I169&gt;0,(TEXT(I169,"yyyymmdd")&amp;$S$2&amp;A169&amp;$S$2&amp;B169&amp;$Q$2),"")</f>
        <v>-2890-蘆洲鷺江店(定保)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IF(AND(T169&lt;&gt;0, T169-U169=0), "已維修完工",
   IF(I169="", "未到店",
      IF(AND(G169&lt;&gt;"萊到店 WebPOS", Q169&lt;&gt;"EDC"), "EDC異常",
         IF(AND(W169="HUB", N169=""), "HUB異常",
            IF(OR(AND(Z169="STAR", R169="STAR"), AND(Z169&lt;&gt;"STAR", R169="")), "已完工", "STAR異常")
         )
      )
   )
)</f>
        <v>未到店</v>
      </c>
      <c r="P169" s="238" t="str">
        <f>(TEXT(I169,"yyyymmdd"))&amp;$S$2&amp;A169&amp;$S$2&amp;B169&amp;$Q$2</f>
        <v>-2890-蘆洲鷺江店(定保)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8">
        <f>IF(OR(T169="", U169=""), T169,
"總數：" &amp; T169 &amp; CHAR(10) &amp;
"已維修：" &amp; U169 &amp; CHAR(10) &amp;
"未更換：" &amp; (T169 - U169))</f>
        <v>2</v>
      </c>
      <c r="W169" s="360" t="str">
        <f>IF(VLOOKUP(A169,'0919門市清單主檔'!B:E,4,FALSE)=0,"",VLOOKUP(A169,'0919門市清單主檔'!B:E,4,FALSE))</f>
        <v/>
      </c>
      <c r="X169" s="3" t="s">
        <v>4345</v>
      </c>
      <c r="Y169" s="5" t="s">
        <v>4346</v>
      </c>
      <c r="Z169" s="5" t="str">
        <f>IF(T169&gt;0,"STAR","")</f>
        <v>STAR</v>
      </c>
    </row>
    <row r="170" spans="1:26" ht="15.75" customHeight="1">
      <c r="A170" s="174" t="s">
        <v>21</v>
      </c>
      <c r="B170" s="175" t="str">
        <f>VLOOKUP(A170,'0919門市清單主檔'!B:C,2,FALSE)</f>
        <v>北縣溪尾二店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IF(I170&gt;0,(TEXT(I170,"yyyymmdd")&amp;$S$2&amp;A170&amp;$S$2&amp;B170&amp;$Q$2),"")</f>
        <v>-D057-北縣溪尾二店(定保)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(IM!$X$2:$X$2000&lt;=$B$1)*(W170="HUB")
    ) &gt; 0
), "HUB", "")</f>
        <v/>
      </c>
      <c r="O170" s="371" t="str">
        <f>IF(AND(T170&lt;&gt;0, T170-U170=0), "已維修完工",
   IF(I170="", "未到店",
      IF(AND(G170&lt;&gt;"萊到店 WebPOS", Q170&lt;&gt;"EDC"), "EDC異常",
         IF(AND(W170="HUB", N170=""), "HUB異常",
            IF(OR(AND(Z170="STAR", R170="STAR"), AND(Z170&lt;&gt;"STAR", R170="")), "已完工", "STAR異常")
         )
      )
   )
)</f>
        <v>未到店</v>
      </c>
      <c r="P170" s="238" t="str">
        <f>(TEXT(I170,"yyyymmdd"))&amp;$S$2&amp;A170&amp;$S$2&amp;B170&amp;$Q$2</f>
        <v>-D057-北縣溪尾二店(定保)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IF(AND(X170&lt;&gt;"", Y170&lt;&gt;""), 2, IF(OR(X170&lt;&gt;"", Y170&lt;&gt;""), 1, 0))</f>
        <v>2</v>
      </c>
      <c r="U170" s="355"/>
      <c r="V170" s="378">
        <f>IF(OR(T170="", U170=""), T170,
"總數：" &amp; T170 &amp; CHAR(10) &amp;
"已維修：" &amp; U170 &amp; CHAR(10) &amp;
"未更換：" &amp; (T170 - U170))</f>
        <v>2</v>
      </c>
      <c r="W170" s="360" t="str">
        <f>IF(VLOOKUP(A170,'0919門市清單主檔'!B:E,4,FALSE)=0,"",VLOOKUP(A170,'0919門市清單主檔'!B:E,4,FALSE))</f>
        <v/>
      </c>
      <c r="X170" s="3" t="s">
        <v>4318</v>
      </c>
      <c r="Y170" s="5" t="s">
        <v>4319</v>
      </c>
      <c r="Z170" s="5" t="str">
        <f>IF(T170&gt;0,"STAR","")</f>
        <v>STAR</v>
      </c>
    </row>
    <row r="171" spans="1:26" ht="15.75" customHeight="1">
      <c r="A171" s="174">
        <v>4125</v>
      </c>
      <c r="B171" s="175" t="str">
        <f>VLOOKUP(A171,'0919門市清單主檔'!B:C,2,FALSE)</f>
        <v>蘆洲長樂店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-4125-蘆洲長樂店(定保)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IF(AND(T171&lt;&gt;0, T171-U171=0), "已維修完工",
   IF(I171="", "未到店",
      IF(AND(G171&lt;&gt;"萊到店 WebPOS", Q171&lt;&gt;"EDC"), "EDC異常",
         IF(AND(W171="HUB", N171=""), "HUB異常",
            IF(OR(AND(Z171="STAR", R171="STAR"), AND(Z171&lt;&gt;"STAR", R171="")), "已完工", "STAR異常")
         )
      )
   )
)</f>
        <v>未到店</v>
      </c>
      <c r="P171" s="238" t="str">
        <f>(TEXT(I171,"yyyymmdd"))&amp;$S$2&amp;A171&amp;$S$2&amp;B171&amp;$Q$2</f>
        <v>-4125-蘆洲長樂店(定保)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2</v>
      </c>
      <c r="U171" s="355"/>
      <c r="V171" s="378">
        <f>IF(OR(T171="", U171=""), T171,
"總數：" &amp; T171 &amp; CHAR(10) &amp;
"已維修：" &amp; U171 &amp; CHAR(10) &amp;
"未更換：" &amp; (T171 - U171))</f>
        <v>2</v>
      </c>
      <c r="W171" s="360" t="str">
        <f>IF(VLOOKUP(A171,'0919門市清單主檔'!B:E,4,FALSE)=0,"",VLOOKUP(A171,'0919門市清單主檔'!B:E,4,FALSE))</f>
        <v/>
      </c>
      <c r="X171" s="3" t="s">
        <v>4348</v>
      </c>
      <c r="Y171" s="5" t="s">
        <v>4349</v>
      </c>
      <c r="Z171" s="5" t="str">
        <f>IF(T171&gt;0,"STAR","")</f>
        <v>STAR</v>
      </c>
    </row>
    <row r="172" spans="1:26" ht="15.75" customHeight="1">
      <c r="A172" s="174">
        <v>4609</v>
      </c>
      <c r="B172" s="175" t="str">
        <f>VLOOKUP(A172,'0919門市清單主檔'!B:C,2,FALSE)</f>
        <v>蘆洲洲正店</v>
      </c>
      <c r="C172" s="176" t="str">
        <f>VLOOKUP($A172,'0919門市清單主檔'!B:V,20,FALSE)</f>
        <v>新北市</v>
      </c>
      <c r="D172" s="177" t="str">
        <f>VLOOKUP($A172,'0919門市清單主檔'!B:V,21,FALSE)</f>
        <v>蘆洲區</v>
      </c>
      <c r="E172" s="178" t="str">
        <f>VLOOKUP(D172,區域表!A:B,2,FALSE)</f>
        <v>吳宗鴻</v>
      </c>
      <c r="F172" s="179" t="str">
        <f>IFERROR(IF(VLOOKUP(A172,門市狀態!A:D,4,FALSE)=0,"",VLOOKUP(A172,門市狀態!A:D,4,FALSE)),"")</f>
        <v/>
      </c>
      <c r="G172" s="180" t="s">
        <v>1742</v>
      </c>
      <c r="H172" s="181" t="str">
        <f>IF(I172&gt;0,(TEXT(I172,"yyyymmdd")&amp;$S$2&amp;A172&amp;$S$2&amp;B172&amp;$Q$2),"")</f>
        <v>-4609-蘆洲洲正店(定保)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IF(AND(T172&lt;&gt;0, T172-U172=0), "已維修完工",
   IF(I172="", "未到店",
      IF(AND(G172&lt;&gt;"萊到店 WebPOS", Q172&lt;&gt;"EDC"), "EDC異常",
         IF(AND(W172="HUB", N172=""), "HUB異常",
            IF(OR(AND(Z172="STAR", R172="STAR"), AND(Z172&lt;&gt;"STAR", R172="")), "已完工", "STAR異常")
         )
      )
   )
)</f>
        <v>未到店</v>
      </c>
      <c r="P172" s="238" t="str">
        <f>(TEXT(I172,"yyyymmdd"))&amp;$S$2&amp;A172&amp;$S$2&amp;B172&amp;$Q$2</f>
        <v>-4609-蘆洲洲正店(定保)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2</v>
      </c>
      <c r="U172" s="355"/>
      <c r="V172" s="378">
        <f>IF(OR(T172="", U172=""), T172,
"總數：" &amp; T172 &amp; CHAR(10) &amp;
"已維修：" &amp; U172 &amp; CHAR(10) &amp;
"未更換：" &amp; (T172 - U172))</f>
        <v>2</v>
      </c>
      <c r="W172" s="360" t="str">
        <f>IF(VLOOKUP(A172,'0919門市清單主檔'!B:E,4,FALSE)=0,"",VLOOKUP(A172,'0919門市清單主檔'!B:E,4,FALSE))</f>
        <v/>
      </c>
      <c r="X172" s="3" t="s">
        <v>4350</v>
      </c>
      <c r="Y172" s="5" t="s">
        <v>4351</v>
      </c>
      <c r="Z172" s="5" t="str">
        <f>IF(T172&gt;0,"STAR","")</f>
        <v>STAR</v>
      </c>
    </row>
    <row r="173" spans="1:26" ht="15.75" customHeight="1">
      <c r="A173" s="174">
        <v>2958</v>
      </c>
      <c r="B173" s="175" t="str">
        <f>VLOOKUP(A173,'0919門市清單主檔'!B:C,2,FALSE)</f>
        <v>北縣蘆旺店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IF(I173&gt;0,(TEXT(I173,"yyyymmdd")&amp;$S$2&amp;A173&amp;$S$2&amp;B173&amp;$Q$2),"")</f>
        <v>-2958-北縣蘆旺店(定保)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IF(AND(T173&lt;&gt;0, T173-U173=0), "已維修完工",
   IF(I173="", "未到店",
      IF(AND(G173&lt;&gt;"萊到店 WebPOS", Q173&lt;&gt;"EDC"), "EDC異常",
         IF(AND(W173="HUB", N173=""), "HUB異常",
            IF(OR(AND(Z173="STAR", R173="STAR"), AND(Z173&lt;&gt;"STAR", R173="")), "已完工", "STAR異常")
         )
      )
   )
)</f>
        <v>未到店</v>
      </c>
      <c r="P173" s="238" t="str">
        <f>(TEXT(I173,"yyyymmdd"))&amp;$S$2&amp;A173&amp;$S$2&amp;B173&amp;$Q$2</f>
        <v>-2958-北縣蘆旺店(定保)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8">
        <f>IF(OR(T173="", U173=""), T173,
"總數：" &amp; T173 &amp; CHAR(10) &amp;
"已維修：" &amp; U173 &amp; CHAR(10) &amp;
"未更換：" &amp; (T173 - U173))</f>
        <v>2</v>
      </c>
      <c r="W173" s="360" t="str">
        <f>IF(VLOOKUP(A173,'0919門市清單主檔'!B:E,4,FALSE)=0,"",VLOOKUP(A173,'0919門市清單主檔'!B:E,4,FALSE))</f>
        <v/>
      </c>
      <c r="X173" s="3" t="s">
        <v>4343</v>
      </c>
      <c r="Y173" s="5" t="s">
        <v>4344</v>
      </c>
      <c r="Z173" s="5" t="str">
        <f>IF(T173&gt;0,"STAR","")</f>
        <v>STAR</v>
      </c>
    </row>
    <row r="174" spans="1:26" ht="15.75" customHeight="1">
      <c r="A174" s="174">
        <v>4701</v>
      </c>
      <c r="B174" s="175" t="str">
        <f>VLOOKUP(A174,'0919門市清單主檔'!B:C,2,FALSE)</f>
        <v>新莊昌平店</v>
      </c>
      <c r="C174" s="176" t="str">
        <f>VLOOKUP($A174,'0919門市清單主檔'!B:V,20,FALSE)</f>
        <v>新北市</v>
      </c>
      <c r="D174" s="177" t="str">
        <f>VLOOKUP($A174,'0919門市清單主檔'!B:V,21,FALSE)</f>
        <v>新莊區</v>
      </c>
      <c r="E174" s="178" t="str">
        <f>VLOOKUP(D174,區域表!A:B,2,FALSE)</f>
        <v>湯家瑋</v>
      </c>
      <c r="F174" s="179" t="str">
        <f>IFERROR(IF(VLOOKUP(A174,門市狀態!A:D,4,FALSE)=0,"",VLOOKUP(A174,門市狀態!A:D,4,FALSE)),"")</f>
        <v/>
      </c>
      <c r="G174" s="180" t="s">
        <v>1742</v>
      </c>
      <c r="H174" s="181" t="str">
        <f>IF(I174&gt;0,(TEXT(I174,"yyyymmdd")&amp;$S$2&amp;A174&amp;$S$2&amp;B174&amp;$Q$2),"")</f>
        <v>-4701-新莊昌平店(定保)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IF(AND(T174&lt;&gt;0, T174-U174=0), "已維修完工",
   IF(I174="", "未到店",
      IF(AND(G174&lt;&gt;"萊到店 WebPOS", Q174&lt;&gt;"EDC"), "EDC異常",
         IF(AND(W174="HUB", N174=""), "HUB異常",
            IF(OR(AND(Z174="STAR", R174="STAR"), AND(Z174&lt;&gt;"STAR", R174="")), "已完工", "STAR異常")
         )
      )
   )
)</f>
        <v>未到店</v>
      </c>
      <c r="P174" s="238" t="str">
        <f>(TEXT(I174,"yyyymmdd"))&amp;$S$2&amp;A174&amp;$S$2&amp;B174&amp;$Q$2</f>
        <v>-4701-新莊昌平店(定保)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0</v>
      </c>
      <c r="U174" s="355"/>
      <c r="V174" s="378">
        <f>IF(OR(T174="", U174=""), T174,
"總數：" &amp; T174 &amp; CHAR(10) &amp;
"已維修：" &amp; U174 &amp; CHAR(10) &amp;
"未更換：" &amp; (T174 - U174))</f>
        <v>0</v>
      </c>
      <c r="W174" s="360" t="str">
        <f>IF(VLOOKUP(A174,'0919門市清單主檔'!B:E,4,FALSE)=0,"",VLOOKUP(A174,'0919門市清單主檔'!B:E,4,FALSE))</f>
        <v/>
      </c>
      <c r="Y174" s="5"/>
      <c r="Z174" s="5" t="str">
        <f>IF(T174&gt;0,"STAR","")</f>
        <v/>
      </c>
    </row>
    <row r="175" spans="1:26" ht="15.75" customHeight="1">
      <c r="A175" s="174">
        <v>3999</v>
      </c>
      <c r="B175" s="175" t="str">
        <f>VLOOKUP(A175,'0919門市清單主檔'!B:C,2,FALSE)</f>
        <v>新莊福祐店</v>
      </c>
      <c r="C175" s="176" t="str">
        <f>VLOOKUP($A175,'0919門市清單主檔'!B:V,20,FALSE)</f>
        <v>新北市</v>
      </c>
      <c r="D175" s="177" t="str">
        <f>VLOOKUP($A175,'0919門市清單主檔'!B:V,21,FALSE)</f>
        <v>新莊區</v>
      </c>
      <c r="E175" s="178" t="str">
        <f>VLOOKUP(D175,區域表!A:B,2,FALSE)</f>
        <v>湯家瑋</v>
      </c>
      <c r="F175" s="179" t="str">
        <f>IFERROR(IF(VLOOKUP(A175,門市狀態!A:D,4,FALSE)=0,"",VLOOKUP(A175,門市狀態!A:D,4,FALSE)),"")</f>
        <v/>
      </c>
      <c r="G175" s="180" t="s">
        <v>1742</v>
      </c>
      <c r="H175" s="181" t="str">
        <f>IF(I175&gt;0,(TEXT(I175,"yyyymmdd")&amp;$S$2&amp;A175&amp;$S$2&amp;B175&amp;$Q$2),"")</f>
        <v>-3999-新莊福祐店(定保)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IF(AND(T175&lt;&gt;0, T175-U175=0), "已維修完工",
   IF(I175="", "未到店",
      IF(AND(G175&lt;&gt;"萊到店 WebPOS", Q175&lt;&gt;"EDC"), "EDC異常",
         IF(AND(W175="HUB", N175=""), "HUB異常",
            IF(OR(AND(Z175="STAR", R175="STAR"), AND(Z175&lt;&gt;"STAR", R175="")), "已完工", "STAR異常")
         )
      )
   )
)</f>
        <v>未到店</v>
      </c>
      <c r="P175" s="238" t="str">
        <f>(TEXT(I175,"yyyymmdd"))&amp;$S$2&amp;A175&amp;$S$2&amp;B175&amp;$Q$2</f>
        <v>-3999-新莊福祐店(定保)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1</v>
      </c>
      <c r="U175" s="355"/>
      <c r="V175" s="378">
        <f>IF(OR(T175="", U175=""), T175,
"總數：" &amp; T175 &amp; CHAR(10) &amp;
"已維修：" &amp; U175 &amp; CHAR(10) &amp;
"未更換：" &amp; (T175 - U175))</f>
        <v>1</v>
      </c>
      <c r="W175" s="360" t="str">
        <f>IF(VLOOKUP(A175,'0919門市清單主檔'!B:E,4,FALSE)=0,"",VLOOKUP(A175,'0919門市清單主檔'!B:E,4,FALSE))</f>
        <v/>
      </c>
      <c r="Y175" s="5" t="s">
        <v>4407</v>
      </c>
      <c r="Z175" s="5" t="str">
        <f>IF(T175&gt;0,"STAR","")</f>
        <v>STAR</v>
      </c>
    </row>
    <row r="176" spans="1:26" ht="15.75" customHeight="1">
      <c r="A176" s="174">
        <v>2069</v>
      </c>
      <c r="B176" s="175" t="str">
        <f>VLOOKUP(A176,'0919門市清單主檔'!B:C,2,FALSE)</f>
        <v>板橋江子翠站</v>
      </c>
      <c r="C176" s="176" t="str">
        <f>VLOOKUP($A176,'0919門市清單主檔'!B:V,20,FALSE)</f>
        <v>新北市</v>
      </c>
      <c r="D176" s="177" t="str">
        <f>VLOOKUP($A176,'0919門市清單主檔'!B:V,21,FALSE)</f>
        <v>板橋區</v>
      </c>
      <c r="E176" s="178" t="str">
        <f>VLOOKUP(D176,區域表!A:B,2,FALSE)</f>
        <v>狄澤洋</v>
      </c>
      <c r="F176" s="179" t="str">
        <f>IFERROR(IF(VLOOKUP(A176,門市狀態!A:D,4,FALSE)=0,"",VLOOKUP(A176,門市狀態!A:D,4,FALSE)),"")</f>
        <v/>
      </c>
      <c r="G176" s="180"/>
      <c r="H176" s="181" t="str">
        <f>IF(I176&gt;0,(TEXT(I176,"yyyymmdd")&amp;$S$2&amp;A176&amp;$S$2&amp;B176&amp;$Q$2),"")</f>
        <v>-2069-板橋江子翠站(定保)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IF(AND(T176&lt;&gt;0, T176-U176=0), "已維修完工",
   IF(I176="", "未到店",
      IF(AND(G176&lt;&gt;"萊到店 WebPOS", Q176&lt;&gt;"EDC"), "EDC異常",
         IF(AND(W176="HUB", N176=""), "HUB異常",
            IF(OR(AND(Z176="STAR", R176="STAR"), AND(Z176&lt;&gt;"STAR", R176="")), "已完工", "STAR異常")
         )
      )
   )
)</f>
        <v>未到店</v>
      </c>
      <c r="P176" s="238" t="str">
        <f>(TEXT(I176,"yyyymmdd"))&amp;$S$2&amp;A176&amp;$S$2&amp;B176&amp;$Q$2</f>
        <v>-2069-板橋江子翠站(定保)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2</v>
      </c>
      <c r="U176" s="355"/>
      <c r="V176" s="378">
        <f>IF(OR(T176="", U176=""), T176,
"總數：" &amp; T176 &amp; CHAR(10) &amp;
"已維修：" &amp; U176 &amp; CHAR(10) &amp;
"未更換：" &amp; (T176 - U176))</f>
        <v>2</v>
      </c>
      <c r="W176" s="360" t="str">
        <f>IF(VLOOKUP(A176,'0919門市清單主檔'!B:E,4,FALSE)=0,"",VLOOKUP(A176,'0919門市清單主檔'!B:E,4,FALSE))</f>
        <v/>
      </c>
      <c r="X176" s="3" t="s">
        <v>4374</v>
      </c>
      <c r="Y176" s="5" t="s">
        <v>4375</v>
      </c>
      <c r="Z176" s="5" t="str">
        <f>IF(T176&gt;0,"STAR","")</f>
        <v>STAR</v>
      </c>
    </row>
    <row r="177" spans="1:26" ht="15.75" customHeight="1">
      <c r="A177" s="174" t="s">
        <v>27</v>
      </c>
      <c r="B177" s="175" t="str">
        <f>VLOOKUP(A177,'0919門市清單主檔'!B:C,2,FALSE)</f>
        <v>三重車路頭</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-D195-三重車路頭(定保)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IF(AND(T177&lt;&gt;0, T177-U177=0), "已維修完工",
   IF(I177="", "未到店",
      IF(AND(G177&lt;&gt;"萊到店 WebPOS", Q177&lt;&gt;"EDC"), "EDC異常",
         IF(AND(W177="HUB", N177=""), "HUB異常",
            IF(OR(AND(Z177="STAR", R177="STAR"), AND(Z177&lt;&gt;"STAR", R177="")), "已完工", "STAR異常")
         )
      )
   )
)</f>
        <v>未到店</v>
      </c>
      <c r="P177" s="238" t="str">
        <f>(TEXT(I177,"yyyymmdd"))&amp;$S$2&amp;A177&amp;$S$2&amp;B177&amp;$Q$2</f>
        <v>-D195-三重車路頭(定保)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1</v>
      </c>
      <c r="U177" s="355"/>
      <c r="V177" s="378">
        <f>IF(OR(T177="", U177=""), T177,
"總數：" &amp; T177 &amp; CHAR(10) &amp;
"已維修：" &amp; U177 &amp; CHAR(10) &amp;
"未更換：" &amp; (T177 - U177))</f>
        <v>1</v>
      </c>
      <c r="W177" s="360" t="str">
        <f>IF(VLOOKUP(A177,'0919門市清單主檔'!B:E,4,FALSE)=0,"",VLOOKUP(A177,'0919門市清單主檔'!B:E,4,FALSE))</f>
        <v/>
      </c>
      <c r="X177" s="3">
        <v>8155002442</v>
      </c>
      <c r="Y177" s="5"/>
      <c r="Z177" s="5" t="str">
        <f>IF(T177&gt;0,"STAR","")</f>
        <v>STAR</v>
      </c>
    </row>
    <row r="178" spans="1:26" ht="15.75" customHeight="1">
      <c r="A178" s="174">
        <v>2222</v>
      </c>
      <c r="B178" s="175" t="str">
        <f>VLOOKUP(A178,'0919門市清單主檔'!B:C,2,FALSE)</f>
        <v>三重義天店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-2222-三重義天店(定保)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IF(AND(T178&lt;&gt;0, T178-U178=0), "已維修完工",
   IF(I178="", "未到店",
      IF(AND(G178&lt;&gt;"萊到店 WebPOS", Q178&lt;&gt;"EDC"), "EDC異常",
         IF(AND(W178="HUB", N178=""), "HUB異常",
            IF(OR(AND(Z178="STAR", R178="STAR"), AND(Z178&lt;&gt;"STAR", R178="")), "已完工", "STAR異常")
         )
      )
   )
)</f>
        <v>未到店</v>
      </c>
      <c r="P178" s="238" t="str">
        <f>(TEXT(I178,"yyyymmdd"))&amp;$S$2&amp;A178&amp;$S$2&amp;B178&amp;$Q$2</f>
        <v>-2222-三重義天店(定保)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8">
        <f>IF(OR(T178="", U178=""), T178,
"總數：" &amp; T178 &amp; CHAR(10) &amp;
"已維修：" &amp; U178 &amp; CHAR(10) &amp;
"未更換：" &amp; (T178 - U178))</f>
        <v>2</v>
      </c>
      <c r="W178" s="360" t="str">
        <f>IF(VLOOKUP(A178,'0919門市清單主檔'!B:E,4,FALSE)=0,"",VLOOKUP(A178,'0919門市清單主檔'!B:E,4,FALSE))</f>
        <v/>
      </c>
      <c r="X178" s="3" t="s">
        <v>4307</v>
      </c>
      <c r="Y178" s="5" t="s">
        <v>4308</v>
      </c>
      <c r="Z178" s="5" t="str">
        <f>IF(T178&gt;0,"STAR","")</f>
        <v>STAR</v>
      </c>
    </row>
    <row r="179" spans="1:26" ht="15.75" customHeight="1">
      <c r="A179" s="174">
        <v>3601</v>
      </c>
      <c r="B179" s="175" t="str">
        <f>VLOOKUP(A179,'0919門市清單主檔'!B:C,2,FALSE)</f>
        <v>北縣重富店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-3601-北縣重富店(定保)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IF(AND(T179&lt;&gt;0, T179-U179=0), "已維修完工",
   IF(I179="", "未到店",
      IF(AND(G179&lt;&gt;"萊到店 WebPOS", Q179&lt;&gt;"EDC"), "EDC異常",
         IF(AND(W179="HUB", N179=""), "HUB異常",
            IF(OR(AND(Z179="STAR", R179="STAR"), AND(Z179&lt;&gt;"STAR", R179="")), "已完工", "STAR異常")
         )
      )
   )
)</f>
        <v>未到店</v>
      </c>
      <c r="P179" s="238" t="str">
        <f>(TEXT(I179,"yyyymmdd"))&amp;$S$2&amp;A179&amp;$S$2&amp;B179&amp;$Q$2</f>
        <v>-3601-北縣重富店(定保)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2</v>
      </c>
      <c r="U179" s="355"/>
      <c r="V179" s="378">
        <f>IF(OR(T179="", U179=""), T179,
"總數：" &amp; T179 &amp; CHAR(10) &amp;
"已維修：" &amp; U179 &amp; CHAR(10) &amp;
"未更換：" &amp; (T179 - U179))</f>
        <v>2</v>
      </c>
      <c r="W179" s="360" t="str">
        <f>IF(VLOOKUP(A179,'0919門市清單主檔'!B:E,4,FALSE)=0,"",VLOOKUP(A179,'0919門市清單主檔'!B:E,4,FALSE))</f>
        <v/>
      </c>
      <c r="X179" s="3" t="s">
        <v>4326</v>
      </c>
      <c r="Y179" s="5" t="s">
        <v>4327</v>
      </c>
      <c r="Z179" s="5" t="str">
        <f>IF(T179&gt;0,"STAR","")</f>
        <v>STAR</v>
      </c>
    </row>
    <row r="180" spans="1:26" ht="15.75" customHeight="1">
      <c r="A180" s="174">
        <v>3796</v>
      </c>
      <c r="B180" s="175" t="str">
        <f>VLOOKUP(A180,'0919門市清單主檔'!B:C,2,FALSE)</f>
        <v>三重進安店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-3796-三重進安店(定保)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IF(AND(T180&lt;&gt;0, T180-U180=0), "已維修完工",
   IF(I180="", "未到店",
      IF(AND(G180&lt;&gt;"萊到店 WebPOS", Q180&lt;&gt;"EDC"), "EDC異常",
         IF(AND(W180="HUB", N180=""), "HUB異常",
            IF(OR(AND(Z180="STAR", R180="STAR"), AND(Z180&lt;&gt;"STAR", R180="")), "已完工", "STAR異常")
         )
      )
   )
)</f>
        <v>未到店</v>
      </c>
      <c r="P180" s="238" t="str">
        <f>(TEXT(I180,"yyyymmdd"))&amp;$S$2&amp;A180&amp;$S$2&amp;B180&amp;$Q$2</f>
        <v>-3796-三重進安店(定保)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8">
        <f>IF(OR(T180="", U180=""), T180,
"總數：" &amp; T180 &amp; CHAR(10) &amp;
"已維修：" &amp; U180 &amp; CHAR(10) &amp;
"未更換：" &amp; (T180 - U180))</f>
        <v>2</v>
      </c>
      <c r="W180" s="360" t="str">
        <f>IF(VLOOKUP(A180,'0919門市清單主檔'!B:E,4,FALSE)=0,"",VLOOKUP(A180,'0919門市清單主檔'!B:E,4,FALSE))</f>
        <v/>
      </c>
      <c r="X180" s="3" t="s">
        <v>4314</v>
      </c>
      <c r="Y180" s="5" t="s">
        <v>4315</v>
      </c>
      <c r="Z180" s="5" t="str">
        <f>IF(T180&gt;0,"STAR","")</f>
        <v>STAR</v>
      </c>
    </row>
    <row r="181" spans="1:26" ht="15.75" customHeight="1">
      <c r="A181" s="174" t="s">
        <v>28</v>
      </c>
      <c r="B181" s="175" t="str">
        <f>VLOOKUP(A181,'0919門市清單主檔'!B:C,2,FALSE)</f>
        <v>三重維德店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-D346-三重維德店(定保)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IF(AND(T181&lt;&gt;0, T181-U181=0), "已維修完工",
   IF(I181="", "未到店",
      IF(AND(G181&lt;&gt;"萊到店 WebPOS", Q181&lt;&gt;"EDC"), "EDC異常",
         IF(AND(W181="HUB", N181=""), "HUB異常",
            IF(OR(AND(Z181="STAR", R181="STAR"), AND(Z181&lt;&gt;"STAR", R181="")), "已完工", "STAR異常")
         )
      )
   )
)</f>
        <v>未到店</v>
      </c>
      <c r="P181" s="238" t="str">
        <f>(TEXT(I181,"yyyymmdd"))&amp;$S$2&amp;A181&amp;$S$2&amp;B181&amp;$Q$2</f>
        <v>-D346-三重維德店(定保)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1</v>
      </c>
      <c r="U181" s="355"/>
      <c r="V181" s="378">
        <f>IF(OR(T181="", U181=""), T181,
"總數：" &amp; T181 &amp; CHAR(10) &amp;
"已維修：" &amp; U181 &amp; CHAR(10) &amp;
"未更換：" &amp; (T181 - U181))</f>
        <v>1</v>
      </c>
      <c r="W181" s="360" t="str">
        <f>IF(VLOOKUP(A181,'0919門市清單主檔'!B:E,4,FALSE)=0,"",VLOOKUP(A181,'0919門市清單主檔'!B:E,4,FALSE))</f>
        <v/>
      </c>
      <c r="Y181" s="5" t="s">
        <v>4294</v>
      </c>
      <c r="Z181" s="5" t="str">
        <f>IF(T181&gt;0,"STAR","")</f>
        <v>STAR</v>
      </c>
    </row>
    <row r="182" spans="1:26" ht="15.75" customHeight="1">
      <c r="A182" s="174">
        <v>4098</v>
      </c>
      <c r="B182" s="175" t="str">
        <f>VLOOKUP(A182,'0919門市清單主檔'!B:C,2,FALSE)</f>
        <v>三重仁美店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-4098-三重仁美店(定保)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IF(AND(T182&lt;&gt;0, T182-U182=0), "已維修完工",
   IF(I182="", "未到店",
      IF(AND(G182&lt;&gt;"萊到店 WebPOS", Q182&lt;&gt;"EDC"), "EDC異常",
         IF(AND(W182="HUB", N182=""), "HUB異常",
            IF(OR(AND(Z182="STAR", R182="STAR"), AND(Z182&lt;&gt;"STAR", R182="")), "已完工", "STAR異常")
         )
      )
   )
)</f>
        <v>未到店</v>
      </c>
      <c r="P182" s="238" t="str">
        <f>(TEXT(I182,"yyyymmdd"))&amp;$S$2&amp;A182&amp;$S$2&amp;B182&amp;$Q$2</f>
        <v>-4098-三重仁美店(定保)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1</v>
      </c>
      <c r="U182" s="355"/>
      <c r="V182" s="378">
        <f>IF(OR(T182="", U182=""), T182,
"總數：" &amp; T182 &amp; CHAR(10) &amp;
"已維修：" &amp; U182 &amp; CHAR(10) &amp;
"未更換：" &amp; (T182 - U182))</f>
        <v>1</v>
      </c>
      <c r="W182" s="360" t="str">
        <f>IF(VLOOKUP(A182,'0919門市清單主檔'!B:E,4,FALSE)=0,"",VLOOKUP(A182,'0919門市清單主檔'!B:E,4,FALSE))</f>
        <v/>
      </c>
      <c r="X182" s="3" t="s">
        <v>4311</v>
      </c>
      <c r="Y182" s="5"/>
      <c r="Z182" s="5" t="str">
        <f>IF(T182&gt;0,"STAR","")</f>
        <v>STAR</v>
      </c>
    </row>
    <row r="183" spans="1:26" ht="15.75" customHeight="1">
      <c r="A183" s="174">
        <v>3811</v>
      </c>
      <c r="B183" s="175" t="str">
        <f>VLOOKUP(A183,'0919門市清單主檔'!B:C,2,FALSE)</f>
        <v>三重碧華公園</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-3811-三重碧華公園(定保)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IF(AND(T183&lt;&gt;0, T183-U183=0), "已維修完工",
   IF(I183="", "未到店",
      IF(AND(G183&lt;&gt;"萊到店 WebPOS", Q183&lt;&gt;"EDC"), "EDC異常",
         IF(AND(W183="HUB", N183=""), "HUB異常",
            IF(OR(AND(Z183="STAR", R183="STAR"), AND(Z183&lt;&gt;"STAR", R183="")), "已完工", "STAR異常")
         )
      )
   )
)</f>
        <v>未到店</v>
      </c>
      <c r="P183" s="238" t="str">
        <f>(TEXT(I183,"yyyymmdd"))&amp;$S$2&amp;A183&amp;$S$2&amp;B183&amp;$Q$2</f>
        <v>-3811-三重碧華公園(定保)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2</v>
      </c>
      <c r="U183" s="355"/>
      <c r="V183" s="378">
        <f>IF(OR(T183="", U183=""), T183,
"總數：" &amp; T183 &amp; CHAR(10) &amp;
"已維修：" &amp; U183 &amp; CHAR(10) &amp;
"未更換：" &amp; (T183 - U183))</f>
        <v>2</v>
      </c>
      <c r="W183" s="360" t="str">
        <f>IF(VLOOKUP(A183,'0919門市清單主檔'!B:E,4,FALSE)=0,"",VLOOKUP(A183,'0919門市清單主檔'!B:E,4,FALSE))</f>
        <v/>
      </c>
      <c r="X183" s="3" t="s">
        <v>4312</v>
      </c>
      <c r="Y183" s="5" t="s">
        <v>4313</v>
      </c>
      <c r="Z183" s="5" t="str">
        <f>IF(T183&gt;0,"STAR","")</f>
        <v>STAR</v>
      </c>
    </row>
    <row r="184" spans="1:26" ht="15.75" customHeight="1">
      <c r="A184" s="174" t="s">
        <v>37</v>
      </c>
      <c r="B184" s="175" t="str">
        <f>VLOOKUP(A184,'0919門市清單主檔'!B:C,2,FALSE)</f>
        <v>北縣仁和店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-D350-北縣仁和店(定保)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IF(AND(T184&lt;&gt;0, T184-U184=0), "已維修完工",
   IF(I184="", "未到店",
      IF(AND(G184&lt;&gt;"萊到店 WebPOS", Q184&lt;&gt;"EDC"), "EDC異常",
         IF(AND(W184="HUB", N184=""), "HUB異常",
            IF(OR(AND(Z184="STAR", R184="STAR"), AND(Z184&lt;&gt;"STAR", R184="")), "已完工", "STAR異常")
         )
      )
   )
)</f>
        <v>未到店</v>
      </c>
      <c r="P184" s="238" t="str">
        <f>(TEXT(I184,"yyyymmdd"))&amp;$S$2&amp;A184&amp;$S$2&amp;B184&amp;$Q$2</f>
        <v>-D350-北縣仁和店(定保)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2</v>
      </c>
      <c r="U184" s="355"/>
      <c r="V184" s="378">
        <f>IF(OR(T184="", U184=""), T184,
"總數：" &amp; T184 &amp; CHAR(10) &amp;
"已維修：" &amp; U184 &amp; CHAR(10) &amp;
"未更換：" &amp; (T184 - U184))</f>
        <v>2</v>
      </c>
      <c r="W184" s="360" t="str">
        <f>IF(VLOOKUP(A184,'0919門市清單主檔'!B:E,4,FALSE)=0,"",VLOOKUP(A184,'0919門市清單主檔'!B:E,4,FALSE))</f>
        <v/>
      </c>
      <c r="X184" s="3" t="s">
        <v>4309</v>
      </c>
      <c r="Y184" s="5" t="s">
        <v>4310</v>
      </c>
      <c r="Z184" s="5" t="str">
        <f>IF(T184&gt;0,"STAR","")</f>
        <v>STAR</v>
      </c>
    </row>
    <row r="185" spans="1:26" ht="15.75" customHeight="1">
      <c r="A185" s="174">
        <v>3957</v>
      </c>
      <c r="B185" s="175" t="str">
        <f>VLOOKUP(A185,'0919門市清單主檔'!B:C,2,FALSE)</f>
        <v>三重福仁店</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-3957-三重福仁店(定保)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IF(AND(T185&lt;&gt;0, T185-U185=0), "已維修完工",
   IF(I185="", "未到店",
      IF(AND(G185&lt;&gt;"萊到店 WebPOS", Q185&lt;&gt;"EDC"), "EDC異常",
         IF(AND(W185="HUB", N185=""), "HUB異常",
            IF(OR(AND(Z185="STAR", R185="STAR"), AND(Z185&lt;&gt;"STAR", R185="")), "已完工", "STAR異常")
         )
      )
   )
)</f>
        <v>未到店</v>
      </c>
      <c r="P185" s="238" t="str">
        <f>(TEXT(I185,"yyyymmdd"))&amp;$S$2&amp;A185&amp;$S$2&amp;B185&amp;$Q$2</f>
        <v>-3957-三重福仁店(定保)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8">
        <f>IF(OR(T185="", U185=""), T185,
"總數：" &amp; T185 &amp; CHAR(10) &amp;
"已維修：" &amp; U185 &amp; CHAR(10) &amp;
"未更換：" &amp; (T185 - U185))</f>
        <v>2</v>
      </c>
      <c r="W185" s="360" t="str">
        <f>IF(VLOOKUP(A185,'0919門市清單主檔'!B:E,4,FALSE)=0,"",VLOOKUP(A185,'0919門市清單主檔'!B:E,4,FALSE))</f>
        <v/>
      </c>
      <c r="X185" s="3" t="s">
        <v>4292</v>
      </c>
      <c r="Y185" s="5" t="s">
        <v>4293</v>
      </c>
      <c r="Z185" s="5" t="str">
        <f>IF(T185&gt;0,"STAR","")</f>
        <v>STAR</v>
      </c>
    </row>
    <row r="186" spans="1:26" ht="15.75" customHeight="1">
      <c r="A186" s="174">
        <v>3452</v>
      </c>
      <c r="B186" s="175" t="str">
        <f>VLOOKUP(A186,'0919門市清單主檔'!B:C,2,FALSE)</f>
        <v>北縣蘆信店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-3452-北縣蘆信店(定保)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IF(AND(T186&lt;&gt;0, T186-U186=0), "已維修完工",
   IF(I186="", "未到店",
      IF(AND(G186&lt;&gt;"萊到店 WebPOS", Q186&lt;&gt;"EDC"), "EDC異常",
         IF(AND(W186="HUB", N186=""), "HUB異常",
            IF(OR(AND(Z186="STAR", R186="STAR"), AND(Z186&lt;&gt;"STAR", R186="")), "已完工", "STAR異常")
         )
      )
   )
)</f>
        <v>未到店</v>
      </c>
      <c r="P186" s="238" t="str">
        <f>(TEXT(I186,"yyyymmdd"))&amp;$S$2&amp;A186&amp;$S$2&amp;B186&amp;$Q$2</f>
        <v>-3452-北縣蘆信店(定保)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8">
        <f>IF(OR(T186="", U186=""), T186,
"總數：" &amp; T186 &amp; CHAR(10) &amp;
"已維修：" &amp; U186 &amp; CHAR(10) &amp;
"未更換：" &amp; (T186 - U186))</f>
        <v>2</v>
      </c>
      <c r="W186" s="360" t="str">
        <f>IF(VLOOKUP(A186,'0919門市清單主檔'!B:E,4,FALSE)=0,"",VLOOKUP(A186,'0919門市清單主檔'!B:E,4,FALSE))</f>
        <v/>
      </c>
      <c r="X186" s="3" t="s">
        <v>4340</v>
      </c>
      <c r="Y186" s="5" t="s">
        <v>4341</v>
      </c>
      <c r="Z186" s="5" t="str">
        <f>IF(T186&gt;0,"STAR","")</f>
        <v>STAR</v>
      </c>
    </row>
    <row r="187" spans="1:26" ht="15.75" customHeight="1">
      <c r="A187" s="174">
        <v>4218</v>
      </c>
      <c r="B187" s="175" t="str">
        <f>VLOOKUP(A187,'0919門市清單主檔'!B:C,2,FALSE)</f>
        <v>蘆洲湧蓮店</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-4218-蘆洲湧蓮店(定保)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IF(AND(T187&lt;&gt;0, T187-U187=0), "已維修完工",
   IF(I187="", "未到店",
      IF(AND(G187&lt;&gt;"萊到店 WebPOS", Q187&lt;&gt;"EDC"), "EDC異常",
         IF(AND(W187="HUB", N187=""), "HUB異常",
            IF(OR(AND(Z187="STAR", R187="STAR"), AND(Z187&lt;&gt;"STAR", R187="")), "已完工", "STAR異常")
         )
      )
   )
)</f>
        <v>未到店</v>
      </c>
      <c r="P187" s="238" t="str">
        <f>(TEXT(I187,"yyyymmdd"))&amp;$S$2&amp;A187&amp;$S$2&amp;B187&amp;$Q$2</f>
        <v>-4218-蘆洲湧蓮店(定保)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1</v>
      </c>
      <c r="U187" s="355"/>
      <c r="V187" s="378">
        <f>IF(OR(T187="", U187=""), T187,
"總數：" &amp; T187 &amp; CHAR(10) &amp;
"已維修：" &amp; U187 &amp; CHAR(10) &amp;
"未更換：" &amp; (T187 - U187))</f>
        <v>1</v>
      </c>
      <c r="W187" s="360" t="str">
        <f>IF(VLOOKUP(A187,'0919門市清單主檔'!B:E,4,FALSE)=0,"",VLOOKUP(A187,'0919門市清單主檔'!B:E,4,FALSE))</f>
        <v/>
      </c>
      <c r="Y187" s="5" t="s">
        <v>4352</v>
      </c>
      <c r="Z187" s="5" t="str">
        <f>IF(T187&gt;0,"STAR","")</f>
        <v>STAR</v>
      </c>
    </row>
    <row r="188" spans="1:26" ht="15.75" customHeight="1">
      <c r="A188" s="174">
        <v>3929</v>
      </c>
      <c r="B188" s="175" t="str">
        <f>VLOOKUP(A188,'0919門市清單主檔'!B:C,2,FALSE)</f>
        <v>蘆洲中山一</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IF(I188&gt;0,(TEXT(I188,"yyyymmdd")&amp;$S$2&amp;A188&amp;$S$2&amp;B188&amp;$Q$2),"")</f>
        <v>-3929-蘆洲中山一(定保)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IF(AND(T188&lt;&gt;0, T188-U188=0), "已維修完工",
   IF(I188="", "未到店",
      IF(AND(G188&lt;&gt;"萊到店 WebPOS", Q188&lt;&gt;"EDC"), "EDC異常",
         IF(AND(W188="HUB", N188=""), "HUB異常",
            IF(OR(AND(Z188="STAR", R188="STAR"), AND(Z188&lt;&gt;"STAR", R188="")), "已完工", "STAR異常")
         )
      )
   )
)</f>
        <v>未到店</v>
      </c>
      <c r="P188" s="238" t="str">
        <f>(TEXT(I188,"yyyymmdd"))&amp;$S$2&amp;A188&amp;$S$2&amp;B188&amp;$Q$2</f>
        <v>-3929-蘆洲中山一(定保)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1</v>
      </c>
      <c r="U188" s="355"/>
      <c r="V188" s="378">
        <f>IF(OR(T188="", U188=""), T188,
"總數：" &amp; T188 &amp; CHAR(10) &amp;
"已維修：" &amp; U188 &amp; CHAR(10) &amp;
"未更換：" &amp; (T188 - U188))</f>
        <v>1</v>
      </c>
      <c r="W188" s="360" t="str">
        <f>IF(VLOOKUP(A188,'0919門市清單主檔'!B:E,4,FALSE)=0,"",VLOOKUP(A188,'0919門市清單主檔'!B:E,4,FALSE))</f>
        <v/>
      </c>
      <c r="X188" s="3" t="s">
        <v>4342</v>
      </c>
      <c r="Y188" s="5"/>
      <c r="Z188" s="5" t="str">
        <f>IF(T188&gt;0,"STAR","")</f>
        <v>STAR</v>
      </c>
    </row>
    <row r="189" spans="1:26" ht="15.75" customHeight="1">
      <c r="A189" s="174">
        <v>4658</v>
      </c>
      <c r="B189" s="175" t="str">
        <f>VLOOKUP(A189,'0919門市清單主檔'!B:C,2,FALSE)</f>
        <v>淡水英才店</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1742</v>
      </c>
      <c r="H189" s="181" t="str">
        <f>IF(I189&gt;0,(TEXT(I189,"yyyymmdd")&amp;$S$2&amp;A189&amp;$S$2&amp;B189&amp;$Q$2),"")</f>
        <v>-4658-淡水英才店(定保)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IF(AND(T189&lt;&gt;0, T189-U189=0), "已維修完工",
   IF(I189="", "未到店",
      IF(AND(G189&lt;&gt;"萊到店 WebPOS", Q189&lt;&gt;"EDC"), "EDC異常",
         IF(AND(W189="HUB", N189=""), "HUB異常",
            IF(OR(AND(Z189="STAR", R189="STAR"), AND(Z189&lt;&gt;"STAR", R189="")), "已完工", "STAR異常")
         )
      )
   )
)</f>
        <v>未到店</v>
      </c>
      <c r="P189" s="238" t="str">
        <f>(TEXT(I189,"yyyymmdd"))&amp;$S$2&amp;A189&amp;$S$2&amp;B189&amp;$Q$2</f>
        <v>-4658-淡水英才店(定保)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0</v>
      </c>
      <c r="U189" s="355"/>
      <c r="V189" s="378">
        <f>IF(OR(T189="", U189=""), T189,
"總數：" &amp; T189 &amp; CHAR(10) &amp;
"已維修：" &amp; U189 &amp; CHAR(10) &amp;
"未更換：" &amp; (T189 - U189))</f>
        <v>0</v>
      </c>
      <c r="W189" s="360" t="str">
        <f>IF(VLOOKUP(A189,'0919門市清單主檔'!B:E,4,FALSE)=0,"",VLOOKUP(A189,'0919門市清單主檔'!B:E,4,FALSE))</f>
        <v/>
      </c>
      <c r="Y189" s="5"/>
      <c r="Z189" s="5" t="str">
        <f>IF(T189&gt;0,"STAR","")</f>
        <v/>
      </c>
    </row>
    <row r="190" spans="1:26" ht="15.75" customHeight="1">
      <c r="A190" s="174">
        <v>3751</v>
      </c>
      <c r="B190" s="175" t="str">
        <f>VLOOKUP(A190,'0919門市清單主檔'!B:C,2,FALSE)</f>
        <v>淡水真理大</v>
      </c>
      <c r="C190" s="176" t="str">
        <f>VLOOKUP($A190,'0919門市清單主檔'!B:V,20,FALSE)</f>
        <v>新北市</v>
      </c>
      <c r="D190" s="177" t="str">
        <f>VLOOKUP($A190,'0919門市清單主檔'!B:V,21,FALSE)</f>
        <v>淡水區</v>
      </c>
      <c r="E190" s="178" t="str">
        <f>VLOOKUP(D190,區域表!A:B,2,FALSE)</f>
        <v>吳宗鴻</v>
      </c>
      <c r="F190" s="179" t="str">
        <f>IFERROR(IF(VLOOKUP(A190,門市狀態!A:D,4,FALSE)=0,"",VLOOKUP(A190,門市狀態!A:D,4,FALSE)),"")</f>
        <v/>
      </c>
      <c r="G190" s="180" t="s">
        <v>4081</v>
      </c>
      <c r="H190" s="181" t="str">
        <f>IF(I190&gt;0,(TEXT(I190,"yyyymmdd")&amp;$S$2&amp;A190&amp;$S$2&amp;B190&amp;$Q$2),"")</f>
        <v>-3751-淡水真理大(定保)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IF(AND(T190&lt;&gt;0, T190-U190=0), "已維修完工",
   IF(I190="", "未到店",
      IF(AND(G190&lt;&gt;"萊到店 WebPOS", Q190&lt;&gt;"EDC"), "EDC異常",
         IF(AND(W190="HUB", N190=""), "HUB異常",
            IF(OR(AND(Z190="STAR", R190="STAR"), AND(Z190&lt;&gt;"STAR", R190="")), "已完工", "STAR異常")
         )
      )
   )
)</f>
        <v>未到店</v>
      </c>
      <c r="P190" s="238" t="str">
        <f>(TEXT(I190,"yyyymmdd"))&amp;$S$2&amp;A190&amp;$S$2&amp;B190&amp;$Q$2</f>
        <v>-3751-淡水真理大(定保)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2</v>
      </c>
      <c r="U190" s="355"/>
      <c r="V190" s="378">
        <f>IF(OR(T190="", U190=""), T190,
"總數：" &amp; T190 &amp; CHAR(10) &amp;
"已維修：" &amp; U190 &amp; CHAR(10) &amp;
"未更換：" &amp; (T190 - U190))</f>
        <v>2</v>
      </c>
      <c r="W190" s="360" t="str">
        <f>IF(VLOOKUP(A190,'0919門市清單主檔'!B:E,4,FALSE)=0,"",VLOOKUP(A190,'0919門市清單主檔'!B:E,4,FALSE))</f>
        <v/>
      </c>
      <c r="X190" s="3" t="s">
        <v>4328</v>
      </c>
      <c r="Y190" s="5" t="s">
        <v>4329</v>
      </c>
      <c r="Z190" s="5" t="str">
        <f>IF(T190&gt;0,"STAR","")</f>
        <v>STAR</v>
      </c>
    </row>
    <row r="191" spans="1:26" ht="15.75" customHeight="1">
      <c r="A191" s="174">
        <v>3965</v>
      </c>
      <c r="B191" s="175" t="str">
        <f>VLOOKUP(A191,'0919門市清單主檔'!B:C,2,FALSE)</f>
        <v>板橋民治店</v>
      </c>
      <c r="C191" s="176" t="str">
        <f>VLOOKUP($A191,'0919門市清單主檔'!B:V,20,FALSE)</f>
        <v>新北市</v>
      </c>
      <c r="D191" s="177" t="str">
        <f>VLOOKUP($A191,'0919門市清單主檔'!B:V,21,FALSE)</f>
        <v>板橋區</v>
      </c>
      <c r="E191" s="178" t="str">
        <f>VLOOKUP(D191,區域表!A:B,2,FALSE)</f>
        <v>狄澤洋</v>
      </c>
      <c r="F191" s="179" t="str">
        <f>IFERROR(IF(VLOOKUP(A191,門市狀態!A:D,4,FALSE)=0,"",VLOOKUP(A191,門市狀態!A:D,4,FALSE)),"")</f>
        <v/>
      </c>
      <c r="G191" s="180" t="s">
        <v>1742</v>
      </c>
      <c r="H191" s="181" t="str">
        <f>IF(I191&gt;0,(TEXT(I191,"yyyymmdd")&amp;$S$2&amp;A191&amp;$S$2&amp;B191&amp;$Q$2),"")</f>
        <v>-3965-板橋民治店(定保)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IF(AND(T191&lt;&gt;0, T191-U191=0), "已維修完工",
   IF(I191="", "未到店",
      IF(AND(G191&lt;&gt;"萊到店 WebPOS", Q191&lt;&gt;"EDC"), "EDC異常",
         IF(AND(W191="HUB", N191=""), "HUB異常",
            IF(OR(AND(Z191="STAR", R191="STAR"), AND(Z191&lt;&gt;"STAR", R191="")), "已完工", "STAR異常")
         )
      )
   )
)</f>
        <v>未到店</v>
      </c>
      <c r="P191" s="238" t="str">
        <f>(TEXT(I191,"yyyymmdd"))&amp;$S$2&amp;A191&amp;$S$2&amp;B191&amp;$Q$2</f>
        <v>-3965-板橋民治店(定保)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2</v>
      </c>
      <c r="U191" s="355"/>
      <c r="V191" s="378">
        <f>IF(OR(T191="", U191=""), T191,
"總數：" &amp; T191 &amp; CHAR(10) &amp;
"已維修：" &amp; U191 &amp; CHAR(10) &amp;
"未更換：" &amp; (T191 - U191))</f>
        <v>2</v>
      </c>
      <c r="W191" s="360" t="str">
        <f>IF(VLOOKUP(A191,'0919門市清單主檔'!B:E,4,FALSE)=0,"",VLOOKUP(A191,'0919門市清單主檔'!B:E,4,FALSE))</f>
        <v/>
      </c>
      <c r="X191" s="3" t="s">
        <v>4355</v>
      </c>
      <c r="Y191" s="5" t="s">
        <v>4356</v>
      </c>
      <c r="Z191" s="5" t="str">
        <f>IF(T191&gt;0,"STAR","")</f>
        <v>STAR</v>
      </c>
    </row>
    <row r="192" spans="1:26" ht="15.75" customHeight="1">
      <c r="A192" s="174">
        <v>5101</v>
      </c>
      <c r="B192" s="175" t="str">
        <f>VLOOKUP(A192,'0919門市清單主檔'!B:C,2,FALSE)</f>
        <v>淡水小坪頂</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1742</v>
      </c>
      <c r="H192" s="181" t="str">
        <f>IF(I192&gt;0,(TEXT(I192,"yyyymmdd")&amp;$S$2&amp;A192&amp;$S$2&amp;B192&amp;$Q$2),"")</f>
        <v>-5101-淡水小坪頂(定保)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IF(AND(T192&lt;&gt;0, T192-U192=0), "已維修完工",
   IF(I192="", "未到店",
      IF(AND(G192&lt;&gt;"萊到店 WebPOS", Q192&lt;&gt;"EDC"), "EDC異常",
         IF(AND(W192="HUB", N192=""), "HUB異常",
            IF(OR(AND(Z192="STAR", R192="STAR"), AND(Z192&lt;&gt;"STAR", R192="")), "已完工", "STAR異常")
         )
      )
   )
)</f>
        <v>未到店</v>
      </c>
      <c r="P192" s="238" t="str">
        <f>(TEXT(I192,"yyyymmdd"))&amp;$S$2&amp;A192&amp;$S$2&amp;B192&amp;$Q$2</f>
        <v>-5101-淡水小坪頂(定保)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0</v>
      </c>
      <c r="U192" s="355"/>
      <c r="V192" s="378">
        <f>IF(OR(T192="", U192=""), T192,
"總數：" &amp; T192 &amp; CHAR(10) &amp;
"已維修：" &amp; U192 &amp; CHAR(10) &amp;
"未更換：" &amp; (T192 - U192))</f>
        <v>0</v>
      </c>
      <c r="W192" s="360" t="str">
        <f>IF(VLOOKUP(A192,'0919門市清單主檔'!B:E,4,FALSE)=0,"",VLOOKUP(A192,'0919門市清單主檔'!B:E,4,FALSE))</f>
        <v/>
      </c>
      <c r="Y192" s="5"/>
      <c r="Z192" s="5" t="str">
        <f>IF(T192&gt;0,"STAR","")</f>
        <v/>
      </c>
    </row>
    <row r="193" spans="1:26" ht="15.75" customHeight="1">
      <c r="A193" s="174">
        <v>4154</v>
      </c>
      <c r="B193" s="175" t="str">
        <f>VLOOKUP(A193,'0919門市清單主檔'!B:C,2,FALSE)</f>
        <v>林口麗園店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1742</v>
      </c>
      <c r="H193" s="181" t="str">
        <f>IF(I193&gt;0,(TEXT(I193,"yyyymmdd")&amp;$S$2&amp;A193&amp;$S$2&amp;B193&amp;$Q$2),"")</f>
        <v>-4154-林口麗園店(定保)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IF(AND(T193&lt;&gt;0, T193-U193=0), "已維修完工",
   IF(I193="", "未到店",
      IF(AND(G193&lt;&gt;"萊到店 WebPOS", Q193&lt;&gt;"EDC"), "EDC異常",
         IF(AND(W193="HUB", N193=""), "HUB異常",
            IF(OR(AND(Z193="STAR", R193="STAR"), AND(Z193&lt;&gt;"STAR", R193="")), "已完工", "STAR異常")
         )
      )
   )
)</f>
        <v>未到店</v>
      </c>
      <c r="P193" s="238" t="str">
        <f>(TEXT(I193,"yyyymmdd"))&amp;$S$2&amp;A193&amp;$S$2&amp;B193&amp;$Q$2</f>
        <v>-4154-林口麗園店(定保)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8">
        <f>IF(OR(T193="", U193=""), T193,
"總數：" &amp; T193 &amp; CHAR(10) &amp;
"已維修：" &amp; U193 &amp; CHAR(10) &amp;
"未更換：" &amp; (T193 - U193))</f>
        <v>2</v>
      </c>
      <c r="W193" s="360" t="str">
        <f>IF(VLOOKUP(A193,'0919門市清單主檔'!B:E,4,FALSE)=0,"",VLOOKUP(A193,'0919門市清單主檔'!B:E,4,FALSE))</f>
        <v/>
      </c>
      <c r="X193" s="3" t="s">
        <v>4399</v>
      </c>
      <c r="Y193" s="5" t="s">
        <v>4400</v>
      </c>
      <c r="Z193" s="5" t="str">
        <f>IF(T193&gt;0,"STAR","")</f>
        <v>STAR</v>
      </c>
    </row>
    <row r="194" spans="1:26" ht="15.75" customHeight="1">
      <c r="A194" s="174" t="s">
        <v>41</v>
      </c>
      <c r="B194" s="175" t="str">
        <f>VLOOKUP(A194,'0919門市清單主檔'!B:C,2,FALSE)</f>
        <v>車麗屋林口店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-L519-車麗屋林口店(定保)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IF(AND(T194&lt;&gt;0, T194-U194=0), "已維修完工",
   IF(I194="", "未到店",
      IF(AND(G194&lt;&gt;"萊到店 WebPOS", Q194&lt;&gt;"EDC"), "EDC異常",
         IF(AND(W194="HUB", N194=""), "HUB異常",
            IF(OR(AND(Z194="STAR", R194="STAR"), AND(Z194&lt;&gt;"STAR", R194="")), "已完工", "STAR異常")
         )
      )
   )
)</f>
        <v>未到店</v>
      </c>
      <c r="P194" s="238" t="str">
        <f>(TEXT(I194,"yyyymmdd"))&amp;$S$2&amp;A194&amp;$S$2&amp;B194&amp;$Q$2</f>
        <v>-L519-車麗屋林口店(定保)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0</v>
      </c>
      <c r="U194" s="355"/>
      <c r="V194" s="378">
        <f>IF(OR(T194="", U194=""), T194,
"總數：" &amp; T194 &amp; CHAR(10) &amp;
"已維修：" &amp; U194 &amp; CHAR(10) &amp;
"未更換：" &amp; (T194 - U194))</f>
        <v>0</v>
      </c>
      <c r="W194" s="360" t="str">
        <f>IF(VLOOKUP(A194,'0919門市清單主檔'!B:E,4,FALSE)=0,"",VLOOKUP(A194,'0919門市清單主檔'!B:E,4,FALSE))</f>
        <v/>
      </c>
      <c r="Y194" s="5"/>
      <c r="Z194" s="5" t="str">
        <f>IF(T194&gt;0,"STAR","")</f>
        <v/>
      </c>
    </row>
    <row r="195" spans="1:26" ht="15.75" customHeight="1">
      <c r="A195" s="174" t="s">
        <v>1449</v>
      </c>
      <c r="B195" s="175" t="str">
        <f>VLOOKUP(A195,'0919門市清單主檔'!B:C,2,FALSE)</f>
        <v>林口顧家店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1743</v>
      </c>
      <c r="H195" s="181" t="str">
        <f>IF(I195&gt;0,(TEXT(I195,"yyyymmdd")&amp;$S$2&amp;A195&amp;$S$2&amp;B195&amp;$Q$2),"")</f>
        <v>-L551-林口顧家店(定保)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IF(AND(T195&lt;&gt;0, T195-U195=0), "已維修完工",
   IF(I195="", "未到店",
      IF(AND(G195&lt;&gt;"萊到店 WebPOS", Q195&lt;&gt;"EDC"), "EDC異常",
         IF(AND(W195="HUB", N195=""), "HUB異常",
            IF(OR(AND(Z195="STAR", R195="STAR"), AND(Z195&lt;&gt;"STAR", R195="")), "已完工", "STAR異常")
         )
      )
   )
)</f>
        <v>未到店</v>
      </c>
      <c r="P195" s="238" t="str">
        <f>(TEXT(I195,"yyyymmdd"))&amp;$S$2&amp;A195&amp;$S$2&amp;B195&amp;$Q$2</f>
        <v>-L551-林口顧家店(定保)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0</v>
      </c>
      <c r="U195" s="355"/>
      <c r="V195" s="378">
        <f>IF(OR(T195="", U195=""), T195,
"總數：" &amp; T195 &amp; CHAR(10) &amp;
"已維修：" &amp; U195 &amp; CHAR(10) &amp;
"未更換：" &amp; (T195 - U195))</f>
        <v>0</v>
      </c>
      <c r="W195" s="360" t="str">
        <f>IF(VLOOKUP(A195,'0919門市清單主檔'!B:E,4,FALSE)=0,"",VLOOKUP(A195,'0919門市清單主檔'!B:E,4,FALSE))</f>
        <v/>
      </c>
      <c r="Y195" s="5"/>
      <c r="Z195" s="5" t="str">
        <f>IF(T195&gt;0,"STAR","")</f>
        <v/>
      </c>
    </row>
    <row r="196" spans="1:26" ht="15.75" customHeight="1">
      <c r="A196" s="174">
        <v>4483</v>
      </c>
      <c r="B196" s="175" t="str">
        <f>VLOOKUP(A196,'0919門市清單主檔'!B:C,2,FALSE)</f>
        <v>林口築夢店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1742</v>
      </c>
      <c r="H196" s="181" t="str">
        <f>IF(I196&gt;0,(TEXT(I196,"yyyymmdd")&amp;$S$2&amp;A196&amp;$S$2&amp;B196&amp;$Q$2),"")</f>
        <v>-4483-林口築夢店(定保)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IF(AND(T196&lt;&gt;0, T196-U196=0), "已維修完工",
   IF(I196="", "未到店",
      IF(AND(G196&lt;&gt;"萊到店 WebPOS", Q196&lt;&gt;"EDC"), "EDC異常",
         IF(AND(W196="HUB", N196=""), "HUB異常",
            IF(OR(AND(Z196="STAR", R196="STAR"), AND(Z196&lt;&gt;"STAR", R196="")), "已完工", "STAR異常")
         )
      )
   )
)</f>
        <v>未到店</v>
      </c>
      <c r="P196" s="238" t="str">
        <f>(TEXT(I196,"yyyymmdd"))&amp;$S$2&amp;A196&amp;$S$2&amp;B196&amp;$Q$2</f>
        <v>-4483-林口築夢店(定保)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1</v>
      </c>
      <c r="U196" s="355"/>
      <c r="V196" s="378">
        <f>IF(OR(T196="", U196=""), T196,
"總數：" &amp; T196 &amp; CHAR(10) &amp;
"已維修：" &amp; U196 &amp; CHAR(10) &amp;
"未更換：" &amp; (T196 - U196))</f>
        <v>1</v>
      </c>
      <c r="W196" s="360" t="str">
        <f>IF(VLOOKUP(A196,'0919門市清單主檔'!B:E,4,FALSE)=0,"",VLOOKUP(A196,'0919門市清單主檔'!B:E,4,FALSE))</f>
        <v/>
      </c>
      <c r="X196" s="3" t="s">
        <v>4401</v>
      </c>
      <c r="Y196" s="5"/>
      <c r="Z196" s="5" t="str">
        <f>IF(T196&gt;0,"STAR","")</f>
        <v>STAR</v>
      </c>
    </row>
    <row r="197" spans="1:26" ht="15.75" customHeight="1">
      <c r="A197" s="174">
        <v>2746</v>
      </c>
      <c r="B197" s="175" t="str">
        <f>VLOOKUP(A197,'0919門市清單主檔'!B:C,2,FALSE)</f>
        <v>北縣板嘉店</v>
      </c>
      <c r="C197" s="176" t="str">
        <f>VLOOKUP($A197,'0919門市清單主檔'!B:V,20,FALSE)</f>
        <v>新北市</v>
      </c>
      <c r="D197" s="177" t="str">
        <f>VLOOKUP($A197,'0919門市清單主檔'!B:V,21,FALSE)</f>
        <v>板橋區</v>
      </c>
      <c r="E197" s="178" t="str">
        <f>VLOOKUP(D197,區域表!A:B,2,FALSE)</f>
        <v>狄澤洋</v>
      </c>
      <c r="F197" s="179" t="str">
        <f>IFERROR(IF(VLOOKUP(A197,門市狀態!A:D,4,FALSE)=0,"",VLOOKUP(A197,門市狀態!A:D,4,FALSE)),"")</f>
        <v/>
      </c>
      <c r="G197" s="180" t="s">
        <v>1742</v>
      </c>
      <c r="H197" s="181" t="str">
        <f>IF(I197&gt;0,(TEXT(I197,"yyyymmdd")&amp;$S$2&amp;A197&amp;$S$2&amp;B197&amp;$Q$2),"")</f>
        <v>-2746-北縣板嘉店(定保)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IF(AND(T197&lt;&gt;0, T197-U197=0), "已維修完工",
   IF(I197="", "未到店",
      IF(AND(G197&lt;&gt;"萊到店 WebPOS", Q197&lt;&gt;"EDC"), "EDC異常",
         IF(AND(W197="HUB", N197=""), "HUB異常",
            IF(OR(AND(Z197="STAR", R197="STAR"), AND(Z197&lt;&gt;"STAR", R197="")), "已完工", "STAR異常")
         )
      )
   )
)</f>
        <v>未到店</v>
      </c>
      <c r="P197" s="238" t="str">
        <f>(TEXT(I197,"yyyymmdd"))&amp;$S$2&amp;A197&amp;$S$2&amp;B197&amp;$Q$2</f>
        <v>-2746-北縣板嘉店(定保)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2</v>
      </c>
      <c r="U197" s="355"/>
      <c r="V197" s="378">
        <f>IF(OR(T197="", U197=""), T197,
"總數：" &amp; T197 &amp; CHAR(10) &amp;
"已維修：" &amp; U197 &amp; CHAR(10) &amp;
"未更換：" &amp; (T197 - U197))</f>
        <v>2</v>
      </c>
      <c r="W197" s="360" t="str">
        <f>IF(VLOOKUP(A197,'0919門市清單主檔'!B:E,4,FALSE)=0,"",VLOOKUP(A197,'0919門市清單主檔'!B:E,4,FALSE))</f>
        <v/>
      </c>
      <c r="X197" s="3" t="s">
        <v>4366</v>
      </c>
      <c r="Y197" s="5" t="s">
        <v>4367</v>
      </c>
      <c r="Z197" s="5" t="str">
        <f>IF(T197&gt;0,"STAR","")</f>
        <v>STAR</v>
      </c>
    </row>
    <row r="198" spans="1:26" ht="15.75" customHeight="1">
      <c r="A198" s="174">
        <v>3137</v>
      </c>
      <c r="B198" s="175" t="str">
        <f>VLOOKUP(A198,'0919門市清單主檔'!B:C,2,FALSE)</f>
        <v>北縣黎明店</v>
      </c>
      <c r="C198" s="176" t="str">
        <f>VLOOKUP($A198,'0919門市清單主檔'!B:V,20,FALSE)</f>
        <v>新北市</v>
      </c>
      <c r="D198" s="177" t="str">
        <f>VLOOKUP($A198,'0919門市清單主檔'!B:V,21,FALSE)</f>
        <v>泰山區</v>
      </c>
      <c r="E198" s="178" t="str">
        <f>VLOOKUP(D198,區域表!A:B,2,FALSE)</f>
        <v>湯家瑋</v>
      </c>
      <c r="F198" s="179" t="str">
        <f>IFERROR(IF(VLOOKUP(A198,門市狀態!A:D,4,FALSE)=0,"",VLOOKUP(A198,門市狀態!A:D,4,FALSE)),"")</f>
        <v/>
      </c>
      <c r="G198" s="180" t="s">
        <v>4081</v>
      </c>
      <c r="H198" s="181" t="str">
        <f>IF(I198&gt;0,(TEXT(I198,"yyyymmdd")&amp;$S$2&amp;A198&amp;$S$2&amp;B198&amp;$Q$2),"")</f>
        <v>-3137-北縣黎明店(定保)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IF(AND(T198&lt;&gt;0, T198-U198=0), "已維修完工",
   IF(I198="", "未到店",
      IF(AND(G198&lt;&gt;"萊到店 WebPOS", Q198&lt;&gt;"EDC"), "EDC異常",
         IF(AND(W198="HUB", N198=""), "HUB異常",
            IF(OR(AND(Z198="STAR", R198="STAR"), AND(Z198&lt;&gt;"STAR", R198="")), "已完工", "STAR異常")
         )
      )
   )
)</f>
        <v>未到店</v>
      </c>
      <c r="P198" s="238" t="str">
        <f>(TEXT(I198,"yyyymmdd"))&amp;$S$2&amp;A198&amp;$S$2&amp;B198&amp;$Q$2</f>
        <v>-3137-北縣黎明店(定保)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0</v>
      </c>
      <c r="U198" s="355"/>
      <c r="V198" s="378">
        <f>IF(OR(T198="", U198=""), T198,
"總數：" &amp; T198 &amp; CHAR(10) &amp;
"已維修：" &amp; U198 &amp; CHAR(10) &amp;
"未更換：" &amp; (T198 - U198))</f>
        <v>0</v>
      </c>
      <c r="W198" s="360" t="str">
        <f>IF(VLOOKUP(A198,'0919門市清單主檔'!B:E,4,FALSE)=0,"",VLOOKUP(A198,'0919門市清單主檔'!B:E,4,FALSE))</f>
        <v/>
      </c>
      <c r="Y198" s="5"/>
      <c r="Z198" s="5" t="str">
        <f>IF(T198&gt;0,"STAR","")</f>
        <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IF(AND(T199&lt;&gt;0, T199-U199=0), "已維修完工",
   IF(I199="", "未到店",
      IF(AND(G199&lt;&gt;"萊到店 WebPOS", Q199&lt;&gt;"EDC"), "EDC異常",
         IF(AND(W199="HUB", N199=""), "HUB異常",
            IF(OR(AND(Z199="STAR", R199="STAR"), AND(Z199&lt;&gt;"STAR", R199="")), "已完工", "STAR異常")
         )
      )
   )
)</f>
        <v>未到店</v>
      </c>
      <c r="P199" s="238" t="str">
        <f>(TEXT(I199,"yyyymmdd"))&amp;$S$2&amp;A199&amp;$S$2&amp;B199&amp;$Q$2</f>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8">
        <f>IF(OR(T199="", U199=""), T199,
"總數：" &amp; T199 &amp; CHAR(10) &amp;
"已維修：" &amp; U199 &amp; CHAR(10) &amp;
"未更換：" &amp; (T199 - U199))</f>
        <v>2</v>
      </c>
      <c r="W199" s="360" t="str">
        <f>IF(VLOOKUP(A199,'0919門市清單主檔'!B:E,4,FALSE)=0,"",VLOOKUP(A199,'0919門市清單主檔'!B:E,4,FALSE))</f>
        <v/>
      </c>
      <c r="X199" s="3" t="s">
        <v>4331</v>
      </c>
      <c r="Y199" s="5" t="s">
        <v>4332</v>
      </c>
      <c r="Z199" s="5" t="str">
        <f>IF(T199&gt;0,"STAR","")</f>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IF(AND(T200&lt;&gt;0, T200-U200=0), "已維修完工",
   IF(I200="", "未到店",
      IF(AND(G200&lt;&gt;"萊到店 WebPOS", Q200&lt;&gt;"EDC"), "EDC異常",
         IF(AND(W200="HUB", N200=""), "HUB異常",
            IF(OR(AND(Z200="STAR", R200="STAR"), AND(Z200&lt;&gt;"STAR", R200="")), "已完工", "STAR異常")
         )
      )
   )
)</f>
        <v>未到店</v>
      </c>
      <c r="P200" s="238" t="str">
        <f>(TEXT(I200,"yyyymmdd"))&amp;$S$2&amp;A200&amp;$S$2&amp;B200&amp;$Q$2</f>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1</v>
      </c>
      <c r="U200" s="355"/>
      <c r="V200" s="378">
        <f>IF(OR(T200="", U200=""), T200,
"總數：" &amp; T200 &amp; CHAR(10) &amp;
"已維修：" &amp; U200 &amp; CHAR(10) &amp;
"未更換：" &amp; (T200 - U200))</f>
        <v>1</v>
      </c>
      <c r="W200" s="360" t="str">
        <f>IF(VLOOKUP(A200,'0919門市清單主檔'!B:E,4,FALSE)=0,"",VLOOKUP(A200,'0919門市清單主檔'!B:E,4,FALSE))</f>
        <v/>
      </c>
      <c r="Y200" s="5" t="s">
        <v>4330</v>
      </c>
      <c r="Z200" s="5" t="str">
        <f>IF(T200&gt;0,"STAR","")</f>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IF(AND(T201&lt;&gt;0, T201-U201=0), "已維修完工",
   IF(I201="", "未到店",
      IF(AND(G201&lt;&gt;"萊到店 WebPOS", Q201&lt;&gt;"EDC"), "EDC異常",
         IF(AND(W201="HUB", N201=""), "HUB異常",
            IF(OR(AND(Z201="STAR", R201="STAR"), AND(Z201&lt;&gt;"STAR", R201="")), "已完工", "STAR異常")
         )
      )
   )
)</f>
        <v>未到店</v>
      </c>
      <c r="P201" s="238" t="str">
        <f>(TEXT(I201,"yyyymmdd"))&amp;$S$2&amp;A201&amp;$S$2&amp;B201&amp;$Q$2</f>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2</v>
      </c>
      <c r="U201" s="355"/>
      <c r="V201" s="378">
        <f>IF(OR(T201="", U201=""), T201,
"總數：" &amp; T201 &amp; CHAR(10) &amp;
"已維修：" &amp; U201 &amp; CHAR(10) &amp;
"未更換：" &amp; (T201 - U201))</f>
        <v>2</v>
      </c>
      <c r="W201" s="360" t="str">
        <f>IF(VLOOKUP(A201,'0919門市清單主檔'!B:E,4,FALSE)=0,"",VLOOKUP(A201,'0919門市清單主檔'!B:E,4,FALSE))</f>
        <v/>
      </c>
      <c r="X201" s="3" t="s">
        <v>4336</v>
      </c>
      <c r="Y201" s="5" t="s">
        <v>4337</v>
      </c>
      <c r="Z201" s="5" t="str">
        <f>IF(T201&gt;0,"STAR","")</f>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IF(AND(T202&lt;&gt;0, T202-U202=0), "已維修完工",
   IF(I202="", "未到店",
      IF(AND(G202&lt;&gt;"萊到店 WebPOS", Q202&lt;&gt;"EDC"), "EDC異常",
         IF(AND(W202="HUB", N202=""), "HUB異常",
            IF(OR(AND(Z202="STAR", R202="STAR"), AND(Z202&lt;&gt;"STAR", R202="")), "已完工", "STAR異常")
         )
      )
   )
)</f>
        <v>未到店</v>
      </c>
      <c r="P202" s="238" t="str">
        <f>(TEXT(I202,"yyyymmdd"))&amp;$S$2&amp;A202&amp;$S$2&amp;B202&amp;$Q$2</f>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8">
        <f>IF(OR(T202="", U202=""), T202,
"總數：" &amp; T202 &amp; CHAR(10) &amp;
"已維修：" &amp; U202 &amp; CHAR(10) &amp;
"未更換：" &amp; (T202 - U202))</f>
        <v>2</v>
      </c>
      <c r="W202" s="360" t="str">
        <f>IF(VLOOKUP(A202,'0919門市清單主檔'!B:E,4,FALSE)=0,"",VLOOKUP(A202,'0919門市清單主檔'!B:E,4,FALSE))</f>
        <v/>
      </c>
      <c r="X202" s="3" t="s">
        <v>4338</v>
      </c>
      <c r="Y202" s="5" t="s">
        <v>4339</v>
      </c>
      <c r="Z202" s="5" t="str">
        <f>IF(T202&gt;0,"STAR","")</f>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IF(AND(T203&lt;&gt;0, T203-U203=0), "已維修完工",
   IF(I203="", "未到店",
      IF(AND(G203&lt;&gt;"萊到店 WebPOS", Q203&lt;&gt;"EDC"), "EDC異常",
         IF(AND(W203="HUB", N203=""), "HUB異常",
            IF(OR(AND(Z203="STAR", R203="STAR"), AND(Z203&lt;&gt;"STAR", R203="")), "已完工", "STAR異常")
         )
      )
   )
)</f>
        <v>未到店</v>
      </c>
      <c r="P203" s="238" t="str">
        <f>(TEXT(I203,"yyyymmdd"))&amp;$S$2&amp;A203&amp;$S$2&amp;B203&amp;$Q$2</f>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0</v>
      </c>
      <c r="U203" s="355"/>
      <c r="V203" s="378">
        <f>IF(OR(T203="", U203=""), T203,
"總數：" &amp; T203 &amp; CHAR(10) &amp;
"已維修：" &amp; U203 &amp; CHAR(10) &amp;
"未更換：" &amp; (T203 - U203))</f>
        <v>0</v>
      </c>
      <c r="W203" s="360" t="str">
        <f>IF(VLOOKUP(A203,'0919門市清單主檔'!B:E,4,FALSE)=0,"",VLOOKUP(A203,'0919門市清單主檔'!B:E,4,FALSE))</f>
        <v/>
      </c>
      <c r="Y203" s="5"/>
      <c r="Z203" s="5" t="str">
        <f>IF(T203&gt;0,"STAR","")</f>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IF(AND(T204&lt;&gt;0, T204-U204=0), "已維修完工",
   IF(I204="", "未到店",
      IF(AND(G204&lt;&gt;"萊到店 WebPOS", Q204&lt;&gt;"EDC"), "EDC異常",
         IF(AND(W204="HUB", N204=""), "HUB異常",
            IF(OR(AND(Z204="STAR", R204="STAR"), AND(Z204&lt;&gt;"STAR", R204="")), "已完工", "STAR異常")
         )
      )
   )
)</f>
        <v>未到店</v>
      </c>
      <c r="P204" s="238" t="str">
        <f>(TEXT(I204,"yyyymmdd"))&amp;$S$2&amp;A204&amp;$S$2&amp;B204&amp;$Q$2</f>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0</v>
      </c>
      <c r="U204" s="355"/>
      <c r="V204" s="378">
        <f>IF(OR(T204="", U204=""), T204,
"總數：" &amp; T204 &amp; CHAR(10) &amp;
"已維修：" &amp; U204 &amp; CHAR(10) &amp;
"未更換：" &amp; (T204 - U204))</f>
        <v>0</v>
      </c>
      <c r="W204" s="360" t="str">
        <f>IF(VLOOKUP(A204,'0919門市清單主檔'!B:E,4,FALSE)=0,"",VLOOKUP(A204,'0919門市清單主檔'!B:E,4,FALSE))</f>
        <v/>
      </c>
      <c r="Y204" s="5"/>
      <c r="Z204" s="5" t="str">
        <f>IF(T204&gt;0,"STAR","")</f>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IF(AND(T205&lt;&gt;0, T205-U205=0), "已維修完工",
   IF(I205="", "未到店",
      IF(AND(G205&lt;&gt;"萊到店 WebPOS", Q205&lt;&gt;"EDC"), "EDC異常",
         IF(AND(W205="HUB", N205=""), "HUB異常",
            IF(OR(AND(Z205="STAR", R205="STAR"), AND(Z205&lt;&gt;"STAR", R205="")), "已完工", "STAR異常")
         )
      )
   )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2</v>
      </c>
      <c r="U205" s="355"/>
      <c r="V205" s="378">
        <f>IF(OR(T205="", U205=""), T205,
"總數：" &amp; T205 &amp; CHAR(10) &amp;
"已維修：" &amp; U205 &amp; CHAR(10) &amp;
"未更換：" &amp; (T205 - U205))</f>
        <v>2</v>
      </c>
      <c r="W205" s="360" t="str">
        <f>IF(VLOOKUP(A205,'0919門市清單主檔'!B:E,4,FALSE)=0,"",VLOOKUP(A205,'0919門市清單主檔'!B:E,4,FALSE))</f>
        <v/>
      </c>
      <c r="X205" s="3" t="s">
        <v>4372</v>
      </c>
      <c r="Y205" s="5" t="s">
        <v>4373</v>
      </c>
      <c r="Z205" s="5" t="str">
        <f>IF(T205&gt;0,"STAR","")</f>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IF(AND(T206&lt;&gt;0, T206-U206=0), "已維修完工",
   IF(I206="", "未到店",
      IF(AND(G206&lt;&gt;"萊到店 WebPOS", Q206&lt;&gt;"EDC"), "EDC異常",
         IF(AND(W206="HUB", N206=""), "HUB異常",
            IF(OR(AND(Z206="STAR", R206="STAR"), AND(Z206&lt;&gt;"STAR", R206="")), "已完工", "STAR異常")
         )
      )
   )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2</v>
      </c>
      <c r="U206" s="355"/>
      <c r="V206" s="378">
        <f>IF(OR(T206="", U206=""), T206,
"總數：" &amp; T206 &amp; CHAR(10) &amp;
"已維修：" &amp; U206 &amp; CHAR(10) &amp;
"未更換：" &amp; (T206 - U206))</f>
        <v>2</v>
      </c>
      <c r="W206" s="360" t="str">
        <f>IF(VLOOKUP(A206,'0919門市清單主檔'!B:E,4,FALSE)=0,"",VLOOKUP(A206,'0919門市清單主檔'!B:E,4,FALSE))</f>
        <v/>
      </c>
      <c r="X206" s="3" t="s">
        <v>4360</v>
      </c>
      <c r="Y206" s="5" t="s">
        <v>4361</v>
      </c>
      <c r="Z206" s="5" t="str">
        <f>IF(T206&gt;0,"STAR","")</f>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IF(AND(T207&lt;&gt;0, T207-U207=0), "已維修完工",
   IF(I207="", "未到店",
      IF(AND(G207&lt;&gt;"萊到店 WebPOS", Q207&lt;&gt;"EDC"), "EDC異常",
         IF(AND(W207="HUB", N207=""), "HUB異常",
            IF(OR(AND(Z207="STAR", R207="STAR"), AND(Z207&lt;&gt;"STAR", R207="")), "已完工", "STAR異常")
         )
      )
   )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8">
        <f>IF(OR(T207="",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IF(T207&gt;0,"STAR","")</f>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IF(AND(T208&lt;&gt;0, T208-U208=0), "已維修完工",
   IF(I208="", "未到店",
      IF(AND(G208&lt;&gt;"萊到店 WebPOS", Q208&lt;&gt;"EDC"), "EDC異常",
         IF(AND(W208="HUB", N208=""), "HUB異常",
            IF(OR(AND(Z208="STAR", R208="STAR"), AND(Z208&lt;&gt;"STAR", R208="")), "已完工", "STAR異常")
         )
      )
   )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8">
        <f>IF(OR(T208="", U208=""), T208,
"總數：" &amp; T208 &amp; CHAR(10) &amp;
"已維修：" &amp; U208 &amp; CHAR(10) &amp;
"未更換：" &amp; (T208 - U208))</f>
        <v>2</v>
      </c>
      <c r="W208" s="360" t="str">
        <f>IF(VLOOKUP(A208,'0919門市清單主檔'!B:E,4,FALSE)=0,"",VLOOKUP(A208,'0919門市清單主檔'!B:E,4,FALSE))</f>
        <v/>
      </c>
      <c r="X208" s="3" t="s">
        <v>4405</v>
      </c>
      <c r="Y208" s="5" t="s">
        <v>4406</v>
      </c>
      <c r="Z208" s="5" t="str">
        <f>IF(T208&gt;0,"STAR","")</f>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IF(AND(T209&lt;&gt;0, T209-U209=0), "已維修完工",
   IF(I209="", "未到店",
      IF(AND(G209&lt;&gt;"萊到店 WebPOS", Q209&lt;&gt;"EDC"), "EDC異常",
         IF(AND(W209="HUB", N209=""), "HUB異常",
            IF(OR(AND(Z209="STAR", R209="STAR"), AND(Z209&lt;&gt;"STAR", R209="")), "已完工", "STAR異常")
         )
      )
   )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8">
        <f>IF(OR(T209="", U209=""), T209,
"總數：" &amp; T209 &amp; CHAR(10) &amp;
"已維修：" &amp; U209 &amp; CHAR(10) &amp;
"未更換：" &amp; (T209 - U209))</f>
        <v>2</v>
      </c>
      <c r="W209" s="360" t="str">
        <f>IF(VLOOKUP(A209,'0919門市清單主檔'!B:E,4,FALSE)=0,"",VLOOKUP(A209,'0919門市清單主檔'!B:E,4,FALSE))</f>
        <v/>
      </c>
      <c r="X209" s="3" t="s">
        <v>4380</v>
      </c>
      <c r="Y209" s="5" t="s">
        <v>4381</v>
      </c>
      <c r="Z209" s="5" t="str">
        <f>IF(T209&gt;0,"STAR","")</f>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IF(AND(T210&lt;&gt;0, T210-U210=0), "已維修完工",
   IF(I210="", "未到店",
      IF(AND(G210&lt;&gt;"萊到店 WebPOS", Q210&lt;&gt;"EDC"), "EDC異常",
         IF(AND(W210="HUB", N210=""), "HUB異常",
            IF(OR(AND(Z210="STAR", R210="STAR"), AND(Z210&lt;&gt;"STAR", R210="")), "已完工", "STAR異常")
         )
      )
   )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1</v>
      </c>
      <c r="U210" s="355"/>
      <c r="V210" s="378">
        <f>IF(OR(T210="", U210=""), T210,
"總數：" &amp; T210 &amp; CHAR(10) &amp;
"已維修：" &amp; U210 &amp; CHAR(10) &amp;
"未更換：" &amp; (T210 - U210))</f>
        <v>1</v>
      </c>
      <c r="W210" s="360" t="str">
        <f>IF(VLOOKUP(A210,'0919門市清單主檔'!B:E,4,FALSE)=0,"",VLOOKUP(A210,'0919門市清單主檔'!B:E,4,FALSE))</f>
        <v/>
      </c>
      <c r="X210" s="3" t="s">
        <v>4404</v>
      </c>
      <c r="Y210" s="5"/>
      <c r="Z210" s="5" t="str">
        <f>IF(T210&gt;0,"STAR","")</f>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IF(AND(T211&lt;&gt;0, T211-U211=0), "已維修完工",
   IF(I211="", "未到店",
      IF(AND(G211&lt;&gt;"萊到店 WebPOS", Q211&lt;&gt;"EDC"), "EDC異常",
         IF(AND(W211="HUB", N211=""), "HUB異常",
            IF(OR(AND(Z211="STAR", R211="STAR"), AND(Z211&lt;&gt;"STAR", R211="")), "已完工", "STAR異常")
         )
      )
   )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2</v>
      </c>
      <c r="U211" s="355"/>
      <c r="V211" s="378">
        <f>IF(OR(T211="", U211=""), T211,
"總數：" &amp; T211 &amp; CHAR(10) &amp;
"已維修：" &amp; U211 &amp; CHAR(10) &amp;
"未更換：" &amp; (T211 - U211))</f>
        <v>2</v>
      </c>
      <c r="W211" s="360" t="str">
        <f>IF(VLOOKUP(A211,'0919門市清單主檔'!B:E,4,FALSE)=0,"",VLOOKUP(A211,'0919門市清單主檔'!B:E,4,FALSE))</f>
        <v/>
      </c>
      <c r="X211" s="3" t="s">
        <v>4357</v>
      </c>
      <c r="Y211" s="5" t="s">
        <v>4358</v>
      </c>
      <c r="Z211" s="5" t="str">
        <f>IF(T211&gt;0,"STAR","")</f>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IF(AND(T212&lt;&gt;0, T212-U212=0), "已維修完工",
   IF(I212="", "未到店",
      IF(AND(G212&lt;&gt;"萊到店 WebPOS", Q212&lt;&gt;"EDC"), "EDC異常",
         IF(AND(W212="HUB", N212=""), "HUB異常",
            IF(OR(AND(Z212="STAR", R212="STAR"), AND(Z212&lt;&gt;"STAR", R212="")), "已完工", "STAR異常")
         )
      )
   )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0</v>
      </c>
      <c r="U212" s="355"/>
      <c r="V212" s="378">
        <f>IF(OR(T212="", U212=""), T212,
"總數：" &amp; T212 &amp; CHAR(10) &amp;
"已維修：" &amp; U212 &amp; CHAR(10) &amp;
"未更換：" &amp; (T212 - U212))</f>
        <v>0</v>
      </c>
      <c r="W212" s="360" t="str">
        <f>IF(VLOOKUP(A212,'0919門市清單主檔'!B:E,4,FALSE)=0,"",VLOOKUP(A212,'0919門市清單主檔'!B:E,4,FALSE))</f>
        <v/>
      </c>
      <c r="Y212" s="5"/>
      <c r="Z212" s="5" t="str">
        <f>IF(T212&gt;0,"STAR","")</f>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IF(AND(T213&lt;&gt;0, T213-U213=0), "已維修完工",
   IF(I213="", "未到店",
      IF(AND(G213&lt;&gt;"萊到店 WebPOS", Q213&lt;&gt;"EDC"), "EDC異常",
         IF(AND(W213="HUB", N213=""), "HUB異常",
            IF(OR(AND(Z213="STAR", R213="STAR"), AND(Z213&lt;&gt;"STAR", R213="")), "已完工", "STAR異常")
         )
      )
   )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8">
        <f>IF(OR(T213="",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IF(AND(T214&lt;&gt;0, T214-U214=0), "已維修完工",
   IF(I214="", "未到店",
      IF(AND(G214&lt;&gt;"萊到店 WebPOS", Q214&lt;&gt;"EDC"), "EDC異常",
         IF(AND(W214="HUB", N214=""), "HUB異常",
            IF(OR(AND(Z214="STAR", R214="STAR"), AND(Z214&lt;&gt;"STAR", R214="")), "已完工", "STAR異常")
         )
      )
   )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2</v>
      </c>
      <c r="U214" s="355"/>
      <c r="V214" s="378">
        <f>IF(OR(T214="", U214=""), T214,
"總數：" &amp; T214 &amp; CHAR(10) &amp;
"已維修：" &amp; U214 &amp; CHAR(10) &amp;
"未更換：" &amp; (T214 - U214))</f>
        <v>2</v>
      </c>
      <c r="W214" s="360" t="str">
        <f>IF(VLOOKUP(A214,'0919門市清單主檔'!B:E,4,FALSE)=0,"",VLOOKUP(A214,'0919門市清單主檔'!B:E,4,FALSE))</f>
        <v/>
      </c>
      <c r="X214" s="3" t="s">
        <v>4418</v>
      </c>
      <c r="Y214" s="5" t="s">
        <v>4419</v>
      </c>
      <c r="Z214" s="5" t="str">
        <f>IF(T214&gt;0,"STAR","")</f>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IF(AND(T215&lt;&gt;0, T215-U215=0), "已維修完工",
   IF(I215="", "未到店",
      IF(AND(G215&lt;&gt;"萊到店 WebPOS", Q215&lt;&gt;"EDC"), "EDC異常",
         IF(AND(W215="HUB", N215=""), "HUB異常",
            IF(OR(AND(Z215="STAR", R215="STAR"), AND(Z215&lt;&gt;"STAR", R215="")), "已完工", "STAR異常")
         )
      )
   )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8">
        <f>IF(OR(T215="",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IF(AND(T216&lt;&gt;0, T216-U216=0), "已維修完工",
   IF(I216="", "未到店",
      IF(AND(G216&lt;&gt;"萊到店 WebPOS", Q216&lt;&gt;"EDC"), "EDC異常",
         IF(AND(W216="HUB", N216=""), "HUB異常",
            IF(OR(AND(Z216="STAR", R216="STAR"), AND(Z216&lt;&gt;"STAR", R216="")), "已完工", "STAR異常")
         )
      )
   )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8">
        <f>IF(OR(T216="",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IF(AND(T217&lt;&gt;0, T217-U217=0), "已維修完工",
   IF(I217="", "未到店",
      IF(AND(G217&lt;&gt;"萊到店 WebPOS", Q217&lt;&gt;"EDC"), "EDC異常",
         IF(AND(W217="HUB", N217=""), "HUB異常",
            IF(OR(AND(Z217="STAR", R217="STAR"), AND(Z217&lt;&gt;"STAR", R217="")), "已完工", "STAR異常")
         )
      )
   )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8">
        <f>IF(OR(T217="",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IF(AND(T218&lt;&gt;0, T218-U218=0), "已維修完工",
   IF(I218="", "未到店",
      IF(AND(G218&lt;&gt;"萊到店 WebPOS", Q218&lt;&gt;"EDC"), "EDC異常",
         IF(AND(W218="HUB", N218=""), "HUB異常",
            IF(OR(AND(Z218="STAR", R218="STAR"), AND(Z218&lt;&gt;"STAR", R218="")), "已完工", "STAR異常")
         )
      )
   )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8">
        <f>IF(OR(T218="",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IF(AND(T219&lt;&gt;0, T219-U219=0), "已維修完工",
   IF(I219="", "未到店",
      IF(AND(G219&lt;&gt;"萊到店 WebPOS", Q219&lt;&gt;"EDC"), "EDC異常",
         IF(AND(W219="HUB", N219=""), "HUB異常",
            IF(OR(AND(Z219="STAR", R219="STAR"), AND(Z219&lt;&gt;"STAR", R219="")), "已完工", "STAR異常")
         )
      )
   )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8">
        <f>IF(OR(T219="",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IF(AND(T220&lt;&gt;0, T220-U220=0), "已維修完工",
   IF(I220="", "未到店",
      IF(AND(G220&lt;&gt;"萊到店 WebPOS", Q220&lt;&gt;"EDC"), "EDC異常",
         IF(AND(W220="HUB", N220=""), "HUB異常",
            IF(OR(AND(Z220="STAR", R220="STAR"), AND(Z220&lt;&gt;"STAR", R220="")), "已完工", "STAR異常")
         )
      )
   )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8">
        <f>IF(OR(T220="",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IF(AND(T221&lt;&gt;0, T221-U221=0), "已維修完工",
   IF(I221="", "未到店",
      IF(AND(G221&lt;&gt;"萊到店 WebPOS", Q221&lt;&gt;"EDC"), "EDC異常",
         IF(AND(W221="HUB", N221=""), "HUB異常",
            IF(OR(AND(Z221="STAR", R221="STAR"), AND(Z221&lt;&gt;"STAR", R221="")), "已完工", "STAR異常")
         )
      )
   )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8">
        <f>IF(OR(T221="",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IF(AND(T222&lt;&gt;0, T222-U222=0), "已維修完工",
   IF(I222="", "未到店",
      IF(AND(G222&lt;&gt;"萊到店 WebPOS", Q222&lt;&gt;"EDC"), "EDC異常",
         IF(AND(W222="HUB", N222=""), "HUB異常",
            IF(OR(AND(Z222="STAR", R222="STAR"), AND(Z222&lt;&gt;"STAR", R222="")), "已完工", "STAR異常")
         )
      )
   )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8">
        <f>IF(OR(T222="",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IF(AND(T223&lt;&gt;0, T223-U223=0), "已維修完工",
   IF(I223="", "未到店",
      IF(AND(G223&lt;&gt;"萊到店 WebPOS", Q223&lt;&gt;"EDC"), "EDC異常",
         IF(AND(W223="HUB", N223=""), "HUB異常",
            IF(OR(AND(Z223="STAR", R223="STAR"), AND(Z223&lt;&gt;"STAR", R223="")), "已完工", "STAR異常")
         )
      )
   )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8">
        <f>IF(OR(T223="",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IF(AND(T224&lt;&gt;0, T224-U224=0), "已維修完工",
   IF(I224="", "未到店",
      IF(AND(G224&lt;&gt;"萊到店 WebPOS", Q224&lt;&gt;"EDC"), "EDC異常",
         IF(AND(W224="HUB", N224=""), "HUB異常",
            IF(OR(AND(Z224="STAR", R224="STAR"), AND(Z224&lt;&gt;"STAR", R224="")), "已完工", "STAR異常")
         )
      )
   )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8">
        <f>IF(OR(T224="",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IF(AND(T225&lt;&gt;0, T225-U225=0), "已維修完工",
   IF(I225="", "未到店",
      IF(AND(G225&lt;&gt;"萊到店 WebPOS", Q225&lt;&gt;"EDC"), "EDC異常",
         IF(AND(W225="HUB", N225=""), "HUB異常",
            IF(OR(AND(Z225="STAR", R225="STAR"), AND(Z225&lt;&gt;"STAR", R225="")), "已完工", "STAR異常")
         )
      )
   )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8">
        <f>IF(OR(T225="",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IF(AND(T226&lt;&gt;0, T226-U226=0), "已維修完工",
   IF(I226="", "未到店",
      IF(AND(G226&lt;&gt;"萊到店 WebPOS", Q226&lt;&gt;"EDC"), "EDC異常",
         IF(AND(W226="HUB", N226=""), "HUB異常",
            IF(OR(AND(Z226="STAR", R226="STAR"), AND(Z226&lt;&gt;"STAR", R226="")), "已完工", "STAR異常")
         )
      )
   )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8">
        <f>IF(OR(T226="",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400" priority="50">
      <formula>F15="撤店"</formula>
    </cfRule>
  </conditionalFormatting>
  <conditionalFormatting sqref="K15:K25 K27:K222 K227:K303">
    <cfRule type="expression" dxfId="399" priority="49">
      <formula>K15&gt;2</formula>
    </cfRule>
  </conditionalFormatting>
  <conditionalFormatting sqref="I227:I303">
    <cfRule type="expression" dxfId="398" priority="43">
      <formula>AND(I227&lt;&gt;"", OR(M227="", O227=""))</formula>
    </cfRule>
    <cfRule type="expression" dxfId="397" priority="45">
      <formula>AND(K227&gt;0, ISBLANK(I227))</formula>
    </cfRule>
  </conditionalFormatting>
  <conditionalFormatting sqref="M227:M1048576">
    <cfRule type="expression" dxfId="396" priority="41">
      <formula>VLOOKUP(A227,#REF!,9,FALSE)="異常"</formula>
    </cfRule>
  </conditionalFormatting>
  <conditionalFormatting sqref="A220">
    <cfRule type="expression" dxfId="395" priority="38">
      <formula>F220="撤店"</formula>
    </cfRule>
  </conditionalFormatting>
  <conditionalFormatting sqref="A26">
    <cfRule type="expression" dxfId="394" priority="30">
      <formula>F26="撤店"</formula>
    </cfRule>
  </conditionalFormatting>
  <conditionalFormatting sqref="K26">
    <cfRule type="expression" dxfId="393" priority="29">
      <formula>K26&gt;2</formula>
    </cfRule>
  </conditionalFormatting>
  <conditionalFormatting sqref="O15:O226">
    <cfRule type="expression" dxfId="392" priority="2">
      <formula>O15="已維修完工"</formula>
    </cfRule>
    <cfRule type="expression" dxfId="391" priority="3">
      <formula>O15="HUB異常"</formula>
    </cfRule>
    <cfRule type="expression" dxfId="390" priority="26">
      <formula>O15="完工"</formula>
    </cfRule>
    <cfRule type="expression" dxfId="389" priority="27">
      <formula>O15="STAR異常"</formula>
    </cfRule>
  </conditionalFormatting>
  <conditionalFormatting sqref="A224">
    <cfRule type="expression" dxfId="388" priority="25">
      <formula>F224="撤店"</formula>
    </cfRule>
  </conditionalFormatting>
  <conditionalFormatting sqref="K224">
    <cfRule type="expression" dxfId="387" priority="24">
      <formula>K224&gt;2</formula>
    </cfRule>
  </conditionalFormatting>
  <conditionalFormatting sqref="A223">
    <cfRule type="expression" dxfId="386" priority="16">
      <formula>F223="撤店"</formula>
    </cfRule>
  </conditionalFormatting>
  <conditionalFormatting sqref="K223">
    <cfRule type="expression" dxfId="385" priority="15">
      <formula>K223&gt;2</formula>
    </cfRule>
  </conditionalFormatting>
  <conditionalFormatting sqref="S15:S224">
    <cfRule type="expression" dxfId="384" priority="11">
      <formula>S15&lt;&gt;I15</formula>
    </cfRule>
  </conditionalFormatting>
  <conditionalFormatting sqref="A225:A226">
    <cfRule type="expression" dxfId="383" priority="6">
      <formula>F225="撤店"</formula>
    </cfRule>
  </conditionalFormatting>
  <conditionalFormatting sqref="K225:K226">
    <cfRule type="expression" dxfId="382" priority="5">
      <formula>K225&gt;2</formula>
    </cfRule>
  </conditionalFormatting>
  <conditionalFormatting sqref="S225:S226">
    <cfRule type="expression" dxfId="381" priority="4">
      <formula>S225&lt;&gt;I225</formula>
    </cfRule>
  </conditionalFormatting>
  <conditionalFormatting sqref="I225:I226">
    <cfRule type="expression" dxfId="380" priority="485">
      <formula>AND(I225&lt;&gt;"", OR(#REF!="", Q225=""))</formula>
    </cfRule>
  </conditionalFormatting>
  <conditionalFormatting sqref="I15:I25 I221:I222 I27:I219">
    <cfRule type="expression" dxfId="379" priority="488">
      <formula>AND(I15&lt;&gt;"", OR(#REF!="", Q15=""))</formula>
    </cfRule>
    <cfRule type="expression" dxfId="378" priority="489">
      <formula>AND(K15&gt;0, ISBLANK(I15))</formula>
    </cfRule>
  </conditionalFormatting>
  <conditionalFormatting sqref="I220 I224 I26">
    <cfRule type="expression" dxfId="377" priority="494">
      <formula>AND(I26&lt;&gt;"", OR(#REF!="", Q26=""))</formula>
    </cfRule>
    <cfRule type="expression" dxfId="376" priority="495">
      <formula>AND(K26&gt;0, ISBLANK(I26))</formula>
    </cfRule>
  </conditionalFormatting>
  <conditionalFormatting sqref="B4">
    <cfRule type="expression" dxfId="0" priority="1">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60960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60960</xdr:colOff>
                    <xdr:row>69</xdr:row>
                    <xdr:rowOff>22860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60960</xdr:colOff>
                    <xdr:row>223</xdr:row>
                    <xdr:rowOff>22860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60960</xdr:colOff>
                    <xdr:row>31</xdr:row>
                    <xdr:rowOff>22860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60960</xdr:colOff>
                    <xdr:row>222</xdr:row>
                    <xdr:rowOff>22860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60960</xdr:colOff>
                    <xdr:row>59</xdr:row>
                    <xdr:rowOff>22860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60960</xdr:colOff>
                    <xdr:row>60</xdr:row>
                    <xdr:rowOff>22860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149</xdr:row>
                    <xdr:rowOff>175260</xdr:rowOff>
                  </from>
                  <to>
                    <xdr:col>7</xdr:col>
                    <xdr:colOff>60960</xdr:colOff>
                    <xdr:row>151</xdr:row>
                    <xdr:rowOff>22860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148</xdr:row>
                    <xdr:rowOff>175260</xdr:rowOff>
                  </from>
                  <to>
                    <xdr:col>7</xdr:col>
                    <xdr:colOff>60960</xdr:colOff>
                    <xdr:row>150</xdr:row>
                    <xdr:rowOff>22860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60960</xdr:colOff>
                    <xdr:row>127</xdr:row>
                    <xdr:rowOff>22860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60960</xdr:colOff>
                    <xdr:row>129</xdr:row>
                    <xdr:rowOff>22860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60960</xdr:colOff>
                    <xdr:row>47</xdr:row>
                    <xdr:rowOff>22860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60960</xdr:colOff>
                    <xdr:row>46</xdr:row>
                    <xdr:rowOff>22860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60960</xdr:colOff>
                    <xdr:row>45</xdr:row>
                    <xdr:rowOff>22860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60960</xdr:colOff>
                    <xdr:row>44</xdr:row>
                    <xdr:rowOff>22860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60960</xdr:colOff>
                    <xdr:row>43</xdr:row>
                    <xdr:rowOff>22860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60960</xdr:colOff>
                    <xdr:row>41</xdr:row>
                    <xdr:rowOff>22860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150</xdr:row>
                    <xdr:rowOff>175260</xdr:rowOff>
                  </from>
                  <to>
                    <xdr:col>7</xdr:col>
                    <xdr:colOff>60960</xdr:colOff>
                    <xdr:row>152</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151</xdr:row>
                    <xdr:rowOff>167640</xdr:rowOff>
                  </from>
                  <to>
                    <xdr:col>7</xdr:col>
                    <xdr:colOff>60960</xdr:colOff>
                    <xdr:row>153</xdr:row>
                    <xdr:rowOff>22860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147</xdr:row>
                    <xdr:rowOff>175260</xdr:rowOff>
                  </from>
                  <to>
                    <xdr:col>7</xdr:col>
                    <xdr:colOff>60960</xdr:colOff>
                    <xdr:row>149</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60960</xdr:colOff>
                    <xdr:row>135</xdr:row>
                    <xdr:rowOff>22860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146</xdr:row>
                    <xdr:rowOff>175260</xdr:rowOff>
                  </from>
                  <to>
                    <xdr:col>7</xdr:col>
                    <xdr:colOff>60960</xdr:colOff>
                    <xdr:row>148</xdr:row>
                    <xdr:rowOff>22860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60960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60960</xdr:colOff>
                    <xdr:row>74</xdr:row>
                    <xdr:rowOff>22860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60960</xdr:colOff>
                    <xdr:row>75</xdr:row>
                    <xdr:rowOff>22860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60960</xdr:colOff>
                    <xdr:row>96</xdr:row>
                    <xdr:rowOff>22860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60960</xdr:colOff>
                    <xdr:row>53</xdr:row>
                    <xdr:rowOff>22860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60960</xdr:colOff>
                    <xdr:row>52</xdr:row>
                    <xdr:rowOff>22860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60960</xdr:colOff>
                    <xdr:row>78</xdr:row>
                    <xdr:rowOff>22860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60960</xdr:colOff>
                    <xdr:row>70</xdr:row>
                    <xdr:rowOff>22860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60960</xdr:colOff>
                    <xdr:row>108</xdr:row>
                    <xdr:rowOff>22860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60960</xdr:colOff>
                    <xdr:row>71</xdr:row>
                    <xdr:rowOff>22860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60960</xdr:colOff>
                    <xdr:row>67</xdr:row>
                    <xdr:rowOff>22860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60960</xdr:colOff>
                    <xdr:row>63</xdr:row>
                    <xdr:rowOff>22860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60960</xdr:colOff>
                    <xdr:row>57</xdr:row>
                    <xdr:rowOff>22860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60960</xdr:colOff>
                    <xdr:row>61</xdr:row>
                    <xdr:rowOff>22860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60960</xdr:colOff>
                    <xdr:row>24</xdr:row>
                    <xdr:rowOff>22860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60960</xdr:colOff>
                    <xdr:row>22</xdr:row>
                    <xdr:rowOff>22860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60960</xdr:colOff>
                    <xdr:row>21</xdr:row>
                    <xdr:rowOff>22860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60960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60960</xdr:colOff>
                    <xdr:row>20</xdr:row>
                    <xdr:rowOff>22860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60960</xdr:colOff>
                    <xdr:row>103</xdr:row>
                    <xdr:rowOff>22860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60960</xdr:colOff>
                    <xdr:row>55</xdr:row>
                    <xdr:rowOff>22860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144</xdr:row>
                    <xdr:rowOff>175260</xdr:rowOff>
                  </from>
                  <to>
                    <xdr:col>7</xdr:col>
                    <xdr:colOff>60960</xdr:colOff>
                    <xdr:row>146</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60960</xdr:colOff>
                    <xdr:row>26</xdr:row>
                    <xdr:rowOff>22860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60960</xdr:colOff>
                    <xdr:row>139</xdr:row>
                    <xdr:rowOff>22860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60960</xdr:colOff>
                    <xdr:row>114</xdr:row>
                    <xdr:rowOff>22860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143</xdr:row>
                    <xdr:rowOff>175260</xdr:rowOff>
                  </from>
                  <to>
                    <xdr:col>7</xdr:col>
                    <xdr:colOff>60960</xdr:colOff>
                    <xdr:row>145</xdr:row>
                    <xdr:rowOff>22860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60960</xdr:colOff>
                    <xdr:row>33</xdr:row>
                    <xdr:rowOff>22860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60960</xdr:colOff>
                    <xdr:row>30</xdr:row>
                    <xdr:rowOff>22860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60960</xdr:colOff>
                    <xdr:row>64</xdr:row>
                    <xdr:rowOff>22860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60960</xdr:colOff>
                    <xdr:row>65</xdr:row>
                    <xdr:rowOff>22860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145</xdr:row>
                    <xdr:rowOff>175260</xdr:rowOff>
                  </from>
                  <to>
                    <xdr:col>7</xdr:col>
                    <xdr:colOff>60960</xdr:colOff>
                    <xdr:row>147</xdr:row>
                    <xdr:rowOff>22860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60960</xdr:colOff>
                    <xdr:row>58</xdr:row>
                    <xdr:rowOff>22860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60960</xdr:colOff>
                    <xdr:row>98</xdr:row>
                    <xdr:rowOff>22860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142</xdr:row>
                    <xdr:rowOff>175260</xdr:rowOff>
                  </from>
                  <to>
                    <xdr:col>7</xdr:col>
                    <xdr:colOff>60960</xdr:colOff>
                    <xdr:row>144</xdr:row>
                    <xdr:rowOff>22860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60960</xdr:colOff>
                    <xdr:row>93</xdr:row>
                    <xdr:rowOff>22860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60960</xdr:colOff>
                    <xdr:row>138</xdr:row>
                    <xdr:rowOff>22860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141</xdr:row>
                    <xdr:rowOff>175260</xdr:rowOff>
                  </from>
                  <to>
                    <xdr:col>7</xdr:col>
                    <xdr:colOff>60960</xdr:colOff>
                    <xdr:row>143</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60960</xdr:colOff>
                    <xdr:row>34</xdr:row>
                    <xdr:rowOff>22860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60960</xdr:colOff>
                    <xdr:row>104</xdr:row>
                    <xdr:rowOff>22860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60960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140</xdr:row>
                    <xdr:rowOff>175260</xdr:rowOff>
                  </from>
                  <to>
                    <xdr:col>7</xdr:col>
                    <xdr:colOff>60960</xdr:colOff>
                    <xdr:row>142</xdr:row>
                    <xdr:rowOff>22860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60960</xdr:colOff>
                    <xdr:row>15</xdr:row>
                    <xdr:rowOff>22860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60960</xdr:colOff>
                    <xdr:row>107</xdr:row>
                    <xdr:rowOff>22860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60960</xdr:colOff>
                    <xdr:row>35</xdr:row>
                    <xdr:rowOff>22860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60960</xdr:colOff>
                    <xdr:row>28</xdr:row>
                    <xdr:rowOff>22860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60960</xdr:colOff>
                    <xdr:row>62</xdr:row>
                    <xdr:rowOff>22860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60960</xdr:colOff>
                    <xdr:row>116</xdr:row>
                    <xdr:rowOff>22860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60960</xdr:colOff>
                    <xdr:row>87</xdr:row>
                    <xdr:rowOff>22860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60960</xdr:colOff>
                    <xdr:row>106</xdr:row>
                    <xdr:rowOff>22860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153</xdr:row>
                    <xdr:rowOff>175260</xdr:rowOff>
                  </from>
                  <to>
                    <xdr:col>7</xdr:col>
                    <xdr:colOff>60960</xdr:colOff>
                    <xdr:row>155</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60960</xdr:colOff>
                    <xdr:row>51</xdr:row>
                    <xdr:rowOff>22860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152</xdr:row>
                    <xdr:rowOff>175260</xdr:rowOff>
                  </from>
                  <to>
                    <xdr:col>7</xdr:col>
                    <xdr:colOff>60960</xdr:colOff>
                    <xdr:row>154</xdr:row>
                    <xdr:rowOff>22860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60960</xdr:colOff>
                    <xdr:row>50</xdr:row>
                    <xdr:rowOff>22860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60960</xdr:colOff>
                    <xdr:row>56</xdr:row>
                    <xdr:rowOff>22860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154</xdr:row>
                    <xdr:rowOff>175260</xdr:rowOff>
                  </from>
                  <to>
                    <xdr:col>7</xdr:col>
                    <xdr:colOff>60960</xdr:colOff>
                    <xdr:row>156</xdr:row>
                    <xdr:rowOff>22860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163</xdr:row>
                    <xdr:rowOff>175260</xdr:rowOff>
                  </from>
                  <to>
                    <xdr:col>7</xdr:col>
                    <xdr:colOff>60960</xdr:colOff>
                    <xdr:row>165</xdr:row>
                    <xdr:rowOff>22860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60960</xdr:colOff>
                    <xdr:row>119</xdr:row>
                    <xdr:rowOff>22860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162</xdr:row>
                    <xdr:rowOff>175260</xdr:rowOff>
                  </from>
                  <to>
                    <xdr:col>7</xdr:col>
                    <xdr:colOff>60960</xdr:colOff>
                    <xdr:row>164</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60960</xdr:colOff>
                    <xdr:row>120</xdr:row>
                    <xdr:rowOff>22860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60960</xdr:colOff>
                    <xdr:row>137</xdr:row>
                    <xdr:rowOff>22860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161</xdr:row>
                    <xdr:rowOff>175260</xdr:rowOff>
                  </from>
                  <to>
                    <xdr:col>7</xdr:col>
                    <xdr:colOff>60960</xdr:colOff>
                    <xdr:row>163</xdr:row>
                    <xdr:rowOff>22860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60960</xdr:colOff>
                    <xdr:row>68</xdr:row>
                    <xdr:rowOff>22860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60960</xdr:colOff>
                    <xdr:row>122</xdr:row>
                    <xdr:rowOff>22860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60960</xdr:colOff>
                    <xdr:row>72</xdr:row>
                    <xdr:rowOff>22860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160</xdr:row>
                    <xdr:rowOff>175260</xdr:rowOff>
                  </from>
                  <to>
                    <xdr:col>7</xdr:col>
                    <xdr:colOff>60960</xdr:colOff>
                    <xdr:row>162</xdr:row>
                    <xdr:rowOff>22860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60960</xdr:colOff>
                    <xdr:row>80</xdr:row>
                    <xdr:rowOff>22860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159</xdr:row>
                    <xdr:rowOff>175260</xdr:rowOff>
                  </from>
                  <to>
                    <xdr:col>7</xdr:col>
                    <xdr:colOff>60960</xdr:colOff>
                    <xdr:row>161</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60960</xdr:colOff>
                    <xdr:row>99</xdr:row>
                    <xdr:rowOff>22860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158</xdr:row>
                    <xdr:rowOff>175260</xdr:rowOff>
                  </from>
                  <to>
                    <xdr:col>7</xdr:col>
                    <xdr:colOff>60960</xdr:colOff>
                    <xdr:row>160</xdr:row>
                    <xdr:rowOff>22860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60960</xdr:colOff>
                    <xdr:row>132</xdr:row>
                    <xdr:rowOff>22860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60960</xdr:colOff>
                    <xdr:row>128</xdr:row>
                    <xdr:rowOff>22860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60960</xdr:colOff>
                    <xdr:row>126</xdr:row>
                    <xdr:rowOff>22860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60960</xdr:colOff>
                    <xdr:row>125</xdr:row>
                    <xdr:rowOff>22860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157</xdr:row>
                    <xdr:rowOff>175260</xdr:rowOff>
                  </from>
                  <to>
                    <xdr:col>7</xdr:col>
                    <xdr:colOff>60960</xdr:colOff>
                    <xdr:row>159</xdr:row>
                    <xdr:rowOff>22860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60960</xdr:colOff>
                    <xdr:row>18</xdr:row>
                    <xdr:rowOff>22860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156</xdr:row>
                    <xdr:rowOff>175260</xdr:rowOff>
                  </from>
                  <to>
                    <xdr:col>7</xdr:col>
                    <xdr:colOff>60960</xdr:colOff>
                    <xdr:row>158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60960</xdr:colOff>
                    <xdr:row>86</xdr:row>
                    <xdr:rowOff>22860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155</xdr:row>
                    <xdr:rowOff>175260</xdr:rowOff>
                  </from>
                  <to>
                    <xdr:col>7</xdr:col>
                    <xdr:colOff>60960</xdr:colOff>
                    <xdr:row>157</xdr:row>
                    <xdr:rowOff>22860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60960</xdr:colOff>
                    <xdr:row>85</xdr:row>
                    <xdr:rowOff>22860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60960</xdr:colOff>
                    <xdr:row>94</xdr:row>
                    <xdr:rowOff>22860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60960</xdr:colOff>
                    <xdr:row>82</xdr:row>
                    <xdr:rowOff>22860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60960</xdr:colOff>
                    <xdr:row>112</xdr:row>
                    <xdr:rowOff>22860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60960</xdr:colOff>
                    <xdr:row>76</xdr:row>
                    <xdr:rowOff>22860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60960</xdr:colOff>
                    <xdr:row>111</xdr:row>
                    <xdr:rowOff>22860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60960</xdr:colOff>
                    <xdr:row>110</xdr:row>
                    <xdr:rowOff>22860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60960</xdr:colOff>
                    <xdr:row>101</xdr:row>
                    <xdr:rowOff>22860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168</xdr:row>
                    <xdr:rowOff>175260</xdr:rowOff>
                  </from>
                  <to>
                    <xdr:col>7</xdr:col>
                    <xdr:colOff>60960</xdr:colOff>
                    <xdr:row>170</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60960</xdr:colOff>
                    <xdr:row>105</xdr:row>
                    <xdr:rowOff>22860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60960</xdr:colOff>
                    <xdr:row>32</xdr:row>
                    <xdr:rowOff>22860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60960</xdr:colOff>
                    <xdr:row>89</xdr:row>
                    <xdr:rowOff>22860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60960</xdr:colOff>
                    <xdr:row>102</xdr:row>
                    <xdr:rowOff>22860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167</xdr:row>
                    <xdr:rowOff>175260</xdr:rowOff>
                  </from>
                  <to>
                    <xdr:col>7</xdr:col>
                    <xdr:colOff>60960</xdr:colOff>
                    <xdr:row>169</xdr:row>
                    <xdr:rowOff>22860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60960</xdr:colOff>
                    <xdr:row>133</xdr:row>
                    <xdr:rowOff>22860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60960</xdr:colOff>
                    <xdr:row>37</xdr:row>
                    <xdr:rowOff>22860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60960</xdr:colOff>
                    <xdr:row>73</xdr:row>
                    <xdr:rowOff>22860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166</xdr:row>
                    <xdr:rowOff>175260</xdr:rowOff>
                  </from>
                  <to>
                    <xdr:col>7</xdr:col>
                    <xdr:colOff>60960</xdr:colOff>
                    <xdr:row>168</xdr:row>
                    <xdr:rowOff>22860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60960</xdr:colOff>
                    <xdr:row>90</xdr:row>
                    <xdr:rowOff>22860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60960</xdr:colOff>
                    <xdr:row>49</xdr:row>
                    <xdr:rowOff>22860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60960</xdr:colOff>
                    <xdr:row>48</xdr:row>
                    <xdr:rowOff>22860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164</xdr:row>
                    <xdr:rowOff>175260</xdr:rowOff>
                  </from>
                  <to>
                    <xdr:col>7</xdr:col>
                    <xdr:colOff>60960</xdr:colOff>
                    <xdr:row>166</xdr:row>
                    <xdr:rowOff>22860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165</xdr:row>
                    <xdr:rowOff>175260</xdr:rowOff>
                  </from>
                  <to>
                    <xdr:col>7</xdr:col>
                    <xdr:colOff>60960</xdr:colOff>
                    <xdr:row>167</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60960</xdr:colOff>
                    <xdr:row>38</xdr:row>
                    <xdr:rowOff>22860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185</xdr:row>
                    <xdr:rowOff>175260</xdr:rowOff>
                  </from>
                  <to>
                    <xdr:col>7</xdr:col>
                    <xdr:colOff>60960</xdr:colOff>
                    <xdr:row>187</xdr:row>
                    <xdr:rowOff>22860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184</xdr:row>
                    <xdr:rowOff>175260</xdr:rowOff>
                  </from>
                  <to>
                    <xdr:col>7</xdr:col>
                    <xdr:colOff>60960</xdr:colOff>
                    <xdr:row>186</xdr:row>
                    <xdr:rowOff>22860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183</xdr:row>
                    <xdr:rowOff>175260</xdr:rowOff>
                  </from>
                  <to>
                    <xdr:col>7</xdr:col>
                    <xdr:colOff>60960</xdr:colOff>
                    <xdr:row>185</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60960</xdr:colOff>
                    <xdr:row>113</xdr:row>
                    <xdr:rowOff>22860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182</xdr:row>
                    <xdr:rowOff>175260</xdr:rowOff>
                  </from>
                  <to>
                    <xdr:col>7</xdr:col>
                    <xdr:colOff>60960</xdr:colOff>
                    <xdr:row>184</xdr:row>
                    <xdr:rowOff>22860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181</xdr:row>
                    <xdr:rowOff>175260</xdr:rowOff>
                  </from>
                  <to>
                    <xdr:col>7</xdr:col>
                    <xdr:colOff>60960</xdr:colOff>
                    <xdr:row>183</xdr:row>
                    <xdr:rowOff>22860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60960</xdr:colOff>
                    <xdr:row>134</xdr:row>
                    <xdr:rowOff>22860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180</xdr:row>
                    <xdr:rowOff>175260</xdr:rowOff>
                  </from>
                  <to>
                    <xdr:col>7</xdr:col>
                    <xdr:colOff>60960</xdr:colOff>
                    <xdr:row>182</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60960</xdr:colOff>
                    <xdr:row>117</xdr:row>
                    <xdr:rowOff>22860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179</xdr:row>
                    <xdr:rowOff>175260</xdr:rowOff>
                  </from>
                  <to>
                    <xdr:col>7</xdr:col>
                    <xdr:colOff>60960</xdr:colOff>
                    <xdr:row>181</xdr:row>
                    <xdr:rowOff>22860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60960</xdr:colOff>
                    <xdr:row>19</xdr:row>
                    <xdr:rowOff>22860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60960</xdr:colOff>
                    <xdr:row>136</xdr:row>
                    <xdr:rowOff>22860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60960</xdr:colOff>
                    <xdr:row>109</xdr:row>
                    <xdr:rowOff>22860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178</xdr:row>
                    <xdr:rowOff>175260</xdr:rowOff>
                  </from>
                  <to>
                    <xdr:col>7</xdr:col>
                    <xdr:colOff>60960</xdr:colOff>
                    <xdr:row>180</xdr:row>
                    <xdr:rowOff>22860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177</xdr:row>
                    <xdr:rowOff>175260</xdr:rowOff>
                  </from>
                  <to>
                    <xdr:col>7</xdr:col>
                    <xdr:colOff>60960</xdr:colOff>
                    <xdr:row>179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176</xdr:row>
                    <xdr:rowOff>175260</xdr:rowOff>
                  </from>
                  <to>
                    <xdr:col>7</xdr:col>
                    <xdr:colOff>60960</xdr:colOff>
                    <xdr:row>178</xdr:row>
                    <xdr:rowOff>22860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173</xdr:row>
                    <xdr:rowOff>175260</xdr:rowOff>
                  </from>
                  <to>
                    <xdr:col>7</xdr:col>
                    <xdr:colOff>60960</xdr:colOff>
                    <xdr:row>175</xdr:row>
                    <xdr:rowOff>22860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172</xdr:row>
                    <xdr:rowOff>175260</xdr:rowOff>
                  </from>
                  <to>
                    <xdr:col>7</xdr:col>
                    <xdr:colOff>60960</xdr:colOff>
                    <xdr:row>174</xdr:row>
                    <xdr:rowOff>22860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171</xdr:row>
                    <xdr:rowOff>175260</xdr:rowOff>
                  </from>
                  <to>
                    <xdr:col>7</xdr:col>
                    <xdr:colOff>60960</xdr:colOff>
                    <xdr:row>173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170</xdr:row>
                    <xdr:rowOff>175260</xdr:rowOff>
                  </from>
                  <to>
                    <xdr:col>7</xdr:col>
                    <xdr:colOff>60960</xdr:colOff>
                    <xdr:row>172</xdr:row>
                    <xdr:rowOff>22860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60960</xdr:colOff>
                    <xdr:row>115</xdr:row>
                    <xdr:rowOff>22860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60960</xdr:colOff>
                    <xdr:row>118</xdr:row>
                    <xdr:rowOff>22860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60960</xdr:colOff>
                    <xdr:row>121</xdr:row>
                    <xdr:rowOff>22860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60960</xdr:colOff>
                    <xdr:row>123</xdr:row>
                    <xdr:rowOff>22860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169</xdr:row>
                    <xdr:rowOff>175260</xdr:rowOff>
                  </from>
                  <to>
                    <xdr:col>7</xdr:col>
                    <xdr:colOff>60960</xdr:colOff>
                    <xdr:row>171</xdr:row>
                    <xdr:rowOff>22860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60960</xdr:colOff>
                    <xdr:row>29</xdr:row>
                    <xdr:rowOff>22860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60960</xdr:colOff>
                    <xdr:row>97</xdr:row>
                    <xdr:rowOff>22860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60960</xdr:colOff>
                    <xdr:row>140</xdr:row>
                    <xdr:rowOff>22860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175</xdr:row>
                    <xdr:rowOff>175260</xdr:rowOff>
                  </from>
                  <to>
                    <xdr:col>7</xdr:col>
                    <xdr:colOff>60960</xdr:colOff>
                    <xdr:row>177</xdr:row>
                    <xdr:rowOff>22860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174</xdr:row>
                    <xdr:rowOff>175260</xdr:rowOff>
                  </from>
                  <to>
                    <xdr:col>7</xdr:col>
                    <xdr:colOff>60960</xdr:colOff>
                    <xdr:row>176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60960</xdr:colOff>
                    <xdr:row>27</xdr:row>
                    <xdr:rowOff>22860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60960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60960</xdr:colOff>
                    <xdr:row>66</xdr:row>
                    <xdr:rowOff>22860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60960</xdr:colOff>
                    <xdr:row>206</xdr:row>
                    <xdr:rowOff>22860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60960</xdr:colOff>
                    <xdr:row>79</xdr:row>
                    <xdr:rowOff>22860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60960</xdr:colOff>
                    <xdr:row>42</xdr:row>
                    <xdr:rowOff>22860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60960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60960</xdr:colOff>
                    <xdr:row>81</xdr:row>
                    <xdr:rowOff>22860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60960</xdr:colOff>
                    <xdr:row>84</xdr:row>
                    <xdr:rowOff>22860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60960</xdr:colOff>
                    <xdr:row>205</xdr:row>
                    <xdr:rowOff>22860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60960</xdr:colOff>
                    <xdr:row>204</xdr:row>
                    <xdr:rowOff>22860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60960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60960</xdr:colOff>
                    <xdr:row>202</xdr:row>
                    <xdr:rowOff>22860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60960</xdr:colOff>
                    <xdr:row>201</xdr:row>
                    <xdr:rowOff>22860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60960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60960</xdr:colOff>
                    <xdr:row>91</xdr:row>
                    <xdr:rowOff>22860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197</xdr:row>
                    <xdr:rowOff>175260</xdr:rowOff>
                  </from>
                  <to>
                    <xdr:col>7</xdr:col>
                    <xdr:colOff>60960</xdr:colOff>
                    <xdr:row>199</xdr:row>
                    <xdr:rowOff>22860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192</xdr:row>
                    <xdr:rowOff>175260</xdr:rowOff>
                  </from>
                  <to>
                    <xdr:col>7</xdr:col>
                    <xdr:colOff>60960</xdr:colOff>
                    <xdr:row>194</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60960</xdr:colOff>
                    <xdr:row>100</xdr:row>
                    <xdr:rowOff>22860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196</xdr:row>
                    <xdr:rowOff>175260</xdr:rowOff>
                  </from>
                  <to>
                    <xdr:col>7</xdr:col>
                    <xdr:colOff>60960</xdr:colOff>
                    <xdr:row>198</xdr:row>
                    <xdr:rowOff>22860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195</xdr:row>
                    <xdr:rowOff>175260</xdr:rowOff>
                  </from>
                  <to>
                    <xdr:col>7</xdr:col>
                    <xdr:colOff>60960</xdr:colOff>
                    <xdr:row>197</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60960</xdr:colOff>
                    <xdr:row>23</xdr:row>
                    <xdr:rowOff>22860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193</xdr:row>
                    <xdr:rowOff>175260</xdr:rowOff>
                  </from>
                  <to>
                    <xdr:col>7</xdr:col>
                    <xdr:colOff>60960</xdr:colOff>
                    <xdr:row>195</xdr:row>
                    <xdr:rowOff>22860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194</xdr:row>
                    <xdr:rowOff>175260</xdr:rowOff>
                  </from>
                  <to>
                    <xdr:col>7</xdr:col>
                    <xdr:colOff>60960</xdr:colOff>
                    <xdr:row>196</xdr:row>
                    <xdr:rowOff>22860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60960</xdr:colOff>
                    <xdr:row>130</xdr:row>
                    <xdr:rowOff>22860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60960</xdr:colOff>
                    <xdr:row>131</xdr:row>
                    <xdr:rowOff>22860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190</xdr:row>
                    <xdr:rowOff>175260</xdr:rowOff>
                  </from>
                  <to>
                    <xdr:col>7</xdr:col>
                    <xdr:colOff>60960</xdr:colOff>
                    <xdr:row>192</xdr:row>
                    <xdr:rowOff>22860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191</xdr:row>
                    <xdr:rowOff>175260</xdr:rowOff>
                  </from>
                  <to>
                    <xdr:col>7</xdr:col>
                    <xdr:colOff>60960</xdr:colOff>
                    <xdr:row>193</xdr:row>
                    <xdr:rowOff>22860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189</xdr:row>
                    <xdr:rowOff>175260</xdr:rowOff>
                  </from>
                  <to>
                    <xdr:col>7</xdr:col>
                    <xdr:colOff>60960</xdr:colOff>
                    <xdr:row>191</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60960</xdr:colOff>
                    <xdr:row>25</xdr:row>
                    <xdr:rowOff>22860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187</xdr:row>
                    <xdr:rowOff>175260</xdr:rowOff>
                  </from>
                  <to>
                    <xdr:col>7</xdr:col>
                    <xdr:colOff>60960</xdr:colOff>
                    <xdr:row>189</xdr:row>
                    <xdr:rowOff>22860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186</xdr:row>
                    <xdr:rowOff>175260</xdr:rowOff>
                  </from>
                  <to>
                    <xdr:col>7</xdr:col>
                    <xdr:colOff>60960</xdr:colOff>
                    <xdr:row>188</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188</xdr:row>
                    <xdr:rowOff>175260</xdr:rowOff>
                  </from>
                  <to>
                    <xdr:col>7</xdr:col>
                    <xdr:colOff>60960</xdr:colOff>
                    <xdr:row>190</xdr:row>
                    <xdr:rowOff>22860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60960</xdr:colOff>
                    <xdr:row>36</xdr:row>
                    <xdr:rowOff>22860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60960</xdr:colOff>
                    <xdr:row>210</xdr:row>
                    <xdr:rowOff>22860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60960</xdr:colOff>
                    <xdr:row>209</xdr:row>
                    <xdr:rowOff>22860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60960</xdr:colOff>
                    <xdr:row>92</xdr:row>
                    <xdr:rowOff>22860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60960</xdr:colOff>
                    <xdr:row>77</xdr:row>
                    <xdr:rowOff>22860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60960</xdr:colOff>
                    <xdr:row>208</xdr:row>
                    <xdr:rowOff>22860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60960</xdr:colOff>
                    <xdr:row>207</xdr:row>
                    <xdr:rowOff>22860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60960</xdr:colOff>
                    <xdr:row>213</xdr:row>
                    <xdr:rowOff>22860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60960</xdr:colOff>
                    <xdr:row>212</xdr:row>
                    <xdr:rowOff>22860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60960</xdr:colOff>
                    <xdr:row>211</xdr:row>
                    <xdr:rowOff>22860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60960</xdr:colOff>
                    <xdr:row>88</xdr:row>
                    <xdr:rowOff>22860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60960</xdr:colOff>
                    <xdr:row>214</xdr:row>
                    <xdr:rowOff>22860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60960</xdr:colOff>
                    <xdr:row>215</xdr:row>
                    <xdr:rowOff>22860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60960</xdr:colOff>
                    <xdr:row>216</xdr:row>
                    <xdr:rowOff>22860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60960</xdr:colOff>
                    <xdr:row>217</xdr:row>
                    <xdr:rowOff>22860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60960</xdr:colOff>
                    <xdr:row>83</xdr:row>
                    <xdr:rowOff>22860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60960</xdr:colOff>
                    <xdr:row>218</xdr:row>
                    <xdr:rowOff>22860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60960</xdr:colOff>
                    <xdr:row>219</xdr:row>
                    <xdr:rowOff>22860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60960</xdr:colOff>
                    <xdr:row>54</xdr:row>
                    <xdr:rowOff>22860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60960</xdr:colOff>
                    <xdr:row>221</xdr:row>
                    <xdr:rowOff>22860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60960</xdr:colOff>
                    <xdr:row>220</xdr:row>
                    <xdr:rowOff>22860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60960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60960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60960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60960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160</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59.4%</v>
      </c>
      <c r="B4" s="303">
        <f>門市主檔!B8</f>
        <v>126</v>
      </c>
      <c r="C4" s="303">
        <f>門市主檔!B9</f>
        <v>84</v>
      </c>
      <c r="D4" s="309">
        <f>COUNTIF(門市主檔!N15:N300,"HUB")</f>
        <v>2</v>
      </c>
      <c r="E4" s="309" t="str">
        <f>ROUND(門市主檔!B13*100,1)&amp;"%"</f>
        <v>40%</v>
      </c>
      <c r="F4" s="303">
        <f>門市主檔!B10</f>
        <v>64</v>
      </c>
      <c r="G4" s="303">
        <f>門市主檔!B11</f>
        <v>97</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65"/>
  <sheetViews>
    <sheetView zoomScaleNormal="100" workbookViewId="0">
      <pane ySplit="1" topLeftCell="A553" activePane="bottomLeft" state="frozen"/>
      <selection activeCell="H5" sqref="H5"/>
      <selection pane="bottomLeft" activeCell="AH566" sqref="AH566"/>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7440</v>
      </c>
      <c r="W565" s="31" t="s">
        <v>7441</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sheetData>
  <autoFilter ref="A1:AM3" xr:uid="{14E30BF7-AA7D-495E-A6B4-204819EF3B74}"/>
  <phoneticPr fontId="30" type="noConversion"/>
  <conditionalFormatting sqref="C1:C428">
    <cfRule type="duplicateValues" dxfId="375"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3">
        <v>2025041163</v>
      </c>
      <c r="AO4" s="374"/>
      <c r="AP4" s="375"/>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37" activePane="bottomLeft" state="frozen"/>
      <selection activeCell="F8" sqref="F8"/>
      <selection pane="bottomLeft" activeCell="H48" sqref="H48"/>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f>
        <v>40</v>
      </c>
      <c r="J2" s="297">
        <f>COUNTIF($G$7:$G$150,"未更換")+COUNTIF($G$7:$G$150,"已PM未更換")</f>
        <v>53</v>
      </c>
      <c r="K2" s="195"/>
      <c r="L2" s="195"/>
      <c r="M2" s="195"/>
      <c r="N2" s="195"/>
      <c r="O2" s="195"/>
      <c r="P2" s="196"/>
      <c r="Q2" s="196"/>
      <c r="R2" s="291">
        <v>45778</v>
      </c>
      <c r="S2" s="216"/>
      <c r="U2" s="291">
        <f ca="1">TODAY()</f>
        <v>45793</v>
      </c>
    </row>
    <row r="3" spans="1:23" s="292" customFormat="1" ht="21" customHeight="1">
      <c r="A3" s="293"/>
      <c r="B3" s="296">
        <v>5</v>
      </c>
      <c r="C3" s="297">
        <f>V1</f>
        <v>39</v>
      </c>
      <c r="D3" s="297">
        <f ca="1">IF(U2&gt;R2, IF(C2-E2&lt;0, V1-(E2-C2), IF(C2-E2&gt;0, (C2-E2)+V1, V1)), V1)</f>
        <v>33</v>
      </c>
      <c r="E3" s="296">
        <f>COUNTIF(D$7:D$150,"v")</f>
        <v>36</v>
      </c>
      <c r="F3" s="296" t="str">
        <f ca="1">IF((D3-E3)&lt;0,"0",(D3-E3))</f>
        <v>0</v>
      </c>
      <c r="G3" s="298" t="str">
        <f>ROUND(IF((E3/C3)&gt;1,1,(E3/C3))*100,0)&amp;"%"</f>
        <v>92%</v>
      </c>
      <c r="H3" s="299"/>
      <c r="I3" s="300"/>
      <c r="J3" s="300"/>
      <c r="K3" s="195"/>
      <c r="L3" s="195"/>
      <c r="M3" s="195"/>
      <c r="N3" s="195"/>
      <c r="O3" s="195"/>
      <c r="P3" s="196"/>
      <c r="Q3" s="196"/>
      <c r="R3" s="291">
        <v>45809</v>
      </c>
      <c r="S3" s="291"/>
    </row>
    <row r="4" spans="1:23" s="292" customFormat="1" ht="21" customHeight="1">
      <c r="A4" s="198"/>
      <c r="B4" s="296">
        <v>6</v>
      </c>
      <c r="C4" s="297">
        <f>W1</f>
        <v>39</v>
      </c>
      <c r="D4" s="297">
        <f ca="1">IF(U2&gt;R3, IF(D3-E3&lt;0, W1-(E3-D3), IF(D3-E3&gt;0, (D3-E3)+W1, W1)), W1)</f>
        <v>39</v>
      </c>
      <c r="E4" s="296">
        <f>COUNTIF(E$7:E$150,"v")</f>
        <v>0</v>
      </c>
      <c r="F4" s="296">
        <f ca="1">IF((D4-E4)&lt;0,"0",(D4-E4))</f>
        <v>39</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 ca="1">SUM(D2:D4)</f>
        <v>117</v>
      </c>
      <c r="E5" s="329">
        <f t="shared" ref="E5:F5" si="0">SUM(E2:E4)</f>
        <v>81</v>
      </c>
      <c r="F5" s="329">
        <f t="shared" ca="1" si="0"/>
        <v>39</v>
      </c>
      <c r="G5" s="330" t="str">
        <f>ROUND(IF((E5/C5)&gt;1,1,(E5/C5))*100,0)&amp;"%"</f>
        <v>69%</v>
      </c>
      <c r="H5" s="331"/>
      <c r="I5" s="331"/>
      <c r="J5" s="332"/>
      <c r="K5" s="195"/>
      <c r="L5" s="195"/>
      <c r="M5" s="195"/>
      <c r="N5" s="195"/>
      <c r="O5" s="195"/>
      <c r="P5" s="196"/>
      <c r="Q5" s="196"/>
      <c r="R5" s="294" t="s">
        <v>5168</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4977</v>
      </c>
      <c r="B21" s="201" t="str">
        <f>VLOOKUP(A21,門市主檔!A:B,2,FALSE)</f>
        <v>三重初戀店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IF(AND(VLOOKUP(A21,門市主檔!A:Z,26,FALSE)="STAR", VLOOKUP(A21,門市主檔!A:R,18,FALSE)=""),
    IF(OR(C21="V", D21="V", E21="V"), "已PM未更換", "未更換"),
    IF(VLOOKUP(A21,門市主檔!A:Z,26,FALSE)&lt;&gt;"STAR", "無專案", "已更換")
)</f>
        <v>已更換</v>
      </c>
      <c r="H21" s="263">
        <f>VLOOKUP(A21,門市主檔!A:V,22,FALSE)</f>
        <v>2</v>
      </c>
      <c r="I21" s="201" t="str">
        <f>VLOOKUP(A21,'0919門市清單主檔'!B:V,21,FALSE)</f>
        <v>三重區</v>
      </c>
      <c r="J21" s="209">
        <v>45691.67083333333</v>
      </c>
      <c r="K21" s="202"/>
      <c r="L21" s="202"/>
      <c r="M21" s="202"/>
      <c r="N21" s="202"/>
      <c r="O21" s="202"/>
      <c r="P21" s="196" t="s">
        <v>51</v>
      </c>
      <c r="Q21" s="206" t="s">
        <v>4109</v>
      </c>
    </row>
    <row r="22" spans="1:17" ht="19.5" customHeight="1">
      <c r="A22" s="201">
        <v>4698</v>
      </c>
      <c r="B22" s="201" t="str">
        <f>VLOOKUP(A22,門市主檔!A:B,2,FALSE)</f>
        <v>三重頂崁店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三重區</v>
      </c>
      <c r="J22" s="209">
        <v>45695.669444444444</v>
      </c>
      <c r="K22" s="202"/>
      <c r="L22" s="202"/>
      <c r="M22" s="202"/>
      <c r="N22" s="202"/>
      <c r="O22" s="202"/>
      <c r="P22" s="196" t="s">
        <v>51</v>
      </c>
      <c r="Q22" s="206" t="s">
        <v>4109</v>
      </c>
    </row>
    <row r="23" spans="1:17" ht="19.5" customHeight="1">
      <c r="A23" s="201" t="s">
        <v>22</v>
      </c>
      <c r="B23" s="201" t="str">
        <f>VLOOKUP(A23,門市主檔!A:B,2,FALSE)</f>
        <v>三重中興北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1</v>
      </c>
      <c r="I23" s="201" t="str">
        <f>VLOOKUP(A23,'0919門市清單主檔'!B:V,21,FALSE)</f>
        <v>三重區</v>
      </c>
      <c r="J23" s="209">
        <v>45695.611805555556</v>
      </c>
      <c r="K23" s="202"/>
      <c r="L23" s="202"/>
      <c r="M23" s="202"/>
      <c r="N23" s="202"/>
      <c r="O23" s="202"/>
      <c r="P23" s="196" t="s">
        <v>51</v>
      </c>
      <c r="Q23" s="206" t="s">
        <v>4109</v>
      </c>
    </row>
    <row r="24" spans="1:17" ht="19.5" customHeight="1">
      <c r="A24" s="201">
        <v>4906</v>
      </c>
      <c r="B24" s="201" t="str">
        <f>VLOOKUP(A24,門市主檔!A:B,2,FALSE)</f>
        <v>金山銀山店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金山區</v>
      </c>
      <c r="J24" s="209">
        <v>45679.57708333333</v>
      </c>
      <c r="K24" s="202"/>
      <c r="L24" s="202"/>
      <c r="M24" s="202"/>
      <c r="N24" s="202"/>
      <c r="O24" s="202"/>
      <c r="P24" s="196"/>
      <c r="Q24" s="206" t="s">
        <v>4109</v>
      </c>
    </row>
    <row r="25" spans="1:17" ht="19.5" customHeight="1">
      <c r="A25" s="201">
        <v>4298</v>
      </c>
      <c r="B25" s="201" t="str">
        <f>VLOOKUP(A25,門市主檔!A:B,2,FALSE)</f>
        <v>淡水後洲店</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45730.588888888888</v>
      </c>
      <c r="K25" s="202"/>
      <c r="L25" s="202"/>
      <c r="M25" s="202"/>
      <c r="N25" s="202"/>
      <c r="O25" s="202"/>
      <c r="P25" s="196"/>
      <c r="Q25" s="206" t="s">
        <v>4109</v>
      </c>
    </row>
    <row r="26" spans="1:17" ht="19.5" customHeight="1">
      <c r="A26" s="201">
        <v>4788</v>
      </c>
      <c r="B26" s="201" t="str">
        <f>VLOOKUP(A26,門市主檔!A:B,2,FALSE)</f>
        <v>淡水國家店</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淡水區</v>
      </c>
      <c r="J26" s="209">
        <v>45730.568055555559</v>
      </c>
      <c r="K26" s="202"/>
      <c r="L26" s="202"/>
      <c r="M26" s="202"/>
      <c r="N26" s="202"/>
      <c r="O26" s="202"/>
      <c r="P26" s="196"/>
      <c r="Q26" s="206" t="s">
        <v>4109</v>
      </c>
    </row>
    <row r="27" spans="1:17" ht="19.5" customHeight="1">
      <c r="A27" s="201">
        <v>3751</v>
      </c>
      <c r="B27" s="201" t="str">
        <f>VLOOKUP(A27,門市主檔!A:B,2,FALSE)</f>
        <v>淡水真理大</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45723.651388888888</v>
      </c>
      <c r="K27" s="202"/>
      <c r="L27" s="202"/>
      <c r="M27" s="202"/>
      <c r="N27" s="202"/>
      <c r="O27" s="202"/>
      <c r="P27" s="196" t="s">
        <v>51</v>
      </c>
      <c r="Q27" s="206" t="s">
        <v>4109</v>
      </c>
    </row>
    <row r="28" spans="1:17" ht="19.5" customHeight="1">
      <c r="A28" s="201">
        <v>4093</v>
      </c>
      <c r="B28" s="201" t="str">
        <f>VLOOKUP(A28,門市主檔!A:B,2,FALSE)</f>
        <v>淡水新市一</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1</v>
      </c>
      <c r="I28" s="201" t="str">
        <f>VLOOKUP(A28,'0919門市清單主檔'!B:V,21,FALSE)</f>
        <v>淡水區</v>
      </c>
      <c r="J28" s="209">
        <v>45730.545138888891</v>
      </c>
      <c r="K28" s="202"/>
      <c r="L28" s="202"/>
      <c r="M28" s="202"/>
      <c r="N28" s="202"/>
      <c r="O28" s="202"/>
      <c r="P28" s="196" t="s">
        <v>51</v>
      </c>
      <c r="Q28" s="206" t="s">
        <v>4109</v>
      </c>
    </row>
    <row r="29" spans="1:17" ht="19.5" customHeight="1">
      <c r="A29" s="201">
        <v>4153</v>
      </c>
      <c r="B29" s="201" t="str">
        <f>VLOOKUP(A29,門市主檔!A:B,2,FALSE)</f>
        <v>淡水莊園店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IF(AND(VLOOKUP(A29,門市主檔!A:Z,26,FALSE)="STAR", VLOOKUP(A29,門市主檔!A:R,18,FALSE)=""),
    IF(OR(C29="V", D29="V", E29="V"), "已PM未更換", "未更換"),
    IF(VLOOKUP(A29,門市主檔!A:Z,26,FALSE)&lt;&gt;"STAR", "無專案", "已更換")
)</f>
        <v>未更換</v>
      </c>
      <c r="H29" s="263">
        <f>VLOOKUP(A29,門市主檔!A:V,22,FALSE)</f>
        <v>2</v>
      </c>
      <c r="I29" s="201" t="str">
        <f>VLOOKUP(A29,'0919門市清單主檔'!B:V,21,FALSE)</f>
        <v>淡水區</v>
      </c>
      <c r="J29" s="209">
        <v>45730.53125</v>
      </c>
      <c r="K29" s="202"/>
      <c r="L29" s="202"/>
      <c r="M29" s="202"/>
      <c r="N29" s="202"/>
      <c r="O29" s="202"/>
      <c r="P29" s="196" t="s">
        <v>51</v>
      </c>
      <c r="Q29" s="206" t="s">
        <v>4109</v>
      </c>
    </row>
    <row r="30" spans="1:17" ht="19.5" customHeight="1">
      <c r="A30" s="201">
        <v>4541</v>
      </c>
      <c r="B30" s="201" t="str">
        <f>VLOOKUP(A30,門市主檔!A:B,2,FALSE)</f>
        <v>淡水海天店</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45730.60833333333</v>
      </c>
      <c r="K30" s="202"/>
      <c r="L30" s="202"/>
      <c r="M30" s="202"/>
      <c r="N30" s="202"/>
      <c r="O30" s="202"/>
      <c r="P30" s="196" t="s">
        <v>51</v>
      </c>
      <c r="Q30" s="206" t="s">
        <v>4109</v>
      </c>
    </row>
    <row r="31" spans="1:17" ht="19.5" customHeight="1">
      <c r="A31" s="201">
        <v>4802</v>
      </c>
      <c r="B31" s="201" t="str">
        <f>VLOOKUP(A31,門市主檔!A:B,2,FALSE)</f>
        <v>淡水沙崙店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45730.628472222219</v>
      </c>
      <c r="K31" s="202"/>
      <c r="L31" s="202"/>
      <c r="M31" s="202"/>
      <c r="N31" s="202"/>
      <c r="O31" s="202"/>
      <c r="P31" s="196" t="s">
        <v>51</v>
      </c>
      <c r="Q31" s="206" t="s">
        <v>4109</v>
      </c>
    </row>
    <row r="32" spans="1:17" ht="19.5" customHeight="1">
      <c r="A32" s="201">
        <v>5101</v>
      </c>
      <c r="B32" s="201" t="str">
        <f>VLOOKUP(A32,門市主檔!A:B,2,FALSE)</f>
        <v>淡水小坪頂</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IF(AND(VLOOKUP(A32,門市主檔!A:Z,26,FALSE)="STAR", VLOOKUP(A32,門市主檔!A:R,18,FALSE)=""),
    IF(OR(C32="V", D32="V", E32="V"), "已PM未更換", "未更換"),
    IF(VLOOKUP(A32,門市主檔!A:Z,26,FALSE)&lt;&gt;"STAR", "無專案", "已更換")
)</f>
        <v>無專案</v>
      </c>
      <c r="H32" s="263">
        <f>VLOOKUP(A32,門市主檔!A:V,22,FALSE)</f>
        <v>0</v>
      </c>
      <c r="I32" s="201" t="str">
        <f>VLOOKUP(A32,'0919門市清單主檔'!B:V,21,FALSE)</f>
        <v>淡水區</v>
      </c>
      <c r="J32" s="209">
        <v>45727.497916666667</v>
      </c>
      <c r="K32" s="202"/>
      <c r="L32" s="202"/>
      <c r="M32" s="202"/>
      <c r="N32" s="202"/>
      <c r="O32" s="202"/>
      <c r="P32" s="196"/>
      <c r="Q32" s="206" t="s">
        <v>4109</v>
      </c>
    </row>
    <row r="33" spans="1:17" ht="19.5" customHeight="1">
      <c r="A33" s="201">
        <v>4658</v>
      </c>
      <c r="B33" s="201" t="str">
        <f>VLOOKUP(A33,門市主檔!A:B,2,FALSE)</f>
        <v>淡水英才店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IF(AND(VLOOKUP(A33,門市主檔!A:Z,26,FALSE)="STAR", VLOOKUP(A33,門市主檔!A:R,18,FALSE)=""),
    IF(OR(C33="V", D33="V", E33="V"), "已PM未更換", "未更換"),
    IF(VLOOKUP(A33,門市主檔!A:Z,26,FALSE)&lt;&gt;"STAR", "無專案", "已更換")
)</f>
        <v>無專案</v>
      </c>
      <c r="H33" s="263">
        <f>VLOOKUP(A33,門市主檔!A:V,22,FALSE)</f>
        <v>0</v>
      </c>
      <c r="I33" s="201" t="str">
        <f>VLOOKUP(A33,'0919門市清單主檔'!B:V,21,FALSE)</f>
        <v>淡水區</v>
      </c>
      <c r="J33" s="209">
        <v>45723.629861111112</v>
      </c>
      <c r="K33" s="202"/>
      <c r="L33" s="202"/>
      <c r="M33" s="202"/>
      <c r="N33" s="202"/>
      <c r="O33" s="202"/>
      <c r="P33" s="196"/>
      <c r="Q33" s="206" t="s">
        <v>4109</v>
      </c>
    </row>
    <row r="34" spans="1:17" ht="19.5" customHeight="1">
      <c r="A34" s="201">
        <v>4529</v>
      </c>
      <c r="B34" s="201" t="str">
        <f>VLOOKUP(A34,門市主檔!A:B,2,FALSE)</f>
        <v>淡水新洲店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淡水區</v>
      </c>
      <c r="J34" s="209">
        <v>45692.496527777781</v>
      </c>
      <c r="K34" s="202"/>
      <c r="L34" s="202"/>
      <c r="M34" s="202"/>
      <c r="N34" s="202"/>
      <c r="O34" s="202"/>
      <c r="P34" s="196" t="s">
        <v>51</v>
      </c>
      <c r="Q34" s="206" t="s">
        <v>4109</v>
      </c>
    </row>
    <row r="35" spans="1:17" ht="19.5" customHeight="1">
      <c r="A35" s="201">
        <v>4218</v>
      </c>
      <c r="B35" s="201" t="str">
        <f>VLOOKUP(A35,門市主檔!A:B,2,FALSE)</f>
        <v>蘆洲湧蓮店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IF(AND(VLOOKUP(A35,門市主檔!A:Z,26,FALSE)="STAR", VLOOKUP(A35,門市主檔!A:R,18,FALSE)=""),
    IF(OR(C35="V", D35="V", E35="V"), "已PM未更換", "未更換"),
    IF(VLOOKUP(A35,門市主檔!A:Z,26,FALSE)&lt;&gt;"STAR", "無專案", "已更換")
)</f>
        <v>未更換</v>
      </c>
      <c r="H35" s="263">
        <f>VLOOKUP(A35,門市主檔!A:V,22,FALSE)</f>
        <v>1</v>
      </c>
      <c r="I35" s="201" t="str">
        <f>VLOOKUP(A35,'0919門市清單主檔'!B:V,21,FALSE)</f>
        <v>蘆洲區</v>
      </c>
      <c r="J35" s="209">
        <v>45721.678472222222</v>
      </c>
      <c r="K35" s="202"/>
      <c r="L35" s="202"/>
      <c r="M35" s="202"/>
      <c r="N35" s="202"/>
      <c r="O35" s="202"/>
      <c r="P35" s="196" t="s">
        <v>51</v>
      </c>
      <c r="Q35" s="206" t="s">
        <v>4109</v>
      </c>
    </row>
    <row r="36" spans="1:17" ht="19.5" customHeight="1">
      <c r="A36" s="201">
        <v>4125</v>
      </c>
      <c r="B36" s="201" t="str">
        <f>VLOOKUP(A36,門市主檔!A:B,2,FALSE)</f>
        <v>蘆洲長樂店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45709.506944444445</v>
      </c>
      <c r="K36" s="202"/>
      <c r="L36" s="202"/>
      <c r="M36" s="202"/>
      <c r="N36" s="202"/>
      <c r="O36" s="202"/>
      <c r="P36" s="196"/>
      <c r="Q36" s="206" t="s">
        <v>4109</v>
      </c>
    </row>
    <row r="37" spans="1:17" ht="19.5" customHeight="1">
      <c r="A37" s="201">
        <v>4609</v>
      </c>
      <c r="B37" s="201" t="str">
        <f>VLOOKUP(A37,門市主檔!A:B,2,FALSE)</f>
        <v>蘆洲洲正店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45709.600694444445</v>
      </c>
      <c r="K37" s="202"/>
      <c r="L37" s="202"/>
      <c r="M37" s="202"/>
      <c r="N37" s="202"/>
      <c r="O37" s="202"/>
      <c r="P37" s="196"/>
      <c r="Q37" s="206" t="s">
        <v>4109</v>
      </c>
    </row>
    <row r="38" spans="1:17" ht="19.5" customHeight="1">
      <c r="A38" s="201">
        <v>3452</v>
      </c>
      <c r="B38" s="201" t="str">
        <f>VLOOKUP(A38,門市主檔!A:B,2,FALSE)</f>
        <v>北縣蘆信店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45720.671527777777</v>
      </c>
      <c r="K38" s="202"/>
      <c r="L38" s="202"/>
      <c r="M38" s="202"/>
      <c r="N38" s="202"/>
      <c r="O38" s="202"/>
      <c r="P38" s="196" t="s">
        <v>51</v>
      </c>
      <c r="Q38" s="206" t="s">
        <v>4109</v>
      </c>
    </row>
    <row r="39" spans="1:17" ht="19.5" customHeight="1">
      <c r="A39" s="201">
        <v>2890</v>
      </c>
      <c r="B39" s="201" t="str">
        <f>VLOOKUP(A39,門市主檔!A:B,2,FALSE)</f>
        <v>蘆洲鷺江店</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IF(AND(VLOOKUP(A39,門市主檔!A:Z,26,FALSE)="STAR", VLOOKUP(A39,門市主檔!A:R,18,FALSE)=""),
    IF(OR(C39="V", D39="V", E39="V"), "已PM未更換", "未更換"),
    IF(VLOOKUP(A39,門市主檔!A:Z,26,FALSE)&lt;&gt;"STAR", "無專案", "已更換")
)</f>
        <v>未更換</v>
      </c>
      <c r="H39" s="263">
        <f>VLOOKUP(A39,門市主檔!A:V,22,FALSE)</f>
        <v>2</v>
      </c>
      <c r="I39" s="201" t="str">
        <f>VLOOKUP(A39,'0919門市清單主檔'!B:V,21,FALSE)</f>
        <v>蘆洲區</v>
      </c>
      <c r="J39" s="209">
        <v>45705.520833333336</v>
      </c>
      <c r="K39" s="202"/>
      <c r="L39" s="202"/>
      <c r="M39" s="202"/>
      <c r="N39" s="202"/>
      <c r="O39" s="202"/>
      <c r="P39" s="196" t="s">
        <v>51</v>
      </c>
      <c r="Q39" s="206" t="s">
        <v>4109</v>
      </c>
    </row>
    <row r="40" spans="1:17" ht="19.5" customHeight="1">
      <c r="A40" s="201">
        <v>2958</v>
      </c>
      <c r="B40" s="201" t="str">
        <f>VLOOKUP(A40,門市主檔!A:B,2,FALSE)</f>
        <v>北縣蘆旺店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45709.619444444441</v>
      </c>
      <c r="K40" s="202"/>
      <c r="L40" s="202"/>
      <c r="M40" s="202"/>
      <c r="N40" s="202"/>
      <c r="O40" s="202"/>
      <c r="P40" s="196" t="s">
        <v>51</v>
      </c>
      <c r="Q40" s="206" t="s">
        <v>4109</v>
      </c>
    </row>
    <row r="41" spans="1:17" ht="19.5" customHeight="1">
      <c r="A41" s="201">
        <v>3929</v>
      </c>
      <c r="B41" s="201" t="str">
        <f>VLOOKUP(A41,門市主檔!A:B,2,FALSE)</f>
        <v>蘆洲中山一</v>
      </c>
      <c r="C41" s="279" t="str">
        <f>IF(COUNTIFS(IM!$F:$F,A41,IM!$AD:$AD,"O",IM!$X:$X,"&gt;="&amp;$R$1, IM!$X:$X,"&lt;"&amp;$R$2)&gt;0,"V","")</f>
        <v/>
      </c>
      <c r="D41" s="279" t="str">
        <f>IF(AND(C41&lt;&gt;"V", COUNTIFS(IM!$F:$F,A41, IM!$AD:$AD, "O", IM!$X:$X, "&gt;="&amp;$R$2, IM!$X:$X, "&lt;"&amp;$R$3)&gt;0), "V", "")</f>
        <v/>
      </c>
      <c r="E41" s="279" t="str">
        <f>IF(AND(C41&lt;&gt;"V",D41&lt;&gt;"V", COUNTIFS(IM!$F:$F, A41, IM!$AD:$AD, "O", IM!$X:$X, "&gt;="&amp;$R$3, IM!$X:$X, "&lt;"&amp;$R$4)&gt;0), "V", "")</f>
        <v/>
      </c>
      <c r="F41" s="201" t="str">
        <f t="shared" si="2"/>
        <v>未保養</v>
      </c>
      <c r="G41" s="201" t="str">
        <f>IF(AND(VLOOKUP(A41,門市主檔!A:Z,26,FALSE)="STAR", VLOOKUP(A41,門市主檔!A:R,18,FALSE)=""),
    IF(OR(C41="V", D41="V", E41="V"), "已PM未更換", "未更換"),
    IF(VLOOKUP(A41,門市主檔!A:Z,26,FALSE)&lt;&gt;"STAR", "無專案", "已更換")
)</f>
        <v>未更換</v>
      </c>
      <c r="H41" s="263">
        <f>VLOOKUP(A41,門市主檔!A:V,22,FALSE)</f>
        <v>1</v>
      </c>
      <c r="I41" s="201" t="str">
        <f>VLOOKUP(A41,'0919門市清單主檔'!B:V,21,FALSE)</f>
        <v>蘆洲區</v>
      </c>
      <c r="J41" s="209">
        <v>45721.706944444442</v>
      </c>
      <c r="K41" s="202"/>
      <c r="L41" s="202"/>
      <c r="M41" s="202"/>
      <c r="N41" s="202"/>
      <c r="O41" s="202"/>
      <c r="P41" s="196" t="s">
        <v>51</v>
      </c>
      <c r="Q41" s="206" t="s">
        <v>4109</v>
      </c>
    </row>
    <row r="42" spans="1:17" ht="19.5" customHeight="1">
      <c r="A42" s="201" t="s">
        <v>17</v>
      </c>
      <c r="B42" s="201" t="str">
        <f>VLOOKUP(A42,門市主檔!A:B,2,FALSE)</f>
        <v>蘆洲權義店</v>
      </c>
      <c r="C42" s="279" t="str">
        <f>IF(COUNTIFS(IM!$F:$F,A42,IM!$AD:$AD,"O",IM!$X:$X,"&gt;="&amp;$R$1, IM!$X:$X,"&lt;"&amp;$R$2)&gt;0,"V","")</f>
        <v/>
      </c>
      <c r="D42" s="279" t="str">
        <f>IF(AND(C42&lt;&gt;"V", COUNTIFS(IM!$F:$F,A42, IM!$AD:$AD, "O", IM!$X:$X, "&gt;="&amp;$R$2, IM!$X:$X, "&lt;"&amp;$R$3)&gt;0), "V", "")</f>
        <v/>
      </c>
      <c r="E42" s="279" t="str">
        <f>IF(AND(C42&lt;&gt;"V",D42&lt;&gt;"V", COUNTIFS(IM!$F:$F, A42, IM!$AD:$AD, "O", IM!$X:$X, "&gt;="&amp;$R$3, IM!$X:$X, "&lt;"&amp;$R$4)&gt;0), "V", "")</f>
        <v/>
      </c>
      <c r="F42" s="201" t="str">
        <f t="shared" si="2"/>
        <v>未保養</v>
      </c>
      <c r="G42" s="201" t="str">
        <f>IF(AND(VLOOKUP(A42,門市主檔!A:Z,26,FALSE)="STAR", VLOOKUP(A42,門市主檔!A:R,18,FALSE)=""),
    IF(OR(C42="V", D42="V", E42="V"), "已PM未更換", "未更換"),
    IF(VLOOKUP(A42,門市主檔!A:Z,26,FALSE)&lt;&gt;"STAR", "無專案", "已更換")
)</f>
        <v>未更換</v>
      </c>
      <c r="H42" s="263">
        <f>VLOOKUP(A42,門市主檔!A:V,22,FALSE)</f>
        <v>2</v>
      </c>
      <c r="I42" s="201" t="str">
        <f>VLOOKUP(A42,'0919門市清單主檔'!B:V,21,FALSE)</f>
        <v>蘆洲區</v>
      </c>
      <c r="J42" s="209">
        <v>45664.484027777777</v>
      </c>
      <c r="K42" s="202"/>
      <c r="L42" s="202"/>
      <c r="M42" s="202"/>
      <c r="N42" s="202"/>
      <c r="O42" s="202"/>
      <c r="P42" s="196"/>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IF(AND(VLOOKUP(A48,門市主檔!A:Z,26,FALSE)="STAR", VLOOKUP(A48,門市主檔!A:R,18,FALSE)=""),
    IF(OR(C48="V", D48="V", E48="V"), "已PM未更換", "未更換"),
    IF(VLOOKUP(A48,門市主檔!A:Z,26,FALSE)&lt;&gt;"STAR", "無專案", "已更換")
)</f>
        <v>已PM未更換</v>
      </c>
      <c r="H48" s="379" t="str">
        <f>VLOOKUP(A48,門市主檔!A:V,22,FALSE)</f>
        <v>總數：2
已維修：1
未更換：1</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IF(AND(VLOOKUP(A61,門市主檔!A:Z,26,FALSE)="STAR", VLOOKUP(A61,門市主檔!A:R,18,FALSE)=""),
    IF(OR(C61="V", D61="V", E61="V"), "已PM未更換", "未更換"),
    IF(VLOOKUP(A61,門市主檔!A:Z,26,FALSE)&lt;&gt;"STAR", "無專案", "已更換")
)</f>
        <v>已PM未更換</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74" priority="468">
      <formula>COUNTIF(#REF!, "Yes") = 1</formula>
    </cfRule>
  </conditionalFormatting>
  <conditionalFormatting sqref="J8:J122">
    <cfRule type="expression" dxfId="373" priority="18">
      <formula>IF(J8="不保養","true","FALSE")</formula>
    </cfRule>
  </conditionalFormatting>
  <conditionalFormatting sqref="B123">
    <cfRule type="expression" dxfId="372" priority="15">
      <formula>COUNTIF(#REF!, "Yes") = 1</formula>
    </cfRule>
  </conditionalFormatting>
  <conditionalFormatting sqref="J123">
    <cfRule type="expression" dxfId="371" priority="14">
      <formula>IF(J123="不保養","true","FALSE")</formula>
    </cfRule>
  </conditionalFormatting>
  <conditionalFormatting sqref="J7">
    <cfRule type="expression" dxfId="370" priority="11">
      <formula>IF(J7="不保養","true","FALSE")</formula>
    </cfRule>
  </conditionalFormatting>
  <conditionalFormatting sqref="E1">
    <cfRule type="expression" dxfId="369" priority="8">
      <formula>COUNTIF($A5:$A5, "Yes") = 1</formula>
    </cfRule>
  </conditionalFormatting>
  <conditionalFormatting sqref="A1 F1">
    <cfRule type="expression" dxfId="368" priority="9">
      <formula>COUNTIF(#REF!, "Yes") = 1</formula>
    </cfRule>
  </conditionalFormatting>
  <conditionalFormatting sqref="B1">
    <cfRule type="expression" dxfId="367" priority="10">
      <formula>COUNTIF($A4:$A4, "Yes") = 1</formula>
    </cfRule>
  </conditionalFormatting>
  <conditionalFormatting sqref="G1">
    <cfRule type="expression" dxfId="366" priority="7">
      <formula>COUNTIF(#REF!, "Yes") = 1</formula>
    </cfRule>
  </conditionalFormatting>
  <conditionalFormatting sqref="G7:G123">
    <cfRule type="expression" dxfId="365" priority="3">
      <formula>G7="未更換"</formula>
    </cfRule>
    <cfRule type="expression" dxfId="364" priority="4">
      <formula>G7="已更換"</formula>
    </cfRule>
  </conditionalFormatting>
  <conditionalFormatting sqref="G7:G123">
    <cfRule type="expression" dxfId="363" priority="2">
      <formula>G7="已PM未更換"</formula>
    </cfRule>
  </conditionalFormatting>
  <conditionalFormatting sqref="H7:H123">
    <cfRule type="expression" dxfId="362" priority="1">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H7" sqref="H7"/>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f>
        <v>15</v>
      </c>
      <c r="J2" s="297">
        <f>COUNTIF($G$7:$G$150,"未更換")+COUNTIF($G$7:$G$150,"已PM未更換")</f>
        <v>27</v>
      </c>
      <c r="K2" s="195"/>
      <c r="L2" s="195"/>
      <c r="M2" s="195"/>
      <c r="N2" s="195"/>
      <c r="O2" s="195"/>
      <c r="P2" s="196"/>
      <c r="Q2" s="196"/>
      <c r="R2" s="291">
        <v>45778</v>
      </c>
      <c r="S2" s="216"/>
      <c r="U2" s="291">
        <f ca="1">TODAY()</f>
        <v>45793</v>
      </c>
    </row>
    <row r="3" spans="1:23" s="292" customFormat="1" ht="21" customHeight="1">
      <c r="A3" s="293"/>
      <c r="B3" s="296">
        <v>5</v>
      </c>
      <c r="C3" s="297">
        <f>V1</f>
        <v>19</v>
      </c>
      <c r="D3" s="297">
        <f ca="1">IF(U2&gt;R2, IF(C2-E2&lt;0, V1-(E2-C2), IF(C2-E2&gt;0, (C2-E2)+V1, V1)), V1)</f>
        <v>20</v>
      </c>
      <c r="E3" s="296">
        <f>COUNTIF(D$7:D$150,"v")</f>
        <v>13</v>
      </c>
      <c r="F3" s="296">
        <f ca="1">IF((D3-E3)&lt;0,"0",(D3-E3))</f>
        <v>7</v>
      </c>
      <c r="G3" s="298" t="str">
        <f>ROUND(IF((E3/C3)&gt;1,1,(E3/C3))*100,0)&amp;"%"</f>
        <v>68%</v>
      </c>
      <c r="H3" s="299"/>
      <c r="I3" s="300"/>
      <c r="J3" s="300"/>
      <c r="K3" s="195"/>
      <c r="L3" s="195"/>
      <c r="M3" s="195"/>
      <c r="N3" s="195"/>
      <c r="O3" s="195"/>
      <c r="P3" s="196"/>
      <c r="Q3" s="196"/>
      <c r="R3" s="291">
        <v>45809</v>
      </c>
      <c r="S3" s="291"/>
    </row>
    <row r="4" spans="1:23" s="292" customFormat="1" ht="21" customHeight="1">
      <c r="A4" s="198"/>
      <c r="B4" s="296">
        <v>6</v>
      </c>
      <c r="C4" s="297">
        <f>W1</f>
        <v>19</v>
      </c>
      <c r="D4" s="297">
        <f ca="1">IF(U2&gt;R3, IF(D3-E3&lt;0, W1-(E3-D3), IF(D3-E3&gt;0, (D3-E3)+W1, W1)), W1)</f>
        <v>19</v>
      </c>
      <c r="E4" s="296">
        <f>COUNTIF(E$7:E$150,"v")</f>
        <v>0</v>
      </c>
      <c r="F4" s="296">
        <f ca="1">IF((D4-E4)&lt;0,"0",(D4-E4))</f>
        <v>19</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 ca="1">SUM(D2:D4)</f>
        <v>58</v>
      </c>
      <c r="E5" s="329">
        <f t="shared" ref="E5:F5" si="0">SUM(E2:E4)</f>
        <v>32</v>
      </c>
      <c r="F5" s="329">
        <f t="shared" ca="1" si="0"/>
        <v>27</v>
      </c>
      <c r="G5" s="330" t="str">
        <f>ROUND(IF((E5/C5)&gt;1,1,(E5/C5))*100,0)&amp;"%"</f>
        <v>55%</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4483</v>
      </c>
      <c r="B14" s="201" t="str">
        <f>VLOOKUP(A14,門市主檔!A:B,2,FALSE)</f>
        <v>林口築夢店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1</v>
      </c>
      <c r="I14" s="201" t="str">
        <f>VLOOKUP(A14,'0919門市清單主檔'!B:V,21,FALSE)</f>
        <v>林口區</v>
      </c>
      <c r="J14" s="209">
        <v>45728.5</v>
      </c>
      <c r="K14" s="196"/>
      <c r="L14" s="196"/>
      <c r="M14" s="196"/>
      <c r="N14" s="196"/>
      <c r="O14" s="196"/>
      <c r="P14" s="196" t="s">
        <v>51</v>
      </c>
      <c r="Q14" s="196"/>
    </row>
    <row r="15" spans="1:23" ht="21.6" customHeight="1">
      <c r="A15" s="201">
        <v>4154</v>
      </c>
      <c r="B15" s="201" t="str">
        <f>VLOOKUP(A15,門市主檔!A:B,2,FALSE)</f>
        <v>林口麗園店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林口區</v>
      </c>
      <c r="J15" s="209">
        <v>45728.458333333336</v>
      </c>
      <c r="K15" s="196"/>
      <c r="L15" s="196"/>
      <c r="M15" s="196"/>
      <c r="N15" s="196"/>
      <c r="O15" s="196"/>
      <c r="P15" s="196" t="s">
        <v>51</v>
      </c>
      <c r="Q15" s="196"/>
    </row>
    <row r="16" spans="1:23" ht="21.6" customHeight="1">
      <c r="A16" s="201" t="s">
        <v>1744</v>
      </c>
      <c r="B16" s="201" t="str">
        <f>VLOOKUP(A16,門市主檔!A:B,2,FALSE)</f>
        <v>林口顧家店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45728.472222222219</v>
      </c>
      <c r="K16" s="196"/>
      <c r="L16" s="196"/>
      <c r="M16" s="196"/>
      <c r="N16" s="196"/>
      <c r="O16" s="196"/>
      <c r="P16" s="196" t="s">
        <v>51</v>
      </c>
      <c r="Q16" s="196"/>
    </row>
    <row r="17" spans="1:20" ht="21.6" customHeight="1">
      <c r="A17" s="201" t="s">
        <v>41</v>
      </c>
      <c r="B17" s="201" t="str">
        <f>VLOOKUP(A17,門市主檔!A:B,2,FALSE)</f>
        <v>車麗屋林口店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無專案</v>
      </c>
      <c r="H17" s="263">
        <f>VLOOKUP(A17,門市主檔!A:V,22,FALSE)</f>
        <v>0</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v>4057</v>
      </c>
      <c r="B18" s="201" t="str">
        <f>VLOOKUP(A18,門市主檔!A:B,2,FALSE)</f>
        <v>林口香澄店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林口區</v>
      </c>
      <c r="J18" s="209">
        <v>45679.465277777781</v>
      </c>
      <c r="K18" s="196"/>
      <c r="L18" s="196"/>
      <c r="M18" s="196"/>
      <c r="N18" s="196"/>
      <c r="O18" s="196"/>
      <c r="P18" s="196" t="s">
        <v>51</v>
      </c>
      <c r="Q18" s="196"/>
    </row>
    <row r="19" spans="1:20" ht="21.6" customHeight="1">
      <c r="A19" s="201">
        <v>4514</v>
      </c>
      <c r="B19" s="201" t="str">
        <f>VLOOKUP(A19,門市主檔!A:B,2,FALSE)</f>
        <v>林口老師店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林口區</v>
      </c>
      <c r="J19" s="209">
        <v>45693.548611111109</v>
      </c>
      <c r="K19" s="196"/>
      <c r="L19" s="196"/>
      <c r="M19" s="196"/>
      <c r="N19" s="196"/>
      <c r="O19" s="196"/>
      <c r="P19" s="196" t="s">
        <v>51</v>
      </c>
      <c r="Q19" s="196"/>
    </row>
    <row r="20" spans="1:20" ht="21.6" customHeight="1">
      <c r="A20" s="201">
        <v>4538</v>
      </c>
      <c r="B20" s="201" t="str">
        <f>VLOOKUP(A20,門市主檔!A:B,2,FALSE)</f>
        <v>林口童樂店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無專案</v>
      </c>
      <c r="H20" s="263">
        <f>VLOOKUP(A20,門市主檔!A:V,22,FALSE)</f>
        <v>0</v>
      </c>
      <c r="I20" s="201" t="str">
        <f>VLOOKUP(A20,'0919門市清單主檔'!B:V,21,FALSE)</f>
        <v>林口區</v>
      </c>
      <c r="J20" s="209">
        <v>45693.479166666664</v>
      </c>
      <c r="K20" s="196"/>
      <c r="L20" s="196"/>
      <c r="M20" s="196"/>
      <c r="N20" s="196"/>
      <c r="O20" s="196"/>
      <c r="P20" s="196" t="s">
        <v>51</v>
      </c>
      <c r="Q20" s="196"/>
    </row>
    <row r="21" spans="1:20" ht="21.6" customHeight="1">
      <c r="A21" s="201">
        <v>3137</v>
      </c>
      <c r="B21" s="201" t="str">
        <f>VLOOKUP(A21,門市主檔!A:B,2,FALSE)</f>
        <v>北縣黎明店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泰山區</v>
      </c>
      <c r="J21" s="209">
        <v>45728.583333333336</v>
      </c>
      <c r="K21" s="196"/>
      <c r="L21" s="196"/>
      <c r="M21" s="196"/>
      <c r="N21" s="196"/>
      <c r="O21" s="196"/>
      <c r="P21" s="196" t="s">
        <v>51</v>
      </c>
      <c r="Q21" s="196"/>
    </row>
    <row r="22" spans="1:20" ht="21.6" customHeight="1">
      <c r="A22" s="201">
        <v>4679</v>
      </c>
      <c r="B22" s="201" t="str">
        <f>VLOOKUP(A22,門市主檔!A:B,2,FALSE)</f>
        <v>新莊幸運店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新莊區</v>
      </c>
      <c r="J22" s="209">
        <v>45741.631944444445</v>
      </c>
      <c r="K22" s="196"/>
      <c r="L22" s="196"/>
      <c r="M22" s="196"/>
      <c r="N22" s="196"/>
      <c r="O22" s="196"/>
      <c r="P22" s="196" t="s">
        <v>51</v>
      </c>
      <c r="Q22" s="196"/>
    </row>
    <row r="23" spans="1:20" ht="21.6" customHeight="1">
      <c r="A23" s="201">
        <v>4228</v>
      </c>
      <c r="B23" s="201" t="str">
        <f>VLOOKUP(A23,門市主檔!A:B,2,FALSE)</f>
        <v>新莊頭前公園</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45741.645833333336</v>
      </c>
      <c r="K23" s="196"/>
      <c r="L23" s="196"/>
      <c r="M23" s="196"/>
      <c r="N23" s="196"/>
      <c r="O23" s="196"/>
      <c r="P23" s="196" t="s">
        <v>51</v>
      </c>
      <c r="Q23" s="196"/>
    </row>
    <row r="24" spans="1:20" ht="21.6" customHeight="1">
      <c r="A24" s="201" t="s">
        <v>46</v>
      </c>
      <c r="B24" s="201" t="str">
        <f>VLOOKUP(A24,門市主檔!A:B,2,FALSE)</f>
        <v>車麗屋新莊店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新莊區</v>
      </c>
      <c r="J24" s="209">
        <v>45737.618055555555</v>
      </c>
      <c r="K24" s="196"/>
      <c r="L24" s="196"/>
      <c r="M24" s="196"/>
      <c r="N24" s="196"/>
      <c r="O24" s="196"/>
      <c r="P24" s="196" t="s">
        <v>51</v>
      </c>
      <c r="Q24" s="196"/>
    </row>
    <row r="25" spans="1:20" ht="21.6" customHeight="1">
      <c r="A25" s="201">
        <v>4552</v>
      </c>
      <c r="B25" s="201" t="str">
        <f>VLOOKUP(A25,門市主檔!A:B,2,FALSE)</f>
        <v>新莊福慧店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1</v>
      </c>
      <c r="I25" s="201" t="str">
        <f>VLOOKUP(A25,'0919門市清單主檔'!B:V,21,FALSE)</f>
        <v>新莊區</v>
      </c>
      <c r="J25" s="209">
        <v>45737.597222222219</v>
      </c>
      <c r="K25" s="196"/>
      <c r="L25" s="196"/>
      <c r="M25" s="196"/>
      <c r="N25" s="196"/>
      <c r="O25" s="196"/>
      <c r="P25" s="196" t="s">
        <v>51</v>
      </c>
      <c r="Q25" s="196"/>
    </row>
    <row r="26" spans="1:20" ht="21.6" customHeight="1">
      <c r="A26" s="201">
        <v>4341</v>
      </c>
      <c r="B26" s="201" t="str">
        <f>VLOOKUP(A26,門市主檔!A:B,2,FALSE)</f>
        <v>新莊莊美店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新莊區</v>
      </c>
      <c r="J26" s="209">
        <v>45736.673611111109</v>
      </c>
      <c r="K26" s="196"/>
      <c r="L26" s="196"/>
      <c r="M26" s="196"/>
      <c r="N26" s="196"/>
      <c r="O26" s="196"/>
      <c r="P26" s="196" t="s">
        <v>51</v>
      </c>
      <c r="Q26" s="196"/>
    </row>
    <row r="27" spans="1:20" ht="21.6" customHeight="1">
      <c r="A27" s="201">
        <v>5057</v>
      </c>
      <c r="B27" s="201" t="str">
        <f>VLOOKUP(A27,門市主檔!A:B,2,FALSE)</f>
        <v>新莊中港店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 t="shared" si="1"/>
        <v/>
      </c>
      <c r="G27" s="201" t="str">
        <f>IF(AND(VLOOKUP(A27,門市主檔!A:Z,26,FALSE)="STAR", VLOOKUP(A27,門市主檔!A:R,18,FALSE)=""),
    IF(OR(C27="V", D27="V", E27="V"), "已PM未更換", "未更換"),
    IF(VLOOKUP(A27,門市主檔!A:Z,26,FALSE)&lt;&gt;"STAR", "無專案", "已更換")
)</f>
        <v>已PM未更換</v>
      </c>
      <c r="H27" s="263">
        <f>VLOOKUP(A27,門市主檔!A:V,22,FALSE)</f>
        <v>2</v>
      </c>
      <c r="I27" s="201" t="str">
        <f>VLOOKUP(A27,'0919門市清單主檔'!B:V,21,FALSE)</f>
        <v>新莊區</v>
      </c>
      <c r="J27" s="209">
        <v>45730.666666666664</v>
      </c>
      <c r="K27" s="196"/>
      <c r="L27" s="196"/>
      <c r="M27" s="196"/>
      <c r="N27" s="196"/>
      <c r="O27" s="196"/>
      <c r="P27" s="196" t="s">
        <v>51</v>
      </c>
      <c r="Q27" s="196"/>
    </row>
    <row r="28" spans="1:20" ht="21.6" customHeight="1">
      <c r="A28" s="201">
        <v>4194</v>
      </c>
      <c r="B28" s="201" t="str">
        <f>VLOOKUP(A28,門市主檔!A:B,2,FALSE)</f>
        <v>新莊鼎苑店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2</v>
      </c>
      <c r="I28" s="201" t="str">
        <f>VLOOKUP(A28,'0919門市清單主檔'!B:V,21,FALSE)</f>
        <v>新莊區</v>
      </c>
      <c r="J28" s="209">
        <v>45700.604166666664</v>
      </c>
      <c r="K28" s="196"/>
      <c r="L28" s="196"/>
      <c r="M28" s="196"/>
      <c r="N28" s="196"/>
      <c r="O28" s="196"/>
      <c r="P28" s="196" t="s">
        <v>51</v>
      </c>
      <c r="Q28" s="196"/>
    </row>
    <row r="29" spans="1:20" ht="21.6" customHeight="1">
      <c r="A29" s="201">
        <v>4701</v>
      </c>
      <c r="B29" s="201" t="str">
        <f>VLOOKUP(A29,門市主檔!A:B,2,FALSE)</f>
        <v>新莊昌平店</v>
      </c>
      <c r="C29" s="279" t="str">
        <f>IF(COUNTIFS(IM!$F:$F,A29,IM!$AD:$AD,"O",IM!$X:$X,"&gt;="&amp;$R$1, IM!$X:$X,"&lt;"&amp;$R$2)&gt;0,"V","")</f>
        <v/>
      </c>
      <c r="D29" s="279" t="str">
        <f>IF(AND(C29&lt;&gt;"V", COUNTIFS(IM!$F:$F,A29, IM!$AD:$AD, "O", IM!$X:$X, "&gt;="&amp;$R$2, IM!$X:$X, "&lt;"&amp;$R$3)&gt;0), "V", "")</f>
        <v/>
      </c>
      <c r="E29" s="279" t="str">
        <f>IF(AND(C29&lt;&gt;"V",D29&lt;&gt;"V", COUNTIFS(IM!$F:$F, A29, IM!$AD:$AD, "O", IM!$X:$X, "&gt;="&amp;$R$3, IM!$X:$X, "&lt;"&amp;$R$5)&gt;0), "V", "")</f>
        <v/>
      </c>
      <c r="F29" s="201" t="str">
        <f t="shared" si="1"/>
        <v>未保養</v>
      </c>
      <c r="G29" s="201" t="str">
        <f>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新莊區</v>
      </c>
      <c r="J29" s="209">
        <v>45712.604166666664</v>
      </c>
      <c r="K29" s="196"/>
      <c r="L29" s="196"/>
      <c r="M29" s="196"/>
      <c r="N29" s="196"/>
      <c r="O29" s="196"/>
      <c r="P29" s="196" t="s">
        <v>51</v>
      </c>
      <c r="Q29" s="196"/>
    </row>
    <row r="30" spans="1:20" ht="21.6" customHeight="1">
      <c r="A30" s="201">
        <v>3999</v>
      </c>
      <c r="B30" s="201" t="str">
        <f>VLOOKUP(A30,門市主檔!A:B,2,FALSE)</f>
        <v>新莊福祐店</v>
      </c>
      <c r="C30" s="279" t="str">
        <f>IF(COUNTIFS(IM!$F:$F,A30,IM!$AD:$AD,"O",IM!$X:$X,"&gt;="&amp;$R$1, IM!$X:$X,"&lt;"&amp;$R$2)&gt;0,"V","")</f>
        <v/>
      </c>
      <c r="D30" s="279" t="str">
        <f>IF(AND(C30&lt;&gt;"V", COUNTIFS(IM!$F:$F,A30, IM!$AD:$AD, "O", IM!$X:$X, "&gt;="&amp;$R$2, IM!$X:$X, "&lt;"&amp;$R$3)&gt;0), "V", "")</f>
        <v/>
      </c>
      <c r="E30" s="279" t="str">
        <f>IF(AND(C30&lt;&gt;"V",D30&lt;&gt;"V", COUNTIFS(IM!$F:$F, A30, IM!$AD:$AD, "O", IM!$X:$X, "&gt;="&amp;$R$3, IM!$X:$X, "&lt;"&amp;$R$5)&gt;0), "V", "")</f>
        <v/>
      </c>
      <c r="F30" s="201" t="str">
        <f t="shared" si="1"/>
        <v>未保養</v>
      </c>
      <c r="G30" s="201" t="str">
        <f>IF(AND(VLOOKUP(A30,門市主檔!A:Z,26,FALSE)="STAR", VLOOKUP(A30,門市主檔!A:R,18,FALSE)=""),
    IF(OR(C30="V", D30="V", E30="V"), "已PM未更換", "未更換"),
    IF(VLOOKUP(A30,門市主檔!A:Z,26,FALSE)&lt;&gt;"STAR", "無專案", "已更換")
)</f>
        <v>未更換</v>
      </c>
      <c r="H30" s="263">
        <f>VLOOKUP(A30,門市主檔!A:V,22,FALSE)</f>
        <v>1</v>
      </c>
      <c r="I30" s="201" t="str">
        <f>VLOOKUP(A30,'0919門市清單主檔'!B:V,21,FALSE)</f>
        <v>新莊區</v>
      </c>
      <c r="J30" s="209">
        <v>45712.618055555555</v>
      </c>
      <c r="K30" s="196"/>
      <c r="L30" s="196"/>
      <c r="M30" s="196"/>
      <c r="N30" s="196"/>
      <c r="O30" s="196"/>
      <c r="P30" s="196" t="s">
        <v>51</v>
      </c>
      <c r="Q30" s="196"/>
    </row>
    <row r="31" spans="1:20" ht="21.6" customHeight="1">
      <c r="A31" s="201">
        <v>3380</v>
      </c>
      <c r="B31" s="201" t="str">
        <f>VLOOKUP(A31,門市主檔!A:B,2,FALSE)</f>
        <v>北縣莊勝店</v>
      </c>
      <c r="C31" s="279" t="str">
        <f>IF(COUNTIFS(IM!$F:$F,A31,IM!$AD:$AD,"O",IM!$X:$X,"&gt;="&amp;$R$1, IM!$X:$X,"&lt;"&amp;$R$2)&gt;0,"V","")</f>
        <v/>
      </c>
      <c r="D31" s="279" t="str">
        <f>IF(AND(C31&lt;&gt;"V", COUNTIFS(IM!$F:$F,A31, IM!$AD:$AD, "O", IM!$X:$X, "&gt;="&amp;$R$2, IM!$X:$X, "&lt;"&amp;$R$3)&gt;0), "V", "")</f>
        <v/>
      </c>
      <c r="E31" s="279" t="str">
        <f>IF(AND(C31&lt;&gt;"V",D31&lt;&gt;"V", COUNTIFS(IM!$F:$F, A31, IM!$AD:$AD, "O", IM!$X:$X, "&gt;="&amp;$R$3, IM!$X:$X, "&lt;"&amp;$R$5)&gt;0), "V", "")</f>
        <v/>
      </c>
      <c r="F31" s="201" t="str">
        <f t="shared" si="1"/>
        <v>未保養</v>
      </c>
      <c r="G31" s="201" t="str">
        <f>IF(AND(VLOOKUP(A31,門市主檔!A:Z,26,FALSE)="STAR", VLOOKUP(A31,門市主檔!A:R,18,FALSE)=""),
    IF(OR(C31="V", D31="V", E31="V"), "已PM未更換", "未更換"),
    IF(VLOOKUP(A31,門市主檔!A:Z,26,FALSE)&lt;&gt;"STAR", "無專案", "已更換")
)</f>
        <v>未更換</v>
      </c>
      <c r="H31" s="263">
        <f>VLOOKUP(A31,門市主檔!A:V,22,FALSE)</f>
        <v>1</v>
      </c>
      <c r="I31" s="201" t="str">
        <f>VLOOKUP(A31,'0919門市清單主檔'!B:V,21,FALSE)</f>
        <v>新莊區</v>
      </c>
      <c r="J31" s="209">
        <v>45663.673611111109</v>
      </c>
      <c r="K31" s="196"/>
      <c r="L31" s="196"/>
      <c r="M31" s="196"/>
      <c r="N31" s="196"/>
      <c r="O31" s="196"/>
      <c r="P31" s="196" t="s">
        <v>51</v>
      </c>
      <c r="Q31" s="196"/>
    </row>
    <row r="32" spans="1:20" ht="21.6" customHeight="1">
      <c r="A32" s="201">
        <v>4144</v>
      </c>
      <c r="B32" s="201" t="str">
        <f>VLOOKUP(A32,門市主檔!A:B,2,FALSE)</f>
        <v>新莊頭前店</v>
      </c>
      <c r="C32" s="279" t="str">
        <f>IF(COUNTIFS(IM!$F:$F,A32,IM!$AD:$AD,"O",IM!$X:$X,"&gt;="&amp;$R$1, IM!$X:$X,"&lt;"&amp;$R$2)&gt;0,"V","")</f>
        <v/>
      </c>
      <c r="D32" s="279" t="str">
        <f>IF(AND(C32&lt;&gt;"V", COUNTIFS(IM!$F:$F,A32, IM!$AD:$AD, "O", IM!$X:$X, "&gt;="&amp;$R$2, IM!$X:$X, "&lt;"&amp;$R$3)&gt;0), "V", "")</f>
        <v/>
      </c>
      <c r="E32" s="279" t="str">
        <f>IF(AND(C32&lt;&gt;"V",D32&lt;&gt;"V", COUNTIFS(IM!$F:$F, A32, IM!$AD:$AD, "O", IM!$X:$X, "&gt;="&amp;$R$3, IM!$X:$X, "&lt;"&amp;$R$5)&gt;0), "V", "")</f>
        <v/>
      </c>
      <c r="F32" s="201" t="str">
        <f t="shared" si="1"/>
        <v>未保養</v>
      </c>
      <c r="G32" s="201" t="str">
        <f>IF(AND(VLOOKUP(A32,門市主檔!A:Z,26,FALSE)="STAR", VLOOKUP(A32,門市主檔!A:R,18,FALSE)=""),
    IF(OR(C32="V", D32="V", E32="V"), "已PM未更換", "未更換"),
    IF(VLOOKUP(A32,門市主檔!A:Z,26,FALSE)&lt;&gt;"STAR", "無專案", "已更換")
)</f>
        <v>未更換</v>
      </c>
      <c r="H32" s="263">
        <f>VLOOKUP(A32,門市主檔!A:V,22,FALSE)</f>
        <v>2</v>
      </c>
      <c r="I32" s="201" t="str">
        <f>VLOOKUP(A32,'0919門市清單主檔'!B:V,21,FALSE)</f>
        <v>新莊區</v>
      </c>
      <c r="J32" s="209">
        <v>45691.5625</v>
      </c>
      <c r="K32" s="196"/>
      <c r="L32" s="196"/>
      <c r="M32" s="196"/>
      <c r="N32" s="196"/>
      <c r="O32" s="196"/>
      <c r="P32" s="196" t="s">
        <v>51</v>
      </c>
      <c r="Q32" s="196"/>
    </row>
    <row r="33" spans="1:17" ht="21.6" customHeight="1">
      <c r="A33" s="201">
        <v>3785</v>
      </c>
      <c r="B33" s="201" t="str">
        <f>VLOOKUP(A33,門市主檔!A:B,2,FALSE)</f>
        <v>北縣莊榮店</v>
      </c>
      <c r="C33" s="279" t="str">
        <f>IF(COUNTIFS(IM!$F:$F,A33,IM!$AD:$AD,"O",IM!$X:$X,"&gt;="&amp;$R$1, IM!$X:$X,"&lt;"&amp;$R$2)&gt;0,"V","")</f>
        <v/>
      </c>
      <c r="D33" s="279" t="str">
        <f>IF(AND(C33&lt;&gt;"V", COUNTIFS(IM!$F:$F,A33, IM!$AD:$AD, "O", IM!$X:$X, "&gt;="&amp;$R$2, IM!$X:$X, "&lt;"&amp;$R$3)&gt;0), "V", "")</f>
        <v/>
      </c>
      <c r="E33" s="279" t="str">
        <f>IF(AND(C33&lt;&gt;"V",D33&lt;&gt;"V", COUNTIFS(IM!$F:$F, A33, IM!$AD:$AD, "O", IM!$X:$X, "&gt;="&amp;$R$3, IM!$X:$X, "&lt;"&amp;$R$5)&gt;0), "V", "")</f>
        <v/>
      </c>
      <c r="F33" s="201" t="str">
        <f t="shared" si="1"/>
        <v>未保養</v>
      </c>
      <c r="G33" s="201" t="str">
        <f>IF(AND(VLOOKUP(A33,門市主檔!A:Z,26,FALSE)="STAR", VLOOKUP(A33,門市主檔!A:R,18,FALSE)=""),
    IF(OR(C33="V", D33="V", E33="V"), "已PM未更換", "未更換"),
    IF(VLOOKUP(A33,門市主檔!A:Z,26,FALSE)&lt;&gt;"STAR", "無專案", "已更換")
)</f>
        <v>無專案</v>
      </c>
      <c r="H33" s="263">
        <f>VLOOKUP(A33,門市主檔!A:V,22,FALSE)</f>
        <v>0</v>
      </c>
      <c r="I33" s="201" t="str">
        <f>VLOOKUP(A33,'0919門市清單主檔'!B:V,21,FALSE)</f>
        <v>新莊區</v>
      </c>
      <c r="J33" s="209">
        <v>45695.652777777781</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64" si="2">IF(COUNTBLANK(C39:E39)=3,"未保養","")</f>
        <v/>
      </c>
      <c r="G39" s="201" t="str">
        <f>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IF(AND(VLOOKUP(A44,門市主檔!A:Z,26,FALSE)="STAR", VLOOKUP(A44,門市主檔!A:R,18,FALSE)=""),
    IF(OR(C44="V", D44="V", E44="V"), "已PM未更換", "未更換"),
    IF(VLOOKUP(A44,門市主檔!A:Z,26,FALSE)&lt;&gt;"STAR", "無專案", "已更換")
)</f>
        <v>已PM未更換</v>
      </c>
      <c r="H44" s="263" t="str">
        <f>VLOOKUP(A44,門市主檔!A:V,22,FALSE)</f>
        <v>總數：1
已維修：1
未更換：0</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61" priority="52">
      <formula>OR($J65="不保養", $J65="代保養")</formula>
    </cfRule>
  </conditionalFormatting>
  <conditionalFormatting sqref="F65:H986">
    <cfRule type="expression" dxfId="360" priority="53">
      <formula>OR($F65="不保養", $F65="代保養")</formula>
    </cfRule>
  </conditionalFormatting>
  <conditionalFormatting sqref="B65:B986 B6:B63">
    <cfRule type="expression" dxfId="359" priority="479">
      <formula>COUNTIF(#REF!, "Yes") = 1</formula>
    </cfRule>
  </conditionalFormatting>
  <conditionalFormatting sqref="J7:J63">
    <cfRule type="expression" dxfId="358" priority="30">
      <formula>IF(J7="不保養","true","FALSE")</formula>
    </cfRule>
  </conditionalFormatting>
  <conditionalFormatting sqref="B64">
    <cfRule type="expression" dxfId="357" priority="27">
      <formula>COUNTIF(#REF!, "Yes") = 1</formula>
    </cfRule>
  </conditionalFormatting>
  <conditionalFormatting sqref="J64">
    <cfRule type="expression" dxfId="356" priority="26">
      <formula>IF(J64="不保養","true","FALSE")</formula>
    </cfRule>
  </conditionalFormatting>
  <conditionalFormatting sqref="G6 G65:G1048576">
    <cfRule type="expression" dxfId="355" priority="15">
      <formula>G6="已PM未更換"</formula>
    </cfRule>
  </conditionalFormatting>
  <conditionalFormatting sqref="E1">
    <cfRule type="expression" dxfId="354" priority="12">
      <formula>COUNTIF($A5:$A5, "Yes") = 1</formula>
    </cfRule>
  </conditionalFormatting>
  <conditionalFormatting sqref="A1 F1">
    <cfRule type="expression" dxfId="353" priority="13">
      <formula>COUNTIF(#REF!, "Yes") = 1</formula>
    </cfRule>
  </conditionalFormatting>
  <conditionalFormatting sqref="B1">
    <cfRule type="expression" dxfId="352" priority="14">
      <formula>COUNTIF($A4:$A4, "Yes") = 1</formula>
    </cfRule>
  </conditionalFormatting>
  <conditionalFormatting sqref="G1">
    <cfRule type="expression" dxfId="351" priority="11">
      <formula>COUNTIF(#REF!, "Yes") = 1</formula>
    </cfRule>
  </conditionalFormatting>
  <conditionalFormatting sqref="G7:G64">
    <cfRule type="expression" dxfId="350" priority="3">
      <formula>G7="未更換"</formula>
    </cfRule>
    <cfRule type="expression" dxfId="349" priority="4">
      <formula>G7="已更換"</formula>
    </cfRule>
  </conditionalFormatting>
  <conditionalFormatting sqref="G7:G64">
    <cfRule type="expression" dxfId="348" priority="2">
      <formula>G7="已PM未更換"</formula>
    </cfRule>
  </conditionalFormatting>
  <conditionalFormatting sqref="H7:H150">
    <cfRule type="expression" dxfId="347" priority="1">
      <formula>H7&gt;2</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H7" sqref="H7:H41"/>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f>
        <v>9</v>
      </c>
      <c r="J2" s="297">
        <f>COUNTIF($G$7:$G$150,"未更換")+COUNTIF($G$7:$G$150,"已PM未更換")</f>
        <v>17</v>
      </c>
      <c r="K2" s="195"/>
      <c r="L2" s="195"/>
      <c r="M2" s="195"/>
      <c r="N2" s="195"/>
      <c r="O2" s="195"/>
      <c r="P2" s="196"/>
      <c r="Q2" s="196"/>
      <c r="R2" s="291">
        <v>45778</v>
      </c>
      <c r="S2" s="216"/>
      <c r="U2" s="291">
        <f ca="1">TODAY()</f>
        <v>45793</v>
      </c>
    </row>
    <row r="3" spans="1:23" s="292" customFormat="1" ht="21" customHeight="1">
      <c r="A3" s="293"/>
      <c r="B3" s="296">
        <v>5</v>
      </c>
      <c r="C3" s="297">
        <f>V1</f>
        <v>12</v>
      </c>
      <c r="D3" s="297">
        <f ca="1">IF(U2&gt;R2, IF(C2-E2&lt;0, V1-(E2-C2), IF(C2-E2&gt;0, (C2-E2)+V1, V1)), V1)</f>
        <v>12</v>
      </c>
      <c r="E3" s="296">
        <f>COUNTIF(D$7:D$150,"v")</f>
        <v>1</v>
      </c>
      <c r="F3" s="296">
        <f ca="1">IF((D3-E3)&lt;0,"0",(D3-E3))</f>
        <v>11</v>
      </c>
      <c r="G3" s="298" t="str">
        <f>ROUND(IF((E3/C3)&gt;1,1,(E3/C3))*100,0)&amp;"%"</f>
        <v>8%</v>
      </c>
      <c r="H3" s="299"/>
      <c r="I3" s="300"/>
      <c r="J3" s="300"/>
      <c r="K3" s="195"/>
      <c r="L3" s="195"/>
      <c r="M3" s="195"/>
      <c r="N3" s="195"/>
      <c r="O3" s="195"/>
      <c r="P3" s="196"/>
      <c r="Q3" s="196"/>
      <c r="R3" s="291">
        <v>45809</v>
      </c>
      <c r="S3" s="291"/>
    </row>
    <row r="4" spans="1:23" s="292" customFormat="1" ht="21" customHeight="1">
      <c r="A4" s="198"/>
      <c r="B4" s="296">
        <v>6</v>
      </c>
      <c r="C4" s="297">
        <f>W1</f>
        <v>11</v>
      </c>
      <c r="D4" s="297">
        <f ca="1">IF(U2&gt;R3, IF(D3-E3&lt;0, W1-(E3-D3), IF(D3-E3&gt;0, (D3-E3)+W1, W1)), W1)</f>
        <v>11</v>
      </c>
      <c r="E4" s="296">
        <f>COUNTIF(E$7:E$150,"v")</f>
        <v>0</v>
      </c>
      <c r="F4" s="296">
        <f ca="1">IF((D4-E4)&lt;0,"0",(D4-E4))</f>
        <v>11</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 ca="1">SUM(D2:D4)</f>
        <v>35</v>
      </c>
      <c r="E5" s="329">
        <f>SUM(E2:E4)</f>
        <v>13</v>
      </c>
      <c r="F5" s="329">
        <f t="shared" ref="F5" ca="1" si="0">SUM(F2:F4)</f>
        <v>22</v>
      </c>
      <c r="G5" s="330" t="str">
        <f>ROUND(IF((E5/C5)&gt;1,1,(E5/C5))*100,0)&amp;"%"</f>
        <v>37%</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2</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46" priority="32">
      <formula>IF(J7="不保養","true","FALSE")</formula>
    </cfRule>
  </conditionalFormatting>
  <conditionalFormatting sqref="B6:B41">
    <cfRule type="expression" dxfId="345" priority="347">
      <formula>COUNTIF(#REF!, "Yes") = 1</formula>
    </cfRule>
  </conditionalFormatting>
  <conditionalFormatting sqref="E1">
    <cfRule type="expression" dxfId="344" priority="12">
      <formula>COUNTIF($A5:$A5, "Yes") = 1</formula>
    </cfRule>
  </conditionalFormatting>
  <conditionalFormatting sqref="A1 F1">
    <cfRule type="expression" dxfId="343" priority="13">
      <formula>COUNTIF(#REF!, "Yes") = 1</formula>
    </cfRule>
  </conditionalFormatting>
  <conditionalFormatting sqref="B1">
    <cfRule type="expression" dxfId="342" priority="14">
      <formula>COUNTIF($A4:$A4, "Yes") = 1</formula>
    </cfRule>
  </conditionalFormatting>
  <conditionalFormatting sqref="G1">
    <cfRule type="expression" dxfId="341" priority="11">
      <formula>COUNTIF(#REF!, "Yes") = 1</formula>
    </cfRule>
  </conditionalFormatting>
  <conditionalFormatting sqref="G7:G41">
    <cfRule type="expression" dxfId="334" priority="3">
      <formula>G7="未更換"</formula>
    </cfRule>
    <cfRule type="expression" dxfId="333" priority="4">
      <formula>G7="已更換"</formula>
    </cfRule>
  </conditionalFormatting>
  <conditionalFormatting sqref="G7:G41">
    <cfRule type="expression" dxfId="332" priority="2">
      <formula>G7="已PM未更換"</formula>
    </cfRule>
  </conditionalFormatting>
  <conditionalFormatting sqref="H7:H41">
    <cfRule type="expression" dxfId="331" priority="1">
      <formula>H7&gt;2</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30" priority="6"/>
  </conditionalFormatting>
  <conditionalFormatting sqref="A5">
    <cfRule type="duplicateValues" dxfId="329" priority="5"/>
  </conditionalFormatting>
  <conditionalFormatting sqref="A3">
    <cfRule type="duplicateValues" dxfId="328" priority="4"/>
  </conditionalFormatting>
  <conditionalFormatting sqref="A30:A31">
    <cfRule type="duplicateValues" dxfId="327" priority="3"/>
  </conditionalFormatting>
  <conditionalFormatting sqref="A27">
    <cfRule type="duplicateValues" dxfId="326" priority="1"/>
  </conditionalFormatting>
  <conditionalFormatting sqref="A25:A26">
    <cfRule type="duplicateValues" dxfId="325" priority="2"/>
  </conditionalFormatting>
  <conditionalFormatting sqref="A33:A34 A17:A19 A6:A10 A22:A24 A1:A2">
    <cfRule type="duplicateValues" dxfId="324"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222" sqref="X222"/>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346</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3" priority="52">
      <formula>AB1&lt;&gt;C1</formula>
    </cfRule>
  </conditionalFormatting>
  <conditionalFormatting sqref="C1">
    <cfRule type="duplicateValues" dxfId="322" priority="31"/>
  </conditionalFormatting>
  <conditionalFormatting sqref="B1">
    <cfRule type="duplicateValues" dxfId="321" priority="29"/>
    <cfRule type="duplicateValues" dxfId="320" priority="30"/>
  </conditionalFormatting>
  <conditionalFormatting sqref="B165">
    <cfRule type="duplicateValues" dxfId="319" priority="26"/>
  </conditionalFormatting>
  <conditionalFormatting sqref="C2:C208">
    <cfRule type="duplicateValues" dxfId="318" priority="448"/>
  </conditionalFormatting>
  <conditionalFormatting sqref="B2:B207">
    <cfRule type="duplicateValues" dxfId="317" priority="450"/>
    <cfRule type="duplicateValues" dxfId="316" priority="451"/>
  </conditionalFormatting>
  <conditionalFormatting sqref="AB209:AC209">
    <cfRule type="expression" dxfId="315" priority="7">
      <formula>AB209&lt;&gt;C209</formula>
    </cfRule>
  </conditionalFormatting>
  <conditionalFormatting sqref="C209">
    <cfRule type="duplicateValues" dxfId="314" priority="8"/>
  </conditionalFormatting>
  <conditionalFormatting sqref="AB210:AC210">
    <cfRule type="expression" dxfId="313" priority="5">
      <formula>AB210&lt;&gt;C210</formula>
    </cfRule>
  </conditionalFormatting>
  <conditionalFormatting sqref="C210">
    <cfRule type="duplicateValues" dxfId="312" priority="6"/>
  </conditionalFormatting>
  <conditionalFormatting sqref="AB211:AC211">
    <cfRule type="expression" dxfId="311" priority="3">
      <formula>AB211&lt;&gt;C211</formula>
    </cfRule>
  </conditionalFormatting>
  <conditionalFormatting sqref="C211">
    <cfRule type="duplicateValues" dxfId="310" priority="4"/>
  </conditionalFormatting>
  <conditionalFormatting sqref="AB212:AC213">
    <cfRule type="expression" dxfId="309" priority="1">
      <formula>AB212&lt;&gt;C212</formula>
    </cfRule>
  </conditionalFormatting>
  <conditionalFormatting sqref="C212:C213">
    <cfRule type="duplicateValues" dxfId="308" priority="2"/>
  </conditionalFormatting>
  <conditionalFormatting sqref="AD3:AD213">
    <cfRule type="expression" dxfId="307"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7" t="s">
        <v>1749</v>
      </c>
      <c r="B1" s="377"/>
      <c r="D1" s="376" t="s">
        <v>1750</v>
      </c>
      <c r="E1" s="376"/>
      <c r="F1" s="376"/>
      <c r="G1" s="376"/>
      <c r="H1" s="376"/>
      <c r="I1" s="376"/>
      <c r="J1" s="376"/>
      <c r="K1" s="376"/>
      <c r="M1" s="376" t="s">
        <v>1751</v>
      </c>
      <c r="N1" s="376"/>
      <c r="O1" s="376"/>
      <c r="P1" s="376"/>
      <c r="Q1" s="376"/>
      <c r="R1" s="376"/>
      <c r="S1" s="376"/>
      <c r="T1" s="53"/>
      <c r="V1" s="376" t="s">
        <v>1752</v>
      </c>
      <c r="W1" s="376"/>
      <c r="X1" s="376"/>
      <c r="Y1" s="376"/>
      <c r="Z1" s="376"/>
      <c r="AA1" s="376"/>
      <c r="AB1" s="376"/>
      <c r="AC1" s="376"/>
      <c r="AD1" s="376"/>
      <c r="AF1" s="376" t="s">
        <v>1753</v>
      </c>
      <c r="AG1" s="376"/>
      <c r="AH1" s="376"/>
      <c r="AI1" s="376"/>
      <c r="AJ1" s="376"/>
      <c r="AK1" s="376"/>
      <c r="AL1" s="376"/>
      <c r="AM1" s="376"/>
      <c r="AN1" s="376"/>
      <c r="AP1" s="376" t="s">
        <v>1754</v>
      </c>
      <c r="AQ1" s="376"/>
      <c r="AR1" s="376"/>
      <c r="AS1" s="376"/>
      <c r="AT1" s="376"/>
      <c r="AU1" s="376"/>
      <c r="AV1" s="376"/>
      <c r="AW1" s="376"/>
      <c r="AX1" s="376"/>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6" t="s">
        <v>1952</v>
      </c>
      <c r="N35" s="376"/>
      <c r="O35" s="376"/>
      <c r="P35" s="376"/>
      <c r="Q35" s="376"/>
      <c r="R35" s="376"/>
      <c r="S35" s="376"/>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6" t="s">
        <v>2035</v>
      </c>
      <c r="N51" s="376"/>
      <c r="O51" s="376"/>
      <c r="P51" s="376"/>
      <c r="Q51" s="376"/>
      <c r="R51" s="376"/>
      <c r="S51" s="376"/>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6" priority="304"/>
  </conditionalFormatting>
  <conditionalFormatting sqref="F401:F402">
    <cfRule type="duplicateValues" dxfId="305" priority="305"/>
  </conditionalFormatting>
  <conditionalFormatting sqref="I2:I1277 I1478:I1048576 L2">
    <cfRule type="cellIs" dxfId="304" priority="303" operator="greaterThan">
      <formula>2</formula>
    </cfRule>
  </conditionalFormatting>
  <conditionalFormatting sqref="I1079:I1275">
    <cfRule type="containsText" dxfId="303" priority="293" operator="containsText" text="3">
      <formula>NOT(ISERROR(SEARCH("3",I1079)))</formula>
    </cfRule>
  </conditionalFormatting>
  <conditionalFormatting sqref="F1102:F1103 F1105:F1107">
    <cfRule type="duplicateValues" dxfId="302" priority="289"/>
  </conditionalFormatting>
  <conditionalFormatting sqref="F1102:F1103">
    <cfRule type="duplicateValues" dxfId="301" priority="290"/>
  </conditionalFormatting>
  <conditionalFormatting sqref="F1104">
    <cfRule type="duplicateValues" dxfId="300" priority="287"/>
  </conditionalFormatting>
  <conditionalFormatting sqref="F1104">
    <cfRule type="duplicateValues" dxfId="299" priority="288"/>
  </conditionalFormatting>
  <conditionalFormatting sqref="F1108:F1114">
    <cfRule type="duplicateValues" dxfId="298" priority="291"/>
  </conditionalFormatting>
  <conditionalFormatting sqref="F1115:F1116">
    <cfRule type="duplicateValues" dxfId="297" priority="292"/>
  </conditionalFormatting>
  <conditionalFormatting sqref="F1136:F1140">
    <cfRule type="duplicateValues" dxfId="296" priority="286"/>
  </conditionalFormatting>
  <conditionalFormatting sqref="F1158">
    <cfRule type="duplicateValues" dxfId="295" priority="282"/>
  </conditionalFormatting>
  <conditionalFormatting sqref="F1158">
    <cfRule type="duplicateValues" dxfId="294" priority="283"/>
  </conditionalFormatting>
  <conditionalFormatting sqref="F1166">
    <cfRule type="duplicateValues" dxfId="293" priority="281"/>
  </conditionalFormatting>
  <conditionalFormatting sqref="F1169 F1159:F1165">
    <cfRule type="duplicateValues" dxfId="292" priority="284"/>
  </conditionalFormatting>
  <conditionalFormatting sqref="F1171 F1167:F1168">
    <cfRule type="duplicateValues" dxfId="291" priority="285"/>
  </conditionalFormatting>
  <conditionalFormatting sqref="F1175:F1177">
    <cfRule type="duplicateValues" dxfId="290" priority="280"/>
  </conditionalFormatting>
  <conditionalFormatting sqref="F1186:F1199">
    <cfRule type="duplicateValues" dxfId="289" priority="278"/>
  </conditionalFormatting>
  <conditionalFormatting sqref="F1185">
    <cfRule type="duplicateValues" dxfId="288" priority="279"/>
  </conditionalFormatting>
  <conditionalFormatting sqref="F1221:F1223">
    <cfRule type="duplicateValues" dxfId="287" priority="276"/>
  </conditionalFormatting>
  <conditionalFormatting sqref="F1229:F1230">
    <cfRule type="duplicateValues" dxfId="286" priority="277"/>
  </conditionalFormatting>
  <conditionalFormatting sqref="F1226:F1227">
    <cfRule type="duplicateValues" dxfId="285" priority="275"/>
  </conditionalFormatting>
  <conditionalFormatting sqref="F1232">
    <cfRule type="duplicateValues" dxfId="284" priority="273"/>
  </conditionalFormatting>
  <conditionalFormatting sqref="F1232">
    <cfRule type="duplicateValues" dxfId="283" priority="272"/>
  </conditionalFormatting>
  <conditionalFormatting sqref="F1232">
    <cfRule type="duplicateValues" dxfId="282" priority="271"/>
  </conditionalFormatting>
  <conditionalFormatting sqref="F1250:F1257">
    <cfRule type="duplicateValues" dxfId="281" priority="274"/>
  </conditionalFormatting>
  <conditionalFormatting sqref="F1178:F1184">
    <cfRule type="duplicateValues" dxfId="280" priority="294"/>
  </conditionalFormatting>
  <conditionalFormatting sqref="F1200:F1215">
    <cfRule type="duplicateValues" dxfId="279" priority="295"/>
  </conditionalFormatting>
  <conditionalFormatting sqref="F1231 F1228 F1224:F1225">
    <cfRule type="duplicateValues" dxfId="278" priority="296"/>
  </conditionalFormatting>
  <conditionalFormatting sqref="F1154:F1157">
    <cfRule type="duplicateValues" dxfId="277" priority="297"/>
  </conditionalFormatting>
  <conditionalFormatting sqref="F1260:F1262">
    <cfRule type="duplicateValues" dxfId="276" priority="269"/>
  </conditionalFormatting>
  <conditionalFormatting sqref="F1269:F1270">
    <cfRule type="duplicateValues" dxfId="275" priority="270"/>
  </conditionalFormatting>
  <conditionalFormatting sqref="F1265:F1266">
    <cfRule type="duplicateValues" dxfId="274" priority="268"/>
  </conditionalFormatting>
  <conditionalFormatting sqref="F1233:F1249">
    <cfRule type="duplicateValues" dxfId="273" priority="298"/>
  </conditionalFormatting>
  <conditionalFormatting sqref="F1144:F1153">
    <cfRule type="duplicateValues" dxfId="272" priority="299"/>
  </conditionalFormatting>
  <conditionalFormatting sqref="F1216:F1218">
    <cfRule type="duplicateValues" dxfId="271" priority="300"/>
  </conditionalFormatting>
  <conditionalFormatting sqref="F1267:F1268 F1263:F1264">
    <cfRule type="duplicateValues" dxfId="270" priority="301"/>
  </conditionalFormatting>
  <conditionalFormatting sqref="F1271:F1275">
    <cfRule type="duplicateValues" dxfId="269" priority="302"/>
  </conditionalFormatting>
  <conditionalFormatting sqref="F1276">
    <cfRule type="duplicateValues" dxfId="268" priority="267"/>
  </conditionalFormatting>
  <conditionalFormatting sqref="I1276">
    <cfRule type="containsText" dxfId="267" priority="266" operator="containsText" text="3">
      <formula>NOT(ISERROR(SEARCH("3",I1276)))</formula>
    </cfRule>
  </conditionalFormatting>
  <conditionalFormatting sqref="F1277">
    <cfRule type="duplicateValues" dxfId="266" priority="265"/>
  </conditionalFormatting>
  <conditionalFormatting sqref="I1277">
    <cfRule type="containsText" dxfId="265" priority="264" operator="containsText" text="3">
      <formula>NOT(ISERROR(SEARCH("3",I1277)))</formula>
    </cfRule>
  </conditionalFormatting>
  <conditionalFormatting sqref="R50">
    <cfRule type="containsText" dxfId="264" priority="263" operator="containsText" text="3">
      <formula>NOT(ISERROR(SEARCH("3",R50)))</formula>
    </cfRule>
  </conditionalFormatting>
  <conditionalFormatting sqref="R49">
    <cfRule type="containsText" dxfId="263" priority="262" operator="containsText" text="3">
      <formula>NOT(ISERROR(SEARCH("3",R49)))</formula>
    </cfRule>
  </conditionalFormatting>
  <conditionalFormatting sqref="E1478:E1048576 E1:E1277">
    <cfRule type="duplicateValues" dxfId="262" priority="261"/>
  </conditionalFormatting>
  <conditionalFormatting sqref="F1478:F1048576 F1:F1277">
    <cfRule type="duplicateValues" dxfId="261" priority="260"/>
  </conditionalFormatting>
  <conditionalFormatting sqref="F1278">
    <cfRule type="duplicateValues" dxfId="260" priority="259"/>
  </conditionalFormatting>
  <conditionalFormatting sqref="I1278:I1289">
    <cfRule type="containsText" dxfId="259" priority="258" operator="containsText" text="3">
      <formula>NOT(ISERROR(SEARCH("3",I1278)))</formula>
    </cfRule>
  </conditionalFormatting>
  <conditionalFormatting sqref="F1279:F1280">
    <cfRule type="duplicateValues" dxfId="258" priority="257"/>
  </conditionalFormatting>
  <conditionalFormatting sqref="F1281:F1282">
    <cfRule type="duplicateValues" dxfId="257" priority="256"/>
  </conditionalFormatting>
  <conditionalFormatting sqref="F1284">
    <cfRule type="duplicateValues" dxfId="256" priority="253"/>
  </conditionalFormatting>
  <conditionalFormatting sqref="F1284">
    <cfRule type="duplicateValues" dxfId="255" priority="252"/>
  </conditionalFormatting>
  <conditionalFormatting sqref="F1284">
    <cfRule type="duplicateValues" dxfId="254" priority="251"/>
  </conditionalFormatting>
  <conditionalFormatting sqref="F1283">
    <cfRule type="duplicateValues" dxfId="253" priority="254"/>
  </conditionalFormatting>
  <conditionalFormatting sqref="F1285:F1289">
    <cfRule type="duplicateValues" dxfId="252" priority="255"/>
  </conditionalFormatting>
  <conditionalFormatting sqref="F1290:F1293">
    <cfRule type="duplicateValues" dxfId="251" priority="250"/>
  </conditionalFormatting>
  <conditionalFormatting sqref="I1290:I1291">
    <cfRule type="containsText" dxfId="250" priority="249" operator="containsText" text="3">
      <formula>NOT(ISERROR(SEARCH("3",I1290)))</formula>
    </cfRule>
  </conditionalFormatting>
  <conditionalFormatting sqref="I1292:I1293">
    <cfRule type="containsText" dxfId="249" priority="248" operator="containsText" text="3">
      <formula>NOT(ISERROR(SEARCH("3",I1292)))</formula>
    </cfRule>
  </conditionalFormatting>
  <conditionalFormatting sqref="F1294:F1295">
    <cfRule type="duplicateValues" dxfId="248" priority="247"/>
  </conditionalFormatting>
  <conditionalFormatting sqref="I1294:I1295">
    <cfRule type="containsText" dxfId="247" priority="246" operator="containsText" text="3">
      <formula>NOT(ISERROR(SEARCH("3",I1294)))</formula>
    </cfRule>
  </conditionalFormatting>
  <conditionalFormatting sqref="E1296">
    <cfRule type="duplicateValues" dxfId="246" priority="226"/>
  </conditionalFormatting>
  <conditionalFormatting sqref="E1296">
    <cfRule type="duplicateValues" dxfId="245" priority="225"/>
  </conditionalFormatting>
  <conditionalFormatting sqref="F1296">
    <cfRule type="duplicateValues" dxfId="244" priority="223"/>
  </conditionalFormatting>
  <conditionalFormatting sqref="F1296">
    <cfRule type="duplicateValues" dxfId="243" priority="221"/>
    <cfRule type="duplicateValues" dxfId="242" priority="222"/>
  </conditionalFormatting>
  <conditionalFormatting sqref="F1296">
    <cfRule type="duplicateValues" dxfId="241" priority="224"/>
  </conditionalFormatting>
  <conditionalFormatting sqref="F1297">
    <cfRule type="duplicateValues" dxfId="240" priority="219"/>
  </conditionalFormatting>
  <conditionalFormatting sqref="E1297">
    <cfRule type="duplicateValues" dxfId="239" priority="218"/>
  </conditionalFormatting>
  <conditionalFormatting sqref="E1297">
    <cfRule type="duplicateValues" dxfId="238" priority="217"/>
  </conditionalFormatting>
  <conditionalFormatting sqref="F1297">
    <cfRule type="duplicateValues" dxfId="237" priority="215"/>
    <cfRule type="duplicateValues" dxfId="236" priority="216"/>
  </conditionalFormatting>
  <conditionalFormatting sqref="F1297">
    <cfRule type="duplicateValues" dxfId="235" priority="220"/>
  </conditionalFormatting>
  <conditionalFormatting sqref="F1298">
    <cfRule type="duplicateValues" dxfId="234" priority="213"/>
  </conditionalFormatting>
  <conditionalFormatting sqref="E1298">
    <cfRule type="duplicateValues" dxfId="233" priority="212"/>
  </conditionalFormatting>
  <conditionalFormatting sqref="E1298">
    <cfRule type="duplicateValues" dxfId="232" priority="211"/>
  </conditionalFormatting>
  <conditionalFormatting sqref="F1298">
    <cfRule type="duplicateValues" dxfId="231" priority="209"/>
    <cfRule type="duplicateValues" dxfId="230" priority="210"/>
  </conditionalFormatting>
  <conditionalFormatting sqref="F1298">
    <cfRule type="duplicateValues" dxfId="229" priority="214"/>
  </conditionalFormatting>
  <conditionalFormatting sqref="F1299">
    <cfRule type="duplicateValues" dxfId="228" priority="207"/>
  </conditionalFormatting>
  <conditionalFormatting sqref="E1299">
    <cfRule type="duplicateValues" dxfId="227" priority="206"/>
  </conditionalFormatting>
  <conditionalFormatting sqref="E1299">
    <cfRule type="duplicateValues" dxfId="226" priority="205"/>
  </conditionalFormatting>
  <conditionalFormatting sqref="F1299">
    <cfRule type="duplicateValues" dxfId="225" priority="203"/>
    <cfRule type="duplicateValues" dxfId="224" priority="204"/>
  </conditionalFormatting>
  <conditionalFormatting sqref="F1299">
    <cfRule type="duplicateValues" dxfId="223" priority="208"/>
  </conditionalFormatting>
  <conditionalFormatting sqref="F1300">
    <cfRule type="duplicateValues" dxfId="222" priority="201"/>
  </conditionalFormatting>
  <conditionalFormatting sqref="E1300">
    <cfRule type="duplicateValues" dxfId="221" priority="200"/>
  </conditionalFormatting>
  <conditionalFormatting sqref="E1300">
    <cfRule type="duplicateValues" dxfId="220" priority="199"/>
  </conditionalFormatting>
  <conditionalFormatting sqref="F1300">
    <cfRule type="duplicateValues" dxfId="219" priority="197"/>
    <cfRule type="duplicateValues" dxfId="218" priority="198"/>
  </conditionalFormatting>
  <conditionalFormatting sqref="F1300">
    <cfRule type="duplicateValues" dxfId="217" priority="202"/>
  </conditionalFormatting>
  <conditionalFormatting sqref="F1301:F1302">
    <cfRule type="duplicateValues" dxfId="216" priority="195"/>
  </conditionalFormatting>
  <conditionalFormatting sqref="E1301:E1302">
    <cfRule type="duplicateValues" dxfId="215" priority="194"/>
  </conditionalFormatting>
  <conditionalFormatting sqref="E1301:E1302">
    <cfRule type="duplicateValues" dxfId="214" priority="193"/>
  </conditionalFormatting>
  <conditionalFormatting sqref="F1301:F1302">
    <cfRule type="duplicateValues" dxfId="213" priority="191"/>
    <cfRule type="duplicateValues" dxfId="212" priority="192"/>
  </conditionalFormatting>
  <conditionalFormatting sqref="F1301:F1302">
    <cfRule type="duplicateValues" dxfId="211" priority="196"/>
  </conditionalFormatting>
  <conditionalFormatting sqref="E1303:E1304">
    <cfRule type="duplicateValues" dxfId="210" priority="187"/>
  </conditionalFormatting>
  <conditionalFormatting sqref="E1303:E1304">
    <cfRule type="duplicateValues" dxfId="209" priority="186"/>
  </conditionalFormatting>
  <conditionalFormatting sqref="F1303:F1310">
    <cfRule type="duplicateValues" dxfId="208" priority="188"/>
  </conditionalFormatting>
  <conditionalFormatting sqref="F1303:F1310">
    <cfRule type="duplicateValues" dxfId="207" priority="189"/>
    <cfRule type="duplicateValues" dxfId="206" priority="190"/>
  </conditionalFormatting>
  <conditionalFormatting sqref="E1314:E1315">
    <cfRule type="duplicateValues" dxfId="205" priority="172"/>
  </conditionalFormatting>
  <conditionalFormatting sqref="F1314:F1315">
    <cfRule type="duplicateValues" dxfId="204" priority="170"/>
    <cfRule type="duplicateValues" dxfId="203" priority="171"/>
  </conditionalFormatting>
  <conditionalFormatting sqref="F1314:F1315">
    <cfRule type="duplicateValues" dxfId="202" priority="173"/>
  </conditionalFormatting>
  <conditionalFormatting sqref="E1311:E1313">
    <cfRule type="duplicateValues" dxfId="201" priority="174"/>
  </conditionalFormatting>
  <conditionalFormatting sqref="F1311:F1313">
    <cfRule type="duplicateValues" dxfId="200" priority="175"/>
    <cfRule type="duplicateValues" dxfId="199" priority="176"/>
  </conditionalFormatting>
  <conditionalFormatting sqref="F1311:F1313">
    <cfRule type="duplicateValues" dxfId="198" priority="177"/>
  </conditionalFormatting>
  <conditionalFormatting sqref="E1316:E1318">
    <cfRule type="duplicateValues" dxfId="197" priority="178"/>
  </conditionalFormatting>
  <conditionalFormatting sqref="F1316:F1318">
    <cfRule type="duplicateValues" dxfId="196" priority="179"/>
    <cfRule type="duplicateValues" dxfId="195" priority="180"/>
  </conditionalFormatting>
  <conditionalFormatting sqref="F1316:F1318">
    <cfRule type="duplicateValues" dxfId="194" priority="181"/>
  </conditionalFormatting>
  <conditionalFormatting sqref="E1319:E1321">
    <cfRule type="duplicateValues" dxfId="193" priority="182"/>
  </conditionalFormatting>
  <conditionalFormatting sqref="F1319:F1321">
    <cfRule type="duplicateValues" dxfId="192" priority="183"/>
    <cfRule type="duplicateValues" dxfId="191" priority="184"/>
  </conditionalFormatting>
  <conditionalFormatting sqref="F1319:F1321">
    <cfRule type="duplicateValues" dxfId="190" priority="185"/>
  </conditionalFormatting>
  <conditionalFormatting sqref="E1322:E1323">
    <cfRule type="duplicateValues" dxfId="189" priority="152"/>
  </conditionalFormatting>
  <conditionalFormatting sqref="F1322:F1323">
    <cfRule type="duplicateValues" dxfId="188" priority="150"/>
    <cfRule type="duplicateValues" dxfId="187" priority="151"/>
  </conditionalFormatting>
  <conditionalFormatting sqref="F1322:F1323">
    <cfRule type="duplicateValues" dxfId="186" priority="153"/>
  </conditionalFormatting>
  <conditionalFormatting sqref="E1328">
    <cfRule type="duplicateValues" dxfId="185" priority="154"/>
  </conditionalFormatting>
  <conditionalFormatting sqref="F1328">
    <cfRule type="duplicateValues" dxfId="184" priority="155"/>
    <cfRule type="duplicateValues" dxfId="183" priority="156"/>
  </conditionalFormatting>
  <conditionalFormatting sqref="F1328">
    <cfRule type="duplicateValues" dxfId="182" priority="157"/>
  </conditionalFormatting>
  <conditionalFormatting sqref="E1327">
    <cfRule type="duplicateValues" dxfId="181" priority="158"/>
  </conditionalFormatting>
  <conditionalFormatting sqref="F1327">
    <cfRule type="duplicateValues" dxfId="180" priority="159"/>
    <cfRule type="duplicateValues" dxfId="179" priority="160"/>
  </conditionalFormatting>
  <conditionalFormatting sqref="F1327">
    <cfRule type="duplicateValues" dxfId="178" priority="161"/>
  </conditionalFormatting>
  <conditionalFormatting sqref="E1326">
    <cfRule type="duplicateValues" dxfId="177" priority="162"/>
  </conditionalFormatting>
  <conditionalFormatting sqref="F1326">
    <cfRule type="duplicateValues" dxfId="176" priority="163"/>
    <cfRule type="duplicateValues" dxfId="175" priority="164"/>
  </conditionalFormatting>
  <conditionalFormatting sqref="F1326">
    <cfRule type="duplicateValues" dxfId="174" priority="165"/>
  </conditionalFormatting>
  <conditionalFormatting sqref="E1324:E1325">
    <cfRule type="duplicateValues" dxfId="173" priority="166"/>
  </conditionalFormatting>
  <conditionalFormatting sqref="F1324:F1325">
    <cfRule type="duplicateValues" dxfId="172" priority="167"/>
    <cfRule type="duplicateValues" dxfId="171" priority="168"/>
  </conditionalFormatting>
  <conditionalFormatting sqref="F1324:F1325">
    <cfRule type="duplicateValues" dxfId="170" priority="169"/>
  </conditionalFormatting>
  <conditionalFormatting sqref="F1337:F1338">
    <cfRule type="duplicateValues" dxfId="169" priority="148"/>
  </conditionalFormatting>
  <conditionalFormatting sqref="E1337:E1338">
    <cfRule type="duplicateValues" dxfId="168" priority="147"/>
  </conditionalFormatting>
  <conditionalFormatting sqref="E1337:E1338">
    <cfRule type="duplicateValues" dxfId="167" priority="146"/>
  </conditionalFormatting>
  <conditionalFormatting sqref="F1337:F1338">
    <cfRule type="duplicateValues" dxfId="166" priority="144"/>
    <cfRule type="duplicateValues" dxfId="165" priority="145"/>
  </conditionalFormatting>
  <conditionalFormatting sqref="F1337:F1338">
    <cfRule type="duplicateValues" dxfId="164" priority="149"/>
  </conditionalFormatting>
  <conditionalFormatting sqref="E1339">
    <cfRule type="duplicateValues" dxfId="163" priority="142"/>
  </conditionalFormatting>
  <conditionalFormatting sqref="F1339">
    <cfRule type="duplicateValues" dxfId="162" priority="143"/>
  </conditionalFormatting>
  <conditionalFormatting sqref="F1340">
    <cfRule type="duplicateValues" dxfId="161" priority="140"/>
  </conditionalFormatting>
  <conditionalFormatting sqref="E1340">
    <cfRule type="duplicateValues" dxfId="160" priority="139"/>
  </conditionalFormatting>
  <conditionalFormatting sqref="E1340">
    <cfRule type="duplicateValues" dxfId="159" priority="138"/>
  </conditionalFormatting>
  <conditionalFormatting sqref="F1340">
    <cfRule type="duplicateValues" dxfId="158" priority="136"/>
    <cfRule type="duplicateValues" dxfId="157" priority="137"/>
  </conditionalFormatting>
  <conditionalFormatting sqref="F1340">
    <cfRule type="duplicateValues" dxfId="156" priority="141"/>
  </conditionalFormatting>
  <conditionalFormatting sqref="E1341">
    <cfRule type="duplicateValues" dxfId="155" priority="134"/>
  </conditionalFormatting>
  <conditionalFormatting sqref="F1341">
    <cfRule type="duplicateValues" dxfId="154" priority="132"/>
    <cfRule type="duplicateValues" dxfId="153" priority="133"/>
  </conditionalFormatting>
  <conditionalFormatting sqref="F1341">
    <cfRule type="duplicateValues" dxfId="152" priority="135"/>
  </conditionalFormatting>
  <conditionalFormatting sqref="E1342">
    <cfRule type="duplicateValues" dxfId="151" priority="129"/>
  </conditionalFormatting>
  <conditionalFormatting sqref="E1342">
    <cfRule type="duplicateValues" dxfId="150" priority="128"/>
  </conditionalFormatting>
  <conditionalFormatting sqref="F1342">
    <cfRule type="duplicateValues" dxfId="149" priority="126"/>
    <cfRule type="duplicateValues" dxfId="148" priority="127"/>
  </conditionalFormatting>
  <conditionalFormatting sqref="F1342">
    <cfRule type="duplicateValues" dxfId="147" priority="130"/>
  </conditionalFormatting>
  <conditionalFormatting sqref="F1342">
    <cfRule type="duplicateValues" dxfId="146" priority="131"/>
  </conditionalFormatting>
  <conditionalFormatting sqref="F1343:F1353">
    <cfRule type="duplicateValues" dxfId="145" priority="123"/>
  </conditionalFormatting>
  <conditionalFormatting sqref="F1343:F1353">
    <cfRule type="duplicateValues" dxfId="144" priority="124"/>
    <cfRule type="duplicateValues" dxfId="143" priority="125"/>
  </conditionalFormatting>
  <conditionalFormatting sqref="E1357:E1364 E1354">
    <cfRule type="duplicateValues" dxfId="142" priority="119"/>
  </conditionalFormatting>
  <conditionalFormatting sqref="F1357:F1364 F1354">
    <cfRule type="duplicateValues" dxfId="141" priority="120"/>
    <cfRule type="duplicateValues" dxfId="140" priority="121"/>
  </conditionalFormatting>
  <conditionalFormatting sqref="F1357:F1364 F1354">
    <cfRule type="duplicateValues" dxfId="139" priority="122"/>
  </conditionalFormatting>
  <conditionalFormatting sqref="E1365:E1366">
    <cfRule type="duplicateValues" dxfId="138" priority="118"/>
  </conditionalFormatting>
  <conditionalFormatting sqref="F1365:F1366">
    <cfRule type="duplicateValues" dxfId="137" priority="115"/>
    <cfRule type="duplicateValues" dxfId="136" priority="116"/>
  </conditionalFormatting>
  <conditionalFormatting sqref="F1365:F1366">
    <cfRule type="duplicateValues" dxfId="135" priority="117"/>
  </conditionalFormatting>
  <conditionalFormatting sqref="E1355">
    <cfRule type="duplicateValues" dxfId="134" priority="113"/>
  </conditionalFormatting>
  <conditionalFormatting sqref="F1355">
    <cfRule type="duplicateValues" dxfId="133" priority="111"/>
    <cfRule type="duplicateValues" dxfId="132" priority="112"/>
  </conditionalFormatting>
  <conditionalFormatting sqref="F1355">
    <cfRule type="duplicateValues" dxfId="131" priority="114"/>
  </conditionalFormatting>
  <conditionalFormatting sqref="E1367">
    <cfRule type="duplicateValues" dxfId="130" priority="97"/>
  </conditionalFormatting>
  <conditionalFormatting sqref="F1367">
    <cfRule type="duplicateValues" dxfId="129" priority="95"/>
    <cfRule type="duplicateValues" dxfId="128" priority="96"/>
  </conditionalFormatting>
  <conditionalFormatting sqref="F1367">
    <cfRule type="duplicateValues" dxfId="127" priority="98"/>
  </conditionalFormatting>
  <conditionalFormatting sqref="E1374">
    <cfRule type="duplicateValues" dxfId="126" priority="93"/>
  </conditionalFormatting>
  <conditionalFormatting sqref="F1374">
    <cfRule type="duplicateValues" dxfId="125" priority="91"/>
    <cfRule type="duplicateValues" dxfId="124" priority="92"/>
  </conditionalFormatting>
  <conditionalFormatting sqref="F1374">
    <cfRule type="duplicateValues" dxfId="123" priority="94"/>
  </conditionalFormatting>
  <conditionalFormatting sqref="E1375 E1368">
    <cfRule type="duplicateValues" dxfId="122" priority="99"/>
  </conditionalFormatting>
  <conditionalFormatting sqref="F1375 F1368">
    <cfRule type="duplicateValues" dxfId="121" priority="100"/>
    <cfRule type="duplicateValues" dxfId="120" priority="101"/>
  </conditionalFormatting>
  <conditionalFormatting sqref="F1375 F1368">
    <cfRule type="duplicateValues" dxfId="119" priority="102"/>
  </conditionalFormatting>
  <conditionalFormatting sqref="E1370">
    <cfRule type="duplicateValues" dxfId="118" priority="103"/>
  </conditionalFormatting>
  <conditionalFormatting sqref="F1370">
    <cfRule type="duplicateValues" dxfId="117" priority="104"/>
    <cfRule type="duplicateValues" dxfId="116" priority="105"/>
  </conditionalFormatting>
  <conditionalFormatting sqref="F1370">
    <cfRule type="duplicateValues" dxfId="115" priority="106"/>
  </conditionalFormatting>
  <conditionalFormatting sqref="E1369 E1371:E1373">
    <cfRule type="duplicateValues" dxfId="114" priority="107"/>
  </conditionalFormatting>
  <conditionalFormatting sqref="F1369 F1371:F1373">
    <cfRule type="duplicateValues" dxfId="113" priority="108"/>
    <cfRule type="duplicateValues" dxfId="112" priority="109"/>
  </conditionalFormatting>
  <conditionalFormatting sqref="F1369 F1371:F1373">
    <cfRule type="duplicateValues" dxfId="111" priority="110"/>
  </conditionalFormatting>
  <conditionalFormatting sqref="E1387:E1388">
    <cfRule type="duplicateValues" dxfId="110" priority="89"/>
  </conditionalFormatting>
  <conditionalFormatting sqref="F1387:F1388">
    <cfRule type="duplicateValues" dxfId="109" priority="87"/>
    <cfRule type="duplicateValues" dxfId="108" priority="88"/>
  </conditionalFormatting>
  <conditionalFormatting sqref="F1387:F1388">
    <cfRule type="duplicateValues" dxfId="107" priority="90"/>
  </conditionalFormatting>
  <conditionalFormatting sqref="E1389:E1390">
    <cfRule type="duplicateValues" dxfId="106" priority="85"/>
  </conditionalFormatting>
  <conditionalFormatting sqref="F1389:F1390">
    <cfRule type="duplicateValues" dxfId="105" priority="83"/>
    <cfRule type="duplicateValues" dxfId="104" priority="84"/>
  </conditionalFormatting>
  <conditionalFormatting sqref="F1389:F1390">
    <cfRule type="duplicateValues" dxfId="103" priority="86"/>
  </conditionalFormatting>
  <conditionalFormatting sqref="E1391">
    <cfRule type="duplicateValues" dxfId="102" priority="81"/>
  </conditionalFormatting>
  <conditionalFormatting sqref="F1391">
    <cfRule type="duplicateValues" dxfId="101" priority="79"/>
    <cfRule type="duplicateValues" dxfId="100" priority="80"/>
  </conditionalFormatting>
  <conditionalFormatting sqref="F1391">
    <cfRule type="duplicateValues" dxfId="99" priority="82"/>
  </conditionalFormatting>
  <conditionalFormatting sqref="E1392:E1393">
    <cfRule type="duplicateValues" dxfId="98" priority="77"/>
  </conditionalFormatting>
  <conditionalFormatting sqref="F1392:F1393">
    <cfRule type="duplicateValues" dxfId="97" priority="75"/>
    <cfRule type="duplicateValues" dxfId="96" priority="76"/>
  </conditionalFormatting>
  <conditionalFormatting sqref="F1392:F1393">
    <cfRule type="duplicateValues" dxfId="95" priority="78"/>
  </conditionalFormatting>
  <conditionalFormatting sqref="E1400:E1402">
    <cfRule type="duplicateValues" dxfId="94" priority="74"/>
  </conditionalFormatting>
  <conditionalFormatting sqref="F1400:F1402">
    <cfRule type="duplicateValues" dxfId="93" priority="71"/>
    <cfRule type="duplicateValues" dxfId="92" priority="72"/>
  </conditionalFormatting>
  <conditionalFormatting sqref="F1400:F1402">
    <cfRule type="duplicateValues" dxfId="91" priority="73"/>
  </conditionalFormatting>
  <conditionalFormatting sqref="E1403:E1405">
    <cfRule type="duplicateValues" dxfId="90" priority="70"/>
  </conditionalFormatting>
  <conditionalFormatting sqref="F1403:F1405">
    <cfRule type="duplicateValues" dxfId="89" priority="67"/>
    <cfRule type="duplicateValues" dxfId="88" priority="68"/>
  </conditionalFormatting>
  <conditionalFormatting sqref="F1403:F1405">
    <cfRule type="duplicateValues" dxfId="87" priority="69"/>
  </conditionalFormatting>
  <conditionalFormatting sqref="E1406:E1408">
    <cfRule type="duplicateValues" dxfId="86" priority="66"/>
  </conditionalFormatting>
  <conditionalFormatting sqref="F1406:F1408">
    <cfRule type="duplicateValues" dxfId="85" priority="63"/>
    <cfRule type="duplicateValues" dxfId="84" priority="64"/>
  </conditionalFormatting>
  <conditionalFormatting sqref="F1406:F1408">
    <cfRule type="duplicateValues" dxfId="83" priority="65"/>
  </conditionalFormatting>
  <conditionalFormatting sqref="E1409:E1411">
    <cfRule type="duplicateValues" dxfId="82" priority="61"/>
  </conditionalFormatting>
  <conditionalFormatting sqref="F1409:F1411">
    <cfRule type="duplicateValues" dxfId="81" priority="59"/>
    <cfRule type="duplicateValues" dxfId="80" priority="60"/>
  </conditionalFormatting>
  <conditionalFormatting sqref="F1409:F1411">
    <cfRule type="duplicateValues" dxfId="79" priority="62"/>
  </conditionalFormatting>
  <conditionalFormatting sqref="E1412:E1414">
    <cfRule type="duplicateValues" dxfId="78" priority="57"/>
  </conditionalFormatting>
  <conditionalFormatting sqref="F1412:F1414">
    <cfRule type="duplicateValues" dxfId="77" priority="55"/>
    <cfRule type="duplicateValues" dxfId="76" priority="56"/>
  </conditionalFormatting>
  <conditionalFormatting sqref="F1412:F1414">
    <cfRule type="duplicateValues" dxfId="75" priority="58"/>
  </conditionalFormatting>
  <conditionalFormatting sqref="E1428:E1429">
    <cfRule type="duplicateValues" dxfId="74" priority="53"/>
  </conditionalFormatting>
  <conditionalFormatting sqref="F1428:F1429">
    <cfRule type="duplicateValues" dxfId="73" priority="51"/>
    <cfRule type="duplicateValues" dxfId="72" priority="52"/>
  </conditionalFormatting>
  <conditionalFormatting sqref="F1428:F1429">
    <cfRule type="duplicateValues" dxfId="71" priority="54"/>
  </conditionalFormatting>
  <conditionalFormatting sqref="E1430:E1431">
    <cfRule type="duplicateValues" dxfId="70" priority="49"/>
  </conditionalFormatting>
  <conditionalFormatting sqref="F1430:F1431">
    <cfRule type="duplicateValues" dxfId="69" priority="47"/>
    <cfRule type="duplicateValues" dxfId="68" priority="48"/>
  </conditionalFormatting>
  <conditionalFormatting sqref="F1430:F1431">
    <cfRule type="duplicateValues" dxfId="67" priority="50"/>
  </conditionalFormatting>
  <conditionalFormatting sqref="E1432">
    <cfRule type="duplicateValues" dxfId="66" priority="45"/>
  </conditionalFormatting>
  <conditionalFormatting sqref="F1432">
    <cfRule type="duplicateValues" dxfId="65" priority="43"/>
    <cfRule type="duplicateValues" dxfId="64" priority="44"/>
  </conditionalFormatting>
  <conditionalFormatting sqref="F1432">
    <cfRule type="duplicateValues" dxfId="63" priority="46"/>
  </conditionalFormatting>
  <conditionalFormatting sqref="E1435:E1437">
    <cfRule type="duplicateValues" dxfId="62" priority="41"/>
  </conditionalFormatting>
  <conditionalFormatting sqref="F1435:F1437">
    <cfRule type="duplicateValues" dxfId="61" priority="39"/>
    <cfRule type="duplicateValues" dxfId="60" priority="40"/>
  </conditionalFormatting>
  <conditionalFormatting sqref="F1435:F1437">
    <cfRule type="duplicateValues" dxfId="59" priority="42"/>
  </conditionalFormatting>
  <conditionalFormatting sqref="E1438:E1440">
    <cfRule type="duplicateValues" dxfId="58" priority="37"/>
  </conditionalFormatting>
  <conditionalFormatting sqref="F1438:F1440">
    <cfRule type="duplicateValues" dxfId="57" priority="35"/>
    <cfRule type="duplicateValues" dxfId="56" priority="36"/>
  </conditionalFormatting>
  <conditionalFormatting sqref="F1438:F1440">
    <cfRule type="duplicateValues" dxfId="55" priority="38"/>
  </conditionalFormatting>
  <conditionalFormatting sqref="E1441:E1442">
    <cfRule type="duplicateValues" dxfId="54" priority="33"/>
  </conditionalFormatting>
  <conditionalFormatting sqref="F1441:F1442">
    <cfRule type="duplicateValues" dxfId="53" priority="31"/>
    <cfRule type="duplicateValues" dxfId="52" priority="32"/>
  </conditionalFormatting>
  <conditionalFormatting sqref="F1441:F1442">
    <cfRule type="duplicateValues" dxfId="51" priority="34"/>
  </conditionalFormatting>
  <conditionalFormatting sqref="E1443:E1444">
    <cfRule type="duplicateValues" dxfId="50" priority="29"/>
  </conditionalFormatting>
  <conditionalFormatting sqref="F1443:F1444">
    <cfRule type="duplicateValues" dxfId="49" priority="27"/>
    <cfRule type="duplicateValues" dxfId="48" priority="28"/>
  </conditionalFormatting>
  <conditionalFormatting sqref="F1443:F1444">
    <cfRule type="duplicateValues" dxfId="47" priority="30"/>
  </conditionalFormatting>
  <conditionalFormatting sqref="E1433">
    <cfRule type="duplicateValues" dxfId="46" priority="25"/>
  </conditionalFormatting>
  <conditionalFormatting sqref="F1433">
    <cfRule type="duplicateValues" dxfId="45" priority="23"/>
    <cfRule type="duplicateValues" dxfId="44" priority="24"/>
  </conditionalFormatting>
  <conditionalFormatting sqref="F1433">
    <cfRule type="duplicateValues" dxfId="43" priority="26"/>
  </conditionalFormatting>
  <conditionalFormatting sqref="E1434">
    <cfRule type="duplicateValues" dxfId="42" priority="21"/>
  </conditionalFormatting>
  <conditionalFormatting sqref="F1434">
    <cfRule type="duplicateValues" dxfId="41" priority="19"/>
    <cfRule type="duplicateValues" dxfId="40" priority="20"/>
  </conditionalFormatting>
  <conditionalFormatting sqref="F1434">
    <cfRule type="duplicateValues" dxfId="39" priority="22"/>
  </conditionalFormatting>
  <conditionalFormatting sqref="E1452 E1445:E1447">
    <cfRule type="duplicateValues" dxfId="38" priority="9"/>
  </conditionalFormatting>
  <conditionalFormatting sqref="F1452 F1445:F1447">
    <cfRule type="duplicateValues" dxfId="37" priority="7"/>
    <cfRule type="duplicateValues" dxfId="36" priority="8"/>
  </conditionalFormatting>
  <conditionalFormatting sqref="F1452 F1445:F1447">
    <cfRule type="duplicateValues" dxfId="35" priority="10"/>
  </conditionalFormatting>
  <conditionalFormatting sqref="E1449:E1450">
    <cfRule type="duplicateValues" dxfId="34" priority="11"/>
  </conditionalFormatting>
  <conditionalFormatting sqref="F1449:F1450">
    <cfRule type="duplicateValues" dxfId="33" priority="12"/>
    <cfRule type="duplicateValues" dxfId="32" priority="13"/>
  </conditionalFormatting>
  <conditionalFormatting sqref="F1449:F1450">
    <cfRule type="duplicateValues" dxfId="31" priority="14"/>
  </conditionalFormatting>
  <conditionalFormatting sqref="E1451 E1448">
    <cfRule type="duplicateValues" dxfId="30" priority="15"/>
  </conditionalFormatting>
  <conditionalFormatting sqref="F1451 F1448">
    <cfRule type="duplicateValues" dxfId="29" priority="16"/>
    <cfRule type="duplicateValues" dxfId="28" priority="17"/>
  </conditionalFormatting>
  <conditionalFormatting sqref="F1451 F1448">
    <cfRule type="duplicateValues" dxfId="27" priority="18"/>
  </conditionalFormatting>
  <conditionalFormatting sqref="F1336">
    <cfRule type="duplicateValues" dxfId="26" priority="227"/>
  </conditionalFormatting>
  <conditionalFormatting sqref="E1336">
    <cfRule type="duplicateValues" dxfId="25" priority="228"/>
  </conditionalFormatting>
  <conditionalFormatting sqref="F1336">
    <cfRule type="duplicateValues" dxfId="24" priority="229"/>
    <cfRule type="duplicateValues" dxfId="23" priority="230"/>
  </conditionalFormatting>
  <conditionalFormatting sqref="F1394:F1398">
    <cfRule type="duplicateValues" dxfId="22" priority="231"/>
  </conditionalFormatting>
  <conditionalFormatting sqref="F1394:F1398">
    <cfRule type="duplicateValues" dxfId="21" priority="232"/>
    <cfRule type="duplicateValues" dxfId="20" priority="233"/>
  </conditionalFormatting>
  <conditionalFormatting sqref="I1296:I1476">
    <cfRule type="cellIs" dxfId="19" priority="4" operator="equal">
      <formula>3</formula>
    </cfRule>
    <cfRule type="cellIs" dxfId="18" priority="5" operator="greaterThan">
      <formula>3</formula>
    </cfRule>
    <cfRule type="cellIs" priority="6" operator="greaterThanOrEqual">
      <formula>3</formula>
    </cfRule>
  </conditionalFormatting>
  <conditionalFormatting sqref="F1339">
    <cfRule type="duplicateValues" dxfId="17" priority="234"/>
  </conditionalFormatting>
  <conditionalFormatting sqref="E1339">
    <cfRule type="duplicateValues" dxfId="16" priority="235"/>
  </conditionalFormatting>
  <conditionalFormatting sqref="F1339">
    <cfRule type="duplicateValues" dxfId="15" priority="236"/>
    <cfRule type="duplicateValues" dxfId="14" priority="237"/>
  </conditionalFormatting>
  <conditionalFormatting sqref="E1415:E1416">
    <cfRule type="duplicateValues" dxfId="13" priority="238"/>
  </conditionalFormatting>
  <conditionalFormatting sqref="F1415:F1416">
    <cfRule type="duplicateValues" dxfId="12" priority="239"/>
    <cfRule type="duplicateValues" dxfId="11" priority="240"/>
  </conditionalFormatting>
  <conditionalFormatting sqref="F1415:F1416">
    <cfRule type="duplicateValues" dxfId="10" priority="241"/>
  </conditionalFormatting>
  <conditionalFormatting sqref="E1417">
    <cfRule type="duplicateValues" dxfId="9" priority="242"/>
  </conditionalFormatting>
  <conditionalFormatting sqref="F1417">
    <cfRule type="duplicateValues" dxfId="8" priority="243"/>
    <cfRule type="duplicateValues" dxfId="7" priority="244"/>
  </conditionalFormatting>
  <conditionalFormatting sqref="F1417">
    <cfRule type="duplicateValues" dxfId="6" priority="245"/>
  </conditionalFormatting>
  <conditionalFormatting sqref="F1478:F1048576 F1:F1476">
    <cfRule type="duplicateValues" dxfId="5" priority="3"/>
  </conditionalFormatting>
  <conditionalFormatting sqref="E1478:E1048576 E1:E1476">
    <cfRule type="duplicateValues" dxfId="4" priority="1"/>
    <cfRule type="duplicateValues" dxfId="3"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2" priority="2"/>
  </conditionalFormatting>
  <conditionalFormatting sqref="D1:E1">
    <cfRule type="duplicateValues" dxfId="1"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2025-05-16T10:11:00Z</dcterms:modified>
</cp:coreProperties>
</file>