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80" firstSheet="0" activeTab="4" autoFilterDateGrouping="1"/>
  </bookViews>
  <sheets>
    <sheet name="門市主檔" sheetId="1" state="visible" r:id="rId1"/>
    <sheet name="IM" sheetId="2" state="visible" r:id="rId2"/>
    <sheet name="IM錯誤紀錄" sheetId="3" state="visible" r:id="rId3"/>
    <sheet name="吳宗鴻(1)" sheetId="4" state="visible" r:id="rId4"/>
    <sheet name="吳宗鴻" sheetId="5" state="visible" r:id="rId5"/>
    <sheet name="湯家瑋" sheetId="6" state="visible" r:id="rId6"/>
    <sheet name="狄澤洋" sheetId="7" state="visible" r:id="rId7"/>
    <sheet name="門市狀態" sheetId="8" state="visible" r:id="rId8"/>
    <sheet name="0919門市清單主檔" sheetId="9" state="visible" r:id="rId9"/>
    <sheet name="區域表" sheetId="10" state="visible" r:id="rId10"/>
    <sheet name="STAR專案" sheetId="11" state="visible" r:id="rId11"/>
    <sheet name="特殊門市清單" sheetId="12" state="hidden" r:id="rId12"/>
    <sheet name="部門對應" sheetId="13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A">#REF!</definedName>
    <definedName name="A00">[1]督導二課!$D$80</definedName>
    <definedName name="AA">#REF!</definedName>
    <definedName name="BEGIN">#REF!</definedName>
    <definedName name="BONUS">#REF!</definedName>
    <definedName name="CALK3">#REF!</definedName>
    <definedName name="CALP3">#REF!</definedName>
    <definedName name="DRALINE">#REF!</definedName>
    <definedName name="DRAWLINE">#REF!</definedName>
    <definedName name="FUCK">#REF!</definedName>
    <definedName name="FUCK1">#REF!</definedName>
    <definedName name="FUCK2">#REF!</definedName>
    <definedName name="FUCK4">#REF!</definedName>
    <definedName name="KEVIN3">#REF!</definedName>
    <definedName name="KMAKER">#REF!</definedName>
    <definedName name="MAN">#REF!</definedName>
    <definedName name="MIMI">#REF!</definedName>
    <definedName name="MIMI1">#REF!</definedName>
    <definedName name="MIMI2">#REF!</definedName>
    <definedName name="Print_Area_MI">#REF!</definedName>
    <definedName name="PRINTG">#REF!</definedName>
    <definedName name="RRRR">#REF!</definedName>
    <definedName name="SAVEOLDDATAFILE">#REF!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>#REF!</definedName>
    <definedName name="全區">#REF!</definedName>
    <definedName name="門店編號">#REF!</definedName>
    <definedName name="南區8月">#REF!</definedName>
    <definedName name="客服登錄資料">[4]客服登錄資料!#REF!</definedName>
    <definedName name="修改">#REF!</definedName>
    <definedName name="獅">#REF!</definedName>
    <definedName name="績效">#REF!</definedName>
    <definedName name="A" localSheetId="0">#REF!</definedName>
    <definedName name="AA" localSheetId="0">#REF!</definedName>
    <definedName name="BEGIN" localSheetId="0">#REF!</definedName>
    <definedName name="BONUS" localSheetId="0">#REF!</definedName>
    <definedName name="CALK3" localSheetId="0">#REF!</definedName>
    <definedName name="CALP3" localSheetId="0">#REF!</definedName>
    <definedName name="DRALINE" localSheetId="0">#REF!</definedName>
    <definedName name="DRAWLINE" localSheetId="0">#REF!</definedName>
    <definedName name="FUCK" localSheetId="0">#REF!</definedName>
    <definedName name="FUCK1" localSheetId="0">#REF!</definedName>
    <definedName name="FUCK2" localSheetId="0">#REF!</definedName>
    <definedName name="FUCK4" localSheetId="0">#REF!</definedName>
    <definedName name="KEVIN3" localSheetId="0">#REF!</definedName>
    <definedName name="KMAKER" localSheetId="0">#REF!</definedName>
    <definedName name="MAN" localSheetId="0">#REF!</definedName>
    <definedName name="MIMI" localSheetId="0">#REF!</definedName>
    <definedName name="MIMI1" localSheetId="0">#REF!</definedName>
    <definedName name="MIMI2" localSheetId="0">#REF!</definedName>
    <definedName name="Print_Area_MI" localSheetId="0">#REF!</definedName>
    <definedName name="PRINTG" localSheetId="0">#REF!</definedName>
    <definedName name="RRRR" localSheetId="0">#REF!</definedName>
    <definedName name="SAVEOLDDATAFILE" localSheetId="0">#REF!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_xlnm._FilterDatabase" localSheetId="0" hidden="1">'門市主檔'!$A$14:$Y$14</definedName>
    <definedName name="_xlnm._FilterDatabase" localSheetId="1" hidden="1">'IM'!$A$1:$AM$3</definedName>
    <definedName name="_xlnm._FilterDatabase" localSheetId="2" hidden="1">'IM錯誤紀錄'!$A$1:$AL$1</definedName>
    <definedName name="_xlnm._FilterDatabase" localSheetId="3" hidden="1">'吳宗鴻(1)'!$A$7:$R$7</definedName>
    <definedName name="_xlnm._FilterDatabase" localSheetId="4" hidden="1">'吳宗鴻'!$A$6:$R$6</definedName>
    <definedName name="_xlnm._FilterDatabase" localSheetId="5" hidden="1">'湯家瑋'!$A$7:$O$44</definedName>
    <definedName name="_xlnm._FilterDatabase" localSheetId="6" hidden="1">'狄澤洋'!$A$7:$O$42</definedName>
    <definedName name="A" localSheetId="7">#N/A</definedName>
    <definedName name="AA" localSheetId="7">#REF!</definedName>
    <definedName name="BEGIN" localSheetId="7">#N/A</definedName>
    <definedName name="BONUS" localSheetId="7">#N/A</definedName>
    <definedName name="CALK3" localSheetId="7">#N/A</definedName>
    <definedName name="CALP3" localSheetId="7">#N/A</definedName>
    <definedName name="DRALINE" localSheetId="7">#N/A</definedName>
    <definedName name="DRAWLINE" localSheetId="7">#N/A</definedName>
    <definedName name="FUCK" localSheetId="7">#REF!</definedName>
    <definedName name="FUCK1" localSheetId="7">#REF!</definedName>
    <definedName name="FUCK2" localSheetId="7">#REF!</definedName>
    <definedName name="FUCK4" localSheetId="7">#REF!</definedName>
    <definedName name="KEVIN3" localSheetId="7">#REF!</definedName>
    <definedName name="KMAKER" localSheetId="7">#N/A</definedName>
    <definedName name="MAN" localSheetId="7">#N/A</definedName>
    <definedName name="MIMI" localSheetId="7">#REF!</definedName>
    <definedName name="MIMI1" localSheetId="7">#REF!</definedName>
    <definedName name="MIMI2" localSheetId="7">#REF!</definedName>
    <definedName name="Print_Area_MI" localSheetId="7">#REF!</definedName>
    <definedName name="PRINTG" localSheetId="7">#N/A</definedName>
    <definedName name="RRRR" localSheetId="7">#REF!</definedName>
    <definedName name="SAVEOLDDATAFILE" localSheetId="7">#N/A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全區" localSheetId="7">#N/A</definedName>
    <definedName name="門店編號" localSheetId="7">#REF!</definedName>
    <definedName name="南區8月" localSheetId="7">#N/A</definedName>
    <definedName name="客服登錄資料" localSheetId="7">[3]客服登錄資料!#REF!</definedName>
    <definedName name="修改" localSheetId="7">#N/A</definedName>
    <definedName name="獅" localSheetId="7">#REF!</definedName>
    <definedName name="績效" localSheetId="7">#N/A</definedName>
    <definedName name="A" localSheetId="8">#N/A</definedName>
    <definedName name="AA" localSheetId="8">#REF!</definedName>
    <definedName name="BEGIN" localSheetId="8">#N/A</definedName>
    <definedName name="BONUS" localSheetId="8">#N/A</definedName>
    <definedName name="CALK3" localSheetId="8">#N/A</definedName>
    <definedName name="CALP3" localSheetId="8">#N/A</definedName>
    <definedName name="DRALINE" localSheetId="8">#N/A</definedName>
    <definedName name="DRAWLINE" localSheetId="8">#N/A</definedName>
    <definedName name="FUCK" localSheetId="8">#REF!</definedName>
    <definedName name="FUCK1" localSheetId="8">#REF!</definedName>
    <definedName name="FUCK2" localSheetId="8">#REF!</definedName>
    <definedName name="FUCK4" localSheetId="8">#REF!</definedName>
    <definedName name="KEVIN3" localSheetId="8">#REF!</definedName>
    <definedName name="KMAKER" localSheetId="8">#N/A</definedName>
    <definedName name="MAN" localSheetId="8">#N/A</definedName>
    <definedName name="MIMI" localSheetId="8">#REF!</definedName>
    <definedName name="MIMI1" localSheetId="8">#REF!</definedName>
    <definedName name="MIMI2" localSheetId="8">#REF!</definedName>
    <definedName name="Print_Area_MI" localSheetId="8">#REF!</definedName>
    <definedName name="PRINTG" localSheetId="8">#N/A</definedName>
    <definedName name="RRRR" localSheetId="8">#REF!</definedName>
    <definedName name="SAVEOLDDATAFILE" localSheetId="8">#N/A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8">#N/A</definedName>
    <definedName name="全區" localSheetId="8">#N/A</definedName>
    <definedName name="門店編號" localSheetId="8">#REF!</definedName>
    <definedName name="南區8月" localSheetId="8">#N/A</definedName>
    <definedName name="客服登錄資料" localSheetId="8">[3]客服登錄資料!#REF!</definedName>
    <definedName name="修改" localSheetId="8">#N/A</definedName>
    <definedName name="獅" localSheetId="8">#REF!</definedName>
    <definedName name="績效" localSheetId="8">#N/A</definedName>
    <definedName name="_xlnm._FilterDatabase" localSheetId="8" hidden="1">'0919門市清單主檔'!$A$1:$AC$208</definedName>
    <definedName name="A" localSheetId="9">區域表!A</definedName>
    <definedName name="AA" localSheetId="9">#REF!</definedName>
    <definedName name="BEGIN" localSheetId="9">區域表!BEGIN</definedName>
    <definedName name="BONUS" localSheetId="9">區域表!BONUS</definedName>
    <definedName name="CALK3" localSheetId="9">區域表!CALK3</definedName>
    <definedName name="CALP3" localSheetId="9">區域表!CALP3</definedName>
    <definedName name="DRALINE" localSheetId="9">區域表!DRALINE</definedName>
    <definedName name="DRAWLINE" localSheetId="9">區域表!DRAWLINE</definedName>
    <definedName name="FUCK" localSheetId="9">#REF!</definedName>
    <definedName name="FUCK1" localSheetId="9">#REF!</definedName>
    <definedName name="FUCK2" localSheetId="9">#REF!</definedName>
    <definedName name="FUCK4" localSheetId="9">#REF!</definedName>
    <definedName name="KEVIN3" localSheetId="9">#REF!</definedName>
    <definedName name="KMAKER" localSheetId="9">區域表!KMAKER</definedName>
    <definedName name="MAN" localSheetId="9">區域表!MAN</definedName>
    <definedName name="MIMI" localSheetId="9">#REF!</definedName>
    <definedName name="MIMI1" localSheetId="9">#REF!</definedName>
    <definedName name="MIMI2" localSheetId="9">#REF!</definedName>
    <definedName name="Print_Area_MI" localSheetId="9">#REF!</definedName>
    <definedName name="PRINTG" localSheetId="9">區域表!PRINTG</definedName>
    <definedName name="RRRR" localSheetId="9">#REF!</definedName>
    <definedName name="SAVEOLDDATAFILE" localSheetId="9">區域表!SAVEOLDDATAFILE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9">區域表!目錄</definedName>
    <definedName name="全區" localSheetId="9">區域表!全區</definedName>
    <definedName name="門店編號" localSheetId="9">#REF!</definedName>
    <definedName name="南區8月" localSheetId="9">區域表!南區8月</definedName>
    <definedName name="客服登錄資料" localSheetId="9">[3]客服登錄資料!#REF!</definedName>
    <definedName name="修改" localSheetId="9">區域表!修改</definedName>
    <definedName name="獅" localSheetId="9">#REF!</definedName>
    <definedName name="績效" localSheetId="9">區域表!績效</definedName>
    <definedName name="A" localSheetId="10">#REF!</definedName>
    <definedName name="AA" localSheetId="10">#REF!</definedName>
    <definedName name="BEGIN" localSheetId="10">#REF!</definedName>
    <definedName name="BONUS" localSheetId="10">#REF!</definedName>
    <definedName name="CALK3" localSheetId="10">#REF!</definedName>
    <definedName name="CALP3" localSheetId="10">#REF!</definedName>
    <definedName name="DRALINE" localSheetId="10">#REF!</definedName>
    <definedName name="DRAWLINE" localSheetId="10">#REF!</definedName>
    <definedName name="FUCK" localSheetId="10">#REF!</definedName>
    <definedName name="FUCK1" localSheetId="10">#REF!</definedName>
    <definedName name="FUCK2" localSheetId="10">#REF!</definedName>
    <definedName name="FUCK4" localSheetId="10">#REF!</definedName>
    <definedName name="KEVIN3" localSheetId="10">#REF!</definedName>
    <definedName name="KMAKER" localSheetId="10">#REF!</definedName>
    <definedName name="MAN" localSheetId="10">#REF!</definedName>
    <definedName name="MIMI" localSheetId="10">#REF!</definedName>
    <definedName name="MIMI1" localSheetId="10">#REF!</definedName>
    <definedName name="MIMI2" localSheetId="10">#REF!</definedName>
    <definedName name="Print_Area_MI" localSheetId="10">#REF!</definedName>
    <definedName name="PRINTG" localSheetId="10">#REF!</definedName>
    <definedName name="RRRR" localSheetId="10">#REF!</definedName>
    <definedName name="SAVEOLDDATAFILE" localSheetId="10">#REF!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10">#REF!</definedName>
    <definedName name="全區" localSheetId="10">#REF!</definedName>
    <definedName name="門店編號" localSheetId="10">#REF!</definedName>
    <definedName name="南區8月" localSheetId="10">#REF!</definedName>
    <definedName name="客服登錄資料" localSheetId="10">[4]客服登錄資料!#REF!</definedName>
    <definedName name="修改" localSheetId="10">#REF!</definedName>
    <definedName name="獅" localSheetId="10">#REF!</definedName>
    <definedName name="績效" localSheetId="10">#REF!</definedName>
    <definedName name="_xlnm._FilterDatabase" localSheetId="10" hidden="1">'STAR專案'!$A$1:$M$282</definedName>
    <definedName name="A" localSheetId="11">特殊門市清單!A</definedName>
    <definedName name="AA" localSheetId="11">#REF!</definedName>
    <definedName name="BEGIN" localSheetId="11">特殊門市清單!BEGIN</definedName>
    <definedName name="BONUS" localSheetId="11">特殊門市清單!BONUS</definedName>
    <definedName name="CALK3" localSheetId="11">特殊門市清單!CALK3</definedName>
    <definedName name="CALP3" localSheetId="11">特殊門市清單!CALP3</definedName>
    <definedName name="DRALINE" localSheetId="11">特殊門市清單!DRALINE</definedName>
    <definedName name="DRAWLINE" localSheetId="11">特殊門市清單!DRAWLINE</definedName>
    <definedName name="FUCK" localSheetId="11">#REF!</definedName>
    <definedName name="FUCK1" localSheetId="11">#REF!</definedName>
    <definedName name="FUCK2" localSheetId="11">#REF!</definedName>
    <definedName name="FUCK4" localSheetId="11">#REF!</definedName>
    <definedName name="KEVIN3" localSheetId="11">#REF!</definedName>
    <definedName name="KMAKER" localSheetId="11">特殊門市清單!KMAKER</definedName>
    <definedName name="MAN" localSheetId="11">特殊門市清單!MAN</definedName>
    <definedName name="MIMI" localSheetId="11">#REF!</definedName>
    <definedName name="MIMI1" localSheetId="11">#REF!</definedName>
    <definedName name="MIMI2" localSheetId="11">#REF!</definedName>
    <definedName name="Print_Area_MI" localSheetId="11">#REF!</definedName>
    <definedName name="PRINTG" localSheetId="11">特殊門市清單!PRINTG</definedName>
    <definedName name="RRRR" localSheetId="11">#REF!</definedName>
    <definedName name="SAVEOLDDATAFILE" localSheetId="11">特殊門市清單!SAVEOLDDATAFILE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11">特殊門市清單!目錄</definedName>
    <definedName name="全區" localSheetId="11">特殊門市清單!全區</definedName>
    <definedName name="門店編號" localSheetId="11">#REF!</definedName>
    <definedName name="南區8月" localSheetId="11">特殊門市清單!南區8月</definedName>
    <definedName name="客服登錄資料" localSheetId="11">[3]客服登錄資料!#REF!</definedName>
    <definedName name="修改" localSheetId="11">特殊門市清單!修改</definedName>
    <definedName name="獅" localSheetId="11">#REF!</definedName>
    <definedName name="績效" localSheetId="11">特殊門市清單!績效</definedName>
    <definedName name="A" localSheetId="12">#N/A</definedName>
    <definedName name="AA" localSheetId="12">#REF!</definedName>
    <definedName name="BEGIN" localSheetId="12">#N/A</definedName>
    <definedName name="BONUS" localSheetId="12">#N/A</definedName>
    <definedName name="CALK3" localSheetId="12">#N/A</definedName>
    <definedName name="CALP3" localSheetId="12">#N/A</definedName>
    <definedName name="DRALINE" localSheetId="12">#N/A</definedName>
    <definedName name="DRAWLINE" localSheetId="12">#N/A</definedName>
    <definedName name="FUCK" localSheetId="12">#REF!</definedName>
    <definedName name="FUCK1" localSheetId="12">#REF!</definedName>
    <definedName name="FUCK2" localSheetId="12">#REF!</definedName>
    <definedName name="FUCK4" localSheetId="12">#REF!</definedName>
    <definedName name="KEVIN3" localSheetId="12">#REF!</definedName>
    <definedName name="KMAKER" localSheetId="12">#N/A</definedName>
    <definedName name="MAN" localSheetId="12">#N/A</definedName>
    <definedName name="MIMI" localSheetId="12">#REF!</definedName>
    <definedName name="MIMI1" localSheetId="12">#REF!</definedName>
    <definedName name="MIMI2" localSheetId="12">#REF!</definedName>
    <definedName name="Print_Area_MI" localSheetId="12">#REF!</definedName>
    <definedName name="PRINTG" localSheetId="12">#N/A</definedName>
    <definedName name="RRRR" localSheetId="12">#REF!</definedName>
    <definedName name="SAVEOLDDATAFILE" localSheetId="12">#N/A</definedName>
    <definedName name="TM綠" localSheetId="12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12">#N/A</definedName>
    <definedName name="全區" localSheetId="12">#N/A</definedName>
    <definedName name="門店編號" localSheetId="12">#REF!</definedName>
    <definedName name="南區8月" localSheetId="12">#N/A</definedName>
    <definedName name="客服登錄資料" localSheetId="12">[3]客服登錄資料!#REF!</definedName>
    <definedName name="修改" localSheetId="12">#N/A</definedName>
    <definedName name="獅" localSheetId="12">#REF!</definedName>
    <definedName name="績效" localSheetId="12">#N/A</definedName>
    <definedName name="_xlnm._FilterDatabase" localSheetId="12" hidden="1">'部門對應'!$A$1:$I$372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&gt;99999999]0000\-000\-000;000\-000\-000"/>
    <numFmt numFmtId="165" formatCode="m&quot;月&quot;d&quot;日&quot;"/>
    <numFmt numFmtId="166" formatCode="0.0%"/>
  </numFmts>
  <fonts count="92">
    <font>
      <name val="Calibri"/>
      <color theme="1"/>
      <sz val="12"/>
      <scheme val="minor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2"/>
    </font>
    <font>
      <name val="Microsoft JhengHei"/>
      <charset val="136"/>
      <family val="2"/>
      <b val="1"/>
      <color rgb="FF000000"/>
      <sz val="12"/>
    </font>
    <font>
      <name val="Microsoft JhengHei"/>
      <charset val="136"/>
      <family val="2"/>
      <color theme="1"/>
      <sz val="12"/>
    </font>
    <font>
      <name val="PMingLiu"/>
      <charset val="136"/>
      <family val="1"/>
      <color theme="1"/>
      <sz val="12"/>
    </font>
    <font>
      <name val="Calibri"/>
      <family val="2"/>
      <color theme="1"/>
      <sz val="12"/>
    </font>
    <font>
      <name val="Microsoft JhengHei"/>
      <charset val="136"/>
      <family val="2"/>
      <b val="1"/>
      <color theme="1"/>
      <sz val="12"/>
    </font>
    <font>
      <name val="Microsoft JhengHei"/>
      <charset val="136"/>
      <family val="2"/>
      <b val="1"/>
      <color rgb="FFFF0000"/>
      <sz val="12"/>
    </font>
    <font>
      <name val="PMingLiu"/>
      <charset val="136"/>
      <family val="1"/>
      <b val="1"/>
      <color theme="1"/>
      <sz val="12"/>
    </font>
    <font>
      <name val="Calibri"/>
      <family val="2"/>
      <sz val="12"/>
    </font>
    <font>
      <name val="Trebuchet MS"/>
      <family val="2"/>
      <color theme="1"/>
      <sz val="10"/>
    </font>
    <font>
      <name val="Trebuchet MS"/>
      <family val="2"/>
      <strike val="1"/>
      <color rgb="FFFF0000"/>
      <sz val="10"/>
    </font>
    <font>
      <name val="Trebuchet MS"/>
      <family val="2"/>
      <strike val="1"/>
      <color rgb="FF0070C0"/>
      <sz val="10"/>
    </font>
    <font>
      <name val="微軟正黑體"/>
      <charset val="136"/>
      <family val="2"/>
      <color theme="1"/>
      <sz val="11"/>
    </font>
    <font>
      <name val="Calibri"/>
      <charset val="136"/>
      <family val="3"/>
      <sz val="9"/>
      <scheme val="minor"/>
    </font>
    <font>
      <name val="微軟正黑體"/>
      <charset val="136"/>
      <family val="2"/>
      <color rgb="FF000000"/>
      <sz val="12"/>
    </font>
    <font>
      <name val="微軟正黑體"/>
      <charset val="136"/>
      <family val="2"/>
      <sz val="11"/>
    </font>
    <font>
      <name val="新細明體"/>
      <charset val="136"/>
      <family val="1"/>
      <sz val="12"/>
    </font>
    <font>
      <name val="微軟正黑體"/>
      <charset val="136"/>
      <family val="2"/>
      <sz val="10"/>
    </font>
    <font>
      <name val="細明體"/>
      <charset val="136"/>
      <family val="3"/>
      <sz val="9"/>
    </font>
    <font>
      <name val="Times New Roman"/>
      <family val="1"/>
      <color indexed="12"/>
      <sz val="12"/>
      <u val="single"/>
    </font>
    <font>
      <name val="Times New Roman"/>
      <family val="1"/>
      <sz val="12"/>
    </font>
    <font>
      <name val="Trebuchet MS"/>
      <family val="2"/>
      <sz val="10"/>
    </font>
    <font>
      <name val="細明體"/>
      <charset val="136"/>
      <family val="3"/>
      <sz val="10"/>
    </font>
    <font>
      <name val="Trebuchet MS"/>
      <charset val="136"/>
      <family val="2"/>
      <sz val="9"/>
    </font>
    <font>
      <name val="細明體"/>
      <charset val="136"/>
      <family val="2"/>
      <sz val="10"/>
    </font>
    <font>
      <name val="微軟正黑體"/>
      <charset val="136"/>
      <family val="2"/>
      <sz val="9"/>
    </font>
    <font>
      <name val="Segoe UI"/>
      <family val="2"/>
      <color rgb="FF37415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微軟正黑體"/>
      <charset val="136"/>
      <family val="2"/>
      <b val="1"/>
      <color theme="1"/>
      <sz val="12"/>
    </font>
    <font>
      <name val="新細明體"/>
      <charset val="136"/>
      <family val="1"/>
      <b val="1"/>
      <color rgb="FF000000"/>
      <sz val="12"/>
    </font>
    <font>
      <name val="Segoe UI"/>
      <family val="2"/>
      <sz val="12"/>
    </font>
    <font>
      <name val="微軟正黑體"/>
      <charset val="136"/>
      <family val="2"/>
      <b val="1"/>
      <color theme="1"/>
      <sz val="11"/>
    </font>
    <font>
      <name val="微軟正黑體"/>
      <charset val="136"/>
      <family val="2"/>
      <color theme="1"/>
      <sz val="9"/>
    </font>
    <font>
      <name val="微軟正黑體"/>
      <charset val="136"/>
      <family val="2"/>
      <color theme="2" tint="-0.499984740745262"/>
      <sz val="9"/>
    </font>
    <font>
      <name val="微軟正黑體"/>
      <charset val="136"/>
      <family val="2"/>
      <b val="1"/>
      <color rgb="FFFF0000"/>
      <sz val="12"/>
    </font>
    <font>
      <name val="Calibri"/>
      <charset val="136"/>
      <family val="2"/>
      <color theme="1"/>
      <sz val="12"/>
      <scheme val="minor"/>
    </font>
    <font>
      <name val="Calibri"/>
      <charset val="136"/>
      <family val="1"/>
      <b val="1"/>
      <color theme="1"/>
      <sz val="14"/>
      <scheme val="minor"/>
    </font>
    <font>
      <name val="Calibri"/>
      <charset val="136"/>
      <family val="1"/>
      <b val="1"/>
      <color theme="1"/>
      <sz val="12"/>
      <scheme val="minor"/>
    </font>
    <font>
      <name val="Calibri"/>
      <charset val="136"/>
      <family val="1"/>
      <b val="1"/>
      <color rgb="FFFF0000"/>
      <sz val="12"/>
      <scheme val="minor"/>
    </font>
    <font>
      <name val="微軟正黑體"/>
      <charset val="136"/>
      <family val="2"/>
      <sz val="12"/>
    </font>
    <font>
      <name val="Calibri"/>
      <charset val="136"/>
      <family val="1"/>
      <color theme="1"/>
      <sz val="12"/>
      <scheme val="minor"/>
    </font>
    <font>
      <name val="ＭＳ Ｐゴシック"/>
      <charset val="128"/>
      <family val="3"/>
      <sz val="11"/>
    </font>
    <font>
      <name val="Arial"/>
      <family val="2"/>
      <sz val="11"/>
    </font>
    <font>
      <name val="Calibri"/>
      <charset val="136"/>
      <family val="1"/>
      <sz val="12"/>
      <scheme val="minor"/>
    </font>
    <font>
      <name val="Calibri"/>
      <charset val="136"/>
      <family val="1"/>
      <strike val="1"/>
      <color rgb="FFFF0000"/>
      <sz val="11"/>
      <scheme val="minor"/>
    </font>
    <font>
      <name val="Calibri"/>
      <charset val="136"/>
      <family val="1"/>
      <strike val="1"/>
      <color rgb="FFFF0000"/>
      <sz val="12"/>
      <scheme val="minor"/>
    </font>
    <font>
      <name val="Arial"/>
      <charset val="136"/>
      <family val="2"/>
      <sz val="11"/>
    </font>
    <font>
      <name val="新細明體"/>
      <charset val="136"/>
      <family val="2"/>
      <sz val="11"/>
    </font>
    <font>
      <name val="細明體"/>
      <charset val="136"/>
      <family val="2"/>
      <sz val="11"/>
    </font>
    <font>
      <name val="Calibri"/>
      <charset val="136"/>
      <family val="1"/>
      <b val="1"/>
      <color theme="1"/>
      <sz val="11"/>
      <scheme val="minor"/>
    </font>
    <font>
      <name val="微軟正黑體"/>
      <charset val="136"/>
      <family val="2"/>
      <b val="1"/>
      <color theme="1"/>
      <sz val="10"/>
    </font>
    <font>
      <name val="微軟正黑體"/>
      <charset val="136"/>
      <family val="2"/>
      <color theme="1"/>
      <sz val="10"/>
    </font>
    <font>
      <name val="Trebuchet MS"/>
      <charset val="136"/>
      <family val="2"/>
      <color theme="1"/>
      <sz val="10"/>
    </font>
    <font>
      <name val="Segoe UI"/>
      <family val="2"/>
      <b val="1"/>
      <sz val="9"/>
    </font>
    <font>
      <name val="Calibri"/>
      <charset val="136"/>
      <family val="2"/>
      <color theme="1"/>
      <sz val="12"/>
    </font>
    <font>
      <name val="Microsoft JhengHei UI"/>
      <charset val="136"/>
      <family val="2"/>
      <color theme="1"/>
      <sz val="12"/>
    </font>
    <font>
      <name val="細明體"/>
      <charset val="136"/>
      <family val="2"/>
      <color rgb="FFFF0000"/>
      <sz val="10"/>
    </font>
    <font>
      <name val="Trebuchet MS"/>
      <family val="2"/>
      <b val="1"/>
      <sz val="10"/>
    </font>
    <font>
      <name val="Calibri"/>
      <family val="2"/>
      <color rgb="FFFF0000"/>
      <sz val="12"/>
      <scheme val="minor"/>
    </font>
    <font>
      <name val="Calibri"/>
      <charset val="136"/>
      <family val="1"/>
      <sz val="9"/>
      <scheme val="minor"/>
    </font>
    <font>
      <name val="微軟正黑體"/>
      <charset val="136"/>
      <family val="2"/>
      <color theme="2"/>
      <sz val="12"/>
    </font>
    <font>
      <name val="微軟正黑體"/>
      <charset val="136"/>
      <family val="2"/>
      <color rgb="FFFF0000"/>
      <sz val="8"/>
    </font>
    <font>
      <name val="微軟正黑體"/>
      <charset val="136"/>
      <family val="2"/>
      <b val="1"/>
      <color theme="1"/>
      <sz val="8"/>
    </font>
    <font>
      <name val="Segoe UI"/>
      <family val="2"/>
      <sz val="9"/>
    </font>
    <font>
      <name val="細明體"/>
      <charset val="136"/>
      <family val="2"/>
      <b val="1"/>
      <sz val="10"/>
    </font>
    <font>
      <name val="微軟正黑體"/>
      <charset val="136"/>
      <family val="2"/>
      <color theme="1"/>
      <sz val="8"/>
    </font>
    <font>
      <name val="微軟正黑體"/>
      <charset val="136"/>
      <family val="2"/>
      <color theme="1"/>
      <sz val="14"/>
    </font>
    <font>
      <name val="微軟正黑體"/>
      <charset val="136"/>
      <family val="2"/>
      <b val="1"/>
      <color rgb="FFFF0000"/>
      <sz val="16"/>
    </font>
    <font>
      <name val="Microsoft JhengHei"/>
      <charset val="136"/>
      <family val="2"/>
      <b val="1"/>
      <color theme="1"/>
      <sz val="9"/>
    </font>
    <font>
      <name val="Calibri"/>
      <family val="2"/>
      <b val="1"/>
      <color theme="1"/>
      <sz val="12"/>
      <scheme val="minor"/>
    </font>
    <font>
      <name val="PMingLiu"/>
      <charset val="136"/>
      <family val="1"/>
      <b val="1"/>
      <color theme="1"/>
      <sz val="9"/>
    </font>
    <font>
      <name val="Calibri"/>
      <charset val="136"/>
      <family val="2"/>
      <b val="1"/>
      <color theme="1"/>
      <sz val="12"/>
    </font>
    <font>
      <name val="新細明體"/>
      <b val="1"/>
      <color rgb="FF000000"/>
      <sz val="14"/>
    </font>
    <font>
      <name val="Calibri"/>
      <color rgb="FF000000"/>
      <sz val="11"/>
    </font>
    <font>
      <name val="新細明體"/>
      <b val="1"/>
      <color rgb="FF000000"/>
      <sz val="12"/>
    </font>
  </fonts>
  <fills count="29">
    <fill>
      <patternFill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rgb="FFE2EFD9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5999938962981048"/>
        <bgColor rgb="FFFEF2CB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rgb="FFCC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"/>
        <bgColor rgb="FF000000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rgb="FFD8D8D8"/>
      </patternFill>
    </fill>
    <fill>
      <patternFill patternType="solid">
        <fgColor theme="7" tint="0.7999816888943144"/>
        <bgColor rgb="FFD8D8D8"/>
      </patternFill>
    </fill>
    <fill>
      <patternFill patternType="solid">
        <fgColor theme="7" tint="0.7999816888943144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25">
    <xf numFmtId="0" fontId="0" fillId="0" borderId="2"/>
    <xf numFmtId="0" fontId="32" fillId="0" borderId="2"/>
    <xf numFmtId="0" fontId="35" fillId="0" borderId="2" applyAlignment="1" applyProtection="1">
      <alignment vertical="top"/>
      <protection locked="0" hidden="0"/>
    </xf>
    <xf numFmtId="0" fontId="36" fillId="0" borderId="2"/>
    <xf numFmtId="0" fontId="36" fillId="0" borderId="2"/>
    <xf numFmtId="9" fontId="24" fillId="0" borderId="2" applyAlignment="1">
      <alignment vertical="center"/>
    </xf>
    <xf numFmtId="0" fontId="16" fillId="0" borderId="2" applyAlignment="1">
      <alignment vertical="center"/>
    </xf>
    <xf numFmtId="0" fontId="32" fillId="0" borderId="2" applyAlignment="1">
      <alignment vertical="center"/>
    </xf>
    <xf numFmtId="0" fontId="32" fillId="0" borderId="2"/>
    <xf numFmtId="0" fontId="43" fillId="0" borderId="2"/>
    <xf numFmtId="9" fontId="36" fillId="0" borderId="2" applyAlignment="1">
      <alignment vertical="center"/>
    </xf>
    <xf numFmtId="0" fontId="32" fillId="0" borderId="2"/>
    <xf numFmtId="9" fontId="32" fillId="0" borderId="2" applyAlignment="1">
      <alignment vertical="center"/>
    </xf>
    <xf numFmtId="0" fontId="36" fillId="0" borderId="2"/>
    <xf numFmtId="9" fontId="44" fillId="0" borderId="2" applyAlignment="1">
      <alignment vertical="center"/>
    </xf>
    <xf numFmtId="0" fontId="52" fillId="0" borderId="2" applyAlignment="1">
      <alignment vertical="center"/>
    </xf>
    <xf numFmtId="0" fontId="58" fillId="0" borderId="2"/>
    <xf numFmtId="0" fontId="32" fillId="0" borderId="2" applyAlignment="1">
      <alignment vertical="center"/>
    </xf>
    <xf numFmtId="0" fontId="16" fillId="0" borderId="2" applyAlignment="1">
      <alignment vertical="center"/>
    </xf>
    <xf numFmtId="0" fontId="52" fillId="0" borderId="2" applyAlignment="1">
      <alignment vertical="center"/>
    </xf>
    <xf numFmtId="0" fontId="52" fillId="0" borderId="2" applyAlignment="1">
      <alignment vertical="center"/>
    </xf>
    <xf numFmtId="0" fontId="16" fillId="0" borderId="2" applyAlignment="1">
      <alignment vertical="center"/>
    </xf>
    <xf numFmtId="0" fontId="16" fillId="0" borderId="2" applyAlignment="1">
      <alignment vertical="center"/>
    </xf>
    <xf numFmtId="0" fontId="69" fillId="0" borderId="2" applyAlignment="1">
      <alignment vertical="center"/>
    </xf>
    <xf numFmtId="0" fontId="57" fillId="0" borderId="2"/>
  </cellStyleXfs>
  <cellXfs count="395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33" fillId="0" borderId="2" applyAlignment="1" pivotButton="0" quotePrefix="0" xfId="1">
      <alignment horizontal="center" vertical="center"/>
    </xf>
    <xf numFmtId="0" fontId="33" fillId="0" borderId="2" applyAlignment="1" pivotButton="0" quotePrefix="0" xfId="2">
      <alignment horizontal="center" vertical="center"/>
    </xf>
    <xf numFmtId="164" fontId="37" fillId="0" borderId="2" applyAlignment="1" pivotButton="0" quotePrefix="0" xfId="3">
      <alignment horizontal="center" vertical="center"/>
    </xf>
    <xf numFmtId="0" fontId="37" fillId="0" borderId="2" applyAlignment="1" pivotButton="0" quotePrefix="0" xfId="4">
      <alignment horizontal="center" vertical="center"/>
    </xf>
    <xf numFmtId="0" fontId="37" fillId="0" borderId="2" applyAlignment="1" pivotButton="0" quotePrefix="0" xfId="3">
      <alignment horizontal="center" vertical="center"/>
    </xf>
    <xf numFmtId="0" fontId="38" fillId="0" borderId="2" applyAlignment="1" pivotButton="0" quotePrefix="0" xfId="3">
      <alignment horizontal="left"/>
    </xf>
    <xf numFmtId="0" fontId="37" fillId="0" borderId="2" applyAlignment="1" pivotButton="0" quotePrefix="0" xfId="3">
      <alignment horizontal="left" vertical="center"/>
    </xf>
    <xf numFmtId="0" fontId="40" fillId="8" borderId="9" applyAlignment="1" pivotButton="0" quotePrefix="0" xfId="1">
      <alignment horizontal="center" vertical="center"/>
    </xf>
    <xf numFmtId="0" fontId="40" fillId="8" borderId="2" applyAlignment="1" pivotButton="0" quotePrefix="0" xfId="1">
      <alignment horizontal="center" vertical="center"/>
    </xf>
    <xf numFmtId="0" fontId="40" fillId="0" borderId="2" applyAlignment="1" pivotButton="0" quotePrefix="0" xfId="3">
      <alignment horizontal="center" vertical="center"/>
    </xf>
    <xf numFmtId="0" fontId="37" fillId="0" borderId="2" pivotButton="0" quotePrefix="0" xfId="3"/>
    <xf numFmtId="0" fontId="33" fillId="0" borderId="2" applyAlignment="1" pivotButton="0" quotePrefix="0" xfId="1">
      <alignment horizontal="left" vertical="center"/>
    </xf>
    <xf numFmtId="0" fontId="33" fillId="0" borderId="2" applyAlignment="1" pivotButton="0" quotePrefix="0" xfId="1">
      <alignment vertical="center"/>
    </xf>
    <xf numFmtId="0" fontId="37" fillId="0" borderId="2" applyAlignment="1" pivotButton="0" quotePrefix="0" xfId="3">
      <alignment horizontal="left"/>
    </xf>
    <xf numFmtId="0" fontId="37" fillId="0" borderId="9" applyAlignment="1" pivotButton="0" quotePrefix="0" xfId="1">
      <alignment vertical="center"/>
    </xf>
    <xf numFmtId="0" fontId="42" fillId="0" borderId="2" applyAlignment="1" pivotButton="0" quotePrefix="0" xfId="6">
      <alignment vertical="center"/>
    </xf>
    <xf numFmtId="0" fontId="37" fillId="0" borderId="2" applyAlignment="1" pivotButton="0" quotePrefix="0" xfId="1">
      <alignment horizontal="center" vertical="center"/>
    </xf>
    <xf numFmtId="0" fontId="33" fillId="0" borderId="2" applyAlignment="1" pivotButton="0" quotePrefix="0" xfId="7">
      <alignment horizontal="center" vertical="center"/>
    </xf>
    <xf numFmtId="0" fontId="37" fillId="0" borderId="9" pivotButton="0" quotePrefix="0" xfId="3"/>
    <xf numFmtId="0" fontId="37" fillId="0" borderId="2" applyAlignment="1" pivotButton="0" quotePrefix="0" xfId="3">
      <alignment horizontal="center"/>
    </xf>
    <xf numFmtId="0" fontId="46" fillId="9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48" fillId="5" borderId="10" applyAlignment="1" pivotButton="0" quotePrefix="0" xfId="9">
      <alignment vertical="center"/>
    </xf>
    <xf numFmtId="0" fontId="48" fillId="5" borderId="13" applyAlignment="1" pivotButton="0" quotePrefix="0" xfId="9">
      <alignment horizontal="left" vertical="center"/>
    </xf>
    <xf numFmtId="0" fontId="48" fillId="5" borderId="13" applyAlignment="1" pivotButton="0" quotePrefix="0" xfId="9">
      <alignment vertical="center"/>
    </xf>
    <xf numFmtId="0" fontId="48" fillId="5" borderId="15" applyAlignment="1" pivotButton="0" quotePrefix="0" xfId="9">
      <alignment vertical="center"/>
    </xf>
    <xf numFmtId="0" fontId="28" fillId="0" borderId="2" pivotButton="0" quotePrefix="0" xfId="9"/>
    <xf numFmtId="0" fontId="28" fillId="5" borderId="16" applyAlignment="1" pivotButton="0" quotePrefix="0" xfId="9">
      <alignment horizontal="center" vertical="center"/>
    </xf>
    <xf numFmtId="0" fontId="28" fillId="5" borderId="8" applyAlignment="1" pivotButton="0" quotePrefix="0" xfId="9">
      <alignment horizontal="left" vertical="center"/>
    </xf>
    <xf numFmtId="0" fontId="28" fillId="5" borderId="8" applyAlignment="1" pivotButton="0" quotePrefix="0" xfId="9">
      <alignment horizontal="center" vertical="center"/>
    </xf>
    <xf numFmtId="14" fontId="28" fillId="5" borderId="17" applyAlignment="1" pivotButton="0" quotePrefix="0" xfId="9">
      <alignment horizontal="center" vertical="center"/>
    </xf>
    <xf numFmtId="0" fontId="28" fillId="0" borderId="2" applyAlignment="1" pivotButton="0" quotePrefix="0" xfId="9">
      <alignment horizontal="center" vertical="center"/>
    </xf>
    <xf numFmtId="0" fontId="28" fillId="0" borderId="2" applyAlignment="1" pivotButton="0" quotePrefix="0" xfId="9">
      <alignment horizontal="left" vertical="center"/>
    </xf>
    <xf numFmtId="14" fontId="28" fillId="0" borderId="2" applyAlignment="1" pivotButton="0" quotePrefix="0" xfId="9">
      <alignment horizontal="center" vertical="center"/>
    </xf>
    <xf numFmtId="0" fontId="28" fillId="5" borderId="10" applyAlignment="1" pivotButton="0" quotePrefix="0" xfId="9">
      <alignment horizontal="center" vertical="center"/>
    </xf>
    <xf numFmtId="0" fontId="28" fillId="5" borderId="13" applyAlignment="1" pivotButton="0" quotePrefix="0" xfId="9">
      <alignment horizontal="left" vertical="center"/>
    </xf>
    <xf numFmtId="0" fontId="28" fillId="5" borderId="13" applyAlignment="1" pivotButton="0" quotePrefix="0" xfId="9">
      <alignment horizontal="center" vertical="center"/>
    </xf>
    <xf numFmtId="14" fontId="28" fillId="5" borderId="15" applyAlignment="1" pivotButton="0" quotePrefix="0" xfId="9">
      <alignment horizontal="center" vertical="center"/>
    </xf>
    <xf numFmtId="0" fontId="28" fillId="0" borderId="2" applyAlignment="1" pivotButton="0" quotePrefix="0" xfId="9">
      <alignment horizontal="left"/>
    </xf>
    <xf numFmtId="14" fontId="14" fillId="0" borderId="2" applyAlignment="1" pivotButton="0" quotePrefix="0" xfId="9">
      <alignment vertical="center"/>
    </xf>
    <xf numFmtId="0" fontId="43" fillId="0" borderId="2" pivotButton="0" quotePrefix="0" xfId="9"/>
    <xf numFmtId="0" fontId="53" fillId="0" borderId="2" applyAlignment="1" pivotButton="0" quotePrefix="0" xfId="9">
      <alignment horizontal="center" vertical="center"/>
    </xf>
    <xf numFmtId="0" fontId="54" fillId="15" borderId="6" applyAlignment="1" pivotButton="0" quotePrefix="0" xfId="9">
      <alignment horizontal="center" vertical="center"/>
    </xf>
    <xf numFmtId="0" fontId="55" fillId="8" borderId="6" applyAlignment="1" pivotButton="0" quotePrefix="0" xfId="15">
      <alignment horizontal="center" vertical="center"/>
    </xf>
    <xf numFmtId="0" fontId="54" fillId="0" borderId="11" applyAlignment="1" pivotButton="0" quotePrefix="0" xfId="9">
      <alignment horizontal="center" vertical="center"/>
    </xf>
    <xf numFmtId="0" fontId="57" fillId="0" borderId="2" applyAlignment="1" pivotButton="0" quotePrefix="0" xfId="9">
      <alignment horizontal="center" vertical="center"/>
    </xf>
    <xf numFmtId="0" fontId="59" fillId="0" borderId="6" applyAlignment="1" pivotButton="0" quotePrefix="0" xfId="16">
      <alignment horizontal="center" vertical="center"/>
    </xf>
    <xf numFmtId="0" fontId="43" fillId="0" borderId="6" applyAlignment="1" pivotButton="0" quotePrefix="0" xfId="9">
      <alignment horizontal="center"/>
    </xf>
    <xf numFmtId="0" fontId="43" fillId="0" borderId="6" applyAlignment="1" pivotButton="0" quotePrefix="0" xfId="9">
      <alignment horizontal="center" vertical="center"/>
    </xf>
    <xf numFmtId="0" fontId="56" fillId="0" borderId="6" applyAlignment="1" pivotButton="0" quotePrefix="0" xfId="17">
      <alignment horizontal="center" vertical="center"/>
    </xf>
    <xf numFmtId="0" fontId="56" fillId="0" borderId="6" applyAlignment="1" pivotButton="0" quotePrefix="0" xfId="17">
      <alignment vertical="center"/>
    </xf>
    <xf numFmtId="22" fontId="60" fillId="0" borderId="6" applyAlignment="1" pivotButton="0" quotePrefix="0" xfId="9">
      <alignment horizontal="left" vertical="center"/>
    </xf>
    <xf numFmtId="0" fontId="61" fillId="0" borderId="6" pivotButton="0" quotePrefix="0" xfId="9"/>
    <xf numFmtId="0" fontId="61" fillId="0" borderId="6" applyAlignment="1" pivotButton="0" quotePrefix="0" xfId="9">
      <alignment horizontal="center"/>
    </xf>
    <xf numFmtId="22" fontId="62" fillId="0" borderId="6" applyAlignment="1" pivotButton="0" quotePrefix="0" xfId="9">
      <alignment horizontal="left" vertical="center"/>
    </xf>
    <xf numFmtId="0" fontId="57" fillId="0" borderId="6" applyAlignment="1" pivotButton="0" quotePrefix="0" xfId="9">
      <alignment horizontal="left" vertical="center"/>
    </xf>
    <xf numFmtId="0" fontId="57" fillId="0" borderId="6" applyAlignment="1" pivotButton="0" quotePrefix="0" xfId="9">
      <alignment horizontal="center" vertical="center"/>
    </xf>
    <xf numFmtId="0" fontId="56" fillId="16" borderId="6" applyAlignment="1" pivotButton="0" quotePrefix="0" xfId="17">
      <alignment vertical="center"/>
    </xf>
    <xf numFmtId="0" fontId="63" fillId="0" borderId="6" applyAlignment="1" pivotButton="0" quotePrefix="0" xfId="16">
      <alignment horizontal="center" vertical="center"/>
    </xf>
    <xf numFmtId="0" fontId="65" fillId="0" borderId="6" applyAlignment="1" pivotButton="0" quotePrefix="0" xfId="16">
      <alignment horizontal="center" vertical="center"/>
    </xf>
    <xf numFmtId="0" fontId="43" fillId="0" borderId="2" applyAlignment="1" pivotButton="0" quotePrefix="0" xfId="9">
      <alignment horizontal="center"/>
    </xf>
    <xf numFmtId="0" fontId="66" fillId="15" borderId="2" applyAlignment="1" pivotButton="0" quotePrefix="0" xfId="9">
      <alignment horizontal="center"/>
    </xf>
    <xf numFmtId="0" fontId="43" fillId="0" borderId="2" applyAlignment="1" pivotButton="0" quotePrefix="0" xfId="9">
      <alignment horizontal="center" vertical="center"/>
    </xf>
    <xf numFmtId="0" fontId="56" fillId="5" borderId="6" applyAlignment="1" pivotButton="0" quotePrefix="0" xfId="17">
      <alignment vertical="center"/>
    </xf>
    <xf numFmtId="0" fontId="54" fillId="0" borderId="2" applyAlignment="1" pivotButton="0" quotePrefix="0" xfId="9">
      <alignment horizontal="center" vertical="center"/>
    </xf>
    <xf numFmtId="0" fontId="43" fillId="0" borderId="6" pivotButton="0" quotePrefix="0" xfId="9"/>
    <xf numFmtId="0" fontId="56" fillId="0" borderId="2" applyAlignment="1" pivotButton="0" quotePrefix="0" xfId="17">
      <alignment horizontal="center" vertical="center"/>
    </xf>
    <xf numFmtId="0" fontId="56" fillId="0" borderId="2" applyAlignment="1" pivotButton="0" quotePrefix="0" xfId="17">
      <alignment vertical="center"/>
    </xf>
    <xf numFmtId="14" fontId="56" fillId="0" borderId="2" applyAlignment="1" pivotButton="0" quotePrefix="0" xfId="17">
      <alignment vertical="center"/>
    </xf>
    <xf numFmtId="0" fontId="57" fillId="0" borderId="12" applyAlignment="1" pivotButton="0" quotePrefix="0" xfId="9">
      <alignment horizontal="left" vertical="center"/>
    </xf>
    <xf numFmtId="0" fontId="56" fillId="0" borderId="12" applyAlignment="1" pivotButton="0" quotePrefix="0" xfId="17">
      <alignment horizontal="center" vertical="center"/>
    </xf>
    <xf numFmtId="0" fontId="56" fillId="0" borderId="12" applyAlignment="1" pivotButton="0" quotePrefix="0" xfId="17">
      <alignment vertical="center"/>
    </xf>
    <xf numFmtId="0" fontId="56" fillId="0" borderId="18" applyAlignment="1" pivotButton="0" quotePrefix="0" xfId="17">
      <alignment horizontal="center" vertical="center"/>
    </xf>
    <xf numFmtId="0" fontId="56" fillId="0" borderId="18" applyAlignment="1" pivotButton="0" quotePrefix="0" xfId="17">
      <alignment vertical="center"/>
    </xf>
    <xf numFmtId="0" fontId="25" fillId="0" borderId="2" pivotButton="0" quotePrefix="0" xfId="9"/>
    <xf numFmtId="0" fontId="26" fillId="0" borderId="2" pivotButton="0" quotePrefix="0" xfId="9"/>
    <xf numFmtId="0" fontId="27" fillId="0" borderId="2" pivotButton="0" quotePrefix="0" xfId="9"/>
    <xf numFmtId="22" fontId="60" fillId="0" borderId="2" applyAlignment="1" pivotButton="0" quotePrefix="0" xfId="9">
      <alignment horizontal="left" vertical="center"/>
    </xf>
    <xf numFmtId="14" fontId="56" fillId="0" borderId="6" applyAlignment="1" pivotButton="0" quotePrefix="0" xfId="17">
      <alignment vertical="center"/>
    </xf>
    <xf numFmtId="0" fontId="13" fillId="0" borderId="6" applyAlignment="1" pivotButton="0" quotePrefix="0" xfId="17">
      <alignment horizontal="center" vertical="center"/>
    </xf>
    <xf numFmtId="0" fontId="13" fillId="0" borderId="6" applyAlignment="1" pivotButton="0" quotePrefix="0" xfId="17">
      <alignment vertical="center"/>
    </xf>
    <xf numFmtId="0" fontId="48" fillId="15" borderId="2" applyAlignment="1" pivotButton="0" quotePrefix="0" xfId="9">
      <alignment horizontal="center" vertical="center"/>
    </xf>
    <xf numFmtId="0" fontId="67" fillId="0" borderId="2" applyAlignment="1" pivotButton="0" quotePrefix="0" xfId="9">
      <alignment vertical="center"/>
    </xf>
    <xf numFmtId="0" fontId="68" fillId="0" borderId="2" applyAlignment="1" pivotButton="0" quotePrefix="0" xfId="9">
      <alignment vertical="center"/>
    </xf>
    <xf numFmtId="0" fontId="68" fillId="0" borderId="2" applyAlignment="1" pivotButton="0" quotePrefix="0" xfId="9">
      <alignment horizontal="center" vertical="center"/>
    </xf>
    <xf numFmtId="0" fontId="28" fillId="0" borderId="2" applyAlignment="1" pivotButton="0" quotePrefix="0" xfId="9">
      <alignment horizontal="center"/>
    </xf>
    <xf numFmtId="14" fontId="12" fillId="0" borderId="2" applyAlignment="1" pivotButton="0" quotePrefix="0" xfId="9">
      <alignment vertical="center"/>
    </xf>
    <xf numFmtId="0" fontId="49" fillId="0" borderId="0" applyAlignment="1" pivotButton="0" quotePrefix="0" xfId="0">
      <alignment horizontal="center" vertical="center"/>
    </xf>
    <xf numFmtId="14" fontId="68" fillId="0" borderId="0" applyAlignment="1" pivotButton="0" quotePrefix="0" xfId="0">
      <alignment vertical="center"/>
    </xf>
    <xf numFmtId="0" fontId="71" fillId="0" borderId="0" applyAlignment="1" pivotButton="0" quotePrefix="0" xfId="0">
      <alignment vertical="center"/>
    </xf>
    <xf numFmtId="0" fontId="72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33" fillId="0" borderId="2" applyAlignment="1" pivotButton="0" quotePrefix="0" xfId="5">
      <alignment horizontal="center" vertical="center"/>
    </xf>
    <xf numFmtId="0" fontId="16" fillId="4" borderId="2" applyAlignment="1" pivotButton="0" quotePrefix="0" xfId="0">
      <alignment horizontal="center" vertical="center"/>
    </xf>
    <xf numFmtId="0" fontId="37" fillId="0" borderId="2" pivotButton="0" quotePrefix="0" xfId="3"/>
    <xf numFmtId="0" fontId="73" fillId="0" borderId="2" applyAlignment="1" pivotButton="0" quotePrefix="0" xfId="3">
      <alignment horizontal="center" vertical="center"/>
    </xf>
    <xf numFmtId="0" fontId="74" fillId="11" borderId="2" applyAlignment="1" pivotButton="0" quotePrefix="0" xfId="3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68" fillId="0" borderId="0" applyAlignment="1" pivotButton="0" quotePrefix="0" xfId="0">
      <alignment horizontal="center" vertical="center"/>
    </xf>
    <xf numFmtId="0" fontId="44" fillId="0" borderId="1" applyAlignment="1" pivotButton="0" quotePrefix="0" xfId="0">
      <alignment horizontal="left" vertical="center" wrapText="1"/>
    </xf>
    <xf numFmtId="0" fontId="44" fillId="10" borderId="1" applyAlignment="1" pivotButton="0" quotePrefix="0" xfId="0">
      <alignment horizontal="left" vertical="center" wrapText="1"/>
    </xf>
    <xf numFmtId="0" fontId="0" fillId="1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0" fontId="37" fillId="0" borderId="8" pivotButton="0" quotePrefix="0" xfId="3"/>
    <xf numFmtId="0" fontId="37" fillId="0" borderId="2" applyAlignment="1" pivotButton="0" quotePrefix="0" xfId="3">
      <alignment horizontal="center" vertical="center"/>
    </xf>
    <xf numFmtId="0" fontId="52" fillId="10" borderId="1" applyAlignment="1" pivotButton="0" quotePrefix="0" xfId="0">
      <alignment horizontal="left" vertical="center" wrapText="1"/>
    </xf>
    <xf numFmtId="14" fontId="46" fillId="9" borderId="1" applyAlignment="1" pivotButton="0" quotePrefix="0" xfId="0">
      <alignment horizontal="center" vertical="center" wrapText="1"/>
    </xf>
    <xf numFmtId="14" fontId="0" fillId="0" borderId="0" applyAlignment="1" pivotButton="0" quotePrefix="0" xfId="0">
      <alignment vertical="center"/>
    </xf>
    <xf numFmtId="0" fontId="0" fillId="0" borderId="30" applyAlignment="1" pivotButton="0" quotePrefix="0" xfId="0">
      <alignment horizontal="center" vertical="center"/>
    </xf>
    <xf numFmtId="0" fontId="46" fillId="9" borderId="31" applyAlignment="1" pivotButton="0" quotePrefix="0" xfId="0">
      <alignment horizontal="center" vertical="center" wrapText="1"/>
    </xf>
    <xf numFmtId="0" fontId="46" fillId="17" borderId="31" applyAlignment="1" pivotButton="0" quotePrefix="0" xfId="0">
      <alignment horizontal="center" vertical="center" wrapText="1"/>
    </xf>
    <xf numFmtId="0" fontId="0" fillId="23" borderId="6" applyAlignment="1" pivotButton="0" quotePrefix="0" xfId="0">
      <alignment horizontal="center" vertical="center"/>
    </xf>
    <xf numFmtId="0" fontId="0" fillId="23" borderId="6" applyAlignment="1" pivotButton="0" quotePrefix="0" xfId="0">
      <alignment horizontal="left" vertical="center"/>
    </xf>
    <xf numFmtId="0" fontId="44" fillId="17" borderId="6" applyAlignment="1" pivotButton="0" quotePrefix="0" xfId="0">
      <alignment horizontal="left" vertical="center"/>
    </xf>
    <xf numFmtId="0" fontId="0" fillId="18" borderId="6" applyAlignment="1" pivotButton="0" quotePrefix="0" xfId="0">
      <alignment horizontal="center" vertical="center"/>
    </xf>
    <xf numFmtId="0" fontId="0" fillId="18" borderId="6" applyAlignment="1" pivotButton="0" quotePrefix="0" xfId="0">
      <alignment horizontal="left" vertical="center"/>
    </xf>
    <xf numFmtId="0" fontId="0" fillId="18" borderId="6" applyAlignment="1" pivotButton="0" quotePrefix="0" xfId="0">
      <alignment horizontal="left" vertical="center" wrapText="1"/>
    </xf>
    <xf numFmtId="0" fontId="44" fillId="18" borderId="6" applyAlignment="1" pivotButton="0" quotePrefix="0" xfId="0">
      <alignment horizontal="left" vertical="center" wrapText="1"/>
    </xf>
    <xf numFmtId="0" fontId="44" fillId="5" borderId="6" applyAlignment="1" pivotButton="0" quotePrefix="0" xfId="0">
      <alignment horizontal="left" vertical="center"/>
    </xf>
    <xf numFmtId="0" fontId="52" fillId="18" borderId="6" applyAlignment="1" pivotButton="0" quotePrefix="0" xfId="0">
      <alignment horizontal="left" vertical="center" wrapText="1"/>
    </xf>
    <xf numFmtId="0" fontId="52" fillId="5" borderId="6" applyAlignment="1" pivotButton="0" quotePrefix="0" xfId="0">
      <alignment horizontal="left" vertical="center" wrapText="1"/>
    </xf>
    <xf numFmtId="0" fontId="44" fillId="18" borderId="6" applyAlignment="1" pivotButton="0" quotePrefix="0" xfId="0">
      <alignment horizontal="left" vertical="center"/>
    </xf>
    <xf numFmtId="0" fontId="75" fillId="5" borderId="6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44" fillId="0" borderId="2" applyAlignment="1" pivotButton="0" quotePrefix="0" xfId="0">
      <alignment horizontal="left" vertical="center"/>
    </xf>
    <xf numFmtId="0" fontId="0" fillId="0" borderId="0" pivotButton="0" quotePrefix="0" xfId="0"/>
    <xf numFmtId="22" fontId="0" fillId="10" borderId="1" applyAlignment="1" pivotButton="0" quotePrefix="0" xfId="0">
      <alignment horizontal="center" vertical="center"/>
    </xf>
    <xf numFmtId="0" fontId="75" fillId="0" borderId="1" applyAlignment="1" pivotButton="0" quotePrefix="0" xfId="0">
      <alignment horizontal="left" vertical="center" wrapText="1"/>
    </xf>
    <xf numFmtId="49" fontId="78" fillId="0" borderId="0" applyAlignment="1" applyProtection="1" pivotButton="0" quotePrefix="0" xfId="0">
      <alignment horizontal="center" vertical="center"/>
      <protection locked="1" hidden="1"/>
    </xf>
    <xf numFmtId="0" fontId="16" fillId="0" borderId="0" applyAlignment="1" applyProtection="1" pivotButton="0" quotePrefix="0" xfId="0">
      <alignment vertical="center"/>
      <protection locked="1" hidden="1"/>
    </xf>
    <xf numFmtId="0" fontId="49" fillId="0" borderId="0" applyAlignment="1" applyProtection="1" pivotButton="0" quotePrefix="0" xfId="0">
      <alignment horizontal="center" vertical="center"/>
      <protection locked="1" hidden="1"/>
    </xf>
    <xf numFmtId="0" fontId="16" fillId="0" borderId="0" applyAlignment="1" applyProtection="1" pivotButton="0" quotePrefix="0" xfId="0">
      <alignment vertical="center"/>
      <protection locked="1" hidden="1"/>
    </xf>
    <xf numFmtId="14" fontId="68" fillId="0" borderId="0" applyAlignment="1" applyProtection="1" pivotButton="0" quotePrefix="0" xfId="0">
      <alignment vertical="center"/>
      <protection locked="1" hidden="1"/>
    </xf>
    <xf numFmtId="0" fontId="16" fillId="0" borderId="0" applyAlignment="1" applyProtection="1" pivotButton="0" quotePrefix="0" xfId="0">
      <alignment horizontal="center" vertical="center"/>
      <protection locked="1" hidden="1"/>
    </xf>
    <xf numFmtId="0" fontId="68" fillId="0" borderId="0" applyAlignment="1" applyProtection="1" pivotButton="0" quotePrefix="0" xfId="0">
      <alignment horizontal="center" vertical="center"/>
      <protection locked="1" hidden="1"/>
    </xf>
    <xf numFmtId="0" fontId="45" fillId="13" borderId="6" applyAlignment="1" applyProtection="1" pivotButton="0" quotePrefix="0" xfId="0">
      <alignment horizontal="center" vertical="center"/>
      <protection locked="1" hidden="1"/>
    </xf>
    <xf numFmtId="0" fontId="45" fillId="12" borderId="6" applyAlignment="1" applyProtection="1" pivotButton="0" quotePrefix="0" xfId="0">
      <alignment horizontal="center" vertical="center"/>
      <protection locked="1" hidden="1"/>
    </xf>
    <xf numFmtId="0" fontId="16" fillId="4" borderId="25" applyAlignment="1" applyProtection="1" pivotButton="0" quotePrefix="0" xfId="0">
      <alignment horizontal="center" vertical="center"/>
      <protection locked="1" hidden="1"/>
    </xf>
    <xf numFmtId="0" fontId="16" fillId="4" borderId="21" applyAlignment="1" applyProtection="1" pivotButton="0" quotePrefix="0" xfId="0">
      <alignment horizontal="center" vertical="center"/>
      <protection locked="1" hidden="1"/>
    </xf>
    <xf numFmtId="0" fontId="16" fillId="0" borderId="21" applyAlignment="1" applyProtection="1" pivotButton="0" quotePrefix="0" xfId="0">
      <alignment vertical="center"/>
      <protection locked="1" hidden="1"/>
    </xf>
    <xf numFmtId="0" fontId="16" fillId="4" borderId="19" applyAlignment="1" applyProtection="1" pivotButton="0" quotePrefix="0" xfId="0">
      <alignment horizontal="center" vertical="center"/>
      <protection locked="1" hidden="1"/>
    </xf>
    <xf numFmtId="49" fontId="77" fillId="0" borderId="0" applyAlignment="1" applyProtection="1" pivotButton="0" quotePrefix="0" xfId="0">
      <alignment vertical="center"/>
      <protection locked="1" hidden="1"/>
    </xf>
    <xf numFmtId="0" fontId="8" fillId="0" borderId="0" applyAlignment="1" applyProtection="1" pivotButton="0" quotePrefix="0" xfId="0">
      <alignment vertical="center"/>
      <protection locked="1" hidden="1"/>
    </xf>
    <xf numFmtId="0" fontId="28" fillId="8" borderId="18" applyAlignment="1" applyProtection="1" pivotButton="0" quotePrefix="0" xfId="0">
      <alignment horizontal="right" vertical="center"/>
      <protection locked="1" hidden="1"/>
    </xf>
    <xf numFmtId="0" fontId="7" fillId="0" borderId="0" applyAlignment="1" applyProtection="1" pivotButton="0" quotePrefix="0" xfId="0">
      <alignment vertical="center"/>
      <protection locked="1" hidden="1"/>
    </xf>
    <xf numFmtId="0" fontId="6" fillId="0" borderId="2" applyAlignment="1" applyProtection="1" pivotButton="0" quotePrefix="0" xfId="0">
      <alignment vertical="center"/>
      <protection locked="1" hidden="1"/>
    </xf>
    <xf numFmtId="0" fontId="28" fillId="5" borderId="25" applyAlignment="1" applyProtection="1" pivotButton="0" quotePrefix="0" xfId="0">
      <alignment horizontal="center" vertical="center"/>
      <protection locked="1" hidden="1"/>
    </xf>
    <xf numFmtId="0" fontId="16" fillId="5" borderId="25" applyAlignment="1" applyProtection="1" pivotButton="0" quotePrefix="0" xfId="0">
      <alignment horizontal="center" vertical="center"/>
      <protection locked="1" hidden="1"/>
    </xf>
    <xf numFmtId="0" fontId="28" fillId="5" borderId="9" applyAlignment="1" applyProtection="1" pivotButton="0" quotePrefix="0" xfId="0">
      <alignment horizontal="center" vertical="center"/>
      <protection locked="1" hidden="1"/>
    </xf>
    <xf numFmtId="0" fontId="16" fillId="5" borderId="9" applyAlignment="1" applyProtection="1" pivotButton="0" quotePrefix="0" xfId="0">
      <alignment horizontal="center" vertical="center"/>
      <protection locked="1" hidden="1"/>
    </xf>
    <xf numFmtId="0" fontId="28" fillId="24" borderId="9" applyAlignment="1" applyProtection="1" pivotButton="0" quotePrefix="0" xfId="0">
      <alignment horizontal="center" vertical="center"/>
      <protection locked="1" hidden="1"/>
    </xf>
    <xf numFmtId="0" fontId="28" fillId="24" borderId="2" applyAlignment="1" applyProtection="1" pivotButton="0" quotePrefix="0" xfId="0">
      <alignment horizontal="center" vertical="center"/>
      <protection locked="1" hidden="1"/>
    </xf>
    <xf numFmtId="0" fontId="16" fillId="24" borderId="2" applyAlignment="1" applyProtection="1" pivotButton="0" quotePrefix="0" xfId="0">
      <alignment horizontal="center" vertical="center"/>
      <protection locked="1" hidden="1"/>
    </xf>
    <xf numFmtId="0" fontId="28" fillId="24" borderId="20" applyAlignment="1" applyProtection="1" pivotButton="0" quotePrefix="0" xfId="0">
      <alignment horizontal="center" vertical="center"/>
      <protection locked="1" hidden="1"/>
    </xf>
    <xf numFmtId="0" fontId="28" fillId="5" borderId="16" applyAlignment="1" applyProtection="1" pivotButton="0" quotePrefix="0" xfId="0">
      <alignment horizontal="center" vertical="center"/>
      <protection locked="1" hidden="1"/>
    </xf>
    <xf numFmtId="0" fontId="16" fillId="5" borderId="16" applyAlignment="1" applyProtection="1" pivotButton="0" quotePrefix="0" xfId="0">
      <alignment horizontal="center" vertical="center"/>
      <protection locked="1" hidden="1"/>
    </xf>
    <xf numFmtId="0" fontId="48" fillId="13" borderId="11" applyAlignment="1" applyProtection="1" pivotButton="0" quotePrefix="0" xfId="0">
      <alignment horizontal="right" vertical="center"/>
      <protection locked="1" hidden="1"/>
    </xf>
    <xf numFmtId="0" fontId="16" fillId="13" borderId="9" applyAlignment="1" applyProtection="1" pivotButton="0" quotePrefix="0" xfId="0">
      <alignment horizontal="center" vertical="center"/>
      <protection locked="1" hidden="1"/>
    </xf>
    <xf numFmtId="0" fontId="28" fillId="6" borderId="9" applyAlignment="1" applyProtection="1" pivotButton="0" quotePrefix="0" xfId="0">
      <alignment horizontal="center" vertical="center"/>
      <protection locked="1" hidden="1"/>
    </xf>
    <xf numFmtId="0" fontId="28" fillId="6" borderId="2" applyAlignment="1" applyProtection="1" pivotButton="0" quotePrefix="0" xfId="0">
      <alignment horizontal="center" vertical="center"/>
      <protection locked="1" hidden="1"/>
    </xf>
    <xf numFmtId="0" fontId="28" fillId="13" borderId="11" applyAlignment="1" applyProtection="1" pivotButton="0" quotePrefix="0" xfId="0">
      <alignment horizontal="right" vertical="center"/>
      <protection locked="1" hidden="1"/>
    </xf>
    <xf numFmtId="0" fontId="31" fillId="5" borderId="6" applyAlignment="1" applyProtection="1" pivotButton="0" quotePrefix="0" xfId="15">
      <alignment horizontal="right" vertical="center"/>
      <protection locked="1" hidden="1"/>
    </xf>
    <xf numFmtId="9" fontId="50" fillId="22" borderId="13" applyAlignment="1" applyProtection="1" pivotButton="0" quotePrefix="0" xfId="14">
      <alignment horizontal="center" vertical="center"/>
      <protection locked="1" hidden="1"/>
    </xf>
    <xf numFmtId="9" fontId="50" fillId="22" borderId="15" applyAlignment="1" applyProtection="1" pivotButton="0" quotePrefix="0" xfId="14">
      <alignment horizontal="center" vertical="center"/>
      <protection locked="1" hidden="1"/>
    </xf>
    <xf numFmtId="0" fontId="30" fillId="2" borderId="12" applyAlignment="1" applyProtection="1" pivotButton="0" quotePrefix="0" xfId="0">
      <alignment horizontal="center" vertical="center"/>
      <protection locked="1" hidden="1"/>
    </xf>
    <xf numFmtId="0" fontId="28" fillId="0" borderId="27" applyAlignment="1" applyProtection="1" pivotButton="0" quotePrefix="0" xfId="0">
      <alignment horizontal="center" vertical="center"/>
      <protection locked="1" hidden="1"/>
    </xf>
    <xf numFmtId="0" fontId="28" fillId="0" borderId="7" applyAlignment="1" applyProtection="1" pivotButton="0" quotePrefix="0" xfId="0">
      <alignment horizontal="center" vertical="center"/>
      <protection locked="1" hidden="1"/>
    </xf>
    <xf numFmtId="0" fontId="16" fillId="0" borderId="23" applyAlignment="1" applyProtection="1" pivotButton="0" quotePrefix="0" xfId="0">
      <alignment horizontal="center" vertical="center"/>
      <protection locked="1" hidden="1"/>
    </xf>
    <xf numFmtId="0" fontId="16" fillId="0" borderId="4" applyAlignment="1" applyProtection="1" pivotButton="0" quotePrefix="0" xfId="0">
      <alignment horizontal="center" vertical="center"/>
      <protection locked="1" hidden="1"/>
    </xf>
    <xf numFmtId="20" fontId="16" fillId="0" borderId="3" applyAlignment="1" applyProtection="1" pivotButton="0" quotePrefix="0" xfId="0">
      <alignment horizontal="center" vertical="center"/>
      <protection locked="1" hidden="1"/>
    </xf>
    <xf numFmtId="0" fontId="28" fillId="0" borderId="4" applyAlignment="1" applyProtection="1" pivotButton="0" quotePrefix="0" xfId="0">
      <alignment horizontal="center" vertical="center"/>
      <protection locked="1" hidden="1"/>
    </xf>
    <xf numFmtId="0" fontId="49" fillId="0" borderId="14" applyAlignment="1" applyProtection="1" pivotButton="0" quotePrefix="0" xfId="0">
      <alignment horizontal="center" vertical="center"/>
      <protection locked="1" hidden="1"/>
    </xf>
    <xf numFmtId="20" fontId="16" fillId="0" borderId="3" applyAlignment="1" applyProtection="1" pivotButton="0" quotePrefix="0" xfId="0">
      <alignment horizontal="left" vertical="center"/>
      <protection locked="1" hidden="1"/>
    </xf>
    <xf numFmtId="14" fontId="68" fillId="5" borderId="18" applyAlignment="1" applyProtection="1" pivotButton="0" quotePrefix="0" xfId="0">
      <alignment horizontal="center" vertical="center"/>
      <protection locked="1" hidden="1"/>
    </xf>
    <xf numFmtId="14" fontId="47" fillId="11" borderId="2" applyAlignment="1" applyProtection="1" pivotButton="0" quotePrefix="0" xfId="0">
      <alignment horizontal="center" vertical="center"/>
      <protection locked="1" hidden="1"/>
    </xf>
    <xf numFmtId="0" fontId="28" fillId="5" borderId="19" applyProtection="1" pivotButton="0" quotePrefix="0" xfId="0">
      <protection locked="1" hidden="1"/>
    </xf>
    <xf numFmtId="14" fontId="68" fillId="5" borderId="11" applyAlignment="1" applyProtection="1" pivotButton="0" quotePrefix="0" xfId="0">
      <alignment horizontal="center" vertical="center"/>
      <protection locked="1" hidden="1"/>
    </xf>
    <xf numFmtId="0" fontId="28" fillId="5" borderId="20" applyProtection="1" pivotButton="0" quotePrefix="0" xfId="0">
      <protection locked="1" hidden="1"/>
    </xf>
    <xf numFmtId="0" fontId="28" fillId="0" borderId="22" applyAlignment="1" applyProtection="1" pivotButton="0" quotePrefix="0" xfId="0">
      <alignment horizontal="center" vertical="center"/>
      <protection locked="1" hidden="1"/>
    </xf>
    <xf numFmtId="0" fontId="16" fillId="0" borderId="22" applyAlignment="1" applyProtection="1" pivotButton="0" quotePrefix="0" xfId="0">
      <alignment horizontal="center" vertical="center"/>
      <protection locked="1" hidden="1"/>
    </xf>
    <xf numFmtId="0" fontId="16" fillId="0" borderId="26" applyAlignment="1" applyProtection="1" pivotButton="0" quotePrefix="0" xfId="0">
      <alignment horizontal="center" vertical="center"/>
      <protection locked="1" hidden="1"/>
    </xf>
    <xf numFmtId="0" fontId="28" fillId="0" borderId="28" applyAlignment="1" applyProtection="1" pivotButton="0" quotePrefix="0" xfId="0">
      <alignment horizontal="center" vertical="center"/>
      <protection locked="1" hidden="1"/>
    </xf>
    <xf numFmtId="0" fontId="16" fillId="0" borderId="24" applyAlignment="1" applyProtection="1" pivotButton="0" quotePrefix="0" xfId="0">
      <alignment horizontal="center" vertical="center"/>
      <protection locked="1" hidden="1"/>
    </xf>
    <xf numFmtId="0" fontId="16" fillId="0" borderId="5" applyAlignment="1" applyProtection="1" pivotButton="0" quotePrefix="0" xfId="0">
      <alignment horizontal="center" vertical="center"/>
      <protection locked="1" hidden="1"/>
    </xf>
    <xf numFmtId="0" fontId="49" fillId="0" borderId="29" applyAlignment="1" applyProtection="1" pivotButton="0" quotePrefix="0" xfId="0">
      <alignment horizontal="center" vertical="center"/>
      <protection locked="1" hidden="1"/>
    </xf>
    <xf numFmtId="14" fontId="68" fillId="5" borderId="9" applyAlignment="1" applyProtection="1" pivotButton="0" quotePrefix="0" xfId="0">
      <alignment horizontal="center" vertical="center"/>
      <protection locked="1" hidden="1"/>
    </xf>
    <xf numFmtId="0" fontId="16" fillId="0" borderId="6" applyAlignment="1" applyProtection="1" pivotButton="0" quotePrefix="0" xfId="0">
      <alignment horizontal="center" vertical="center"/>
      <protection locked="1" hidden="1"/>
    </xf>
    <xf numFmtId="0" fontId="49" fillId="0" borderId="6" applyAlignment="1" applyProtection="1" pivotButton="0" quotePrefix="0" xfId="0">
      <alignment horizontal="center" vertical="center"/>
      <protection locked="1" hidden="1"/>
    </xf>
    <xf numFmtId="14" fontId="68" fillId="5" borderId="16" applyAlignment="1" applyProtection="1" pivotButton="0" quotePrefix="0" xfId="0">
      <alignment horizontal="center" vertical="center"/>
      <protection locked="1" hidden="1"/>
    </xf>
    <xf numFmtId="0" fontId="21" fillId="5" borderId="22" applyAlignment="1" applyProtection="1" pivotButton="0" quotePrefix="0" xfId="0">
      <alignment horizontal="center" vertical="center"/>
      <protection locked="1" hidden="1"/>
    </xf>
    <xf numFmtId="0" fontId="21" fillId="20" borderId="21" applyAlignment="1" applyProtection="1" pivotButton="0" quotePrefix="0" xfId="0">
      <alignment horizontal="right" vertical="center"/>
      <protection locked="1" hidden="1"/>
    </xf>
    <xf numFmtId="0" fontId="22" fillId="20" borderId="25" applyAlignment="1" applyProtection="1" pivotButton="0" quotePrefix="0" xfId="0">
      <alignment horizontal="center" vertical="center"/>
      <protection locked="1" hidden="1"/>
    </xf>
    <xf numFmtId="0" fontId="18" fillId="20" borderId="21" applyAlignment="1" applyProtection="1" pivotButton="0" quotePrefix="0" xfId="0">
      <alignment vertical="center"/>
      <protection locked="1" hidden="1"/>
    </xf>
    <xf numFmtId="0" fontId="18" fillId="20" borderId="25" applyAlignment="1" applyProtection="1" pivotButton="0" quotePrefix="0" xfId="0">
      <alignment vertical="center"/>
      <protection locked="1" hidden="1"/>
    </xf>
    <xf numFmtId="0" fontId="18" fillId="20" borderId="19" applyAlignment="1" applyProtection="1" pivotButton="0" quotePrefix="0" xfId="0">
      <alignment vertical="center"/>
      <protection locked="1" hidden="1"/>
    </xf>
    <xf numFmtId="0" fontId="18" fillId="3" borderId="2" applyAlignment="1" applyProtection="1" pivotButton="0" quotePrefix="0" xfId="0">
      <alignment vertical="center"/>
      <protection locked="1" hidden="1"/>
    </xf>
    <xf numFmtId="0" fontId="19" fillId="0" borderId="0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5" borderId="9" applyAlignment="1" applyProtection="1" pivotButton="0" quotePrefix="0" xfId="0">
      <alignment vertical="center"/>
      <protection locked="1" hidden="1"/>
    </xf>
    <xf numFmtId="0" fontId="21" fillId="20" borderId="2" applyAlignment="1" applyProtection="1" pivotButton="0" quotePrefix="0" xfId="0">
      <alignment horizontal="right" vertical="center"/>
      <protection locked="1" hidden="1"/>
    </xf>
    <xf numFmtId="0" fontId="18" fillId="20" borderId="9" applyAlignment="1" applyProtection="1" pivotButton="0" quotePrefix="0" xfId="0">
      <alignment horizontal="center" vertical="center"/>
      <protection locked="1" hidden="1"/>
    </xf>
    <xf numFmtId="0" fontId="18" fillId="20" borderId="2" applyAlignment="1" applyProtection="1" pivotButton="0" quotePrefix="0" xfId="0">
      <alignment horizontal="center" vertical="center"/>
      <protection locked="1" hidden="1"/>
    </xf>
    <xf numFmtId="0" fontId="18" fillId="7" borderId="9" applyAlignment="1" applyProtection="1" pivotButton="0" quotePrefix="0" xfId="0">
      <alignment horizontal="center" vertical="center"/>
      <protection locked="1" hidden="1"/>
    </xf>
    <xf numFmtId="0" fontId="18" fillId="20" borderId="2" applyAlignment="1" applyProtection="1" pivotButton="0" quotePrefix="0" xfId="0">
      <alignment vertical="center"/>
      <protection locked="1" hidden="1"/>
    </xf>
    <xf numFmtId="0" fontId="18" fillId="20" borderId="20" applyAlignment="1" applyProtection="1" pivotButton="0" quotePrefix="0" xfId="0">
      <alignment vertical="center"/>
      <protection locked="1" hidden="1"/>
    </xf>
    <xf numFmtId="0" fontId="21" fillId="20" borderId="9" applyAlignment="1" applyProtection="1" pivotButton="0" quotePrefix="0" xfId="0">
      <alignment horizontal="right" vertical="center"/>
      <protection locked="1" hidden="1"/>
    </xf>
    <xf numFmtId="0" fontId="18" fillId="19" borderId="9" applyAlignment="1" applyProtection="1" pivotButton="0" quotePrefix="0" xfId="0">
      <alignment horizontal="center" vertical="center"/>
      <protection locked="1" hidden="1"/>
    </xf>
    <xf numFmtId="0" fontId="18" fillId="19" borderId="2" applyAlignment="1" applyProtection="1" pivotButton="0" quotePrefix="0" xfId="0">
      <alignment horizontal="center" vertical="center"/>
      <protection locked="1" hidden="1"/>
    </xf>
    <xf numFmtId="0" fontId="18" fillId="20" borderId="16" applyAlignment="1" applyProtection="1" pivotButton="0" quotePrefix="0" xfId="0">
      <alignment horizontal="center" vertical="center"/>
      <protection locked="1" hidden="1"/>
    </xf>
    <xf numFmtId="0" fontId="18" fillId="20" borderId="8" applyAlignment="1" applyProtection="1" pivotButton="0" quotePrefix="0" xfId="0">
      <alignment horizontal="center" vertical="center"/>
      <protection locked="1" hidden="1"/>
    </xf>
    <xf numFmtId="0" fontId="21" fillId="21" borderId="16" applyAlignment="1" applyProtection="1" pivotButton="0" quotePrefix="0" xfId="0">
      <alignment horizontal="center" vertical="center"/>
      <protection locked="1" hidden="1"/>
    </xf>
    <xf numFmtId="0" fontId="18" fillId="20" borderId="9" applyAlignment="1" applyProtection="1" pivotButton="0" quotePrefix="0" xfId="0">
      <alignment vertical="center"/>
      <protection locked="1" hidden="1"/>
    </xf>
    <xf numFmtId="0" fontId="21" fillId="20" borderId="19" applyAlignment="1" applyProtection="1" pivotButton="0" quotePrefix="0" xfId="0">
      <alignment horizontal="right" vertical="center"/>
      <protection locked="1" hidden="1"/>
    </xf>
    <xf numFmtId="9" fontId="22" fillId="20" borderId="9" applyAlignment="1" applyProtection="1" pivotButton="0" quotePrefix="0" xfId="0">
      <alignment horizontal="center" vertical="center"/>
      <protection locked="1" hidden="1"/>
    </xf>
    <xf numFmtId="9" fontId="22" fillId="20" borderId="2" applyAlignment="1" applyProtection="1" pivotButton="0" quotePrefix="0" xfId="0">
      <alignment horizontal="center" vertical="center"/>
      <protection locked="1" hidden="1"/>
    </xf>
    <xf numFmtId="0" fontId="22" fillId="21" borderId="2" applyAlignment="1" applyProtection="1" pivotButton="0" quotePrefix="0" xfId="0">
      <alignment horizontal="center" vertical="center"/>
      <protection locked="1" hidden="1"/>
    </xf>
    <xf numFmtId="0" fontId="17" fillId="2" borderId="6" applyAlignment="1" applyProtection="1" pivotButton="0" quotePrefix="0" xfId="0">
      <alignment horizontal="center" vertical="center"/>
      <protection locked="1" hidden="1"/>
    </xf>
    <xf numFmtId="0" fontId="21" fillId="0" borderId="0" applyAlignment="1" applyProtection="1" pivotButton="0" quotePrefix="0" xfId="0">
      <alignment vertical="center"/>
      <protection locked="1" hidden="1"/>
    </xf>
    <xf numFmtId="0" fontId="18" fillId="0" borderId="6" applyAlignment="1" applyProtection="1" pivotButton="0" quotePrefix="0" xfId="0">
      <alignment horizontal="center" vertical="center"/>
      <protection locked="1" hidden="1"/>
    </xf>
    <xf numFmtId="0" fontId="18" fillId="0" borderId="0" applyAlignment="1" applyProtection="1" pivotButton="0" quotePrefix="0" xfId="0">
      <alignment vertical="center"/>
      <protection locked="1" hidden="1"/>
    </xf>
    <xf numFmtId="0" fontId="18" fillId="20" borderId="20" applyAlignment="1" applyProtection="1" pivotButton="0" quotePrefix="0" xfId="0">
      <alignment horizontal="center" vertical="center"/>
      <protection locked="1" hidden="1"/>
    </xf>
    <xf numFmtId="0" fontId="18" fillId="7" borderId="2" applyAlignment="1" applyProtection="1" pivotButton="0" quotePrefix="0" xfId="0">
      <alignment horizontal="center" vertical="center"/>
      <protection locked="1" hidden="1"/>
    </xf>
    <xf numFmtId="0" fontId="18" fillId="20" borderId="16" applyAlignment="1" applyProtection="1" pivotButton="0" quotePrefix="0" xfId="0">
      <alignment vertical="center"/>
      <protection locked="1" hidden="1"/>
    </xf>
    <xf numFmtId="0" fontId="20" fillId="0" borderId="0" applyAlignment="1" applyProtection="1" pivotButton="0" quotePrefix="0" xfId="0">
      <alignment vertical="center"/>
      <protection locked="1" hidden="1"/>
    </xf>
    <xf numFmtId="0" fontId="23" fillId="0" borderId="0" applyAlignment="1" applyProtection="1" pivotButton="0" quotePrefix="0" xfId="0">
      <alignment vertical="center"/>
      <protection locked="1" hidden="1"/>
    </xf>
    <xf numFmtId="0" fontId="44" fillId="0" borderId="0" applyAlignment="1" applyProtection="1" pivotButton="0" quotePrefix="0" xfId="0">
      <alignment vertical="center"/>
      <protection locked="1" hidden="1"/>
    </xf>
    <xf numFmtId="0" fontId="72" fillId="0" borderId="0" applyAlignment="1" applyProtection="1" pivotButton="0" quotePrefix="0" xfId="0">
      <alignment vertical="center"/>
      <protection locked="1" hidden="1"/>
    </xf>
    <xf numFmtId="14" fontId="0" fillId="0" borderId="0" applyAlignment="1" applyProtection="1" pivotButton="0" quotePrefix="0" xfId="0">
      <alignment vertical="center"/>
      <protection locked="1" hidden="1"/>
    </xf>
    <xf numFmtId="0" fontId="52" fillId="10" borderId="1" applyAlignment="1" pivotButton="0" quotePrefix="0" xfId="0">
      <alignment horizontal="center" vertical="center" wrapText="1"/>
    </xf>
    <xf numFmtId="0" fontId="28" fillId="0" borderId="6" applyAlignment="1" applyProtection="1" pivotButton="0" quotePrefix="0" xfId="0">
      <alignment horizontal="center" vertical="center"/>
      <protection locked="1" hidden="1"/>
    </xf>
    <xf numFmtId="14" fontId="18" fillId="0" borderId="6" applyAlignment="1" applyProtection="1" pivotButton="0" quotePrefix="0" xfId="0">
      <alignment horizontal="center" vertical="center"/>
      <protection locked="1" hidden="1"/>
    </xf>
    <xf numFmtId="14" fontId="22" fillId="0" borderId="6" applyAlignment="1" applyProtection="1" pivotButton="0" quotePrefix="0" xfId="0">
      <alignment horizontal="center" vertical="center"/>
      <protection locked="1" hidden="1"/>
    </xf>
    <xf numFmtId="22" fontId="0" fillId="0" borderId="1" applyAlignment="1" pivotButton="0" quotePrefix="0" xfId="0">
      <alignment horizontal="center" vertical="center"/>
    </xf>
    <xf numFmtId="0" fontId="79" fillId="0" borderId="0" applyAlignment="1" applyProtection="1" pivotButton="0" quotePrefix="0" xfId="0">
      <alignment horizontal="center" vertical="center"/>
      <protection locked="1" hidden="1"/>
    </xf>
    <xf numFmtId="0" fontId="4" fillId="0" borderId="2" applyAlignment="1" pivotButton="0" quotePrefix="0" xfId="20">
      <alignment horizontal="center" vertical="center"/>
    </xf>
    <xf numFmtId="0" fontId="28" fillId="5" borderId="0" applyAlignment="1" pivotButton="0" quotePrefix="0" xfId="0">
      <alignment horizontal="center" vertical="center"/>
    </xf>
    <xf numFmtId="0" fontId="28" fillId="25" borderId="0" applyAlignment="1" pivotButton="0" quotePrefix="0" xfId="0">
      <alignment horizontal="center" vertical="center"/>
    </xf>
    <xf numFmtId="0" fontId="28" fillId="13" borderId="0" applyAlignment="1" pivotButton="0" quotePrefix="0" xfId="0">
      <alignment horizontal="center" vertical="center"/>
    </xf>
    <xf numFmtId="165" fontId="28" fillId="13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44" fillId="10" borderId="1" applyAlignment="1" pivotButton="0" quotePrefix="0" xfId="0">
      <alignment horizontal="center" vertical="center"/>
    </xf>
    <xf numFmtId="14" fontId="78" fillId="0" borderId="0" applyAlignment="1" applyProtection="1" pivotButton="0" quotePrefix="0" xfId="0">
      <alignment horizontal="center" vertical="center"/>
      <protection locked="1" hidden="1"/>
    </xf>
    <xf numFmtId="14" fontId="44" fillId="0" borderId="0" applyAlignment="1" applyProtection="1" pivotButton="0" quotePrefix="0" xfId="0">
      <alignment vertical="center"/>
      <protection locked="1" hidden="1"/>
    </xf>
    <xf numFmtId="0" fontId="28" fillId="8" borderId="25" applyAlignment="1" applyProtection="1" pivotButton="0" quotePrefix="0" xfId="0">
      <alignment horizontal="right" vertical="center"/>
      <protection locked="1" hidden="1"/>
    </xf>
    <xf numFmtId="0" fontId="16" fillId="8" borderId="25" applyAlignment="1" applyProtection="1" pivotButton="0" quotePrefix="0" xfId="0">
      <alignment horizontal="center" vertical="center"/>
      <protection locked="1" hidden="1"/>
    </xf>
    <xf numFmtId="14" fontId="70" fillId="5" borderId="25" applyAlignment="1" applyProtection="1" pivotButton="0" quotePrefix="0" xfId="0">
      <alignment horizontal="center" vertical="center"/>
      <protection locked="1" hidden="1"/>
    </xf>
    <xf numFmtId="14" fontId="70" fillId="5" borderId="9" applyAlignment="1" applyProtection="1" pivotButton="0" quotePrefix="0" xfId="0">
      <alignment horizontal="center" vertical="center"/>
      <protection locked="1" hidden="1"/>
    </xf>
    <xf numFmtId="14" fontId="70" fillId="5" borderId="16" applyAlignment="1" applyProtection="1" pivotButton="0" quotePrefix="0" xfId="0">
      <alignment horizontal="center" vertical="center"/>
      <protection locked="1" hidden="1"/>
    </xf>
    <xf numFmtId="0" fontId="49" fillId="5" borderId="18" applyAlignment="1" applyProtection="1" pivotButton="0" quotePrefix="0" xfId="0">
      <alignment horizontal="center" vertical="center"/>
      <protection locked="1" hidden="1"/>
    </xf>
    <xf numFmtId="0" fontId="49" fillId="5" borderId="11" applyAlignment="1" applyProtection="1" pivotButton="0" quotePrefix="0" xfId="0">
      <alignment horizontal="center" vertical="center"/>
      <protection locked="1" hidden="1"/>
    </xf>
    <xf numFmtId="0" fontId="31" fillId="24" borderId="2" applyAlignment="1" applyProtection="1" pivotButton="0" quotePrefix="0" xfId="0">
      <alignment horizontal="center" vertical="center"/>
      <protection locked="1" hidden="1"/>
    </xf>
    <xf numFmtId="0" fontId="28" fillId="8" borderId="10" applyAlignment="1" applyProtection="1" pivotButton="0" quotePrefix="0" xfId="0">
      <alignment horizontal="center" vertical="center"/>
      <protection locked="1" hidden="1"/>
    </xf>
    <xf numFmtId="0" fontId="28" fillId="8" borderId="13" applyAlignment="1" applyProtection="1" pivotButton="0" quotePrefix="0" xfId="0">
      <alignment horizontal="center" vertical="center"/>
      <protection locked="1" hidden="1"/>
    </xf>
    <xf numFmtId="0" fontId="28" fillId="8" borderId="15" applyAlignment="1" applyProtection="1" pivotButton="0" quotePrefix="0" xfId="0">
      <alignment horizontal="center" vertical="center"/>
      <protection locked="1" hidden="1"/>
    </xf>
    <xf numFmtId="0" fontId="28" fillId="6" borderId="25" applyAlignment="1" applyProtection="1" pivotButton="0" quotePrefix="0" xfId="0">
      <alignment horizontal="center" vertical="center"/>
      <protection locked="1" hidden="1"/>
    </xf>
    <xf numFmtId="0" fontId="28" fillId="6" borderId="21" applyAlignment="1" applyProtection="1" pivotButton="0" quotePrefix="0" xfId="0">
      <alignment horizontal="center" vertical="center"/>
      <protection locked="1" hidden="1"/>
    </xf>
    <xf numFmtId="0" fontId="28" fillId="6" borderId="19" applyAlignment="1" applyProtection="1" pivotButton="0" quotePrefix="0" xfId="0">
      <alignment horizontal="center" vertical="center"/>
      <protection locked="1" hidden="1"/>
    </xf>
    <xf numFmtId="0" fontId="28" fillId="6" borderId="16" applyAlignment="1" applyProtection="1" pivotButton="0" quotePrefix="0" xfId="0">
      <alignment horizontal="center" vertical="center"/>
      <protection locked="1" hidden="1"/>
    </xf>
    <xf numFmtId="0" fontId="28" fillId="6" borderId="8" applyAlignment="1" applyProtection="1" pivotButton="0" quotePrefix="0" xfId="0">
      <alignment horizontal="center" vertical="center"/>
      <protection locked="1" hidden="1"/>
    </xf>
    <xf numFmtId="0" fontId="28" fillId="6" borderId="17" applyAlignment="1" applyProtection="1" pivotButton="0" quotePrefix="0" xfId="0">
      <alignment horizontal="center" vertical="center"/>
      <protection locked="1" hidden="1"/>
    </xf>
    <xf numFmtId="0" fontId="48" fillId="13" borderId="18" applyAlignment="1" applyProtection="1" pivotButton="0" quotePrefix="0" xfId="0">
      <alignment horizontal="right" vertical="center"/>
      <protection locked="1" hidden="1"/>
    </xf>
    <xf numFmtId="0" fontId="16" fillId="13" borderId="25" applyAlignment="1" applyProtection="1" pivotButton="0" quotePrefix="0" xfId="0">
      <alignment horizontal="center" vertical="center"/>
      <protection locked="1" hidden="1"/>
    </xf>
    <xf numFmtId="0" fontId="28" fillId="13" borderId="12" applyAlignment="1" applyProtection="1" pivotButton="0" quotePrefix="0" xfId="0">
      <alignment horizontal="right" vertical="center"/>
      <protection locked="1" hidden="1"/>
    </xf>
    <xf numFmtId="0" fontId="16" fillId="13" borderId="16" applyAlignment="1" applyProtection="1" pivotButton="0" quotePrefix="0" xfId="0">
      <alignment horizontal="center" vertical="center"/>
      <protection locked="1" hidden="1"/>
    </xf>
    <xf numFmtId="9" fontId="50" fillId="22" borderId="10" applyAlignment="1" applyProtection="1" pivotButton="0" quotePrefix="0" xfId="14">
      <alignment horizontal="center" vertical="center"/>
      <protection locked="1" hidden="1"/>
    </xf>
    <xf numFmtId="0" fontId="21" fillId="21" borderId="2" applyAlignment="1" applyProtection="1" pivotButton="0" quotePrefix="0" xfId="0">
      <alignment horizontal="center" vertical="center"/>
      <protection locked="1" hidden="1"/>
    </xf>
    <xf numFmtId="0" fontId="21" fillId="7" borderId="2" applyAlignment="1" applyProtection="1" pivotButton="0" quotePrefix="0" xfId="0">
      <alignment horizontal="right" vertical="center"/>
      <protection locked="1" hidden="1"/>
    </xf>
    <xf numFmtId="0" fontId="21" fillId="7" borderId="8" applyAlignment="1" applyProtection="1" pivotButton="0" quotePrefix="0" xfId="0">
      <alignment horizontal="right" vertical="center"/>
      <protection locked="1" hidden="1"/>
    </xf>
    <xf numFmtId="0" fontId="18" fillId="20" borderId="25" applyAlignment="1" applyProtection="1" pivotButton="0" quotePrefix="0" xfId="0">
      <alignment horizontal="center" vertical="center"/>
      <protection locked="1" hidden="1"/>
    </xf>
    <xf numFmtId="9" fontId="22" fillId="20" borderId="9" applyAlignment="1" applyProtection="1" pivotButton="0" quotePrefix="0" xfId="14">
      <alignment vertical="center"/>
      <protection locked="1" hidden="1"/>
    </xf>
    <xf numFmtId="0" fontId="16" fillId="5" borderId="11" applyAlignment="1" applyProtection="1" pivotButton="0" quotePrefix="0" xfId="0">
      <alignment horizontal="center" vertical="center"/>
      <protection locked="1" hidden="1"/>
    </xf>
    <xf numFmtId="14" fontId="28" fillId="0" borderId="2" pivotButton="0" quotePrefix="0" xfId="9"/>
    <xf numFmtId="0" fontId="40" fillId="0" borderId="2" applyAlignment="1" pivotButton="0" quotePrefix="0" xfId="1">
      <alignment horizontal="center" vertical="center"/>
    </xf>
    <xf numFmtId="0" fontId="16" fillId="0" borderId="2" applyAlignment="1" applyProtection="1" pivotButton="0" quotePrefix="0" xfId="0">
      <alignment horizontal="center" vertical="center"/>
      <protection locked="1" hidden="1"/>
    </xf>
    <xf numFmtId="0" fontId="28" fillId="5" borderId="2" applyProtection="1" pivotButton="0" quotePrefix="0" xfId="0">
      <protection locked="1" hidden="1"/>
    </xf>
    <xf numFmtId="0" fontId="28" fillId="5" borderId="8" applyProtection="1" pivotButton="0" quotePrefix="0" xfId="0">
      <protection locked="1" hidden="1"/>
    </xf>
    <xf numFmtId="0" fontId="16" fillId="0" borderId="8" applyAlignment="1" applyProtection="1" pivotButton="0" quotePrefix="0" xfId="0">
      <alignment horizontal="center" vertical="center"/>
      <protection locked="1" hidden="1"/>
    </xf>
    <xf numFmtId="0" fontId="72" fillId="0" borderId="1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center" vertical="center"/>
      <protection locked="1" hidden="1"/>
    </xf>
    <xf numFmtId="0" fontId="16" fillId="0" borderId="2" applyAlignment="1" applyProtection="1" pivotButton="0" quotePrefix="0" xfId="0">
      <alignment vertical="center"/>
      <protection locked="1" hidden="1"/>
    </xf>
    <xf numFmtId="14" fontId="47" fillId="11" borderId="11" applyAlignment="1" applyProtection="1" pivotButton="0" quotePrefix="0" xfId="0">
      <alignment horizontal="center" vertical="center"/>
      <protection locked="1" hidden="1"/>
    </xf>
    <xf numFmtId="14" fontId="47" fillId="11" borderId="12" applyAlignment="1" applyProtection="1" pivotButton="0" quotePrefix="0" xfId="0">
      <alignment horizontal="center" vertical="center"/>
      <protection locked="1" hidden="1"/>
    </xf>
    <xf numFmtId="14" fontId="80" fillId="5" borderId="19" applyAlignment="1" applyProtection="1" pivotButton="0" quotePrefix="0" xfId="0">
      <alignment horizontal="center" vertical="center"/>
      <protection locked="1" hidden="1"/>
    </xf>
    <xf numFmtId="14" fontId="80" fillId="5" borderId="20" applyAlignment="1" applyProtection="1" pivotButton="0" quotePrefix="0" xfId="0">
      <alignment horizontal="center" vertical="center"/>
      <protection locked="1" hidden="1"/>
    </xf>
    <xf numFmtId="14" fontId="80" fillId="5" borderId="2" applyAlignment="1" applyProtection="1" pivotButton="0" quotePrefix="0" xfId="0">
      <alignment horizontal="center" vertical="center"/>
      <protection locked="1" hidden="1"/>
    </xf>
    <xf numFmtId="14" fontId="80" fillId="5" borderId="8" applyAlignment="1" applyProtection="1" pivotButton="0" quotePrefix="0" xfId="0">
      <alignment horizontal="center" vertical="center"/>
      <protection locked="1" hidden="1"/>
    </xf>
    <xf numFmtId="0" fontId="41" fillId="5" borderId="11" applyAlignment="1" applyProtection="1" pivotButton="0" quotePrefix="0" xfId="0">
      <alignment horizontal="center" vertical="center"/>
      <protection locked="1" hidden="1"/>
    </xf>
    <xf numFmtId="0" fontId="41" fillId="5" borderId="12" applyAlignment="1" applyProtection="1" pivotButton="0" quotePrefix="0" xfId="0">
      <alignment horizontal="center" vertical="center"/>
      <protection locked="1" hidden="1"/>
    </xf>
    <xf numFmtId="0" fontId="16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16" fillId="13" borderId="6" applyAlignment="1" pivotButton="0" quotePrefix="0" xfId="0">
      <alignment horizontal="center" vertical="center"/>
    </xf>
    <xf numFmtId="0" fontId="41" fillId="5" borderId="19" applyAlignment="1" applyProtection="1" pivotButton="0" quotePrefix="0" xfId="0">
      <alignment horizontal="center" vertical="center"/>
      <protection locked="1" hidden="1"/>
    </xf>
    <xf numFmtId="0" fontId="41" fillId="5" borderId="20" applyAlignment="1" applyProtection="1" pivotButton="0" quotePrefix="0" xfId="0">
      <alignment horizontal="center" vertical="center"/>
      <protection locked="1" hidden="1"/>
    </xf>
    <xf numFmtId="0" fontId="41" fillId="5" borderId="17" applyAlignment="1" applyProtection="1" pivotButton="0" quotePrefix="0" xfId="0">
      <alignment horizontal="center" vertical="center"/>
      <protection locked="1" hidden="1"/>
    </xf>
    <xf numFmtId="0" fontId="49" fillId="5" borderId="12" applyAlignment="1" applyProtection="1" pivotButton="0" quotePrefix="0" xfId="0">
      <alignment horizontal="center" vertical="center"/>
      <protection locked="1" hidden="1"/>
    </xf>
    <xf numFmtId="0" fontId="44" fillId="10" borderId="1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vertical="center"/>
      <protection locked="1" hidden="1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4" fillId="0" borderId="6" applyAlignment="1" applyProtection="1" pivotButton="0" quotePrefix="0" xfId="0">
      <alignment horizontal="center" vertical="center"/>
      <protection locked="1" hidden="1"/>
    </xf>
    <xf numFmtId="0" fontId="81" fillId="11" borderId="2" applyAlignment="1" pivotButton="0" quotePrefix="0" xfId="3">
      <alignment horizontal="center" vertical="center"/>
    </xf>
    <xf numFmtId="0" fontId="28" fillId="24" borderId="10" applyAlignment="1" applyProtection="1" pivotButton="0" quotePrefix="0" xfId="0">
      <alignment horizontal="center" vertical="center"/>
      <protection locked="1" hidden="1"/>
    </xf>
    <xf numFmtId="0" fontId="28" fillId="24" borderId="13" applyAlignment="1" applyProtection="1" pivotButton="0" quotePrefix="0" xfId="0">
      <alignment horizontal="center" vertical="center"/>
      <protection locked="1" hidden="1"/>
    </xf>
    <xf numFmtId="0" fontId="28" fillId="24" borderId="15" applyAlignment="1" applyProtection="1" pivotButton="0" quotePrefix="0" xfId="0">
      <alignment horizontal="center" vertical="center"/>
      <protection locked="1" hidden="1"/>
    </xf>
    <xf numFmtId="0" fontId="28" fillId="8" borderId="16" applyAlignment="1" applyProtection="1" pivotButton="0" quotePrefix="0" xfId="0">
      <alignment horizontal="center" vertical="center"/>
      <protection locked="1" hidden="1"/>
    </xf>
    <xf numFmtId="0" fontId="28" fillId="8" borderId="8" applyAlignment="1" applyProtection="1" pivotButton="0" quotePrefix="0" xfId="0">
      <alignment horizontal="center" vertical="center"/>
      <protection locked="1" hidden="1"/>
    </xf>
    <xf numFmtId="0" fontId="28" fillId="8" borderId="17" applyAlignment="1" applyProtection="1" pivotButton="0" quotePrefix="0" xfId="0">
      <alignment horizontal="center" vertical="center"/>
      <protection locked="1" hidden="1"/>
    </xf>
    <xf numFmtId="0" fontId="51" fillId="0" borderId="2" applyAlignment="1" pivotButton="0" quotePrefix="0" xfId="0">
      <alignment horizontal="center" vertical="center"/>
    </xf>
    <xf numFmtId="0" fontId="82" fillId="8" borderId="2" applyAlignment="1" applyProtection="1" pivotButton="0" quotePrefix="0" xfId="0">
      <alignment horizontal="center" vertical="center"/>
      <protection locked="1" hidden="1"/>
    </xf>
    <xf numFmtId="0" fontId="3" fillId="0" borderId="0" applyAlignment="1" pivotButton="0" quotePrefix="0" xfId="0">
      <alignment horizontal="center" vertical="center"/>
    </xf>
    <xf numFmtId="0" fontId="21" fillId="20" borderId="15" applyAlignment="1" applyProtection="1" pivotButton="0" quotePrefix="0" xfId="0">
      <alignment horizontal="right" vertical="center"/>
      <protection locked="1" hidden="1"/>
    </xf>
    <xf numFmtId="9" fontId="22" fillId="20" borderId="16" applyAlignment="1" applyProtection="1" pivotButton="0" quotePrefix="0" xfId="0">
      <alignment horizontal="center" vertical="center"/>
      <protection locked="1" hidden="1"/>
    </xf>
    <xf numFmtId="9" fontId="22" fillId="20" borderId="8" applyAlignment="1" applyProtection="1" pivotButton="0" quotePrefix="0" xfId="0">
      <alignment horizontal="center" vertical="center"/>
      <protection locked="1" hidden="1"/>
    </xf>
    <xf numFmtId="0" fontId="22" fillId="21" borderId="8" applyAlignment="1" applyProtection="1" pivotButton="0" quotePrefix="0" xfId="0">
      <alignment horizontal="center" vertical="center"/>
      <protection locked="1" hidden="1"/>
    </xf>
    <xf numFmtId="0" fontId="83" fillId="8" borderId="8" applyAlignment="1" applyProtection="1" pivotButton="0" quotePrefix="0" xfId="0">
      <alignment horizontal="center" vertical="center"/>
      <protection locked="1" hidden="1"/>
    </xf>
    <xf numFmtId="0" fontId="84" fillId="5" borderId="17" applyAlignment="1" pivotButton="0" quotePrefix="0" xfId="0">
      <alignment horizontal="center" vertical="center"/>
    </xf>
    <xf numFmtId="0" fontId="28" fillId="5" borderId="25" applyAlignment="1" applyProtection="1" pivotButton="0" quotePrefix="0" xfId="0">
      <alignment horizontal="right" vertical="center"/>
      <protection locked="1" hidden="1"/>
    </xf>
    <xf numFmtId="0" fontId="28" fillId="5" borderId="9" applyAlignment="1" applyProtection="1" pivotButton="0" quotePrefix="0" xfId="0">
      <alignment horizontal="right" vertical="center"/>
      <protection locked="1" hidden="1"/>
    </xf>
    <xf numFmtId="0" fontId="28" fillId="5" borderId="16" applyAlignment="1" applyProtection="1" pivotButton="0" quotePrefix="0" xfId="0">
      <alignment horizontal="right" vertical="center"/>
      <protection locked="1" hidden="1"/>
    </xf>
    <xf numFmtId="0" fontId="79" fillId="0" borderId="0" applyAlignment="1" pivotButton="0" quotePrefix="0" xfId="0">
      <alignment horizontal="center" vertical="center"/>
    </xf>
    <xf numFmtId="0" fontId="16" fillId="0" borderId="8" applyAlignment="1" pivotButton="0" quotePrefix="0" xfId="0">
      <alignment vertical="center"/>
    </xf>
    <xf numFmtId="0" fontId="16" fillId="0" borderId="8" applyAlignment="1" pivotButton="0" quotePrefix="0" xfId="0">
      <alignment horizontal="center" vertical="center"/>
    </xf>
    <xf numFmtId="0" fontId="46" fillId="9" borderId="3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6" applyAlignment="1" applyProtection="1" pivotButton="0" quotePrefix="0" xfId="0">
      <alignment horizontal="center" vertical="center"/>
      <protection locked="1" hidden="1"/>
    </xf>
    <xf numFmtId="0" fontId="28" fillId="6" borderId="20" applyAlignment="1" applyProtection="1" pivotButton="0" quotePrefix="0" xfId="0">
      <alignment horizontal="center" vertical="center"/>
      <protection locked="1" hidden="1"/>
    </xf>
    <xf numFmtId="9" fontId="50" fillId="22" borderId="16" applyAlignment="1" applyProtection="1" pivotButton="0" quotePrefix="0" xfId="14">
      <alignment horizontal="center" vertical="center"/>
      <protection locked="1" hidden="1"/>
    </xf>
    <xf numFmtId="9" fontId="50" fillId="22" borderId="8" applyAlignment="1" applyProtection="1" pivotButton="0" quotePrefix="0" xfId="14">
      <alignment horizontal="center" vertical="center"/>
      <protection locked="1" hidden="1"/>
    </xf>
    <xf numFmtId="9" fontId="50" fillId="22" borderId="17" applyAlignment="1" applyProtection="1" pivotButton="0" quotePrefix="0" xfId="14">
      <alignment horizontal="center" vertical="center"/>
      <protection locked="1" hidden="1"/>
    </xf>
    <xf numFmtId="166" fontId="51" fillId="5" borderId="6" applyAlignment="1" applyProtection="1" pivotButton="0" quotePrefix="0" xfId="14">
      <alignment horizontal="center" vertical="center"/>
      <protection locked="1" hidden="1"/>
    </xf>
    <xf numFmtId="0" fontId="30" fillId="26" borderId="6" applyAlignment="1" pivotButton="0" quotePrefix="0" xfId="19">
      <alignment horizontal="center" vertical="center"/>
    </xf>
    <xf numFmtId="0" fontId="1" fillId="0" borderId="2" applyAlignment="1" pivotButton="0" quotePrefix="0" xfId="15">
      <alignment vertical="center"/>
    </xf>
    <xf numFmtId="0" fontId="1" fillId="0" borderId="6" applyAlignment="1" pivotButton="0" quotePrefix="0" xfId="19">
      <alignment horizontal="center" vertical="center"/>
    </xf>
    <xf numFmtId="0" fontId="1" fillId="0" borderId="6" applyAlignment="1" pivotButton="0" quotePrefix="0" xfId="19">
      <alignment horizontal="left" vertical="center"/>
    </xf>
    <xf numFmtId="0" fontId="1" fillId="0" borderId="6" applyAlignment="1" pivotButton="0" quotePrefix="0" xfId="19">
      <alignment vertical="center"/>
    </xf>
    <xf numFmtId="0" fontId="1" fillId="0" borderId="6" applyAlignment="1" pivotButton="0" quotePrefix="0" xfId="15">
      <alignment vertical="center"/>
    </xf>
    <xf numFmtId="0" fontId="1" fillId="0" borderId="6" applyAlignment="1" pivotButton="0" quotePrefix="0" xfId="15">
      <alignment horizontal="center" vertical="center"/>
    </xf>
    <xf numFmtId="0" fontId="1" fillId="0" borderId="6" applyAlignment="1" pivotButton="0" quotePrefix="1" xfId="19">
      <alignment horizontal="left" vertical="center"/>
    </xf>
    <xf numFmtId="0" fontId="1" fillId="0" borderId="2" applyAlignment="1" pivotButton="0" quotePrefix="0" xfId="19">
      <alignment horizontal="center" vertical="center"/>
    </xf>
    <xf numFmtId="0" fontId="1" fillId="0" borderId="2" applyAlignment="1" pivotButton="0" quotePrefix="0" xfId="19">
      <alignment horizontal="left" vertical="center"/>
    </xf>
    <xf numFmtId="0" fontId="85" fillId="0" borderId="6" applyAlignment="1" applyProtection="1" pivotButton="0" quotePrefix="0" xfId="0">
      <alignment horizontal="center" vertical="center"/>
      <protection locked="1" hidden="1"/>
    </xf>
    <xf numFmtId="0" fontId="85" fillId="0" borderId="0" applyAlignment="1" applyProtection="1" pivotButton="0" quotePrefix="0" xfId="0">
      <alignment horizontal="center" vertical="center"/>
      <protection locked="1" hidden="1"/>
    </xf>
    <xf numFmtId="0" fontId="85" fillId="0" borderId="0" applyAlignment="1" applyProtection="1" pivotButton="0" quotePrefix="0" xfId="0">
      <alignment vertical="center"/>
      <protection locked="1" hidden="1"/>
    </xf>
    <xf numFmtId="0" fontId="86" fillId="0" borderId="0" applyAlignment="1" applyProtection="1" pivotButton="0" quotePrefix="0" xfId="0">
      <alignment vertical="center"/>
      <protection locked="1" hidden="1"/>
    </xf>
    <xf numFmtId="0" fontId="87" fillId="0" borderId="0" applyAlignment="1" applyProtection="1" pivotButton="0" quotePrefix="0" xfId="0">
      <alignment vertical="center"/>
      <protection locked="1" hidden="1"/>
    </xf>
    <xf numFmtId="49" fontId="30" fillId="2" borderId="11" applyAlignment="1" applyProtection="1" pivotButton="0" quotePrefix="0" xfId="0">
      <alignment horizontal="center" vertical="center" wrapText="1"/>
      <protection locked="1" hidden="1"/>
    </xf>
    <xf numFmtId="49" fontId="30" fillId="14" borderId="12" applyAlignment="1" applyProtection="1" pivotButton="0" quotePrefix="0" xfId="0">
      <alignment horizontal="center" vertical="center"/>
      <protection locked="1" hidden="1"/>
    </xf>
    <xf numFmtId="49" fontId="30" fillId="2" borderId="9" applyAlignment="1" applyProtection="1" pivotButton="0" quotePrefix="0" xfId="0">
      <alignment horizontal="center" vertical="center"/>
      <protection locked="1" hidden="1"/>
    </xf>
    <xf numFmtId="49" fontId="30" fillId="2" borderId="6" applyAlignment="1" applyProtection="1" pivotButton="0" quotePrefix="0" xfId="0">
      <alignment horizontal="center" vertical="center" wrapText="1"/>
      <protection locked="1" hidden="1"/>
    </xf>
    <xf numFmtId="0" fontId="21" fillId="20" borderId="21" applyAlignment="1" applyProtection="1" pivotButton="0" quotePrefix="0" xfId="0">
      <alignment horizontal="center" vertical="center"/>
      <protection locked="1" hidden="1"/>
    </xf>
    <xf numFmtId="0" fontId="17" fillId="2" borderId="12" applyAlignment="1" applyProtection="1" pivotButton="0" quotePrefix="0" xfId="0">
      <alignment horizontal="center" vertical="center"/>
      <protection locked="1" hidden="1"/>
    </xf>
    <xf numFmtId="0" fontId="83" fillId="8" borderId="2" applyAlignment="1" applyProtection="1" pivotButton="0" quotePrefix="0" xfId="0">
      <alignment horizontal="center" vertical="center"/>
      <protection locked="1" hidden="1"/>
    </xf>
    <xf numFmtId="0" fontId="84" fillId="5" borderId="2" applyAlignment="1" pivotButton="0" quotePrefix="0" xfId="0">
      <alignment horizontal="center" vertical="center"/>
    </xf>
    <xf numFmtId="0" fontId="71" fillId="5" borderId="2" applyAlignment="1" applyProtection="1" pivotButton="0" quotePrefix="0" xfId="0">
      <alignment horizontal="right" vertical="center"/>
      <protection locked="1" hidden="1"/>
    </xf>
    <xf numFmtId="0" fontId="86" fillId="5" borderId="2" applyAlignment="1" applyProtection="1" pivotButton="0" quotePrefix="0" xfId="0">
      <alignment horizontal="center" vertical="center"/>
      <protection locked="1" hidden="1"/>
    </xf>
    <xf numFmtId="9" fontId="86" fillId="5" borderId="2" applyAlignment="1" applyProtection="1" pivotButton="0" quotePrefix="0" xfId="14">
      <alignment horizontal="center" vertical="center"/>
      <protection locked="1" hidden="1"/>
    </xf>
    <xf numFmtId="0" fontId="21" fillId="20" borderId="6" applyAlignment="1" applyProtection="1" pivotButton="0" quotePrefix="0" xfId="0">
      <alignment horizontal="center" vertical="center"/>
      <protection locked="1" hidden="1"/>
    </xf>
    <xf numFmtId="0" fontId="88" fillId="5" borderId="6" applyAlignment="1" applyProtection="1" pivotButton="0" quotePrefix="0" xfId="0">
      <alignment vertical="center"/>
      <protection locked="1" hidden="1"/>
    </xf>
    <xf numFmtId="0" fontId="21" fillId="20" borderId="6" applyAlignment="1" applyProtection="1" pivotButton="0" quotePrefix="0" xfId="0">
      <alignment horizontal="right" vertical="center"/>
      <protection locked="1" hidden="1"/>
    </xf>
    <xf numFmtId="0" fontId="0" fillId="5" borderId="6" applyAlignment="1" applyProtection="1" pivotButton="0" quotePrefix="0" xfId="0">
      <alignment horizontal="center" vertical="center"/>
      <protection locked="1" hidden="1"/>
    </xf>
    <xf numFmtId="0" fontId="18" fillId="20" borderId="6" applyAlignment="1" applyProtection="1" pivotButton="0" quotePrefix="0" xfId="0">
      <alignment horizontal="center" vertical="center"/>
      <protection locked="1" hidden="1"/>
    </xf>
    <xf numFmtId="0" fontId="44" fillId="5" borderId="6" applyAlignment="1" applyProtection="1" pivotButton="0" quotePrefix="0" xfId="0">
      <alignment horizontal="center" vertical="center"/>
      <protection locked="1" hidden="1"/>
    </xf>
    <xf numFmtId="0" fontId="21" fillId="7" borderId="6" applyAlignment="1" applyProtection="1" pivotButton="0" quotePrefix="0" xfId="0">
      <alignment horizontal="center" vertical="center"/>
      <protection locked="1" hidden="1"/>
    </xf>
    <xf numFmtId="0" fontId="21" fillId="5" borderId="6" applyAlignment="1" applyProtection="1" pivotButton="0" quotePrefix="0" xfId="0">
      <alignment horizontal="center" vertical="center"/>
      <protection locked="1" hidden="1"/>
    </xf>
    <xf numFmtId="0" fontId="18" fillId="7" borderId="6" applyAlignment="1" applyProtection="1" pivotButton="0" quotePrefix="0" xfId="14">
      <alignment horizontal="center" vertical="center"/>
      <protection locked="1" hidden="1"/>
    </xf>
    <xf numFmtId="0" fontId="53" fillId="0" borderId="8" applyAlignment="1" pivotButton="0" quotePrefix="0" xfId="9">
      <alignment horizontal="center" vertical="center"/>
    </xf>
    <xf numFmtId="0" fontId="53" fillId="0" borderId="6" applyAlignment="1" pivotButton="0" quotePrefix="0" xfId="9">
      <alignment horizontal="center" vertical="center"/>
    </xf>
    <xf numFmtId="166" fontId="51" fillId="5" borderId="6" applyAlignment="1" applyProtection="1" pivotButton="0" quotePrefix="0" xfId="14">
      <alignment horizontal="center" vertical="center"/>
      <protection locked="1" hidden="1"/>
    </xf>
    <xf numFmtId="0" fontId="89" fillId="0" borderId="33" applyAlignment="1" applyProtection="1" pivotButton="0" quotePrefix="0" xfId="0">
      <alignment horizontal="center" vertical="center" wrapText="1"/>
      <protection locked="1" hidden="1"/>
    </xf>
    <xf numFmtId="0" fontId="90" fillId="0" borderId="34" applyProtection="1" pivotButton="0" quotePrefix="0" xfId="0">
      <protection locked="1" hidden="1"/>
    </xf>
    <xf numFmtId="0" fontId="91" fillId="27" borderId="33" applyAlignment="1" applyProtection="1" pivotButton="0" quotePrefix="0" xfId="0">
      <alignment horizontal="center" vertical="center" wrapText="1"/>
      <protection locked="1" hidden="1"/>
    </xf>
    <xf numFmtId="0" fontId="91" fillId="27" borderId="33" applyAlignment="1" applyProtection="1" pivotButton="0" quotePrefix="0" xfId="14">
      <alignment horizontal="center" vertical="center" wrapText="1"/>
      <protection locked="1" hidden="1"/>
    </xf>
    <xf numFmtId="0" fontId="90" fillId="28" borderId="33" applyAlignment="1" applyProtection="1" pivotButton="0" quotePrefix="0" xfId="0">
      <alignment horizontal="center" vertical="center"/>
      <protection locked="1" hidden="1"/>
    </xf>
    <xf numFmtId="0" fontId="90" fillId="28" borderId="33" applyAlignment="1" applyProtection="1" pivotButton="0" quotePrefix="0" xfId="14">
      <alignment horizontal="center" vertical="center"/>
      <protection locked="1" hidden="1"/>
    </xf>
    <xf numFmtId="0" fontId="90" fillId="0" borderId="33" applyAlignment="1" applyProtection="1" pivotButton="0" quotePrefix="0" xfId="0">
      <alignment horizontal="center" vertical="center"/>
      <protection locked="1" hidden="1"/>
    </xf>
    <xf numFmtId="0" fontId="90" fillId="0" borderId="33" applyAlignment="1" applyProtection="1" pivotButton="0" quotePrefix="0" xfId="14">
      <alignment horizontal="center" vertical="center"/>
      <protection locked="1" hidden="1"/>
    </xf>
    <xf numFmtId="165" fontId="28" fillId="13" borderId="0" applyAlignment="1" pivotButton="0" quotePrefix="0" xfId="0">
      <alignment horizontal="center" vertical="center"/>
    </xf>
    <xf numFmtId="164" fontId="37" fillId="0" borderId="2" applyAlignment="1" pivotButton="0" quotePrefix="0" xfId="3">
      <alignment horizontal="center" vertical="center"/>
    </xf>
    <xf numFmtId="0" fontId="0" fillId="0" borderId="15" pivotButton="0" quotePrefix="0" xfId="0"/>
    <xf numFmtId="0" fontId="0" fillId="0" borderId="8" pivotButton="0" quotePrefix="0" xfId="0"/>
  </cellXfs>
  <cellStyles count="25">
    <cellStyle name="一般" xfId="0" builtinId="0"/>
    <cellStyle name="一般 2" xfId="1"/>
    <cellStyle name="超連結 3" xfId="2"/>
    <cellStyle name="一般 2 2" xfId="3"/>
    <cellStyle name="一般_門市基本資料" xfId="4"/>
    <cellStyle name="百分比 2" xfId="5"/>
    <cellStyle name="一般 4" xfId="6"/>
    <cellStyle name="一般 2 10" xfId="7"/>
    <cellStyle name="一般 2 2 5" xfId="8"/>
    <cellStyle name="一般 3" xfId="9"/>
    <cellStyle name="百分比 2 2" xfId="10"/>
    <cellStyle name="一般 2 2 2 4" xfId="11"/>
    <cellStyle name="百分比 2 4" xfId="12"/>
    <cellStyle name="一般 32" xfId="13"/>
    <cellStyle name="百分比" xfId="14" builtinId="5"/>
    <cellStyle name="一般 2 4 2 2 2 10" xfId="15"/>
    <cellStyle name="標準_LAWSON月次報告推移表_20110421" xfId="16"/>
    <cellStyle name="一般 5 6" xfId="17"/>
    <cellStyle name="一般 5" xfId="18"/>
    <cellStyle name="Normal" xfId="19"/>
    <cellStyle name="一般 3 2" xfId="20"/>
    <cellStyle name="一般 6" xfId="21"/>
    <cellStyle name="一般 7" xfId="22"/>
    <cellStyle name="一般 2 3" xfId="23"/>
    <cellStyle name="一般 8" xfId="24"/>
  </cellStyles>
  <dxfs count="3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5999633777886288"/>
        </patternFill>
      </fill>
    </dxf>
    <dxf>
      <fill>
        <patternFill>
          <bgColor theme="5" tint="0.5999633777886288"/>
        </patternFill>
      </fill>
    </dxf>
    <dxf>
      <fill>
        <patternFill>
          <bgColor theme="5" tint="0.5999633777886288"/>
        </patternFill>
      </fill>
    </dxf>
    <dxf>
      <fill>
        <patternFill>
          <bgColor theme="5" tint="0.5999633777886288"/>
        </patternFill>
      </fill>
    </dxf>
    <dxf>
      <fill>
        <patternFill>
          <bgColor theme="5" tint="0.5999633777886288"/>
        </patternFill>
      </fill>
    </dxf>
    <dxf>
      <fill>
        <patternFill>
          <bgColor theme="5" tint="0.5999633777886288"/>
        </patternFill>
      </fill>
    </dxf>
    <dxf>
      <fill>
        <patternFill>
          <bgColor theme="5" tint="0.5999633777886288"/>
        </patternFill>
      </fill>
    </dxf>
    <dxf>
      <fill>
        <patternFill>
          <bgColor rgb="FF92D050"/>
        </patternFill>
      </fill>
    </dxf>
    <dxf>
      <font>
        <b val="1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/>
      </fill>
    </dxf>
    <dxf>
      <fill>
        <patternFill>
          <bgColor rgb="FF92D050"/>
        </patternFill>
      </fill>
    </dxf>
    <dxf>
      <font>
        <b val="1"/>
        <color rgb="FFFF0000"/>
      </font>
    </dxf>
    <dxf>
      <fill>
        <patternFill>
          <bgColor rgb="FF92D050"/>
        </patternFill>
      </fill>
    </dxf>
    <dxf>
      <font>
        <b val="1"/>
        <color rgb="FFFF0000"/>
      </font>
    </dxf>
    <dxf>
      <font>
        <color rgb="FFFF0000"/>
      </font>
      <fill>
        <patternFill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/>
      </fill>
    </dxf>
    <dxf>
      <font>
        <color rgb="FFFF0000"/>
      </font>
      <fill>
        <patternFill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/>
      </fill>
    </dxf>
    <dxf>
      <font>
        <color rgb="FFFF0000"/>
      </font>
      <fill>
        <patternFill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 val="1"/>
        <color rgb="FFFF0000"/>
      </font>
    </dxf>
    <dxf>
      <font>
        <color rgb="FFFF0000"/>
      </font>
      <fill>
        <patternFill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/>
      </fill>
    </dxf>
    <dxf>
      <font>
        <color rgb="FFFF0000"/>
      </font>
      <fill>
        <patternFill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 val="1"/>
        <color rgb="FFFF0000"/>
      </font>
    </dxf>
    <dxf>
      <font>
        <color rgb="FFFF0000"/>
      </font>
      <fill>
        <patternFill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 val="1"/>
        <color rgb="FFFF0000"/>
      </font>
    </dxf>
    <dxf>
      <fill>
        <patternFill>
          <bgColor theme="5" tint="0.5999633777886288"/>
        </patternFill>
      </fill>
    </dxf>
    <dxf>
      <fill>
        <patternFill>
          <bgColor rgb="FFFF0000"/>
        </patternFill>
      </fill>
    </dxf>
    <dxf>
      <fill>
        <patternFill>
          <bgColor theme="5" tint="0.5999633777886288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5999633777886288"/>
        </patternFill>
      </fill>
    </dxf>
    <dxf>
      <fill>
        <patternFill>
          <bgColor rgb="FFFF0000"/>
        </patternFill>
      </fill>
    </dxf>
    <dxf>
      <font>
        <b val="1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5999633777886288"/>
        </patternFill>
      </fill>
    </dxf>
    <dxf>
      <fill>
        <patternFill>
          <bgColor rgb="FFFF0000"/>
        </patternFill>
      </fill>
    </dxf>
    <dxf>
      <fill>
        <patternFill>
          <bgColor theme="5" tint="0.5999633777886288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5999633777886288"/>
        </patternFill>
      </fill>
    </dxf>
    <dxf>
      <fill>
        <patternFill>
          <bgColor theme="8" tint="0.7999816888943144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5999633777886288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externalLink" Target="/xl/externalLinks/externalLink1.xml" Id="rId14" /><Relationship Type="http://schemas.openxmlformats.org/officeDocument/2006/relationships/externalLink" Target="/xl/externalLinks/externalLink2.xml" Id="rId15" /><Relationship Type="http://schemas.openxmlformats.org/officeDocument/2006/relationships/externalLink" Target="/xl/externalLinks/externalLink3.xml" Id="rId16" /><Relationship Type="http://schemas.openxmlformats.org/officeDocument/2006/relationships/externalLink" Target="/xl/externalLinks/externalLink4.xml" Id="rId17" /><Relationship Type="http://schemas.openxmlformats.org/officeDocument/2006/relationships/externalLink" Target="/xl/externalLinks/externalLink5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S:\&#21271;&#19968;&#34892;&#25919;&#21312;\&#29618;&#21535;-&#38272;&#24066;&#22522;&#26412;&#36039;&#26009;\21-1000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SynologyDrive/TOSHIBA/HL/HL-TM&#20132;&#27231;7&#29256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hilife-moss/&#21271;&#19968;&#34892;&#25919;&#21312;/&#29618;&#21535;-&#38272;&#24066;&#22522;&#26412;&#36039;&#26009;/21-1000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 xml:space="preserve"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4"/>
  <sheetViews>
    <sheetView zoomScale="90" zoomScaleNormal="90" workbookViewId="0">
      <pane ySplit="14" topLeftCell="A15" activePane="bottomLeft" state="frozen"/>
      <selection activeCell="Z18" sqref="Z18"/>
      <selection pane="bottomLeft" activeCell="M15" sqref="M15"/>
    </sheetView>
  </sheetViews>
  <sheetFormatPr baseColWidth="8" defaultColWidth="11.19921875" defaultRowHeight="15" customHeight="1"/>
  <cols>
    <col width="14.59765625" bestFit="1" customWidth="1" style="312" min="1" max="1"/>
    <col width="13.796875" customWidth="1" style="312" min="2" max="2"/>
    <col width="11.3984375" customWidth="1" style="312" min="3" max="6"/>
    <col width="11.3984375" customWidth="1" style="99" min="7" max="7"/>
    <col width="11.3984375" customWidth="1" style="312" min="8" max="8"/>
    <col width="11.3984375" customWidth="1" style="100" min="9" max="9"/>
    <col width="11.3984375" customWidth="1" style="312" min="10" max="11"/>
    <col width="11.3984375" customWidth="1" style="313" min="12" max="12"/>
    <col width="11.3984375" customWidth="1" style="99" min="13" max="13"/>
    <col width="11.3984375" customWidth="1" style="111" min="14" max="14"/>
    <col width="11.3984375" customWidth="1" style="313" min="15" max="15"/>
    <col hidden="1" width="32.796875" customWidth="1" style="312" min="16" max="16"/>
    <col hidden="1" width="11.19921875" customWidth="1" style="312" min="17" max="20"/>
    <col width="11.19921875" customWidth="1" style="312" min="21" max="21"/>
    <col width="11.19921875" customWidth="1" style="312" min="22" max="22"/>
    <col width="13.69921875" bestFit="1" customWidth="1" style="312" min="23" max="24"/>
    <col width="11.19921875" customWidth="1" style="312" min="25" max="16384"/>
  </cols>
  <sheetData>
    <row r="1" ht="12.6" customHeight="1" s="140">
      <c r="A1" s="256" t="n">
        <v>45748</v>
      </c>
      <c r="B1" s="143" t="inlineStr">
        <is>
          <t>2025/06/30</t>
        </is>
      </c>
      <c r="C1" s="248" t="inlineStr">
        <is>
          <t>PMQ2</t>
        </is>
      </c>
      <c r="D1" s="248" t="inlineStr">
        <is>
          <t>STAR</t>
        </is>
      </c>
      <c r="E1" s="334" t="inlineStr">
        <is>
          <t>EDC</t>
        </is>
      </c>
      <c r="F1" s="323" t="inlineStr">
        <is>
          <t>巷口</t>
        </is>
      </c>
      <c r="G1" s="322">
        <f t="array" ref="G1">IFERROR(HYPERLINK("#" &amp; ADDRESS(MIN(IF(ISNUMBER(SEARCH(F1, A15:Z300)), ROW(A15:Z300), 10000000000)), MIN(IF(ISNUMBER(SEARCH(F1, A15:Z300)), COLUMN(A15:Z300), 10000000000))), "搜索"), "未找到")</f>
        <v/>
      </c>
      <c r="H1" s="311" t="n"/>
      <c r="I1" s="147" t="n"/>
      <c r="J1" s="311" t="n"/>
      <c r="K1" s="311" t="n"/>
      <c r="L1" s="293" t="n"/>
      <c r="M1" s="145" t="n"/>
      <c r="N1" s="149" t="n"/>
      <c r="O1" s="293" t="n"/>
      <c r="P1" s="311" t="n"/>
      <c r="Q1" s="311" t="n"/>
      <c r="R1" s="311" t="n"/>
      <c r="S1" s="311" t="n"/>
      <c r="T1" s="311" t="n"/>
      <c r="V1" s="311" t="n"/>
    </row>
    <row r="2" ht="19.95" customHeight="1" s="140">
      <c r="A2" s="150">
        <f>IFERROR(HYPERLINK("#'門市主檔'!A"&amp;MATCH(A15,門市主檔!A15:A305,0)+14, "新北一部"), "查無店編")</f>
        <v/>
      </c>
      <c r="B2" s="151">
        <f>IFERROR(HYPERLINK("#'門市主檔'!A"&amp;MATCH(A224,門市主檔!A:A,0), "統計"), "查無店編")</f>
        <v/>
      </c>
      <c r="C2" s="152" t="inlineStr">
        <is>
          <t>石門區</t>
        </is>
      </c>
      <c r="D2" s="153" t="inlineStr">
        <is>
          <t>三芝區</t>
        </is>
      </c>
      <c r="E2" s="153" t="inlineStr">
        <is>
          <t>淡水區</t>
        </is>
      </c>
      <c r="F2" s="153" t="inlineStr">
        <is>
          <t>金山區</t>
        </is>
      </c>
      <c r="G2" s="153" t="inlineStr">
        <is>
          <t>林口區</t>
        </is>
      </c>
      <c r="H2" s="153" t="inlineStr">
        <is>
          <t>八里區</t>
        </is>
      </c>
      <c r="I2" s="153" t="inlineStr">
        <is>
          <t>五股區</t>
        </is>
      </c>
      <c r="J2" s="154" t="n"/>
      <c r="K2" s="153" t="inlineStr">
        <is>
          <t>蘆洲區</t>
        </is>
      </c>
      <c r="L2" s="153" t="inlineStr">
        <is>
          <t>三重區</t>
        </is>
      </c>
      <c r="M2" s="153" t="inlineStr">
        <is>
          <t>新莊區</t>
        </is>
      </c>
      <c r="N2" s="153" t="inlineStr">
        <is>
          <t>泰山區</t>
        </is>
      </c>
      <c r="O2" s="155" t="inlineStr">
        <is>
          <t>板橋區</t>
        </is>
      </c>
      <c r="P2" s="156" t="inlineStr">
        <is>
          <t>3458</t>
        </is>
      </c>
      <c r="Q2" s="157" t="n"/>
      <c r="R2" s="311" t="n"/>
      <c r="S2" s="311" t="n"/>
      <c r="T2" s="311" t="n"/>
    </row>
    <row r="3" ht="18.6" customHeight="1" s="140">
      <c r="A3" s="158" t="inlineStr">
        <is>
          <t>門市數量(210)</t>
        </is>
      </c>
      <c r="B3" s="259">
        <f>SUM(C3:O3)</f>
        <v/>
      </c>
      <c r="C3" s="266">
        <f>COUNTIF($D$15:$D$303,C2)</f>
        <v/>
      </c>
      <c r="D3" s="267">
        <f>COUNTIF($D$15:$D$303,D2)</f>
        <v/>
      </c>
      <c r="E3" s="267">
        <f>COUNTIF($D$15:$D$303,E2)</f>
        <v/>
      </c>
      <c r="F3" s="267">
        <f>COUNTIF($D$15:$D$303,F2)</f>
        <v/>
      </c>
      <c r="G3" s="267">
        <f>COUNTIF($D$15:$D$303,G2)</f>
        <v/>
      </c>
      <c r="H3" s="267">
        <f>COUNTIF($D$15:$D$303,H2)</f>
        <v/>
      </c>
      <c r="I3" s="267">
        <f>COUNTIF($D$15:$D$303,I2)</f>
        <v/>
      </c>
      <c r="J3" s="267">
        <f>COUNTIF($D$15:$D$303,J2)</f>
        <v/>
      </c>
      <c r="K3" s="267">
        <f>COUNTIF($D$15:$D$303,K2)</f>
        <v/>
      </c>
      <c r="L3" s="267">
        <f>COUNTIF($D$15:$D$303,L2)</f>
        <v/>
      </c>
      <c r="M3" s="267">
        <f>COUNTIF($D$15:$D$303,M2)</f>
        <v/>
      </c>
      <c r="N3" s="267">
        <f>COUNTIF($D$15:$D$303,N2)</f>
        <v/>
      </c>
      <c r="O3" s="268">
        <f>COUNTIF($D$15:$D$303,O2)</f>
        <v/>
      </c>
      <c r="P3" s="311" t="n"/>
      <c r="Q3" s="159" t="inlineStr">
        <is>
          <t>+</t>
        </is>
      </c>
      <c r="R3" s="159" t="inlineStr">
        <is>
          <t>(定保)</t>
        </is>
      </c>
      <c r="S3" s="159" t="inlineStr">
        <is>
          <t>(定保)</t>
        </is>
      </c>
      <c r="T3" s="160" t="inlineStr">
        <is>
          <t>-</t>
        </is>
      </c>
      <c r="V3" s="160" t="n"/>
    </row>
    <row r="4" ht="18.6" customHeight="1" s="140">
      <c r="A4" s="258" t="inlineStr">
        <is>
          <t>專案數量(161)</t>
        </is>
      </c>
      <c r="B4" s="259">
        <f>SUM(C4:O4)</f>
        <v/>
      </c>
      <c r="C4" s="319">
        <f>COUNTIFS($D$15:$D$303,C2,$Y$15:$Y$303,"STAR")</f>
        <v/>
      </c>
      <c r="D4" s="320">
        <f>COUNTIFS($D$15:$D$303,D2,$Y$15:$Y$303,"STAR")</f>
        <v/>
      </c>
      <c r="E4" s="320">
        <f>COUNTIFS($D$15:$D$303,E2,$Y$15:$Y$303,"STAR")</f>
        <v/>
      </c>
      <c r="F4" s="320">
        <f>COUNTIFS($D$15:$D$303,F2,$Y$15:$Y$303,"STAR")</f>
        <v/>
      </c>
      <c r="G4" s="320">
        <f>COUNTIFS($D$15:$D$303,G2,$Y$15:$Y$303,"STAR")</f>
        <v/>
      </c>
      <c r="H4" s="320">
        <f>COUNTIFS($D$15:$D$303,H2,$Y$15:$Y$303,"STAR")</f>
        <v/>
      </c>
      <c r="I4" s="320">
        <f>COUNTIFS($D$15:$D$303,I2,$Y$15:$Y$303,"STAR")</f>
        <v/>
      </c>
      <c r="J4" s="320">
        <f>COUNTIFS($D$15:$D$303,J2,$Y$15:$Y$303,"STAR")</f>
        <v/>
      </c>
      <c r="K4" s="320">
        <f>COUNTIFS($D$15:$D$303,K2,$Y$15:$Y$303,"STAR")</f>
        <v/>
      </c>
      <c r="L4" s="320">
        <f>COUNTIFS($D$15:$D$303,L2,$Y$15:$Y$303,"STAR")</f>
        <v/>
      </c>
      <c r="M4" s="320">
        <f>COUNTIFS($D$15:$D$303,M2,$Y$15:$Y$303,"STAR")</f>
        <v/>
      </c>
      <c r="N4" s="320">
        <f>COUNTIFS($D$15:$D$303,N2,$Y$15:$Y$303,"STAR")</f>
        <v/>
      </c>
      <c r="O4" s="321">
        <f>COUNTIFS($D$15:$D$303,O2,$Y$15:$Y$303,"STAR")</f>
        <v/>
      </c>
      <c r="P4" s="311" t="n"/>
      <c r="Q4" s="159" t="n"/>
      <c r="R4" s="159" t="n"/>
      <c r="S4" s="159" t="n"/>
      <c r="T4" s="160" t="n"/>
      <c r="V4" s="160" t="n"/>
    </row>
    <row r="5" hidden="1" ht="18.6" customFormat="1" customHeight="1" s="313">
      <c r="A5" s="331" t="inlineStr">
        <is>
          <t>撤店</t>
        </is>
      </c>
      <c r="B5" s="162">
        <f>SUM(C5:O5)</f>
        <v/>
      </c>
      <c r="C5" s="165">
        <f>COUNTIFS($D$15:$D$303,C2,$F$15:$F$303,"*撤店*")</f>
        <v/>
      </c>
      <c r="D5" s="166">
        <f>COUNTIFS($D$15:$D$303,D2,$F$15:$F$303,"*撤店*")</f>
        <v/>
      </c>
      <c r="E5" s="166">
        <f>COUNTIFS($D$15:$D$303,E2,$F$15:$F$303,"*撤店*")</f>
        <v/>
      </c>
      <c r="F5" s="166">
        <f>COUNTIFS($D$15:$D$303,F2,$F$15:$F$303,"*撤店*")</f>
        <v/>
      </c>
      <c r="G5" s="166">
        <f>COUNTIFS($D$15:$D$303,G2,$F$15:$F$303,"*撤店*")</f>
        <v/>
      </c>
      <c r="H5" s="166">
        <f>COUNTIFS($D$15:$D$303,H2,$F$15:$F$303,"*撤店*")</f>
        <v/>
      </c>
      <c r="I5" s="166">
        <f>COUNTIFS($D$15:$D$303,I2,$F$15:$F$303,"*撤店*")</f>
        <v/>
      </c>
      <c r="J5" s="167" t="n"/>
      <c r="K5" s="265">
        <f>COUNTIFS($D$15:$D$303,K2,$F$15:$F$303,"*撤店*")</f>
        <v/>
      </c>
      <c r="L5" s="166">
        <f>COUNTIFS($D$15:$D$303,L2,$F$15:$F$303,"*撤店*")</f>
        <v/>
      </c>
      <c r="M5" s="166">
        <f>COUNTIFS($D$15:$D$303,M2,$F$15:$F$303,"*撤店*")</f>
        <v/>
      </c>
      <c r="N5" s="166">
        <f>COUNTIFS($D$15:$D$303,N2,$F$15:$F$303,"*撤店*")</f>
        <v/>
      </c>
      <c r="O5" s="168">
        <f>COUNTIFS($D$15:$D$303,O2,$F$15:$F$303,"*撤店*")</f>
        <v/>
      </c>
      <c r="P5" s="293" t="n"/>
      <c r="Q5" s="293" t="n"/>
      <c r="R5" s="293" t="n"/>
      <c r="S5" s="293" t="n"/>
      <c r="T5" s="293" t="n"/>
      <c r="V5" s="293" t="n"/>
    </row>
    <row r="6" hidden="1" ht="18.6" customFormat="1" customHeight="1" s="313">
      <c r="A6" s="332" t="inlineStr">
        <is>
          <t>新開</t>
        </is>
      </c>
      <c r="B6" s="164">
        <f>SUM(C6:O6)</f>
        <v/>
      </c>
      <c r="C6" s="316">
        <f>COUNTIFS($D$15:$D$300,C2,$F$15:$F$300,"新開")</f>
        <v/>
      </c>
      <c r="D6" s="317">
        <f>COUNTIFS($D$15:$D$300,D2,$F$15:$F$300,"新開")</f>
        <v/>
      </c>
      <c r="E6" s="317">
        <f>COUNTIFS($D$15:$D$300,E2,$F$15:$F$300,"新開")</f>
        <v/>
      </c>
      <c r="F6" s="317">
        <f>COUNTIFS($D$15:$D$300,F2,$F$15:$F$300,"新開")</f>
        <v/>
      </c>
      <c r="G6" s="317">
        <f>COUNTIFS($D$15:$D$300,G2,$F$15:$F$300,"新開")</f>
        <v/>
      </c>
      <c r="H6" s="317">
        <f>COUNTIFS($D$15:$D$300,H2,$F$15:$F$300,"新開")</f>
        <v/>
      </c>
      <c r="I6" s="317">
        <f>COUNTIFS($D$15:$D$300,I2,$F$15:$F$300,"新開")</f>
        <v/>
      </c>
      <c r="J6" s="317">
        <f>COUNTIFS($D$15:$D$300,J2,$F$15:$F$300,"新開")</f>
        <v/>
      </c>
      <c r="K6" s="317">
        <f>COUNTIFS($D$15:$D$300,K2,$F$15:$F$300,"新開")</f>
        <v/>
      </c>
      <c r="L6" s="317">
        <f>COUNTIFS($D$15:$D$300,L2,$F$15:$F$300,"新開")</f>
        <v/>
      </c>
      <c r="M6" s="317">
        <f>COUNTIFS($D$15:$D$300,M2,$F$15:$F$300,"新開")</f>
        <v/>
      </c>
      <c r="N6" s="317">
        <f>COUNTIFS($D$15:$D$300,N2,$F$15:$F$300,"新開")</f>
        <v/>
      </c>
      <c r="O6" s="318">
        <f>COUNTIFS($D$15:$D$300,O2,$F$15:$F$300,"新開")</f>
        <v/>
      </c>
      <c r="P6" s="293" t="n"/>
      <c r="Q6" s="293" t="n"/>
      <c r="R6" s="293" t="n"/>
      <c r="S6" s="293" t="n"/>
      <c r="T6" s="293" t="n"/>
      <c r="V6" s="293" t="n"/>
    </row>
    <row r="7" hidden="1" ht="18.6" customFormat="1" customHeight="1" s="313">
      <c r="A7" s="333" t="inlineStr">
        <is>
          <t>萊到店</t>
        </is>
      </c>
      <c r="B7" s="170">
        <f>SUM(C7:O7)</f>
        <v/>
      </c>
      <c r="C7" s="165">
        <f>COUNTIFS($G$15:$G$303,"*萊到店*",$D$15:$D$303,C2)</f>
        <v/>
      </c>
      <c r="D7" s="166">
        <f>COUNTIFS($G$15:$G$303,"*萊到店*",$D$15:$D$303,D2)</f>
        <v/>
      </c>
      <c r="E7" s="166">
        <f>COUNTIFS($G$15:$G$303,"*萊到店*",$D$15:$D$303,E2)</f>
        <v/>
      </c>
      <c r="F7" s="166">
        <f>COUNTIFS($G$15:$G$303,"*萊到店*",$D$15:$D$303,F2)</f>
        <v/>
      </c>
      <c r="G7" s="166">
        <f>COUNTIFS($G$15:$G$303,"*萊到店*",$D$15:$D$303,G2)</f>
        <v/>
      </c>
      <c r="H7" s="166">
        <f>COUNTIFS($G$15:$G$303,"*萊到店*",$D$15:$D$303,H2)</f>
        <v/>
      </c>
      <c r="I7" s="166">
        <f>COUNTIFS($G$15:$G$303,"*萊到店*",$D$15:$D$303,I2)</f>
        <v/>
      </c>
      <c r="J7" s="167" t="n"/>
      <c r="K7" s="166">
        <f>COUNTIFS($G$15:$G$303,"*萊到店*",$D$15:$D$303,K2)</f>
        <v/>
      </c>
      <c r="L7" s="166">
        <f>COUNTIFS($G$15:$G$303,"*萊到店*",$D$15:$D$303,L2)</f>
        <v/>
      </c>
      <c r="M7" s="166">
        <f>COUNTIFS($G$15:$G$303,"*萊到店*",$D$15:$D$303,M2)</f>
        <v/>
      </c>
      <c r="N7" s="166">
        <f>COUNTIFS($G$15:$G$303,"*萊到店*",$D$15:$D$303,N2)</f>
        <v/>
      </c>
      <c r="O7" s="168">
        <f>COUNTIFS($G$15:$G$303,"*萊到店*",$D$15:$D$303,O2)</f>
        <v/>
      </c>
      <c r="P7" s="293" t="n"/>
      <c r="Q7" s="293" t="n"/>
      <c r="R7" s="293" t="n"/>
      <c r="S7" s="293" t="n"/>
      <c r="T7" s="293" t="n"/>
      <c r="V7" s="293" t="n"/>
    </row>
    <row r="8" ht="18.6" customHeight="1" s="140">
      <c r="A8" s="275" t="inlineStr">
        <is>
          <t>Q2 完工數量</t>
        </is>
      </c>
      <c r="B8" s="276">
        <f>SUM(C8:O8)</f>
        <v/>
      </c>
      <c r="C8" s="269">
        <f>COUNTIFS($D$15:$D$303,C2,$I$15:$I$303, "&gt;="&amp;A1, $I$15:$I$303, "&lt;="&amp;B1)</f>
        <v/>
      </c>
      <c r="D8" s="270">
        <f>COUNTIFS($D$15:$D$303,D2,$I$15:$I$303, "&gt;="&amp;A1, $I$15:$I$303,"&lt;="&amp;B1)</f>
        <v/>
      </c>
      <c r="E8" s="270">
        <f>COUNTIFS($D$15:$D$303,E2,$I$15:$I$303, "&gt;="&amp;A1, $I$15:$I$303,"&lt;="&amp;B1)</f>
        <v/>
      </c>
      <c r="F8" s="270">
        <f>COUNTIFS($D$15:$D$303,F2,$I$15:$I$303, "&gt;="&amp;A1, $I$15:$I$303,"&lt;="&amp;B1)</f>
        <v/>
      </c>
      <c r="G8" s="270">
        <f>COUNTIFS($D$15:$D$303,G2,$I$15:$I$303, "&gt;="&amp;A1, $I$15:$I$303,"&lt;="&amp;B1)</f>
        <v/>
      </c>
      <c r="H8" s="270">
        <f>COUNTIFS($D$15:$D$303,H2,$I$15:$I$303, "&gt;="&amp;A1, $I$15:$I$303,"&lt;="&amp;B1)</f>
        <v/>
      </c>
      <c r="I8" s="270">
        <f>COUNTIFS($D$15:$D$303,I2,$I$15:$I$303, "&gt;="&amp;A1, $I$15:$I$303,"&lt;="&amp;B1)</f>
        <v/>
      </c>
      <c r="J8" s="270">
        <f>COUNTIFS($D$15:$D$303,J2,$I$15:$I$303, "&gt;="&amp;A1, $I$15:$I$303,"&lt;="&amp;B1)</f>
        <v/>
      </c>
      <c r="K8" s="270">
        <f>COUNTIFS($D$15:$D$303,K2,$I$15:$I$303, "&gt;="&amp;A1, $I$15:$I$303,"&lt;="&amp;B1)</f>
        <v/>
      </c>
      <c r="L8" s="270">
        <f>COUNTIFS($D$15:$D$303,L2,$I$15:$I$303, "&gt;="&amp;A1, $I$15:$I$303,"&lt;="&amp;B1)</f>
        <v/>
      </c>
      <c r="M8" s="270">
        <f>COUNTIFS($D$15:$D$303,M2,$I$15:$I$303, "&gt;="&amp;A1, $I$15:$I$303,"&lt;="&amp;B1)</f>
        <v/>
      </c>
      <c r="N8" s="270">
        <f>COUNTIFS($D$15:$D$303,N2,$I$15:$I$303, "&gt;="&amp;A1, $I$15:$I$303,"&lt;="&amp;B1)</f>
        <v/>
      </c>
      <c r="O8" s="271">
        <f>COUNTIFS($D$15:$D$303,O2,$I$15:$I$303, "&gt;="&amp;A1, $I$15:$I$303,"&lt;="&amp;B1)</f>
        <v/>
      </c>
      <c r="P8" s="311" t="n"/>
      <c r="Q8" s="311" t="n"/>
      <c r="R8" s="311" t="n"/>
      <c r="S8" s="311" t="n"/>
      <c r="T8" s="311" t="n"/>
      <c r="V8" s="311" t="n"/>
    </row>
    <row r="9" ht="18.6" customFormat="1" customHeight="1" s="313">
      <c r="A9" s="277" t="inlineStr">
        <is>
          <t>剩餘門市</t>
        </is>
      </c>
      <c r="B9" s="278">
        <f>SUM(C9:O9)</f>
        <v/>
      </c>
      <c r="C9" s="173">
        <f>C3-C8-C6-C5</f>
        <v/>
      </c>
      <c r="D9" s="174">
        <f>D3-D8-D6-D5</f>
        <v/>
      </c>
      <c r="E9" s="174">
        <f>E3-E8-E6-E5</f>
        <v/>
      </c>
      <c r="F9" s="174">
        <f>F3-F8-F6-F5</f>
        <v/>
      </c>
      <c r="G9" s="174">
        <f>G3-G8-G6-G5</f>
        <v/>
      </c>
      <c r="H9" s="174">
        <f>H3-H8-H6-H5</f>
        <v/>
      </c>
      <c r="I9" s="174">
        <f>I3-I8-I6-I5</f>
        <v/>
      </c>
      <c r="J9" s="174">
        <f>J3-J8-J6-J5</f>
        <v/>
      </c>
      <c r="K9" s="174">
        <f>K3-K8-K6-K5</f>
        <v/>
      </c>
      <c r="L9" s="174">
        <f>L3-L8-L6-L5</f>
        <v/>
      </c>
      <c r="M9" s="174">
        <f>M3-M8-M6-M5</f>
        <v/>
      </c>
      <c r="N9" s="174">
        <f>N3-N8-N6-N5</f>
        <v/>
      </c>
      <c r="O9" s="340">
        <f>O3-O8-O6-O5</f>
        <v/>
      </c>
      <c r="P9" s="293" t="n"/>
      <c r="Q9" s="293" t="n"/>
      <c r="R9" s="293" t="n"/>
      <c r="S9" s="293" t="n"/>
      <c r="T9" s="293" t="n"/>
      <c r="V9" s="293" t="n"/>
    </row>
    <row r="10" ht="18.6" customHeight="1" s="140">
      <c r="A10" s="171" t="inlineStr">
        <is>
          <t>專案完工數量</t>
        </is>
      </c>
      <c r="B10" s="172">
        <f>SUM(C10:O10)</f>
        <v/>
      </c>
      <c r="C10" s="269">
        <f>COUNTIFS($D$15:$D$300,C2,$N$15:$N$300,$D$1)</f>
        <v/>
      </c>
      <c r="D10" s="270">
        <f>COUNTIFS($D$15:$D$300,D2,$N$15:$N$300,$D$1)</f>
        <v/>
      </c>
      <c r="E10" s="270">
        <f>COUNTIFS($D$15:$D$300,E2,$N$15:$N$300,$D$1)</f>
        <v/>
      </c>
      <c r="F10" s="270">
        <f>COUNTIFS($D$15:$D$300,F2,$N$15:$N$300,$D$1)</f>
        <v/>
      </c>
      <c r="G10" s="270">
        <f>COUNTIFS($D$15:$D$300,G2,$N$15:$N$300,$D$1)</f>
        <v/>
      </c>
      <c r="H10" s="270">
        <f>COUNTIFS($D$15:$D$300,H2,$N$15:$N$300,$D$1)</f>
        <v/>
      </c>
      <c r="I10" s="270">
        <f>COUNTIFS($D$15:$D$300,I2,$N$15:$N$300,$D$1)</f>
        <v/>
      </c>
      <c r="J10" s="270">
        <f>COUNTIFS($D$15:$D$300,J2,$N$15:$N$300,$D$1)</f>
        <v/>
      </c>
      <c r="K10" s="270">
        <f>COUNTIFS($D$15:$D$300,K2,$N$15:$N$300,$D$1)</f>
        <v/>
      </c>
      <c r="L10" s="270">
        <f>COUNTIFS($D$15:$D$300,L2,$N$15:$N$300,$D$1)</f>
        <v/>
      </c>
      <c r="M10" s="270">
        <f>COUNTIFS($D$15:$D$300,M2,$N$15:$N$300,$D$1)</f>
        <v/>
      </c>
      <c r="N10" s="270">
        <f>COUNTIFS($D$15:$D$300,N2,$N$15:$N$300,$D$1)</f>
        <v/>
      </c>
      <c r="O10" s="271">
        <f>COUNTIFS($D$15:$D$300,O2,$N$15:$N$300,$D$1)</f>
        <v/>
      </c>
      <c r="P10" s="174">
        <f>COUNTIFS($D$15:$D$300,$C$2,$N$15:$N$300,$D$1)</f>
        <v/>
      </c>
      <c r="Q10" s="173">
        <f>COUNTIFS($D$15:$D$300,$C$2,$N$15:$N$300,$D$1)</f>
        <v/>
      </c>
      <c r="R10" s="173">
        <f>COUNTIFS($D$15:$D$300,$C$2,$N$15:$N$300,$D$1)</f>
        <v/>
      </c>
      <c r="S10" s="173">
        <f>COUNTIFS($D$15:$D$300,$C$2,$N$15:$N$300,$D$1)</f>
        <v/>
      </c>
      <c r="T10" s="173">
        <f>COUNTIFS($D$15:$D$300,$C$2,$N$15:$N$300,$D$1)</f>
        <v/>
      </c>
      <c r="V10" s="311" t="n"/>
    </row>
    <row r="11" ht="18.6" customFormat="1" customHeight="1" s="313">
      <c r="A11" s="175" t="inlineStr">
        <is>
          <t>剩餘門市</t>
        </is>
      </c>
      <c r="B11" s="172">
        <f>SUM(C11:O11)</f>
        <v/>
      </c>
      <c r="C11" s="272">
        <f>C4-C10</f>
        <v/>
      </c>
      <c r="D11" s="273">
        <f>D4-D10</f>
        <v/>
      </c>
      <c r="E11" s="273">
        <f>E4-E10</f>
        <v/>
      </c>
      <c r="F11" s="273">
        <f>F4-F10</f>
        <v/>
      </c>
      <c r="G11" s="273">
        <f>G4-G10</f>
        <v/>
      </c>
      <c r="H11" s="273">
        <f>H4-H10</f>
        <v/>
      </c>
      <c r="I11" s="273">
        <f>I4-I10</f>
        <v/>
      </c>
      <c r="J11" s="273">
        <f>J4-J10</f>
        <v/>
      </c>
      <c r="K11" s="273">
        <f>K4-K10</f>
        <v/>
      </c>
      <c r="L11" s="273">
        <f>L4-L10</f>
        <v/>
      </c>
      <c r="M11" s="273">
        <f>M4-M10</f>
        <v/>
      </c>
      <c r="N11" s="273">
        <f>N4-N10</f>
        <v/>
      </c>
      <c r="O11" s="274">
        <f>O4-O10</f>
        <v/>
      </c>
      <c r="P11" s="293" t="n"/>
      <c r="Q11" s="293" t="n"/>
      <c r="R11" s="293" t="n"/>
      <c r="S11" s="293" t="n"/>
      <c r="T11" s="293" t="n"/>
      <c r="V11" s="293" t="n"/>
    </row>
    <row r="12" ht="18.6" customHeight="1" s="140">
      <c r="A12" s="176" t="inlineStr">
        <is>
          <t>PMQ2 進度</t>
        </is>
      </c>
      <c r="B12" s="382">
        <f>B8/B3</f>
        <v/>
      </c>
      <c r="C12" s="341">
        <f>C8/(C3-C6)</f>
        <v/>
      </c>
      <c r="D12" s="342">
        <f>D8/(D3-D6)</f>
        <v/>
      </c>
      <c r="E12" s="342">
        <f>E8/(E3-E6)</f>
        <v/>
      </c>
      <c r="F12" s="342">
        <f>F8/(F3-F6)</f>
        <v/>
      </c>
      <c r="G12" s="342">
        <f>G8/(G3-G6)</f>
        <v/>
      </c>
      <c r="H12" s="342">
        <f>H8/(H3-H6)</f>
        <v/>
      </c>
      <c r="I12" s="342">
        <f>I8/(I3-I6)</f>
        <v/>
      </c>
      <c r="J12" s="342">
        <f>J8/(J3-J6)</f>
        <v/>
      </c>
      <c r="K12" s="342">
        <f>K8/(K3-K6)</f>
        <v/>
      </c>
      <c r="L12" s="342">
        <f>L8/(L3-L6)</f>
        <v/>
      </c>
      <c r="M12" s="342">
        <f>M8/(M3-M6)</f>
        <v/>
      </c>
      <c r="N12" s="342">
        <f>N8/(N3-N6)</f>
        <v/>
      </c>
      <c r="O12" s="343">
        <f>O8/(O3-O6)</f>
        <v/>
      </c>
      <c r="P12" s="311" t="n"/>
      <c r="Q12" s="311" t="n"/>
      <c r="R12" s="311" t="n"/>
      <c r="S12" s="311" t="n"/>
      <c r="T12" s="311" t="n"/>
      <c r="V12" s="311" t="n"/>
    </row>
    <row r="13" ht="18.6" customHeight="1" s="140">
      <c r="A13" s="176" t="inlineStr">
        <is>
          <t>發票機專案進度</t>
        </is>
      </c>
      <c r="B13" s="382">
        <f>B10/B4</f>
        <v/>
      </c>
      <c r="C13" s="279">
        <f>C10/C4</f>
        <v/>
      </c>
      <c r="D13" s="177">
        <f>D10/D4</f>
        <v/>
      </c>
      <c r="E13" s="177">
        <f>E10/E4</f>
        <v/>
      </c>
      <c r="F13" s="177">
        <f>F10/F4</f>
        <v/>
      </c>
      <c r="G13" s="177">
        <f>G10/G4</f>
        <v/>
      </c>
      <c r="H13" s="177">
        <f>H10/H4</f>
        <v/>
      </c>
      <c r="I13" s="177">
        <f>I10/I4</f>
        <v/>
      </c>
      <c r="J13" s="177">
        <f>J10/J4</f>
        <v/>
      </c>
      <c r="K13" s="177">
        <f>K10/K4</f>
        <v/>
      </c>
      <c r="L13" s="177">
        <f>L10/L4</f>
        <v/>
      </c>
      <c r="M13" s="177">
        <f>M10/M4</f>
        <v/>
      </c>
      <c r="N13" s="177">
        <f>N10/N4</f>
        <v/>
      </c>
      <c r="O13" s="178">
        <f>O10/O4</f>
        <v/>
      </c>
      <c r="P13" s="311" t="n"/>
      <c r="Q13" s="311" t="n"/>
      <c r="R13" s="311" t="n"/>
      <c r="S13" s="311" t="n"/>
      <c r="T13" s="311" t="n"/>
      <c r="V13" s="311" t="n"/>
    </row>
    <row r="14" ht="34.8" customHeight="1" s="140">
      <c r="A14" s="179" t="inlineStr">
        <is>
          <t>門市編號</t>
        </is>
      </c>
      <c r="B14" s="179" t="inlineStr">
        <is>
          <t>門市名稱</t>
        </is>
      </c>
      <c r="C14" s="179" t="inlineStr">
        <is>
          <t>縣市別</t>
        </is>
      </c>
      <c r="D14" s="179" t="inlineStr">
        <is>
          <t>鄉鎮市區</t>
        </is>
      </c>
      <c r="E14" s="179" t="inlineStr">
        <is>
          <t>工程師</t>
        </is>
      </c>
      <c r="F14" s="179" t="inlineStr">
        <is>
          <t>門市狀態</t>
        </is>
      </c>
      <c r="G14" s="179" t="inlineStr">
        <is>
          <t>門市屬性</t>
        </is>
      </c>
      <c r="H14" s="179" t="inlineStr">
        <is>
          <t>保養單</t>
        </is>
      </c>
      <c r="I14" s="360" t="inlineStr">
        <is>
          <t>PMQ2檢核</t>
        </is>
      </c>
      <c r="J14" s="361" t="inlineStr">
        <is>
          <t>完工檢核</t>
        </is>
      </c>
      <c r="K14" s="362" t="inlineStr">
        <is>
          <t>iM筆數</t>
        </is>
      </c>
      <c r="L14" s="360" t="inlineStr">
        <is>
          <t>iMainte</t>
        </is>
      </c>
      <c r="M14" s="360" t="inlineStr">
        <is>
          <t>EDC檢核</t>
        </is>
      </c>
      <c r="N14" s="360" t="inlineStr">
        <is>
          <t>發票機檢核</t>
        </is>
      </c>
      <c r="O14" s="360" t="inlineStr">
        <is>
          <t>發票機更換日期</t>
        </is>
      </c>
      <c r="P14" s="360" t="inlineStr">
        <is>
          <t>完工確認</t>
        </is>
      </c>
      <c r="Q14" s="360" t="n"/>
      <c r="R14" s="360" t="n"/>
      <c r="S14" s="360" t="n"/>
      <c r="T14" s="360" t="n"/>
      <c r="U14" s="363" t="inlineStr">
        <is>
          <t>數量</t>
        </is>
      </c>
      <c r="V14" s="363" t="inlineStr">
        <is>
          <t>完工檢核</t>
        </is>
      </c>
      <c r="W14" s="305" t="inlineStr">
        <is>
          <t>發票機1</t>
        </is>
      </c>
      <c r="X14" s="305" t="inlineStr">
        <is>
          <t>發票機2</t>
        </is>
      </c>
      <c r="Y14" s="324" t="inlineStr">
        <is>
          <t>專案</t>
        </is>
      </c>
      <c r="Z14" s="312">
        <f>COUNTIF(Y:Y,"STAR")</f>
        <v/>
      </c>
    </row>
    <row r="15" ht="15.75" customHeight="1" s="140">
      <c r="A15" s="180" t="inlineStr">
        <is>
          <t>D070</t>
        </is>
      </c>
      <c r="B15" s="181" t="inlineStr">
        <is>
          <t>三重重新店</t>
        </is>
      </c>
      <c r="C15" s="182">
        <f>VLOOKUP($A15,'0919門市清單主檔'!B:V,20,FALSE)</f>
        <v/>
      </c>
      <c r="D15" s="183">
        <f>VLOOKUP($A15,'0919門市清單主檔'!B:V,21,FALSE)</f>
        <v/>
      </c>
      <c r="E15" s="184">
        <f>VLOOKUP(D15,區域表!A:B,2,FALSE)</f>
        <v/>
      </c>
      <c r="F15" s="185">
        <f>IFERROR(IF(VLOOKUP(A15,門市狀態!A:D,4,FALSE)=0,"",VLOOKUP(A15,門市狀態!A:D,4,FALSE)),"")</f>
        <v/>
      </c>
      <c r="G15" s="186" t="inlineStr"/>
      <c r="H15" s="187">
        <f>IF(I15&gt;0,(TEXT(I15,"yyyymmdd")&amp;$T$3&amp;A15&amp;$T$3&amp;B15&amp;$R$3),"")</f>
        <v/>
      </c>
      <c r="I15" s="188" t="n">
        <v>45748.48888888889</v>
      </c>
      <c r="J15" s="189">
        <f t="array" ref="J15">IFERROR(INDEX(IM!$X$2:$X$652, MATCH(1, (IM!$F$2:$F$652=A15) * (ISNUMBER(SEARCH($C$1, IM!$AC$2:$AC$652))), 0)), "")</f>
        <v/>
      </c>
      <c r="K15" s="161">
        <f>COUNTIFS(IM!F:F,A15,IM!AD:AD,"O",IM!X:X,"&gt;="&amp;$A$1,IM!X:X,"&lt;="&amp;$B$1)</f>
        <v/>
      </c>
      <c r="L15" s="260">
        <f t="array" ref="L15">IF(K15&gt;0,IFERROR(HYPERLINK("#'IM'!AC"&amp;MATCH(1,(IM!$F$1:$F$7702=A15)*(ISNUMBER(SEARCH("PMQ2",IM!$AC$1:$AC$7702))),0),"檢核"),"未登錄"),"")</f>
        <v/>
      </c>
      <c r="M15" s="263">
        <f t="array" ref="M15">IF(AND(SUMPRODUCT((IM!F2:F674=A15)*(ISNUMBER(SEARCH("EDC", IM!AC2:AC674))))&gt;0), "EDC", "")</f>
        <v/>
      </c>
      <c r="N15" s="306">
        <f t="array" ref="N15">IF(AND(SUMPRODUCT((IM!F2:F674=A15)*(ISNUMBER(SEARCH("STAR", IM!AC2:AC674))))&gt;0), "STAR", "")</f>
        <v/>
      </c>
      <c r="O15" s="297">
        <f t="array" ref="O15">IFERROR(INDEX(IM!$X$2:$X$652, MATCH(1, (IM!$F$2:$F$652=A15) * (ISNUMBER(SEARCH($D$1, IM!$AC$2:$AC$652))), 0)), "")</f>
        <v/>
      </c>
      <c r="P15" s="190">
        <f>(TEXT(I15,"yyyymmdd"))&amp;$T$3&amp;A15&amp;$T$3&amp;B15&amp;$R$3</f>
        <v/>
      </c>
      <c r="Q15" s="311" t="n"/>
      <c r="R15" s="311" t="n"/>
      <c r="S15" s="311" t="n"/>
      <c r="T15" s="311" t="n"/>
      <c r="U15" s="301">
        <f>IF(AND(W15&lt;&gt;"", X15&lt;&gt;""), 2, IF(OR(W15&lt;&gt;"", X15&lt;&gt;""), 1, 0))</f>
        <v/>
      </c>
      <c r="V15" s="285">
        <f>IF(I15="", "未到店",
   IF(M15&lt;&gt;"EDC", "異常",
      IF(OR(AND(Y15="STAR", N15="STAR"), AND(Y15&lt;&gt;"STAR", N15="")), "已完工", "異常")
   )
)</f>
        <v/>
      </c>
      <c r="W15" s="303" t="inlineStr">
        <is>
          <t>8155002427</t>
        </is>
      </c>
      <c r="X15" s="304" t="inlineStr">
        <is>
          <t>8155002428</t>
        </is>
      </c>
      <c r="Y15" s="313">
        <f>IF(U15&gt;0,"STAR","")</f>
        <v/>
      </c>
    </row>
    <row r="16" ht="15.75" customHeight="1" s="140">
      <c r="A16" s="180" t="n">
        <v>3818</v>
      </c>
      <c r="B16" s="181" t="inlineStr">
        <is>
          <t>板橋漢江店</t>
        </is>
      </c>
      <c r="C16" s="182">
        <f>VLOOKUP($A16,'0919門市清單主檔'!B:V,20,FALSE)</f>
        <v/>
      </c>
      <c r="D16" s="183">
        <f>VLOOKUP($A16,'0919門市清單主檔'!B:V,21,FALSE)</f>
        <v/>
      </c>
      <c r="E16" s="184">
        <f>VLOOKUP(D16,區域表!A:B,2,FALSE)</f>
        <v/>
      </c>
      <c r="F16" s="185">
        <f>IFERROR(IF(VLOOKUP(A16,門市狀態!A:D,4,FALSE)=0,"",VLOOKUP(A16,門市狀態!A:D,4,FALSE)),"")</f>
        <v/>
      </c>
      <c r="G16" s="186" t="inlineStr"/>
      <c r="H16" s="187">
        <f>IF(I16&gt;0,(TEXT(I16,"yyyymmdd")&amp;$T$3&amp;A16&amp;$T$3&amp;B16&amp;$R$3),"")</f>
        <v/>
      </c>
      <c r="I16" s="191" t="n">
        <v>45748.56875</v>
      </c>
      <c r="J16" s="189">
        <f t="array" ref="J16">IFERROR(INDEX(IM!$X$2:$X$652, MATCH(1, (IM!$F$2:$F$652=A16) * (ISNUMBER(SEARCH($C$1, IM!$AC$2:$AC$652))), 0)), "")</f>
        <v/>
      </c>
      <c r="K16" s="163">
        <f>COUNTIFS(IM!F:F,A16,IM!AD:AD,"O",IM!X:X,"&gt;="&amp;$A$1,IM!X:X,"&lt;="&amp;$B$1)</f>
        <v/>
      </c>
      <c r="L16" s="261">
        <f t="array" ref="L16">IF(K16&gt;0,IFERROR(HYPERLINK("#'IM'!AC"&amp;MATCH(1,(IM!$F$1:$F$7702=A16)*(ISNUMBER(SEARCH("PMQ2",IM!$AC$1:$AC$7702))),0),"檢核"),"未登錄"),"")</f>
        <v/>
      </c>
      <c r="M16" s="264">
        <f t="array" ref="M16">IF(AND(SUMPRODUCT((IM!F2:F695=A16)*(ISNUMBER(SEARCH("EDC", IM!AC2:AC695))))&gt;0), "EDC", "")</f>
        <v/>
      </c>
      <c r="N16" s="307">
        <f t="array" ref="N16">IF(AND(SUMPRODUCT((IM!F2:F695=A16)*(ISNUMBER(SEARCH("STAR", IM!AC2:AC695))))&gt;0), "STAR", "")</f>
        <v/>
      </c>
      <c r="O16" s="298">
        <f t="array" ref="O16">IFERROR(INDEX(IM!$X$2:$X$652, MATCH(1, (IM!$F$2:$F$652=A16) * (ISNUMBER(SEARCH($D$1, IM!$AC$2:$AC$652))), 0)), "")</f>
        <v/>
      </c>
      <c r="P16" s="192">
        <f>(TEXT(I16,"yyyymmdd"))&amp;$T$3&amp;A16&amp;$T$3&amp;B16&amp;$R$3</f>
        <v/>
      </c>
      <c r="Q16" s="311" t="n"/>
      <c r="R16" s="311" t="n"/>
      <c r="S16" s="311" t="n"/>
      <c r="T16" s="311" t="n"/>
      <c r="U16" s="301">
        <f>IF(AND(W16&lt;&gt;"", X16&lt;&gt;""), 2, IF(OR(W16&lt;&gt;"", X16&lt;&gt;""), 1, 0))</f>
        <v/>
      </c>
      <c r="V16" s="285">
        <f>IF(I16="", "未到店",
IF(M16&lt;&gt;"EDC", "異常",
IF(OR(AND(Y16="STAR", N16="STAR"), AND(Y16&lt;&gt;"STAR", N16="")), "已完工", "異常")
)
)</f>
        <v/>
      </c>
      <c r="X16" s="313" t="inlineStr">
        <is>
          <t>8155001069</t>
        </is>
      </c>
      <c r="Y16" s="313">
        <f>IF(U16&gt;0,"STAR","")</f>
        <v/>
      </c>
    </row>
    <row r="17" ht="15.75" customHeight="1" s="140">
      <c r="A17" s="180" t="n">
        <v>3147</v>
      </c>
      <c r="B17" s="181" t="inlineStr">
        <is>
          <t>北縣板明店</t>
        </is>
      </c>
      <c r="C17" s="182">
        <f>VLOOKUP($A17,'0919門市清單主檔'!B:V,20,FALSE)</f>
        <v/>
      </c>
      <c r="D17" s="183">
        <f>VLOOKUP($A17,'0919門市清單主檔'!B:V,21,FALSE)</f>
        <v/>
      </c>
      <c r="E17" s="184">
        <f>VLOOKUP(D17,區域表!A:B,2,FALSE)</f>
        <v/>
      </c>
      <c r="F17" s="185">
        <f>IFERROR(IF(VLOOKUP(A17,門市狀態!A:D,4,FALSE)=0,"",VLOOKUP(A17,門市狀態!A:D,4,FALSE)),"")</f>
        <v/>
      </c>
      <c r="G17" s="186" t="inlineStr"/>
      <c r="H17" s="187">
        <f>IF(I17&gt;0,(TEXT(I17,"yyyymmdd")&amp;$T$3&amp;A17&amp;$T$3&amp;B17&amp;$R$3),"")</f>
        <v/>
      </c>
      <c r="I17" s="191" t="n">
        <v>45748.60347222222</v>
      </c>
      <c r="J17" s="189">
        <f t="array" ref="J17">IFERROR(INDEX(IM!$X$2:$X$652, MATCH(1, (IM!$F$2:$F$652=A17) * (ISNUMBER(SEARCH($C$1, IM!$AC$2:$AC$652))), 0)), "")</f>
        <v/>
      </c>
      <c r="K17" s="163">
        <f>COUNTIFS(IM!F:F,A17,IM!AD:AD,"O",IM!X:X,"&gt;="&amp;$A$1,IM!X:X,"&lt;="&amp;$B$1)</f>
        <v/>
      </c>
      <c r="L17" s="261">
        <f t="array" ref="L17">IF(K17&gt;0,IFERROR(HYPERLINK("#'IM'!AC"&amp;MATCH(1,(IM!$F$1:$F$7702=A17)*(ISNUMBER(SEARCH("PMQ2",IM!$AC$1:$AC$7702))),0),"檢核"),"未登錄"),"")</f>
        <v/>
      </c>
      <c r="M17" s="264">
        <f t="array" ref="M17">IF(AND(SUMPRODUCT((IM!F2:F731=A17)*(ISNUMBER(SEARCH("EDC", IM!AC2:AC731))))&gt;0), "EDC", "")</f>
        <v/>
      </c>
      <c r="N17" s="307">
        <f t="array" ref="N17">IF(AND(SUMPRODUCT((IM!F2:F731=A17)*(ISNUMBER(SEARCH("STAR", IM!AC2:AC731))))&gt;0), "STAR", "")</f>
        <v/>
      </c>
      <c r="O17" s="298">
        <f t="array" ref="O17">IFERROR(INDEX(IM!$X$2:$X$652, MATCH(1, (IM!$F$2:$F$652=A17) * (ISNUMBER(SEARCH($D$1, IM!$AC$2:$AC$652))), 0)), "")</f>
        <v/>
      </c>
      <c r="P17" s="192">
        <f>(TEXT(I17,"yyyymmdd"))&amp;$T$3&amp;A17&amp;$T$3&amp;B17&amp;$R$3</f>
        <v/>
      </c>
      <c r="Q17" s="311" t="n"/>
      <c r="R17" s="311" t="n"/>
      <c r="S17" s="311" t="n"/>
      <c r="T17" s="311" t="n"/>
      <c r="U17" s="301">
        <f>IF(AND(W17&lt;&gt;"", X17&lt;&gt;""), 2, IF(OR(W17&lt;&gt;"", X17&lt;&gt;""), 1, 0))</f>
        <v/>
      </c>
      <c r="V17" s="285">
        <f>IF(I17="", "未到店",
IF(M17&lt;&gt;"EDC", "異常",
IF(OR(AND(Y17="STAR", N17="STAR"), AND(Y17&lt;&gt;"STAR", N17="")), "已完工", "異常")
)
)</f>
        <v/>
      </c>
      <c r="X17" s="313" t="inlineStr">
        <is>
          <t>8155001982</t>
        </is>
      </c>
      <c r="Y17" s="313">
        <f>IF(U17&gt;0,"STAR","")</f>
        <v/>
      </c>
    </row>
    <row r="18" ht="15.75" customHeight="1" s="140">
      <c r="A18" s="180" t="n">
        <v>4241</v>
      </c>
      <c r="B18" s="181" t="inlineStr">
        <is>
          <t>三重仁義店</t>
        </is>
      </c>
      <c r="C18" s="182">
        <f>VLOOKUP($A18,'0919門市清單主檔'!B:V,20,FALSE)</f>
        <v/>
      </c>
      <c r="D18" s="183">
        <f>VLOOKUP($A18,'0919門市清單主檔'!B:V,21,FALSE)</f>
        <v/>
      </c>
      <c r="E18" s="184">
        <f>VLOOKUP(D18,區域表!A:B,2,FALSE)</f>
        <v/>
      </c>
      <c r="F18" s="185">
        <f>IFERROR(IF(VLOOKUP(A18,門市狀態!A:D,4,FALSE)=0,"",VLOOKUP(A18,門市狀態!A:D,4,FALSE)),"")</f>
        <v/>
      </c>
      <c r="G18" s="186" t="inlineStr"/>
      <c r="H18" s="187">
        <f>IF(I18&gt;0,(TEXT(I18,"yyyymmdd")&amp;$T$3&amp;A18&amp;$T$3&amp;B18&amp;$R$3),"")</f>
        <v/>
      </c>
      <c r="I18" s="191" t="n">
        <v>45748.66180555556</v>
      </c>
      <c r="J18" s="189">
        <f t="array" ref="J18">IFERROR(INDEX(IM!$X$2:$X$652, MATCH(1, (IM!$F$2:$F$652=A18) * (ISNUMBER(SEARCH($C$1, IM!$AC$2:$AC$652))), 0)), "")</f>
        <v/>
      </c>
      <c r="K18" s="163">
        <f>COUNTIFS(IM!F:F,A18,IM!AD:AD,"O",IM!X:X,"&gt;="&amp;$A$1,IM!X:X,"&lt;="&amp;$B$1)</f>
        <v/>
      </c>
      <c r="L18" s="261">
        <f t="array" ref="L18">IF(K18&gt;0,IFERROR(HYPERLINK("#'IM'!AC"&amp;MATCH(1,(IM!$F$1:$F$7702=A18)*(ISNUMBER(SEARCH("PMQ2",IM!$AC$1:$AC$7702))),0),"檢核"),"未登錄"),"")</f>
        <v/>
      </c>
      <c r="M18" s="264">
        <f t="array" ref="M18">IF(AND(SUMPRODUCT((IM!F2:F790=A18)*(ISNUMBER(SEARCH("EDC", IM!AC2:AC790))))&gt;0), "EDC", "")</f>
        <v/>
      </c>
      <c r="N18" s="307">
        <f t="array" ref="N18">IF(AND(SUMPRODUCT((IM!F2:F790=A18)*(ISNUMBER(SEARCH("STAR", IM!AC2:AC790))))&gt;0), "STAR", "")</f>
        <v/>
      </c>
      <c r="O18" s="298">
        <f t="array" ref="O18">IFERROR(INDEX(IM!$X$2:$X$652, MATCH(1, (IM!$F$2:$F$652=A18) * (ISNUMBER(SEARCH($D$1, IM!$AC$2:$AC$652))), 0)), "")</f>
        <v/>
      </c>
      <c r="P18" s="192">
        <f>(TEXT(I18,"yyyymmdd"))&amp;$T$3&amp;A18&amp;$T$3&amp;B18&amp;$R$3</f>
        <v/>
      </c>
      <c r="Q18" s="311" t="n"/>
      <c r="R18" s="311" t="n"/>
      <c r="S18" s="311" t="n"/>
      <c r="T18" s="311" t="n"/>
      <c r="U18" s="301">
        <f>IF(AND(W18&lt;&gt;"", X18&lt;&gt;""), 2, IF(OR(W18&lt;&gt;"", X18&lt;&gt;""), 1, 0))</f>
        <v/>
      </c>
      <c r="V18" s="285">
        <f>IF(I18="", "未到店",
IF(M18&lt;&gt;"EDC", "異常",
IF(OR(AND(Y18="STAR", N18="STAR"), AND(Y18&lt;&gt;"STAR", N18="")), "已完工", "異常")
)
)</f>
        <v/>
      </c>
      <c r="W18" s="312" t="inlineStr">
        <is>
          <t>8155002405</t>
        </is>
      </c>
      <c r="X18" s="313" t="inlineStr">
        <is>
          <t>8155002406</t>
        </is>
      </c>
      <c r="Y18" s="313">
        <f>IF(U18&gt;0,"STAR","")</f>
        <v/>
      </c>
    </row>
    <row r="19" ht="15.75" customHeight="1" s="140">
      <c r="A19" s="180" t="n">
        <v>3627</v>
      </c>
      <c r="B19" s="181" t="inlineStr">
        <is>
          <t>三重重新橋</t>
        </is>
      </c>
      <c r="C19" s="182">
        <f>VLOOKUP($A19,'0919門市清單主檔'!B:V,20,FALSE)</f>
        <v/>
      </c>
      <c r="D19" s="183">
        <f>VLOOKUP($A19,'0919門市清單主檔'!B:V,21,FALSE)</f>
        <v/>
      </c>
      <c r="E19" s="184">
        <f>VLOOKUP(D19,區域表!A:B,2,FALSE)</f>
        <v/>
      </c>
      <c r="F19" s="185">
        <f>IFERROR(IF(VLOOKUP(A19,門市狀態!A:D,4,FALSE)=0,"",VLOOKUP(A19,門市狀態!A:D,4,FALSE)),"")</f>
        <v/>
      </c>
      <c r="G19" s="186" t="inlineStr"/>
      <c r="H19" s="187">
        <f>IF(I19&gt;0,(TEXT(I19,"yyyymmdd")&amp;$T$3&amp;A19&amp;$T$3&amp;B19&amp;$R$3),"")</f>
        <v/>
      </c>
      <c r="I19" s="191" t="n">
        <v>45749.46527777778</v>
      </c>
      <c r="J19" s="189">
        <f t="array" ref="J19">IFERROR(INDEX(IM!$X$2:$X$652, MATCH(1, (IM!$F$2:$F$652=A19) * (ISNUMBER(SEARCH($C$1, IM!$AC$2:$AC$652))), 0)), "")</f>
        <v/>
      </c>
      <c r="K19" s="163">
        <f>COUNTIFS(IM!F:F,A19,IM!AD:AD,"O",IM!X:X,"&gt;="&amp;$A$1,IM!X:X,"&lt;="&amp;$B$1)</f>
        <v/>
      </c>
      <c r="L19" s="261">
        <f t="array" ref="L19">IF(K19&gt;0,IFERROR(HYPERLINK("#'IM'!AC"&amp;MATCH(1,(IM!$F$1:$F$7702=A19)*(ISNUMBER(SEARCH("PMQ2",IM!$AC$1:$AC$7702))),0),"檢核"),"未登錄"),"")</f>
        <v/>
      </c>
      <c r="M19" s="264">
        <f t="array" ref="M19">IF(AND(SUMPRODUCT((IM!F2:F673=A19)*(ISNUMBER(SEARCH("EDC", IM!AC2:AC673))))&gt;0), "EDC", "")</f>
        <v/>
      </c>
      <c r="N19" s="307">
        <f t="array" ref="N19">IF(AND(SUMPRODUCT((IM!F2:F673=A19)*(ISNUMBER(SEARCH("STAR", IM!AC2:AC673))))&gt;0), "STAR", "")</f>
        <v/>
      </c>
      <c r="O19" s="298">
        <f t="array" ref="O19">IFERROR(INDEX(IM!$X$2:$X$652, MATCH(1, (IM!$F$2:$F$652=A19) * (ISNUMBER(SEARCH($D$1, IM!$AC$2:$AC$652))), 0)), "")</f>
        <v/>
      </c>
      <c r="P19" s="192">
        <f>(TEXT(I19,"yyyymmdd"))&amp;$T$3&amp;A19&amp;$T$3&amp;B19&amp;$R$3</f>
        <v/>
      </c>
      <c r="Q19" s="311" t="n"/>
      <c r="R19" s="311" t="n"/>
      <c r="S19" s="311" t="n"/>
      <c r="T19" s="311" t="n"/>
      <c r="U19" s="301">
        <f>IF(AND(W19&lt;&gt;"", X19&lt;&gt;""), 2, IF(OR(W19&lt;&gt;"", X19&lt;&gt;""), 1, 0))</f>
        <v/>
      </c>
      <c r="V19" s="285">
        <f>IF(I19="", "未到店",
IF(M19&lt;&gt;"EDC", "異常",
IF(OR(AND(Y19="STAR", N19="STAR"), AND(Y19&lt;&gt;"STAR", N19="")), "已完工", "異常")
)
)</f>
        <v/>
      </c>
      <c r="W19" s="312" t="inlineStr">
        <is>
          <t>8155000903</t>
        </is>
      </c>
      <c r="X19" s="313" t="inlineStr">
        <is>
          <t>8155000054</t>
        </is>
      </c>
      <c r="Y19" s="313">
        <f>IF(U19&gt;0,"STAR","")</f>
        <v/>
      </c>
    </row>
    <row r="20" ht="15.75" customHeight="1" s="140">
      <c r="A20" s="180" t="n">
        <v>4084</v>
      </c>
      <c r="B20" s="181" t="inlineStr">
        <is>
          <t>三重昌隆店</t>
        </is>
      </c>
      <c r="C20" s="182">
        <f>VLOOKUP($A20,'0919門市清單主檔'!B:V,20,FALSE)</f>
        <v/>
      </c>
      <c r="D20" s="183">
        <f>VLOOKUP($A20,'0919門市清單主檔'!B:V,21,FALSE)</f>
        <v/>
      </c>
      <c r="E20" s="184">
        <f>VLOOKUP(D20,區域表!A:B,2,FALSE)</f>
        <v/>
      </c>
      <c r="F20" s="185">
        <f>IFERROR(IF(VLOOKUP(A20,門市狀態!A:D,4,FALSE)=0,"",VLOOKUP(A20,門市狀態!A:D,4,FALSE)),"")</f>
        <v/>
      </c>
      <c r="G20" s="186" t="inlineStr"/>
      <c r="H20" s="187">
        <f>IF(I20&gt;0,(TEXT(I20,"yyyymmdd")&amp;$T$3&amp;A20&amp;$T$3&amp;B20&amp;$R$3),"")</f>
        <v/>
      </c>
      <c r="I20" s="191" t="n">
        <v>45749.50486111111</v>
      </c>
      <c r="J20" s="189">
        <f t="array" ref="J20">IFERROR(INDEX(IM!$X$2:$X$652, MATCH(1, (IM!$F$2:$F$652=A20) * (ISNUMBER(SEARCH($C$1, IM!$AC$2:$AC$652))), 0)), "")</f>
        <v/>
      </c>
      <c r="K20" s="163">
        <f>COUNTIFS(IM!F:F,A20,IM!AD:AD,"O",IM!X:X,"&gt;="&amp;$A$1,IM!X:X,"&lt;="&amp;$B$1)</f>
        <v/>
      </c>
      <c r="L20" s="261">
        <f t="array" ref="L20">IF(K20&gt;0,IFERROR(HYPERLINK("#'IM'!AC"&amp;MATCH(1,(IM!$F$1:$F$7702=A20)*(ISNUMBER(SEARCH("PMQ2",IM!$AC$1:$AC$7702))),0),"檢核"),"未登錄"),"")</f>
        <v/>
      </c>
      <c r="M20" s="264">
        <f t="array" ref="M20">IF(AND(SUMPRODUCT((IM!F2:F675=A20)*(ISNUMBER(SEARCH("EDC", IM!AC2:AC675))))&gt;0), "EDC", "")</f>
        <v/>
      </c>
      <c r="N20" s="307">
        <f t="array" ref="N20">IF(AND(SUMPRODUCT((IM!F2:F675=A20)*(ISNUMBER(SEARCH("STAR", IM!AC2:AC675))))&gt;0), "STAR", "")</f>
        <v/>
      </c>
      <c r="O20" s="298">
        <f t="array" ref="O20">IFERROR(INDEX(IM!$X$2:$X$652, MATCH(1, (IM!$F$2:$F$652=A20) * (ISNUMBER(SEARCH($D$1, IM!$AC$2:$AC$652))), 0)), "")</f>
        <v/>
      </c>
      <c r="P20" s="192">
        <f>(TEXT(I20,"yyyymmdd"))&amp;$T$3&amp;A20&amp;$T$3&amp;B20&amp;$R$3</f>
        <v/>
      </c>
      <c r="Q20" s="311" t="n"/>
      <c r="R20" s="311" t="n"/>
      <c r="S20" s="311" t="n"/>
      <c r="T20" s="311" t="n"/>
      <c r="U20" s="301">
        <f>IF(AND(W20&lt;&gt;"", X20&lt;&gt;""), 2, IF(OR(W20&lt;&gt;"", X20&lt;&gt;""), 1, 0))</f>
        <v/>
      </c>
      <c r="V20" s="285">
        <f>IF(I20="", "未到店",
IF(M20&lt;&gt;"EDC", "異常",
IF(OR(AND(Y20="STAR", N20="STAR"), AND(Y20&lt;&gt;"STAR", N20="")), "已完工", "異常")
)
)</f>
        <v/>
      </c>
      <c r="W20" s="312" t="inlineStr">
        <is>
          <t>8155002637</t>
        </is>
      </c>
      <c r="X20" s="313" t="inlineStr">
        <is>
          <t>8155002638</t>
        </is>
      </c>
      <c r="Y20" s="313">
        <f>IF(U20&gt;0,"STAR","")</f>
        <v/>
      </c>
    </row>
    <row r="21" ht="15.75" customHeight="1" s="140">
      <c r="A21" s="180" t="n">
        <v>4260</v>
      </c>
      <c r="B21" s="181" t="inlineStr">
        <is>
          <t>三重重高店</t>
        </is>
      </c>
      <c r="C21" s="182">
        <f>VLOOKUP($A21,'0919門市清單主檔'!B:V,20,FALSE)</f>
        <v/>
      </c>
      <c r="D21" s="183">
        <f>VLOOKUP($A21,'0919門市清單主檔'!B:V,21,FALSE)</f>
        <v/>
      </c>
      <c r="E21" s="184">
        <f>VLOOKUP(D21,區域表!A:B,2,FALSE)</f>
        <v/>
      </c>
      <c r="F21" s="185">
        <f>IFERROR(IF(VLOOKUP(A21,門市狀態!A:D,4,FALSE)=0,"",VLOOKUP(A21,門市狀態!A:D,4,FALSE)),"")</f>
        <v/>
      </c>
      <c r="G21" s="186" t="inlineStr"/>
      <c r="H21" s="187">
        <f>IF(I21&gt;0,(TEXT(I21,"yyyymmdd")&amp;$T$3&amp;A21&amp;$T$3&amp;B21&amp;$R$3),"")</f>
        <v/>
      </c>
      <c r="I21" s="191" t="n">
        <v>45749.62013888889</v>
      </c>
      <c r="J21" s="189">
        <f t="array" ref="J21">IFERROR(INDEX(IM!$X$2:$X$652, MATCH(1, (IM!$F$2:$F$652=A21) * (ISNUMBER(SEARCH($C$1, IM!$AC$2:$AC$652))), 0)), "")</f>
        <v/>
      </c>
      <c r="K21" s="163">
        <f>COUNTIFS(IM!F:F,A21,IM!AD:AD,"O",IM!X:X,"&gt;="&amp;$A$1,IM!X:X,"&lt;="&amp;$B$1)</f>
        <v/>
      </c>
      <c r="L21" s="261">
        <f t="array" ref="L21">IF(K21&gt;0,IFERROR(HYPERLINK("#'IM'!AC"&amp;MATCH(1,(IM!$F$1:$F$7702=A21)*(ISNUMBER(SEARCH("PMQ2",IM!$AC$1:$AC$7702))),0),"檢核"),"未登錄"),"")</f>
        <v/>
      </c>
      <c r="M21" s="264">
        <f t="array" ref="M21">IF(AND(SUMPRODUCT((IM!F2:F676=A21)*(ISNUMBER(SEARCH("EDC", IM!AC2:AC676))))&gt;0), "EDC", "")</f>
        <v/>
      </c>
      <c r="N21" s="307">
        <f t="array" ref="N21">IF(AND(SUMPRODUCT((IM!F2:F676=A21)*(ISNUMBER(SEARCH("STAR", IM!AC2:AC676))))&gt;0), "STAR", "")</f>
        <v/>
      </c>
      <c r="O21" s="298">
        <f t="array" ref="O21">IFERROR(INDEX(IM!$X$2:$X$652, MATCH(1, (IM!$F$2:$F$652=A21) * (ISNUMBER(SEARCH($D$1, IM!$AC$2:$AC$652))), 0)), "")</f>
        <v/>
      </c>
      <c r="P21" s="192">
        <f>(TEXT(I21,"yyyymmdd"))&amp;$T$3&amp;A21&amp;$T$3&amp;B21&amp;$R$3</f>
        <v/>
      </c>
      <c r="Q21" s="311" t="n"/>
      <c r="R21" s="311" t="n"/>
      <c r="S21" s="311" t="n"/>
      <c r="T21" s="311" t="n"/>
      <c r="U21" s="301">
        <f>IF(AND(W21&lt;&gt;"", X21&lt;&gt;""), 2, IF(OR(W21&lt;&gt;"", X21&lt;&gt;""), 1, 0))</f>
        <v/>
      </c>
      <c r="V21" s="285">
        <f>IF(I21="", "未到店",
IF(M21&lt;&gt;"EDC", "異常",
IF(OR(AND(Y21="STAR", N21="STAR"), AND(Y21&lt;&gt;"STAR", N21="")), "已完工", "異常")
)
)</f>
        <v/>
      </c>
      <c r="W21" s="312" t="inlineStr">
        <is>
          <t>8155001864</t>
        </is>
      </c>
      <c r="X21" s="313" t="inlineStr">
        <is>
          <t>8155001865</t>
        </is>
      </c>
      <c r="Y21" s="313">
        <f>IF(U21&gt;0,"STAR","")</f>
        <v/>
      </c>
    </row>
    <row r="22" ht="15.75" customHeight="1" s="140">
      <c r="A22" s="180" t="n">
        <v>2221</v>
      </c>
      <c r="B22" s="181" t="inlineStr">
        <is>
          <t>板橋雙十店</t>
        </is>
      </c>
      <c r="C22" s="182">
        <f>VLOOKUP($A22,'0919門市清單主檔'!B:V,20,FALSE)</f>
        <v/>
      </c>
      <c r="D22" s="183">
        <f>VLOOKUP($A22,'0919門市清單主檔'!B:V,21,FALSE)</f>
        <v/>
      </c>
      <c r="E22" s="184">
        <f>VLOOKUP(D22,區域表!A:B,2,FALSE)</f>
        <v/>
      </c>
      <c r="F22" s="185">
        <f>IFERROR(IF(VLOOKUP(A22,門市狀態!A:D,4,FALSE)=0,"",VLOOKUP(A22,門市狀態!A:D,4,FALSE)),"")</f>
        <v/>
      </c>
      <c r="G22" s="186" t="inlineStr"/>
      <c r="H22" s="187">
        <f>IF(I22&gt;0,(TEXT(I22,"yyyymmdd")&amp;$T$3&amp;A22&amp;$T$3&amp;B22&amp;$R$3),"")</f>
        <v/>
      </c>
      <c r="I22" s="191" t="n">
        <v>45749.65972222222</v>
      </c>
      <c r="J22" s="189">
        <f t="array" ref="J22">IFERROR(INDEX(IM!$X$2:$X$652, MATCH(1, (IM!$F$2:$F$652=A22) * (ISNUMBER(SEARCH($C$1, IM!$AC$2:$AC$652))), 0)), "")</f>
        <v/>
      </c>
      <c r="K22" s="163">
        <f>COUNTIFS(IM!F:F,A22,IM!AD:AD,"O",IM!X:X,"&gt;="&amp;$A$1,IM!X:X,"&lt;="&amp;$B$1)</f>
        <v/>
      </c>
      <c r="L22" s="261">
        <f t="array" ref="L22">IF(K22&gt;0,IFERROR(HYPERLINK("#'IM'!AC"&amp;MATCH(1,(IM!$F$1:$F$7702=A22)*(ISNUMBER(SEARCH("PMQ2",IM!$AC$1:$AC$7702))),0),"檢核"),"未登錄"),"")</f>
        <v/>
      </c>
      <c r="M22" s="264">
        <f t="array" ref="M22">IF(AND(SUMPRODUCT((IM!F2:F814=A22)*(ISNUMBER(SEARCH("EDC", IM!AC2:AC814))))&gt;0), "EDC", "")</f>
        <v/>
      </c>
      <c r="N22" s="307">
        <f t="array" ref="N22">IF(AND(SUMPRODUCT((IM!F2:F814=A22)*(ISNUMBER(SEARCH("STAR", IM!AC2:AC814))))&gt;0), "STAR", "")</f>
        <v/>
      </c>
      <c r="O22" s="298">
        <f t="array" ref="O22">IFERROR(INDEX(IM!$X$2:$X$652, MATCH(1, (IM!$F$2:$F$652=A22) * (ISNUMBER(SEARCH($D$1, IM!$AC$2:$AC$652))), 0)), "")</f>
        <v/>
      </c>
      <c r="P22" s="192">
        <f>(TEXT(I22,"yyyymmdd"))&amp;$T$3&amp;A22&amp;$T$3&amp;B22&amp;$R$3</f>
        <v/>
      </c>
      <c r="Q22" s="311" t="n"/>
      <c r="R22" s="311" t="n"/>
      <c r="S22" s="311" t="n"/>
      <c r="T22" s="311" t="n"/>
      <c r="U22" s="301">
        <f>IF(AND(W22&lt;&gt;"", X22&lt;&gt;""), 2, IF(OR(W22&lt;&gt;"", X22&lt;&gt;""), 1, 0))</f>
        <v/>
      </c>
      <c r="V22" s="285">
        <f>IF(I22="", "未到店",
IF(M22&lt;&gt;"EDC", "異常",
IF(OR(AND(Y22="STAR", N22="STAR"), AND(Y22&lt;&gt;"STAR", N22="")), "已完工", "異常")
)
)</f>
        <v/>
      </c>
      <c r="X22" s="313" t="inlineStr">
        <is>
          <t>8155001633</t>
        </is>
      </c>
      <c r="Y22" s="313">
        <f>IF(U22&gt;0,"STAR","")</f>
        <v/>
      </c>
    </row>
    <row r="23" ht="15.75" customHeight="1" s="140">
      <c r="A23" s="180" t="n">
        <v>2321</v>
      </c>
      <c r="B23" s="181" t="inlineStr">
        <is>
          <t>北縣重鑫店</t>
        </is>
      </c>
      <c r="C23" s="182">
        <f>VLOOKUP($A23,'0919門市清單主檔'!B:V,20,FALSE)</f>
        <v/>
      </c>
      <c r="D23" s="183">
        <f>VLOOKUP($A23,'0919門市清單主檔'!B:V,21,FALSE)</f>
        <v/>
      </c>
      <c r="E23" s="184">
        <f>VLOOKUP(D23,區域表!A:B,2,FALSE)</f>
        <v/>
      </c>
      <c r="F23" s="185">
        <f>IFERROR(IF(VLOOKUP(A23,門市狀態!A:D,4,FALSE)=0,"",VLOOKUP(A23,門市狀態!A:D,4,FALSE)),"")</f>
        <v/>
      </c>
      <c r="G23" s="186" t="inlineStr"/>
      <c r="H23" s="187">
        <f>IF(I23&gt;0,(TEXT(I23,"yyyymmdd")&amp;$T$3&amp;A23&amp;$T$3&amp;B23&amp;$R$3),"")</f>
        <v/>
      </c>
      <c r="I23" s="191" t="n">
        <v>45749.67013888889</v>
      </c>
      <c r="J23" s="189">
        <f t="array" ref="J23">IFERROR(INDEX(IM!$X$2:$X$652, MATCH(1, (IM!$F$2:$F$652=A23) * (ISNUMBER(SEARCH($C$1, IM!$AC$2:$AC$652))), 0)), "")</f>
        <v/>
      </c>
      <c r="K23" s="163">
        <f>COUNTIFS(IM!F:F,A23,IM!AD:AD,"O",IM!X:X,"&gt;="&amp;$A$1,IM!X:X,"&lt;="&amp;$B$1)</f>
        <v/>
      </c>
      <c r="L23" s="261">
        <f t="array" ref="L23">IF(K23&gt;0,IFERROR(HYPERLINK("#'IM'!AC"&amp;MATCH(1,(IM!$F$1:$F$7702=A23)*(ISNUMBER(SEARCH("PMQ2",IM!$AC$1:$AC$7702))),0),"檢核"),"未登錄"),"")</f>
        <v/>
      </c>
      <c r="M23" s="264">
        <f t="array" ref="M23">IF(AND(SUMPRODUCT((IM!F2:F677=A23)*(ISNUMBER(SEARCH("EDC", IM!AC2:AC677))))&gt;0), "EDC", "")</f>
        <v/>
      </c>
      <c r="N23" s="307">
        <f t="array" ref="N23">IF(AND(SUMPRODUCT((IM!F2:F677=A23)*(ISNUMBER(SEARCH("STAR", IM!AC2:AC677))))&gt;0), "STAR", "")</f>
        <v/>
      </c>
      <c r="O23" s="298">
        <f t="array" ref="O23">IFERROR(INDEX(IM!$X$2:$X$652, MATCH(1, (IM!$F$2:$F$652=A23) * (ISNUMBER(SEARCH($D$1, IM!$AC$2:$AC$652))), 0)), "")</f>
        <v/>
      </c>
      <c r="P23" s="192">
        <f>(TEXT(I23,"yyyymmdd"))&amp;$T$3&amp;A23&amp;$T$3&amp;B23&amp;$R$3</f>
        <v/>
      </c>
      <c r="Q23" s="311" t="n"/>
      <c r="R23" s="311" t="n"/>
      <c r="S23" s="311" t="n"/>
      <c r="T23" s="311" t="n"/>
      <c r="U23" s="301">
        <f>IF(AND(W23&lt;&gt;"", X23&lt;&gt;""), 2, IF(OR(W23&lt;&gt;"", X23&lt;&gt;""), 1, 0))</f>
        <v/>
      </c>
      <c r="V23" s="285">
        <f>IF(I23="", "未到店",
IF(M23&lt;&gt;"EDC", "異常",
IF(OR(AND(Y23="STAR", N23="STAR"), AND(Y23&lt;&gt;"STAR", N23="")), "已完工", "異常")
)
)</f>
        <v/>
      </c>
      <c r="W23" s="312" t="inlineStr">
        <is>
          <t>8155001681</t>
        </is>
      </c>
      <c r="X23" s="313" t="inlineStr">
        <is>
          <t>8155001682</t>
        </is>
      </c>
      <c r="Y23" s="313">
        <f>IF(U23&gt;0,"STAR","")</f>
        <v/>
      </c>
    </row>
    <row r="24" ht="15.75" customHeight="1" s="140">
      <c r="A24" s="180" t="inlineStr">
        <is>
          <t>D072</t>
        </is>
      </c>
      <c r="B24" s="181" t="inlineStr">
        <is>
          <t>北縣僑福店</t>
        </is>
      </c>
      <c r="C24" s="182">
        <f>VLOOKUP($A24,'0919門市清單主檔'!B:V,20,FALSE)</f>
        <v/>
      </c>
      <c r="D24" s="183">
        <f>VLOOKUP($A24,'0919門市清單主檔'!B:V,21,FALSE)</f>
        <v/>
      </c>
      <c r="E24" s="184">
        <f>VLOOKUP(D24,區域表!A:B,2,FALSE)</f>
        <v/>
      </c>
      <c r="F24" s="185">
        <f>IFERROR(IF(VLOOKUP(A24,門市狀態!A:D,4,FALSE)=0,"",VLOOKUP(A24,門市狀態!A:D,4,FALSE)),"")</f>
        <v/>
      </c>
      <c r="G24" s="186" t="inlineStr"/>
      <c r="H24" s="187">
        <f>IF(I24&gt;0,(TEXT(I24,"yyyymmdd")&amp;$T$3&amp;A24&amp;$T$3&amp;B24&amp;$R$3),"")</f>
        <v/>
      </c>
      <c r="I24" s="191" t="n">
        <v>45749.6875</v>
      </c>
      <c r="J24" s="189">
        <f t="array" ref="J24">IFERROR(INDEX(IM!$X$2:$X$652, MATCH(1, (IM!$F$2:$F$652=A24) * (ISNUMBER(SEARCH($C$1, IM!$AC$2:$AC$652))), 0)), "")</f>
        <v/>
      </c>
      <c r="K24" s="163">
        <f>COUNTIFS(IM!F:F,A24,IM!AD:AD,"O",IM!X:X,"&gt;="&amp;$A$1,IM!X:X,"&lt;="&amp;$B$1)</f>
        <v/>
      </c>
      <c r="L24" s="261">
        <f t="array" ref="L24">IF(K24&gt;0,IFERROR(HYPERLINK("#'IM'!AC"&amp;MATCH(1,(IM!$F$1:$F$7702=A24)*(ISNUMBER(SEARCH("PMQ2",IM!$AC$1:$AC$7702))),0),"檢核"),"未登錄"),"")</f>
        <v/>
      </c>
      <c r="M24" s="264">
        <f t="array" ref="M24">IF(AND(SUMPRODUCT((IM!F2:F805=A24)*(ISNUMBER(SEARCH("EDC", IM!AC2:AC805))))&gt;0), "EDC", "")</f>
        <v/>
      </c>
      <c r="N24" s="307">
        <f t="array" ref="N24">IF(AND(SUMPRODUCT((IM!F2:F805=A24)*(ISNUMBER(SEARCH("STAR", IM!AC2:AC805))))&gt;0), "STAR", "")</f>
        <v/>
      </c>
      <c r="O24" s="298">
        <f t="array" ref="O24">IFERROR(INDEX(IM!$X$2:$X$652, MATCH(1, (IM!$F$2:$F$652=A24) * (ISNUMBER(SEARCH($D$1, IM!$AC$2:$AC$652))), 0)), "")</f>
        <v/>
      </c>
      <c r="P24" s="192">
        <f>(TEXT(I24,"yyyymmdd"))&amp;$T$3&amp;A24&amp;$T$3&amp;B24&amp;$R$3</f>
        <v/>
      </c>
      <c r="Q24" s="311" t="n"/>
      <c r="R24" s="311" t="n"/>
      <c r="S24" s="311" t="n"/>
      <c r="T24" s="311" t="n"/>
      <c r="U24" s="301">
        <f>IF(AND(W24&lt;&gt;"", X24&lt;&gt;""), 2, IF(OR(W24&lt;&gt;"", X24&lt;&gt;""), 1, 0))</f>
        <v/>
      </c>
      <c r="V24" s="285">
        <f>IF(I24="", "未到店",
IF(M24&lt;&gt;"EDC", "異常",
IF(OR(AND(Y24="STAR", N24="STAR"), AND(Y24&lt;&gt;"STAR", N24="")), "已完工", "異常")
)
)</f>
        <v/>
      </c>
      <c r="W24" s="312" t="inlineStr">
        <is>
          <t>8155001367</t>
        </is>
      </c>
      <c r="X24" s="313" t="n"/>
      <c r="Y24" s="313">
        <f>IF(U24&gt;0,"STAR","")</f>
        <v/>
      </c>
    </row>
    <row r="25" ht="15.75" customHeight="1" s="140">
      <c r="A25" s="180" t="n">
        <v>4155</v>
      </c>
      <c r="B25" s="181" t="inlineStr">
        <is>
          <t>三重穀保店</t>
        </is>
      </c>
      <c r="C25" s="182">
        <f>VLOOKUP($A25,'0919門市清單主檔'!B:V,20,FALSE)</f>
        <v/>
      </c>
      <c r="D25" s="183">
        <f>VLOOKUP($A25,'0919門市清單主檔'!B:V,21,FALSE)</f>
        <v/>
      </c>
      <c r="E25" s="184">
        <f>VLOOKUP(D25,區域表!A:B,2,FALSE)</f>
        <v/>
      </c>
      <c r="F25" s="185">
        <f>IFERROR(IF(VLOOKUP(A25,門市狀態!A:D,4,FALSE)=0,"",VLOOKUP(A25,門市狀態!A:D,4,FALSE)),"")</f>
        <v/>
      </c>
      <c r="G25" s="186" t="inlineStr"/>
      <c r="H25" s="187">
        <f>IF(I25&gt;0,(TEXT(I25,"yyyymmdd")&amp;$T$3&amp;A25&amp;$T$3&amp;B25&amp;$R$3),"")</f>
        <v/>
      </c>
      <c r="I25" s="191" t="n">
        <v>45754.46111111111</v>
      </c>
      <c r="J25" s="189">
        <f t="array" ref="J25">IFERROR(INDEX(IM!$X$2:$X$652, MATCH(1, (IM!$F$2:$F$652=A25) * (ISNUMBER(SEARCH($C$1, IM!$AC$2:$AC$652))), 0)), "")</f>
        <v/>
      </c>
      <c r="K25" s="163">
        <f>COUNTIFS(IM!F:F,A25,IM!AD:AD,"O",IM!X:X,"&gt;="&amp;$A$1,IM!X:X,"&lt;="&amp;$B$1)</f>
        <v/>
      </c>
      <c r="L25" s="261">
        <f t="array" ref="L25">IF(K25&gt;0,IFERROR(HYPERLINK("#'IM'!AC"&amp;MATCH(1,(IM!$F$1:$F$7702=A25)*(ISNUMBER(SEARCH("PMQ2",IM!$AC$1:$AC$7702))),0),"檢核"),"未登錄"),"")</f>
        <v/>
      </c>
      <c r="M25" s="264">
        <f t="array" ref="M25">IF(AND(SUMPRODUCT((IM!F2:F667=A25)*(ISNUMBER(SEARCH("EDC", IM!AC2:AC667))))&gt;0), "EDC", "")</f>
        <v/>
      </c>
      <c r="N25" s="307">
        <f t="array" ref="N25">IF(AND(SUMPRODUCT((IM!F2:F667=A25)*(ISNUMBER(SEARCH("STAR", IM!AC2:AC667))))&gt;0), "STAR", "")</f>
        <v/>
      </c>
      <c r="O25" s="298">
        <f t="array" ref="O25">IFERROR(INDEX(IM!$X$2:$X$652, MATCH(1, (IM!$F$2:$F$652=A25) * (ISNUMBER(SEARCH($D$1, IM!$AC$2:$AC$652))), 0)), "")</f>
        <v/>
      </c>
      <c r="P25" s="192">
        <f>(TEXT(I25,"yyyymmdd"))&amp;$T$3&amp;A25&amp;$T$3&amp;B25&amp;$R$3</f>
        <v/>
      </c>
      <c r="Q25" s="311" t="n"/>
      <c r="R25" s="311" t="n"/>
      <c r="S25" s="311" t="n"/>
      <c r="T25" s="311" t="n"/>
      <c r="U25" s="301">
        <f>IF(AND(W25&lt;&gt;"", X25&lt;&gt;""), 2, IF(OR(W25&lt;&gt;"", X25&lt;&gt;""), 1, 0))</f>
        <v/>
      </c>
      <c r="V25" s="285">
        <f>IF(I25="", "未到店",
IF(M25&lt;&gt;"EDC", "異常",
IF(OR(AND(Y25="STAR", N25="STAR"), AND(Y25&lt;&gt;"STAR", N25="")), "已完工", "異常")
)
)</f>
        <v/>
      </c>
      <c r="W25" s="312" t="inlineStr">
        <is>
          <t>8155001642</t>
        </is>
      </c>
      <c r="X25" s="313" t="n"/>
      <c r="Y25" s="313">
        <f>IF(U25&gt;0,"STAR","")</f>
        <v/>
      </c>
    </row>
    <row r="26" ht="15.75" customHeight="1" s="140">
      <c r="A26" s="180" t="n">
        <v>4762</v>
      </c>
      <c r="B26" s="181" t="inlineStr">
        <is>
          <t>新莊巷口店</t>
        </is>
      </c>
      <c r="C26" s="182">
        <f>VLOOKUP($A26,'0919門市清單主檔'!B:V,20,FALSE)</f>
        <v/>
      </c>
      <c r="D26" s="183">
        <f>VLOOKUP($A26,'0919門市清單主檔'!B:V,21,FALSE)</f>
        <v/>
      </c>
      <c r="E26" s="184">
        <f>VLOOKUP(D26,區域表!A:B,2,FALSE)</f>
        <v/>
      </c>
      <c r="F26" s="185">
        <f>IFERROR(IF(VLOOKUP(A26,門市狀態!A:D,4,FALSE)=0,"",VLOOKUP(A26,門市狀態!A:D,4,FALSE)),"")</f>
        <v/>
      </c>
      <c r="G26" s="186" t="inlineStr"/>
      <c r="H26" s="187">
        <f>IF(I26&gt;0,(TEXT(I26,"yyyymmdd")&amp;$T$3&amp;A26&amp;$T$3&amp;B26&amp;$R$3),"")</f>
        <v/>
      </c>
      <c r="I26" s="191" t="n">
        <v>45754.58333333334</v>
      </c>
      <c r="J26" s="189">
        <f t="array" ref="J26">IFERROR(INDEX(IM!$X$2:$X$652, MATCH(1, (IM!$F$2:$F$652=A26) * (ISNUMBER(SEARCH($C$1, IM!$AC$2:$AC$652))), 0)), "")</f>
        <v/>
      </c>
      <c r="K26" s="163">
        <f>COUNTIFS(IM!F:F,A26,IM!AD:AD,"O",IM!X:X,"&gt;="&amp;$A$1,IM!X:X,"&lt;="&amp;$B$1)</f>
        <v/>
      </c>
      <c r="L26" s="261">
        <f t="array" ref="L26">IF(K26&gt;0,IFERROR(HYPERLINK("#'IM'!AC"&amp;MATCH(1,(IM!$F$1:$F$7702=A26)*(ISNUMBER(SEARCH("PMQ2",IM!$AC$1:$AC$7702))),0),"檢核"),"未登錄"),"")</f>
        <v/>
      </c>
      <c r="M26" s="264">
        <f t="array" ref="M26">IF(AND(SUMPRODUCT((IM!F2:F782=A26)*(ISNUMBER(SEARCH("EDC", IM!AC2:AC782))))&gt;0), "EDC", "")</f>
        <v/>
      </c>
      <c r="N26" s="307">
        <f t="array" ref="N26">IF(AND(SUMPRODUCT((IM!F2:F782=A26)*(ISNUMBER(SEARCH("STAR", IM!AC2:AC782))))&gt;0), "STAR", "")</f>
        <v/>
      </c>
      <c r="O26" s="298">
        <f t="array" ref="O26">IFERROR(INDEX(IM!$X$2:$X$652, MATCH(1, (IM!$F$2:$F$652=A26) * (ISNUMBER(SEARCH($D$1, IM!$AC$2:$AC$652))), 0)), "")</f>
        <v/>
      </c>
      <c r="P26" s="192">
        <f>(TEXT(I26,"yyyymmdd"))&amp;$T$3&amp;A26&amp;$T$3&amp;B26&amp;$R$3</f>
        <v/>
      </c>
      <c r="Q26" s="311" t="n"/>
      <c r="R26" s="311" t="n"/>
      <c r="S26" s="311" t="n"/>
      <c r="T26" s="311" t="n"/>
      <c r="U26" s="301">
        <f>IF(AND(W26&lt;&gt;"", X26&lt;&gt;""), 2, IF(OR(W26&lt;&gt;"", X26&lt;&gt;""), 1, 0))</f>
        <v/>
      </c>
      <c r="V26" s="285">
        <f>IF(I26="", "未到店",
IF(M26&lt;&gt;"EDC", "異常",
IF(OR(AND(Y26="STAR", N26="STAR"), AND(Y26&lt;&gt;"STAR", N26="")), "已完工", "異常")
)
)</f>
        <v/>
      </c>
      <c r="X26" s="313" t="n"/>
      <c r="Y26" s="313">
        <f>IF(U26&gt;0,"STAR","")</f>
        <v/>
      </c>
    </row>
    <row r="27" ht="15.75" customHeight="1" s="140">
      <c r="A27" s="180" t="n">
        <v>3362</v>
      </c>
      <c r="B27" s="181" t="inlineStr">
        <is>
          <t>北縣重武店</t>
        </is>
      </c>
      <c r="C27" s="182">
        <f>VLOOKUP($A27,'0919門市清單主檔'!B:V,20,FALSE)</f>
        <v/>
      </c>
      <c r="D27" s="183">
        <f>VLOOKUP($A27,'0919門市清單主檔'!B:V,21,FALSE)</f>
        <v/>
      </c>
      <c r="E27" s="184">
        <f>VLOOKUP(D27,區域表!A:B,2,FALSE)</f>
        <v/>
      </c>
      <c r="F27" s="185">
        <f>IFERROR(IF(VLOOKUP(A27,門市狀態!A:D,4,FALSE)=0,"",VLOOKUP(A27,門市狀態!A:D,4,FALSE)),"")</f>
        <v/>
      </c>
      <c r="G27" s="186" t="inlineStr"/>
      <c r="H27" s="187">
        <f>IF(I27&gt;0,(TEXT(I27,"yyyymmdd")&amp;$T$3&amp;A27&amp;$T$3&amp;B27&amp;$R$3),"")</f>
        <v/>
      </c>
      <c r="I27" s="191" t="inlineStr"/>
      <c r="J27" s="189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/>
      </c>
      <c r="L27" s="261">
        <f t="array" ref="L27">IF(K27&gt;0,IFERROR(HYPERLINK("#'IM'!AC"&amp;MATCH(1,(IM!$F$1:$F$7702=A27)*(ISNUMBER(SEARCH("PMQ2",IM!$AC$1:$AC$7702))),0),"檢核"),"未登錄"),"")</f>
        <v/>
      </c>
      <c r="M27" s="264">
        <f t="array" ref="M27">IF(AND(SUMPRODUCT((IM!F2:F652=A27)*(ISNUMBER(SEARCH("EDC", IM!AC2:AC652))))&gt;0), "EDC", "")</f>
        <v/>
      </c>
      <c r="N27" s="307">
        <f t="array" ref="N27">IF(AND(SUMPRODUCT((IM!F2:F652=A27)*(ISNUMBER(SEARCH("STAR", IM!AC2:AC652))))&gt;0), "STAR", "")</f>
        <v/>
      </c>
      <c r="O27" s="298">
        <f t="array" ref="O27">IFERROR(INDEX(IM!$X$2:$X$652, MATCH(1, (IM!$F$2:$F$652=A27) * (ISNUMBER(SEARCH($D$1, IM!$AC$2:$AC$652))), 0)), "")</f>
        <v/>
      </c>
      <c r="P27" s="192">
        <f>(TEXT(I27,"yyyymmdd"))&amp;$T$3&amp;A27&amp;$T$3&amp;B27&amp;$R$3</f>
        <v/>
      </c>
      <c r="Q27" s="311" t="n"/>
      <c r="R27" s="311" t="n"/>
      <c r="S27" s="311" t="n"/>
      <c r="T27" s="311" t="n"/>
      <c r="U27" s="301">
        <f>IF(AND(W27&lt;&gt;"", X27&lt;&gt;""), 2, IF(OR(W27&lt;&gt;"", X27&lt;&gt;""), 1, 0))</f>
        <v/>
      </c>
      <c r="V27" s="285">
        <f>IF(I27="", "未到店",
IF(M27&lt;&gt;"EDC", "異常",
IF(OR(AND(Y27="STAR", N27="STAR"), AND(Y27&lt;&gt;"STAR", N27="")), "已完工", "異常")
)
)</f>
        <v/>
      </c>
      <c r="W27" s="312" t="n"/>
      <c r="X27" s="313" t="inlineStr">
        <is>
          <t>8155002052</t>
        </is>
      </c>
      <c r="Y27" s="313">
        <f>IF(U27&gt;0,"STAR","")</f>
        <v/>
      </c>
    </row>
    <row r="28" ht="15.75" customHeight="1" s="140">
      <c r="A28" s="180" t="n">
        <v>3890</v>
      </c>
      <c r="B28" s="181" t="inlineStr">
        <is>
          <t>三重美堤店</t>
        </is>
      </c>
      <c r="C28" s="182">
        <f>VLOOKUP($A28,'0919門市清單主檔'!B:V,20,FALSE)</f>
        <v/>
      </c>
      <c r="D28" s="183">
        <f>VLOOKUP($A28,'0919門市清單主檔'!B:V,21,FALSE)</f>
        <v/>
      </c>
      <c r="E28" s="184">
        <f>VLOOKUP(D28,區域表!A:B,2,FALSE)</f>
        <v/>
      </c>
      <c r="F28" s="185">
        <f>IFERROR(IF(VLOOKUP(A28,門市狀態!A:D,4,FALSE)=0,"",VLOOKUP(A28,門市狀態!A:D,4,FALSE)),"")</f>
        <v/>
      </c>
      <c r="G28" s="186" t="inlineStr"/>
      <c r="H28" s="187">
        <f>IF(I28&gt;0,(TEXT(I28,"yyyymmdd")&amp;$T$3&amp;A28&amp;$T$3&amp;B28&amp;$R$3),"")</f>
        <v/>
      </c>
      <c r="I28" s="191" t="inlineStr"/>
      <c r="J28" s="189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/>
      </c>
      <c r="L28" s="261">
        <f t="array" ref="L28">IF(K28&gt;0,IFERROR(HYPERLINK("#'IM'!AC"&amp;MATCH(1,(IM!$F$1:$F$7702=A28)*(ISNUMBER(SEARCH("PMQ2",IM!$AC$1:$AC$7702))),0),"檢核"),"未登錄"),"")</f>
        <v/>
      </c>
      <c r="M28" s="264">
        <f t="array" ref="M28">IF(AND(SUMPRODUCT((IM!F2:F653=A28)*(ISNUMBER(SEARCH("EDC", IM!AC2:AC653))))&gt;0), "EDC", "")</f>
        <v/>
      </c>
      <c r="N28" s="307">
        <f t="array" ref="N28">IF(AND(SUMPRODUCT((IM!F2:F653=A28)*(ISNUMBER(SEARCH("STAR", IM!AC2:AC653))))&gt;0), "STAR", "")</f>
        <v/>
      </c>
      <c r="O28" s="298">
        <f t="array" ref="O28">IFERROR(INDEX(IM!$X$2:$X$652, MATCH(1, (IM!$F$2:$F$652=A28) * (ISNUMBER(SEARCH($D$1, IM!$AC$2:$AC$652))), 0)), "")</f>
        <v/>
      </c>
      <c r="P28" s="192">
        <f>(TEXT(I28,"yyyymmdd"))&amp;$T$3&amp;A28&amp;$T$3&amp;B28&amp;$R$3</f>
        <v/>
      </c>
      <c r="Q28" s="311" t="n"/>
      <c r="R28" s="311" t="n"/>
      <c r="S28" s="311" t="n"/>
      <c r="T28" s="311" t="n"/>
      <c r="U28" s="301">
        <f>IF(AND(W28&lt;&gt;"", X28&lt;&gt;""), 2, IF(OR(W28&lt;&gt;"", X28&lt;&gt;""), 1, 0))</f>
        <v/>
      </c>
      <c r="V28" s="285">
        <f>IF(I28="", "未到店",
IF(M28&lt;&gt;"EDC", "異常",
IF(OR(AND(Y28="STAR", N28="STAR"), AND(Y28&lt;&gt;"STAR", N28="")), "已完工", "異常")
)
)</f>
        <v/>
      </c>
      <c r="W28" s="312" t="inlineStr">
        <is>
          <t>8155002279</t>
        </is>
      </c>
      <c r="X28" s="313" t="inlineStr">
        <is>
          <t>8155002284</t>
        </is>
      </c>
      <c r="Y28" s="313">
        <f>IF(U28&gt;0,"STAR","")</f>
        <v/>
      </c>
    </row>
    <row r="29" ht="15.75" customHeight="1" s="140">
      <c r="A29" s="180" t="n">
        <v>4191</v>
      </c>
      <c r="B29" s="181" t="inlineStr">
        <is>
          <t>三重溪美店</t>
        </is>
      </c>
      <c r="C29" s="182">
        <f>VLOOKUP($A29,'0919門市清單主檔'!B:V,20,FALSE)</f>
        <v/>
      </c>
      <c r="D29" s="183">
        <f>VLOOKUP($A29,'0919門市清單主檔'!B:V,21,FALSE)</f>
        <v/>
      </c>
      <c r="E29" s="184">
        <f>VLOOKUP(D29,區域表!A:B,2,FALSE)</f>
        <v/>
      </c>
      <c r="F29" s="185">
        <f>IFERROR(IF(VLOOKUP(A29,門市狀態!A:D,4,FALSE)=0,"",VLOOKUP(A29,門市狀態!A:D,4,FALSE)),"")</f>
        <v/>
      </c>
      <c r="G29" s="186" t="inlineStr"/>
      <c r="H29" s="187">
        <f>IF(I29&gt;0,(TEXT(I29,"yyyymmdd")&amp;$T$3&amp;A29&amp;$T$3&amp;B29&amp;$R$3),"")</f>
        <v/>
      </c>
      <c r="I29" s="191" t="inlineStr"/>
      <c r="J29" s="189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/>
      </c>
      <c r="L29" s="261">
        <f t="array" ref="L29">IF(K29&gt;0,IFERROR(HYPERLINK("#'IM'!AC"&amp;MATCH(1,(IM!$F$1:$F$7702=A29)*(ISNUMBER(SEARCH("PMQ2",IM!$AC$1:$AC$7702))),0),"檢核"),"未登錄"),"")</f>
        <v/>
      </c>
      <c r="M29" s="264">
        <f t="array" ref="M29">IF(AND(SUMPRODUCT((IM!F2:F654=A29)*(ISNUMBER(SEARCH("EDC", IM!AC2:AC654))))&gt;0), "EDC", "")</f>
        <v/>
      </c>
      <c r="N29" s="307">
        <f t="array" ref="N29">IF(AND(SUMPRODUCT((IM!F2:F654=A29)*(ISNUMBER(SEARCH("STAR", IM!AC2:AC654))))&gt;0), "STAR", "")</f>
        <v/>
      </c>
      <c r="O29" s="298">
        <f t="array" ref="O29">IFERROR(INDEX(IM!$X$2:$X$652, MATCH(1, (IM!$F$2:$F$652=A29) * (ISNUMBER(SEARCH($D$1, IM!$AC$2:$AC$652))), 0)), "")</f>
        <v/>
      </c>
      <c r="P29" s="192">
        <f>(TEXT(I29,"yyyymmdd"))&amp;$T$3&amp;A29&amp;$T$3&amp;B29&amp;$R$3</f>
        <v/>
      </c>
      <c r="Q29" s="311" t="n"/>
      <c r="R29" s="311" t="n"/>
      <c r="S29" s="311" t="n"/>
      <c r="T29" s="311" t="n"/>
      <c r="U29" s="301">
        <f>IF(AND(W29&lt;&gt;"", X29&lt;&gt;""), 2, IF(OR(W29&lt;&gt;"", X29&lt;&gt;""), 1, 0))</f>
        <v/>
      </c>
      <c r="V29" s="285">
        <f>IF(I29="", "未到店",
IF(M29&lt;&gt;"EDC", "異常",
IF(OR(AND(Y29="STAR", N29="STAR"), AND(Y29&lt;&gt;"STAR", N29="")), "已完工", "異常")
)
)</f>
        <v/>
      </c>
      <c r="W29" s="312" t="inlineStr">
        <is>
          <t>8155001743</t>
        </is>
      </c>
      <c r="X29" s="313" t="inlineStr">
        <is>
          <t>8155000200</t>
        </is>
      </c>
      <c r="Y29" s="313">
        <f>IF(U29&gt;0,"STAR","")</f>
        <v/>
      </c>
    </row>
    <row r="30" ht="15.75" customHeight="1" s="140">
      <c r="A30" s="180" t="n">
        <v>5245</v>
      </c>
      <c r="B30" s="181" t="inlineStr">
        <is>
          <t>三重護山店</t>
        </is>
      </c>
      <c r="C30" s="182">
        <f>VLOOKUP($A30,'0919門市清單主檔'!B:V,20,FALSE)</f>
        <v/>
      </c>
      <c r="D30" s="183">
        <f>VLOOKUP($A30,'0919門市清單主檔'!B:V,21,FALSE)</f>
        <v/>
      </c>
      <c r="E30" s="184">
        <f>VLOOKUP(D30,區域表!A:B,2,FALSE)</f>
        <v/>
      </c>
      <c r="F30" s="185">
        <f>IFERROR(IF(VLOOKUP(A30,門市狀態!A:D,4,FALSE)=0,"",VLOOKUP(A30,門市狀態!A:D,4,FALSE)),"")</f>
        <v/>
      </c>
      <c r="G30" s="186" t="inlineStr"/>
      <c r="H30" s="187">
        <f>IF(I30&gt;0,(TEXT(I30,"yyyymmdd")&amp;$T$3&amp;A30&amp;$T$3&amp;B30&amp;$R$3),"")</f>
        <v/>
      </c>
      <c r="I30" s="191" t="inlineStr"/>
      <c r="J30" s="189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/>
      </c>
      <c r="L30" s="261">
        <f t="array" ref="L30">IF(K30&gt;0,IFERROR(HYPERLINK("#'IM'!AC"&amp;MATCH(1,(IM!$F$1:$F$7702=A30)*(ISNUMBER(SEARCH("PMQ2",IM!$AC$1:$AC$7702))),0),"檢核"),"未登錄"),"")</f>
        <v/>
      </c>
      <c r="M30" s="264">
        <f t="array" ref="M30">IF(AND(SUMPRODUCT((IM!F2:F655=A30)*(ISNUMBER(SEARCH("EDC", IM!AC2:AC655))))&gt;0), "EDC", "")</f>
        <v/>
      </c>
      <c r="N30" s="307">
        <f t="array" ref="N30">IF(AND(SUMPRODUCT((IM!F2:F655=A30)*(ISNUMBER(SEARCH("STAR", IM!AC2:AC655))))&gt;0), "STAR", "")</f>
        <v/>
      </c>
      <c r="O30" s="298">
        <f t="array" ref="O30">IFERROR(INDEX(IM!$X$2:$X$652, MATCH(1, (IM!$F$2:$F$652=A30) * (ISNUMBER(SEARCH($D$1, IM!$AC$2:$AC$652))), 0)), "")</f>
        <v/>
      </c>
      <c r="P30" s="192">
        <f>(TEXT(I30,"yyyymmdd"))&amp;$T$3&amp;A30&amp;$T$3&amp;B30&amp;$R$3</f>
        <v/>
      </c>
      <c r="Q30" s="311" t="n"/>
      <c r="R30" s="311" t="n"/>
      <c r="S30" s="311" t="n"/>
      <c r="T30" s="311" t="n"/>
      <c r="U30" s="301">
        <f>IF(AND(W30&lt;&gt;"", X30&lt;&gt;""), 2, IF(OR(W30&lt;&gt;"", X30&lt;&gt;""), 1, 0))</f>
        <v/>
      </c>
      <c r="V30" s="285">
        <f>IF(I30="", "未到店",
IF(M30&lt;&gt;"EDC", "異常",
IF(OR(AND(Y30="STAR", N30="STAR"), AND(Y30&lt;&gt;"STAR", N30="")), "已完工", "異常")
)
)</f>
        <v/>
      </c>
      <c r="X30" s="313" t="n"/>
      <c r="Y30" s="313">
        <f>IF(U30&gt;0,"STAR","")</f>
        <v/>
      </c>
    </row>
    <row r="31" ht="15.75" customHeight="1" s="140">
      <c r="A31" s="180" t="n">
        <v>2259</v>
      </c>
      <c r="B31" s="181" t="inlineStr">
        <is>
          <t>三重興華店</t>
        </is>
      </c>
      <c r="C31" s="182">
        <f>VLOOKUP($A31,'0919門市清單主檔'!B:V,20,FALSE)</f>
        <v/>
      </c>
      <c r="D31" s="183">
        <f>VLOOKUP($A31,'0919門市清單主檔'!B:V,21,FALSE)</f>
        <v/>
      </c>
      <c r="E31" s="184">
        <f>VLOOKUP(D31,區域表!A:B,2,FALSE)</f>
        <v/>
      </c>
      <c r="F31" s="185">
        <f>IFERROR(IF(VLOOKUP(A31,門市狀態!A:D,4,FALSE)=0,"",VLOOKUP(A31,門市狀態!A:D,4,FALSE)),"")</f>
        <v/>
      </c>
      <c r="G31" s="186" t="inlineStr"/>
      <c r="H31" s="187">
        <f>IF(I31&gt;0,(TEXT(I31,"yyyymmdd")&amp;$T$3&amp;A31&amp;$T$3&amp;B31&amp;$R$3),"")</f>
        <v/>
      </c>
      <c r="I31" s="191" t="inlineStr"/>
      <c r="J31" s="189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/>
      </c>
      <c r="L31" s="261">
        <f t="array" ref="L31">IF(K31&gt;0,IFERROR(HYPERLINK("#'IM'!AC"&amp;MATCH(1,(IM!$F$1:$F$7702=A31)*(ISNUMBER(SEARCH("PMQ2",IM!$AC$1:$AC$7702))),0),"檢核"),"未登錄"),"")</f>
        <v/>
      </c>
      <c r="M31" s="264">
        <f t="array" ref="M31">IF(AND(SUMPRODUCT((IM!F2:F656=A31)*(ISNUMBER(SEARCH("EDC", IM!AC2:AC656))))&gt;0), "EDC", "")</f>
        <v/>
      </c>
      <c r="N31" s="307">
        <f t="array" ref="N31">IF(AND(SUMPRODUCT((IM!F2:F656=A31)*(ISNUMBER(SEARCH("STAR", IM!AC2:AC656))))&gt;0), "STAR", "")</f>
        <v/>
      </c>
      <c r="O31" s="298">
        <f t="array" ref="O31">IFERROR(INDEX(IM!$X$2:$X$652, MATCH(1, (IM!$F$2:$F$652=A31) * (ISNUMBER(SEARCH($D$1, IM!$AC$2:$AC$652))), 0)), "")</f>
        <v/>
      </c>
      <c r="P31" s="192">
        <f>(TEXT(I31,"yyyymmdd"))&amp;$T$3&amp;A31&amp;$T$3&amp;B31&amp;$R$3</f>
        <v/>
      </c>
      <c r="Q31" s="311" t="n"/>
      <c r="R31" s="311" t="n"/>
      <c r="S31" s="311" t="n"/>
      <c r="T31" s="311" t="n"/>
      <c r="U31" s="301">
        <f>IF(AND(W31&lt;&gt;"", X31&lt;&gt;""), 2, IF(OR(W31&lt;&gt;"", X31&lt;&gt;""), 1, 0))</f>
        <v/>
      </c>
      <c r="V31" s="285">
        <f>IF(I31="", "未到店",
IF(M31&lt;&gt;"EDC", "異常",
IF(OR(AND(Y31="STAR", N31="STAR"), AND(Y31&lt;&gt;"STAR", N31="")), "已完工", "異常")
)
)</f>
        <v/>
      </c>
      <c r="W31" s="312" t="inlineStr">
        <is>
          <t>8155001363</t>
        </is>
      </c>
      <c r="X31" s="313" t="inlineStr">
        <is>
          <t>8155000042</t>
        </is>
      </c>
      <c r="Y31" s="313">
        <f>IF(U31&gt;0,"STAR","")</f>
        <v/>
      </c>
    </row>
    <row r="32" ht="15.75" customHeight="1" s="140">
      <c r="A32" s="180" t="n">
        <v>2837</v>
      </c>
      <c r="B32" s="181" t="inlineStr">
        <is>
          <t>北縣重萬店</t>
        </is>
      </c>
      <c r="C32" s="182">
        <f>VLOOKUP($A32,'0919門市清單主檔'!B:V,20,FALSE)</f>
        <v/>
      </c>
      <c r="D32" s="183">
        <f>VLOOKUP($A32,'0919門市清單主檔'!B:V,21,FALSE)</f>
        <v/>
      </c>
      <c r="E32" s="184">
        <f>VLOOKUP(D32,區域表!A:B,2,FALSE)</f>
        <v/>
      </c>
      <c r="F32" s="185">
        <f>IFERROR(IF(VLOOKUP(A32,門市狀態!A:D,4,FALSE)=0,"",VLOOKUP(A32,門市狀態!A:D,4,FALSE)),"")</f>
        <v/>
      </c>
      <c r="G32" s="186" t="inlineStr"/>
      <c r="H32" s="187">
        <f>IF(I32&gt;0,(TEXT(I32,"yyyymmdd")&amp;$T$3&amp;A32&amp;$T$3&amp;B32&amp;$R$3),"")</f>
        <v/>
      </c>
      <c r="I32" s="191" t="inlineStr"/>
      <c r="J32" s="189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/>
      </c>
      <c r="L32" s="261">
        <f t="array" ref="L32">IF(K32&gt;0,IFERROR(HYPERLINK("#'IM'!AC"&amp;MATCH(1,(IM!$F$1:$F$7702=A32)*(ISNUMBER(SEARCH("PMQ2",IM!$AC$1:$AC$7702))),0),"檢核"),"未登錄"),"")</f>
        <v/>
      </c>
      <c r="M32" s="264">
        <f t="array" ref="M32">IF(AND(SUMPRODUCT((IM!F2:F657=A32)*(ISNUMBER(SEARCH("EDC", IM!AC2:AC657))))&gt;0), "EDC", "")</f>
        <v/>
      </c>
      <c r="N32" s="307">
        <f t="array" ref="N32">IF(AND(SUMPRODUCT((IM!F2:F657=A32)*(ISNUMBER(SEARCH("STAR", IM!AC2:AC657))))&gt;0), "STAR", "")</f>
        <v/>
      </c>
      <c r="O32" s="298">
        <f t="array" ref="O32">IFERROR(INDEX(IM!$X$2:$X$652, MATCH(1, (IM!$F$2:$F$652=A32) * (ISNUMBER(SEARCH($D$1, IM!$AC$2:$AC$652))), 0)), "")</f>
        <v/>
      </c>
      <c r="P32" s="192">
        <f>(TEXT(I32,"yyyymmdd"))&amp;$T$3&amp;A32&amp;$T$3&amp;B32&amp;$R$3</f>
        <v/>
      </c>
      <c r="Q32" s="311" t="n"/>
      <c r="R32" s="311" t="n"/>
      <c r="S32" s="311" t="n"/>
      <c r="T32" s="311" t="n"/>
      <c r="U32" s="301">
        <f>IF(AND(W32&lt;&gt;"", X32&lt;&gt;""), 2, IF(OR(W32&lt;&gt;"", X32&lt;&gt;""), 1, 0))</f>
        <v/>
      </c>
      <c r="V32" s="285">
        <f>IF(I32="", "未到店",
IF(M32&lt;&gt;"EDC", "異常",
IF(OR(AND(Y32="STAR", N32="STAR"), AND(Y32&lt;&gt;"STAR", N32="")), "已完工", "異常")
)
)</f>
        <v/>
      </c>
      <c r="W32" s="312" t="inlineStr">
        <is>
          <t>8155001876</t>
        </is>
      </c>
      <c r="X32" s="313" t="inlineStr">
        <is>
          <t>8155002283</t>
        </is>
      </c>
      <c r="Y32" s="313">
        <f>IF(U32&gt;0,"STAR","")</f>
        <v/>
      </c>
    </row>
    <row r="33" ht="15.75" customHeight="1" s="140">
      <c r="A33" s="180" t="inlineStr">
        <is>
          <t>A171</t>
        </is>
      </c>
      <c r="B33" s="181" t="inlineStr">
        <is>
          <t>淡水金龍店</t>
        </is>
      </c>
      <c r="C33" s="182">
        <f>VLOOKUP($A33,'0919門市清單主檔'!B:V,20,FALSE)</f>
        <v/>
      </c>
      <c r="D33" s="183">
        <f>VLOOKUP($A33,'0919門市清單主檔'!B:V,21,FALSE)</f>
        <v/>
      </c>
      <c r="E33" s="184">
        <f>VLOOKUP(D33,區域表!A:B,2,FALSE)</f>
        <v/>
      </c>
      <c r="F33" s="185">
        <f>IFERROR(IF(VLOOKUP(A33,門市狀態!A:D,4,FALSE)=0,"",VLOOKUP(A33,門市狀態!A:D,4,FALSE)),"")</f>
        <v/>
      </c>
      <c r="G33" s="186" t="inlineStr"/>
      <c r="H33" s="187">
        <f>IF(I33&gt;0,(TEXT(I33,"yyyymmdd")&amp;$T$3&amp;A33&amp;$T$3&amp;B33&amp;$R$3),"")</f>
        <v/>
      </c>
      <c r="I33" s="191" t="inlineStr"/>
      <c r="J33" s="189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/>
      </c>
      <c r="L33" s="261">
        <f t="array" ref="L33">IF(K33&gt;0,IFERROR(HYPERLINK("#'IM'!AC"&amp;MATCH(1,(IM!$F$1:$F$7702=A33)*(ISNUMBER(SEARCH("PMQ2",IM!$AC$1:$AC$7702))),0),"檢核"),"未登錄"),"")</f>
        <v/>
      </c>
      <c r="M33" s="264">
        <f t="array" ref="M33">IF(AND(SUMPRODUCT((IM!F2:F658=A33)*(ISNUMBER(SEARCH("EDC", IM!AC2:AC658))))&gt;0), "EDC", "")</f>
        <v/>
      </c>
      <c r="N33" s="307">
        <f t="array" ref="N33">IF(AND(SUMPRODUCT((IM!F2:F658=A33)*(ISNUMBER(SEARCH("STAR", IM!AC2:AC658))))&gt;0), "STAR", "")</f>
        <v/>
      </c>
      <c r="O33" s="298">
        <f t="array" ref="O33">IFERROR(INDEX(IM!$X$2:$X$652, MATCH(1, (IM!$F$2:$F$652=A33) * (ISNUMBER(SEARCH($D$1, IM!$AC$2:$AC$652))), 0)), "")</f>
        <v/>
      </c>
      <c r="P33" s="192">
        <f>(TEXT(I33,"yyyymmdd"))&amp;$T$3&amp;A33&amp;$T$3&amp;B33&amp;$R$3</f>
        <v/>
      </c>
      <c r="Q33" s="311" t="n"/>
      <c r="R33" s="311" t="n"/>
      <c r="S33" s="311" t="n"/>
      <c r="T33" s="311" t="n"/>
      <c r="U33" s="301">
        <f>IF(AND(W33&lt;&gt;"", X33&lt;&gt;""), 2, IF(OR(W33&lt;&gt;"", X33&lt;&gt;""), 1, 0))</f>
        <v/>
      </c>
      <c r="V33" s="285">
        <f>IF(I33="", "未到店",
IF(M33&lt;&gt;"EDC", "異常",
IF(OR(AND(Y33="STAR", N33="STAR"), AND(Y33&lt;&gt;"STAR", N33="")), "已完工", "異常")
)
)</f>
        <v/>
      </c>
      <c r="W33" s="312" t="inlineStr">
        <is>
          <t>8155001289</t>
        </is>
      </c>
      <c r="X33" s="313" t="inlineStr">
        <is>
          <t>8155001290</t>
        </is>
      </c>
      <c r="Y33" s="313">
        <f>IF(U33&gt;0,"STAR","")</f>
        <v/>
      </c>
    </row>
    <row r="34" ht="15.75" customHeight="1" s="140">
      <c r="A34" s="180" t="inlineStr">
        <is>
          <t>D174</t>
        </is>
      </c>
      <c r="B34" s="181" t="inlineStr">
        <is>
          <t>新莊裕民店</t>
        </is>
      </c>
      <c r="C34" s="182">
        <f>VLOOKUP($A34,'0919門市清單主檔'!B:V,20,FALSE)</f>
        <v/>
      </c>
      <c r="D34" s="183">
        <f>VLOOKUP($A34,'0919門市清單主檔'!B:V,21,FALSE)</f>
        <v/>
      </c>
      <c r="E34" s="184">
        <f>VLOOKUP(D34,區域表!A:B,2,FALSE)</f>
        <v/>
      </c>
      <c r="F34" s="185">
        <f>IFERROR(IF(VLOOKUP(A34,門市狀態!A:D,4,FALSE)=0,"",VLOOKUP(A34,門市狀態!A:D,4,FALSE)),"")</f>
        <v/>
      </c>
      <c r="G34" s="186" t="inlineStr"/>
      <c r="H34" s="187">
        <f>IF(I34&gt;0,(TEXT(I34,"yyyymmdd")&amp;$T$3&amp;A34&amp;$T$3&amp;B34&amp;$R$3),"")</f>
        <v/>
      </c>
      <c r="I34" s="191" t="inlineStr"/>
      <c r="J34" s="189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/>
      </c>
      <c r="L34" s="261">
        <f t="array" ref="L34">IF(K34&gt;0,IFERROR(HYPERLINK("#'IM'!AC"&amp;MATCH(1,(IM!$F$1:$F$7702=A34)*(ISNUMBER(SEARCH("PMQ2",IM!$AC$1:$AC$7702))),0),"檢核"),"未登錄"),"")</f>
        <v/>
      </c>
      <c r="M34" s="264">
        <f t="array" ref="M34">IF(AND(SUMPRODUCT((IM!F2:F659=A34)*(ISNUMBER(SEARCH("EDC", IM!AC2:AC659))))&gt;0), "EDC", "")</f>
        <v/>
      </c>
      <c r="N34" s="307">
        <f t="array" ref="N34">IF(AND(SUMPRODUCT((IM!F2:F659=A34)*(ISNUMBER(SEARCH("STAR", IM!AC2:AC659))))&gt;0), "STAR", "")</f>
        <v/>
      </c>
      <c r="O34" s="298">
        <f t="array" ref="O34">IFERROR(INDEX(IM!$X$2:$X$652, MATCH(1, (IM!$F$2:$F$652=A34) * (ISNUMBER(SEARCH($D$1, IM!$AC$2:$AC$652))), 0)), "")</f>
        <v/>
      </c>
      <c r="P34" s="192">
        <f>(TEXT(I34,"yyyymmdd"))&amp;$T$3&amp;A34&amp;$T$3&amp;B34&amp;$R$3</f>
        <v/>
      </c>
      <c r="Q34" s="311" t="n"/>
      <c r="R34" s="311" t="n"/>
      <c r="S34" s="311" t="n"/>
      <c r="T34" s="311" t="n"/>
      <c r="U34" s="301">
        <f>IF(AND(W34&lt;&gt;"", X34&lt;&gt;""), 2, IF(OR(W34&lt;&gt;"", X34&lt;&gt;""), 1, 0))</f>
        <v/>
      </c>
      <c r="V34" s="285">
        <f>IF(I34="", "未到店",
IF(M34&lt;&gt;"EDC", "異常",
IF(OR(AND(Y34="STAR", N34="STAR"), AND(Y34&lt;&gt;"STAR", N34="")), "已完工", "異常")
)
)</f>
        <v/>
      </c>
      <c r="W34" s="312" t="inlineStr">
        <is>
          <t>8155001379</t>
        </is>
      </c>
      <c r="X34" s="313" t="n"/>
      <c r="Y34" s="313">
        <f>IF(U34&gt;0,"STAR","")</f>
        <v/>
      </c>
    </row>
    <row r="35" ht="15.75" customHeight="1" s="140">
      <c r="A35" s="180" t="inlineStr">
        <is>
          <t>D767</t>
        </is>
      </c>
      <c r="B35" s="181" t="inlineStr">
        <is>
          <t>板橋寶翠店</t>
        </is>
      </c>
      <c r="C35" s="182">
        <f>VLOOKUP($A35,'0919門市清單主檔'!B:V,20,FALSE)</f>
        <v/>
      </c>
      <c r="D35" s="183">
        <f>VLOOKUP($A35,'0919門市清單主檔'!B:V,21,FALSE)</f>
        <v/>
      </c>
      <c r="E35" s="184">
        <f>VLOOKUP(D35,區域表!A:B,2,FALSE)</f>
        <v/>
      </c>
      <c r="F35" s="185">
        <f>IFERROR(IF(VLOOKUP(A35,門市狀態!A:D,4,FALSE)=0,"",VLOOKUP(A35,門市狀態!A:D,4,FALSE)),"")</f>
        <v/>
      </c>
      <c r="G35" s="186" t="inlineStr"/>
      <c r="H35" s="187">
        <f>IF(I35&gt;0,(TEXT(I35,"yyyymmdd")&amp;$T$3&amp;A35&amp;$T$3&amp;B35&amp;$R$3),"")</f>
        <v/>
      </c>
      <c r="I35" s="191" t="inlineStr"/>
      <c r="J35" s="189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/>
      </c>
      <c r="L35" s="261">
        <f t="array" ref="L35">IF(K35&gt;0,IFERROR(HYPERLINK("#'IM'!AC"&amp;MATCH(1,(IM!$F$1:$F$7702=A35)*(ISNUMBER(SEARCH("PMQ2",IM!$AC$1:$AC$7702))),0),"檢核"),"未登錄"),"")</f>
        <v/>
      </c>
      <c r="M35" s="264">
        <f t="array" ref="M35">IF(AND(SUMPRODUCT((IM!F2:F660=A35)*(ISNUMBER(SEARCH("EDC", IM!AC2:AC660))))&gt;0), "EDC", "")</f>
        <v/>
      </c>
      <c r="N35" s="307">
        <f t="array" ref="N35">IF(AND(SUMPRODUCT((IM!F2:F660=A35)*(ISNUMBER(SEARCH("STAR", IM!AC2:AC660))))&gt;0), "STAR", "")</f>
        <v/>
      </c>
      <c r="O35" s="298">
        <f t="array" ref="O35">IFERROR(INDEX(IM!$X$2:$X$652, MATCH(1, (IM!$F$2:$F$652=A35) * (ISNUMBER(SEARCH($D$1, IM!$AC$2:$AC$652))), 0)), "")</f>
        <v/>
      </c>
      <c r="P35" s="192">
        <f>(TEXT(I35,"yyyymmdd"))&amp;$T$3&amp;A35&amp;$T$3&amp;B35&amp;$R$3</f>
        <v/>
      </c>
      <c r="Q35" s="311" t="n"/>
      <c r="R35" s="311" t="n"/>
      <c r="S35" s="311" t="n"/>
      <c r="T35" s="311" t="n"/>
      <c r="U35" s="301">
        <f>IF(AND(W35&lt;&gt;"", X35&lt;&gt;""), 2, IF(OR(W35&lt;&gt;"", X35&lt;&gt;""), 1, 0))</f>
        <v/>
      </c>
      <c r="V35" s="285">
        <f>IF(I35="", "未到店",
IF(M35&lt;&gt;"EDC", "異常",
IF(OR(AND(Y35="STAR", N35="STAR"), AND(Y35&lt;&gt;"STAR", N35="")), "已完工", "異常")
)
)</f>
        <v/>
      </c>
      <c r="W35" s="312" t="inlineStr">
        <is>
          <t>8155002475</t>
        </is>
      </c>
      <c r="X35" s="313" t="inlineStr">
        <is>
          <t>8155002476</t>
        </is>
      </c>
      <c r="Y35" s="313">
        <f>IF(U35&gt;0,"STAR","")</f>
        <v/>
      </c>
    </row>
    <row r="36" ht="15.75" customHeight="1" s="140">
      <c r="A36" s="180" t="n">
        <v>4036</v>
      </c>
      <c r="B36" s="181" t="inlineStr">
        <is>
          <t>蘆洲永樂店</t>
        </is>
      </c>
      <c r="C36" s="182">
        <f>VLOOKUP($A36,'0919門市清單主檔'!B:V,20,FALSE)</f>
        <v/>
      </c>
      <c r="D36" s="183">
        <f>VLOOKUP($A36,'0919門市清單主檔'!B:V,21,FALSE)</f>
        <v/>
      </c>
      <c r="E36" s="184">
        <f>VLOOKUP(D36,區域表!A:B,2,FALSE)</f>
        <v/>
      </c>
      <c r="F36" s="185">
        <f>IFERROR(IF(VLOOKUP(A36,門市狀態!A:D,4,FALSE)=0,"",VLOOKUP(A36,門市狀態!A:D,4,FALSE)),"")</f>
        <v/>
      </c>
      <c r="G36" s="186" t="inlineStr"/>
      <c r="H36" s="187">
        <f>IF(I36&gt;0,(TEXT(I36,"yyyymmdd")&amp;$T$3&amp;A36&amp;$T$3&amp;B36&amp;$R$3),"")</f>
        <v/>
      </c>
      <c r="I36" s="191" t="inlineStr"/>
      <c r="J36" s="189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/>
      </c>
      <c r="L36" s="261">
        <f t="array" ref="L36">IF(K36&gt;0,IFERROR(HYPERLINK("#'IM'!AC"&amp;MATCH(1,(IM!$F$1:$F$7702=A36)*(ISNUMBER(SEARCH("PMQ2",IM!$AC$1:$AC$7702))),0),"檢核"),"未登錄"),"")</f>
        <v/>
      </c>
      <c r="M36" s="264">
        <f t="array" ref="M36">IF(AND(SUMPRODUCT((IM!F2:F661=A36)*(ISNUMBER(SEARCH("EDC", IM!AC2:AC661))))&gt;0), "EDC", "")</f>
        <v/>
      </c>
      <c r="N36" s="307">
        <f t="array" ref="N36">IF(AND(SUMPRODUCT((IM!F2:F661=A36)*(ISNUMBER(SEARCH("STAR", IM!AC2:AC661))))&gt;0), "STAR", "")</f>
        <v/>
      </c>
      <c r="O36" s="298">
        <f t="array" ref="O36">IFERROR(INDEX(IM!$X$2:$X$652, MATCH(1, (IM!$F$2:$F$652=A36) * (ISNUMBER(SEARCH($D$1, IM!$AC$2:$AC$652))), 0)), "")</f>
        <v/>
      </c>
      <c r="P36" s="192">
        <f>(TEXT(I36,"yyyymmdd"))&amp;$T$3&amp;A36&amp;$T$3&amp;B36&amp;$R$3</f>
        <v/>
      </c>
      <c r="Q36" s="311" t="n"/>
      <c r="R36" s="311" t="n"/>
      <c r="S36" s="311" t="n"/>
      <c r="T36" s="311" t="n"/>
      <c r="U36" s="301">
        <f>IF(AND(W36&lt;&gt;"", X36&lt;&gt;""), 2, IF(OR(W36&lt;&gt;"", X36&lt;&gt;""), 1, 0))</f>
        <v/>
      </c>
      <c r="V36" s="285">
        <f>IF(I36="", "未到店",
IF(M36&lt;&gt;"EDC", "異常",
IF(OR(AND(Y36="STAR", N36="STAR"), AND(Y36&lt;&gt;"STAR", N36="")), "已完工", "異常")
)
)</f>
        <v/>
      </c>
      <c r="W36" s="312" t="inlineStr">
        <is>
          <t>8155001267</t>
        </is>
      </c>
      <c r="X36" s="313" t="n"/>
      <c r="Y36" s="313">
        <f>IF(U36&gt;0,"STAR","")</f>
        <v/>
      </c>
    </row>
    <row r="37" ht="15.75" customHeight="1" s="140">
      <c r="A37" s="180" t="n">
        <v>3052</v>
      </c>
      <c r="B37" s="181" t="inlineStr">
        <is>
          <t>北縣莊玲店</t>
        </is>
      </c>
      <c r="C37" s="182">
        <f>VLOOKUP($A37,'0919門市清單主檔'!B:V,20,FALSE)</f>
        <v/>
      </c>
      <c r="D37" s="183">
        <f>VLOOKUP($A37,'0919門市清單主檔'!B:V,21,FALSE)</f>
        <v/>
      </c>
      <c r="E37" s="184">
        <f>VLOOKUP(D37,區域表!A:B,2,FALSE)</f>
        <v/>
      </c>
      <c r="F37" s="185">
        <f>IFERROR(IF(VLOOKUP(A37,門市狀態!A:D,4,FALSE)=0,"",VLOOKUP(A37,門市狀態!A:D,4,FALSE)),"")</f>
        <v/>
      </c>
      <c r="G37" s="186" t="inlineStr"/>
      <c r="H37" s="187">
        <f>IF(I37&gt;0,(TEXT(I37,"yyyymmdd")&amp;$T$3&amp;A37&amp;$T$3&amp;B37&amp;$R$3),"")</f>
        <v/>
      </c>
      <c r="I37" s="191" t="inlineStr"/>
      <c r="J37" s="189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/>
      </c>
      <c r="L37" s="261">
        <f t="array" ref="L37">IF(K37&gt;0,IFERROR(HYPERLINK("#'IM'!AC"&amp;MATCH(1,(IM!$F$1:$F$7702=A37)*(ISNUMBER(SEARCH("PMQ2",IM!$AC$1:$AC$7702))),0),"檢核"),"未登錄"),"")</f>
        <v/>
      </c>
      <c r="M37" s="264">
        <f t="array" ref="M37">IF(AND(SUMPRODUCT((IM!F2:F662=A37)*(ISNUMBER(SEARCH("EDC", IM!AC2:AC662))))&gt;0), "EDC", "")</f>
        <v/>
      </c>
      <c r="N37" s="307">
        <f t="array" ref="N37">IF(AND(SUMPRODUCT((IM!F2:F662=A37)*(ISNUMBER(SEARCH("STAR", IM!AC2:AC662))))&gt;0), "STAR", "")</f>
        <v/>
      </c>
      <c r="O37" s="298">
        <f t="array" ref="O37">IFERROR(INDEX(IM!$X$2:$X$652, MATCH(1, (IM!$F$2:$F$652=A37) * (ISNUMBER(SEARCH($D$1, IM!$AC$2:$AC$652))), 0)), "")</f>
        <v/>
      </c>
      <c r="P37" s="192">
        <f>(TEXT(I37,"yyyymmdd"))&amp;$T$3&amp;A37&amp;$T$3&amp;B37&amp;$R$3</f>
        <v/>
      </c>
      <c r="Q37" s="311" t="n"/>
      <c r="R37" s="311" t="n"/>
      <c r="S37" s="311" t="n"/>
      <c r="T37" s="311" t="n"/>
      <c r="U37" s="301">
        <f>IF(AND(W37&lt;&gt;"", X37&lt;&gt;""), 2, IF(OR(W37&lt;&gt;"", X37&lt;&gt;""), 1, 0))</f>
        <v/>
      </c>
      <c r="V37" s="285">
        <f>IF(I37="", "未到店",
IF(M37&lt;&gt;"EDC", "異常",
IF(OR(AND(Y37="STAR", N37="STAR"), AND(Y37&lt;&gt;"STAR", N37="")), "已完工", "異常")
)
)</f>
        <v/>
      </c>
      <c r="W37" s="312" t="inlineStr">
        <is>
          <t>8155000535</t>
        </is>
      </c>
      <c r="X37" s="313" t="inlineStr">
        <is>
          <t>8155000536</t>
        </is>
      </c>
      <c r="Y37" s="313">
        <f>IF(U37&gt;0,"STAR","")</f>
        <v/>
      </c>
    </row>
    <row r="38" ht="15.75" customHeight="1" s="140">
      <c r="A38" s="180" t="n">
        <v>3380</v>
      </c>
      <c r="B38" s="181" t="inlineStr">
        <is>
          <t>北縣莊勝店</t>
        </is>
      </c>
      <c r="C38" s="182">
        <f>VLOOKUP($A38,'0919門市清單主檔'!B:V,20,FALSE)</f>
        <v/>
      </c>
      <c r="D38" s="183">
        <f>VLOOKUP($A38,'0919門市清單主檔'!B:V,21,FALSE)</f>
        <v/>
      </c>
      <c r="E38" s="184">
        <f>VLOOKUP(D38,區域表!A:B,2,FALSE)</f>
        <v/>
      </c>
      <c r="F38" s="185">
        <f>IFERROR(IF(VLOOKUP(A38,門市狀態!A:D,4,FALSE)=0,"",VLOOKUP(A38,門市狀態!A:D,4,FALSE)),"")</f>
        <v/>
      </c>
      <c r="G38" s="186" t="inlineStr"/>
      <c r="H38" s="187">
        <f>IF(I38&gt;0,(TEXT(I38,"yyyymmdd")&amp;$T$3&amp;A38&amp;$T$3&amp;B38&amp;$R$3),"")</f>
        <v/>
      </c>
      <c r="I38" s="191" t="inlineStr"/>
      <c r="J38" s="189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/>
      </c>
      <c r="L38" s="261">
        <f t="array" ref="L38">IF(K38&gt;0,IFERROR(HYPERLINK("#'IM'!AC"&amp;MATCH(1,(IM!$F$1:$F$7702=A38)*(ISNUMBER(SEARCH("PMQ2",IM!$AC$1:$AC$7702))),0),"檢核"),"未登錄"),"")</f>
        <v/>
      </c>
      <c r="M38" s="264">
        <f t="array" ref="M38">IF(AND(SUMPRODUCT((IM!F2:F663=A38)*(ISNUMBER(SEARCH("EDC", IM!AC2:AC663))))&gt;0), "EDC", "")</f>
        <v/>
      </c>
      <c r="N38" s="307">
        <f t="array" ref="N38">IF(AND(SUMPRODUCT((IM!F2:F663=A38)*(ISNUMBER(SEARCH("STAR", IM!AC2:AC663))))&gt;0), "STAR", "")</f>
        <v/>
      </c>
      <c r="O38" s="298">
        <f t="array" ref="O38">IFERROR(INDEX(IM!$X$2:$X$652, MATCH(1, (IM!$F$2:$F$652=A38) * (ISNUMBER(SEARCH($D$1, IM!$AC$2:$AC$652))), 0)), "")</f>
        <v/>
      </c>
      <c r="P38" s="192">
        <f>(TEXT(I38,"yyyymmdd"))&amp;$T$3&amp;A38&amp;$T$3&amp;B38&amp;$R$3</f>
        <v/>
      </c>
      <c r="Q38" s="311" t="n"/>
      <c r="R38" s="311" t="n"/>
      <c r="S38" s="311" t="n"/>
      <c r="T38" s="311" t="n"/>
      <c r="U38" s="301">
        <f>IF(AND(W38&lt;&gt;"", X38&lt;&gt;""), 2, IF(OR(W38&lt;&gt;"", X38&lt;&gt;""), 1, 0))</f>
        <v/>
      </c>
      <c r="V38" s="285">
        <f>IF(I38="", "未到店",
IF(M38&lt;&gt;"EDC", "異常",
IF(OR(AND(Y38="STAR", N38="STAR"), AND(Y38&lt;&gt;"STAR", N38="")), "已完工", "異常")
)
)</f>
        <v/>
      </c>
      <c r="X38" s="313" t="inlineStr">
        <is>
          <t>8155000722</t>
        </is>
      </c>
      <c r="Y38" s="313">
        <f>IF(U38&gt;0,"STAR","")</f>
        <v/>
      </c>
    </row>
    <row r="39" ht="15.75" customHeight="1" s="140">
      <c r="A39" s="180" t="inlineStr">
        <is>
          <t>D193</t>
        </is>
      </c>
      <c r="B39" s="181" t="inlineStr">
        <is>
          <t>蘆洲權義店</t>
        </is>
      </c>
      <c r="C39" s="182">
        <f>VLOOKUP($A39,'0919門市清單主檔'!B:V,20,FALSE)</f>
        <v/>
      </c>
      <c r="D39" s="183">
        <f>VLOOKUP($A39,'0919門市清單主檔'!B:V,21,FALSE)</f>
        <v/>
      </c>
      <c r="E39" s="184">
        <f>VLOOKUP(D39,區域表!A:B,2,FALSE)</f>
        <v/>
      </c>
      <c r="F39" s="185">
        <f>IFERROR(IF(VLOOKUP(A39,門市狀態!A:D,4,FALSE)=0,"",VLOOKUP(A39,門市狀態!A:D,4,FALSE)),"")</f>
        <v/>
      </c>
      <c r="G39" s="186" t="inlineStr"/>
      <c r="H39" s="187">
        <f>IF(I39&gt;0,(TEXT(I39,"yyyymmdd")&amp;$T$3&amp;A39&amp;$T$3&amp;B39&amp;$R$3),"")</f>
        <v/>
      </c>
      <c r="I39" s="191" t="inlineStr"/>
      <c r="J39" s="189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/>
      </c>
      <c r="L39" s="261">
        <f t="array" ref="L39">IF(K39&gt;0,IFERROR(HYPERLINK("#'IM'!AC"&amp;MATCH(1,(IM!$F$1:$F$7702=A39)*(ISNUMBER(SEARCH("PMQ2",IM!$AC$1:$AC$7702))),0),"檢核"),"未登錄"),"")</f>
        <v/>
      </c>
      <c r="M39" s="264">
        <f t="array" ref="M39">IF(AND(SUMPRODUCT((IM!F2:F664=A39)*(ISNUMBER(SEARCH("EDC", IM!AC2:AC664))))&gt;0), "EDC", "")</f>
        <v/>
      </c>
      <c r="N39" s="307">
        <f t="array" ref="N39">IF(AND(SUMPRODUCT((IM!F2:F664=A39)*(ISNUMBER(SEARCH("STAR", IM!AC2:AC664))))&gt;0), "STAR", "")</f>
        <v/>
      </c>
      <c r="O39" s="298">
        <f t="array" ref="O39">IFERROR(INDEX(IM!$X$2:$X$652, MATCH(1, (IM!$F$2:$F$652=A39) * (ISNUMBER(SEARCH($D$1, IM!$AC$2:$AC$652))), 0)), "")</f>
        <v/>
      </c>
      <c r="P39" s="192">
        <f>(TEXT(I39,"yyyymmdd"))&amp;$T$3&amp;A39&amp;$T$3&amp;B39&amp;$R$3</f>
        <v/>
      </c>
      <c r="Q39" s="311" t="n"/>
      <c r="R39" s="311" t="n"/>
      <c r="S39" s="311" t="n"/>
      <c r="T39" s="311" t="n"/>
      <c r="U39" s="301">
        <f>IF(AND(W39&lt;&gt;"", X39&lt;&gt;""), 2, IF(OR(W39&lt;&gt;"", X39&lt;&gt;""), 1, 0))</f>
        <v/>
      </c>
      <c r="V39" s="285">
        <f>IF(I39="", "未到店",
IF(M39&lt;&gt;"EDC", "異常",
IF(OR(AND(Y39="STAR", N39="STAR"), AND(Y39&lt;&gt;"STAR", N39="")), "已完工", "異常")
)
)</f>
        <v/>
      </c>
      <c r="W39" s="312" t="inlineStr">
        <is>
          <t>8155001384</t>
        </is>
      </c>
      <c r="X39" s="313" t="inlineStr">
        <is>
          <t>8155001296</t>
        </is>
      </c>
      <c r="Y39" s="313">
        <f>IF(U39&gt;0,"STAR","")</f>
        <v/>
      </c>
    </row>
    <row r="40" ht="15.75" customHeight="1" s="140">
      <c r="A40" s="180" t="n">
        <v>5082</v>
      </c>
      <c r="B40" s="181" t="inlineStr">
        <is>
          <t>蘆洲水湳店</t>
        </is>
      </c>
      <c r="C40" s="182">
        <f>VLOOKUP($A40,'0919門市清單主檔'!B:V,20,FALSE)</f>
        <v/>
      </c>
      <c r="D40" s="183">
        <f>VLOOKUP($A40,'0919門市清單主檔'!B:V,21,FALSE)</f>
        <v/>
      </c>
      <c r="E40" s="184">
        <f>VLOOKUP(D40,區域表!A:B,2,FALSE)</f>
        <v/>
      </c>
      <c r="F40" s="185">
        <f>IFERROR(IF(VLOOKUP(A40,門市狀態!A:D,4,FALSE)=0,"",VLOOKUP(A40,門市狀態!A:D,4,FALSE)),"")</f>
        <v/>
      </c>
      <c r="G40" s="186" t="inlineStr"/>
      <c r="H40" s="187">
        <f>IF(I40&gt;0,(TEXT(I40,"yyyymmdd")&amp;$T$3&amp;A40&amp;$T$3&amp;B40&amp;$R$3),"")</f>
        <v/>
      </c>
      <c r="I40" s="191" t="inlineStr"/>
      <c r="J40" s="189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/>
      </c>
      <c r="L40" s="261">
        <f t="array" ref="L40">IF(K40&gt;0,IFERROR(HYPERLINK("#'IM'!AC"&amp;MATCH(1,(IM!$F$1:$F$7702=A40)*(ISNUMBER(SEARCH("PMQ2",IM!$AC$1:$AC$7702))),0),"檢核"),"未登錄"),"")</f>
        <v/>
      </c>
      <c r="M40" s="264">
        <f t="array" ref="M40">IF(AND(SUMPRODUCT((IM!F2:F665=A40)*(ISNUMBER(SEARCH("EDC", IM!AC2:AC665))))&gt;0), "EDC", "")</f>
        <v/>
      </c>
      <c r="N40" s="307">
        <f t="array" ref="N40">IF(AND(SUMPRODUCT((IM!F2:F665=A40)*(ISNUMBER(SEARCH("STAR", IM!AC2:AC665))))&gt;0), "STAR", "")</f>
        <v/>
      </c>
      <c r="O40" s="298">
        <f t="array" ref="O40">IFERROR(INDEX(IM!$X$2:$X$652, MATCH(1, (IM!$F$2:$F$652=A40) * (ISNUMBER(SEARCH($D$1, IM!$AC$2:$AC$652))), 0)), "")</f>
        <v/>
      </c>
      <c r="P40" s="192">
        <f>(TEXT(I40,"yyyymmdd"))&amp;$T$3&amp;A40&amp;$T$3&amp;B40&amp;$R$3</f>
        <v/>
      </c>
      <c r="Q40" s="311" t="n"/>
      <c r="R40" s="311" t="n"/>
      <c r="S40" s="311" t="n"/>
      <c r="T40" s="311" t="n"/>
      <c r="U40" s="301">
        <f>IF(AND(W40&lt;&gt;"", X40&lt;&gt;""), 2, IF(OR(W40&lt;&gt;"", X40&lt;&gt;""), 1, 0))</f>
        <v/>
      </c>
      <c r="V40" s="285">
        <f>IF(I40="", "未到店",
IF(M40&lt;&gt;"EDC", "異常",
IF(OR(AND(Y40="STAR", N40="STAR"), AND(Y40&lt;&gt;"STAR", N40="")), "已完工", "異常")
)
)</f>
        <v/>
      </c>
      <c r="X40" s="313" t="n"/>
      <c r="Y40" s="313">
        <f>IF(U40&gt;0,"STAR","")</f>
        <v/>
      </c>
    </row>
    <row r="41" ht="15.75" customHeight="1" s="140">
      <c r="A41" s="180" t="n">
        <v>2301</v>
      </c>
      <c r="B41" s="181" t="inlineStr">
        <is>
          <t>蘆洲樂平店</t>
        </is>
      </c>
      <c r="C41" s="182">
        <f>VLOOKUP($A41,'0919門市清單主檔'!B:V,20,FALSE)</f>
        <v/>
      </c>
      <c r="D41" s="183">
        <f>VLOOKUP($A41,'0919門市清單主檔'!B:V,21,FALSE)</f>
        <v/>
      </c>
      <c r="E41" s="184">
        <f>VLOOKUP(D41,區域表!A:B,2,FALSE)</f>
        <v/>
      </c>
      <c r="F41" s="185">
        <f>IFERROR(IF(VLOOKUP(A41,門市狀態!A:D,4,FALSE)=0,"",VLOOKUP(A41,門市狀態!A:D,4,FALSE)),"")</f>
        <v/>
      </c>
      <c r="G41" s="186" t="inlineStr"/>
      <c r="H41" s="187">
        <f>IF(I41&gt;0,(TEXT(I41,"yyyymmdd")&amp;$T$3&amp;A41&amp;$T$3&amp;B41&amp;$R$3),"")</f>
        <v/>
      </c>
      <c r="I41" s="191" t="inlineStr"/>
      <c r="J41" s="189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/>
      </c>
      <c r="L41" s="261">
        <f t="array" ref="L41">IF(K41&gt;0,IFERROR(HYPERLINK("#'IM'!AC"&amp;MATCH(1,(IM!$F$1:$F$7702=A41)*(ISNUMBER(SEARCH("PMQ2",IM!$AC$1:$AC$7702))),0),"檢核"),"未登錄"),"")</f>
        <v/>
      </c>
      <c r="M41" s="264">
        <f t="array" ref="M41">IF(AND(SUMPRODUCT((IM!F2:F666=A41)*(ISNUMBER(SEARCH("EDC", IM!AC2:AC666))))&gt;0), "EDC", "")</f>
        <v/>
      </c>
      <c r="N41" s="307">
        <f t="array" ref="N41">IF(AND(SUMPRODUCT((IM!F2:F666=A41)*(ISNUMBER(SEARCH("STAR", IM!AC2:AC666))))&gt;0), "STAR", "")</f>
        <v/>
      </c>
      <c r="O41" s="298">
        <f t="array" ref="O41">IFERROR(INDEX(IM!$X$2:$X$652, MATCH(1, (IM!$F$2:$F$652=A41) * (ISNUMBER(SEARCH($D$1, IM!$AC$2:$AC$652))), 0)), "")</f>
        <v/>
      </c>
      <c r="P41" s="192">
        <f>(TEXT(I41,"yyyymmdd"))&amp;$T$3&amp;A41&amp;$T$3&amp;B41&amp;$R$3</f>
        <v/>
      </c>
      <c r="Q41" s="311" t="n"/>
      <c r="R41" s="311" t="n"/>
      <c r="S41" s="311" t="n"/>
      <c r="T41" s="311" t="n"/>
      <c r="U41" s="301">
        <f>IF(AND(W41&lt;&gt;"", X41&lt;&gt;""), 2, IF(OR(W41&lt;&gt;"", X41&lt;&gt;""), 1, 0))</f>
        <v/>
      </c>
      <c r="V41" s="285">
        <f>IF(I41="", "未到店",
IF(M41&lt;&gt;"EDC", "異常",
IF(OR(AND(Y41="STAR", N41="STAR"), AND(Y41&lt;&gt;"STAR", N41="")), "已完工", "異常")
)
)</f>
        <v/>
      </c>
      <c r="W41" s="312" t="inlineStr">
        <is>
          <t>8155002374</t>
        </is>
      </c>
      <c r="X41" s="313" t="inlineStr">
        <is>
          <t>8155000146</t>
        </is>
      </c>
      <c r="Y41" s="313">
        <f>IF(U41&gt;0,"STAR","")</f>
        <v/>
      </c>
    </row>
    <row r="42" ht="15.75" customHeight="1" s="140">
      <c r="A42" s="180" t="inlineStr">
        <is>
          <t>D390</t>
        </is>
      </c>
      <c r="B42" s="181" t="inlineStr">
        <is>
          <t>三重大有店</t>
        </is>
      </c>
      <c r="C42" s="182">
        <f>VLOOKUP($A42,'0919門市清單主檔'!B:V,20,FALSE)</f>
        <v/>
      </c>
      <c r="D42" s="183">
        <f>VLOOKUP($A42,'0919門市清單主檔'!B:V,21,FALSE)</f>
        <v/>
      </c>
      <c r="E42" s="184">
        <f>VLOOKUP(D42,區域表!A:B,2,FALSE)</f>
        <v/>
      </c>
      <c r="F42" s="185">
        <f>IFERROR(IF(VLOOKUP(A42,門市狀態!A:D,4,FALSE)=0,"",VLOOKUP(A42,門市狀態!A:D,4,FALSE)),"")</f>
        <v/>
      </c>
      <c r="G42" s="186" t="inlineStr"/>
      <c r="H42" s="187">
        <f>IF(I42&gt;0,(TEXT(I42,"yyyymmdd")&amp;$T$3&amp;A42&amp;$T$3&amp;B42&amp;$R$3),"")</f>
        <v/>
      </c>
      <c r="I42" s="191" t="inlineStr"/>
      <c r="J42" s="189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/>
      </c>
      <c r="L42" s="261">
        <f t="array" ref="L42">IF(K42&gt;0,IFERROR(HYPERLINK("#'IM'!AC"&amp;MATCH(1,(IM!$F$1:$F$7702=A42)*(ISNUMBER(SEARCH("PMQ2",IM!$AC$1:$AC$7702))),0),"檢核"),"未登錄"),"")</f>
        <v/>
      </c>
      <c r="M42" s="264">
        <f t="array" ref="M42">IF(AND(SUMPRODUCT((IM!F2:F668=A42)*(ISNUMBER(SEARCH("EDC", IM!AC2:AC668))))&gt;0), "EDC", "")</f>
        <v/>
      </c>
      <c r="N42" s="307">
        <f t="array" ref="N42">IF(AND(SUMPRODUCT((IM!F2:F668=A42)*(ISNUMBER(SEARCH("STAR", IM!AC2:AC668))))&gt;0), "STAR", "")</f>
        <v/>
      </c>
      <c r="O42" s="298">
        <f t="array" ref="O42">IFERROR(INDEX(IM!$X$2:$X$652, MATCH(1, (IM!$F$2:$F$652=A42) * (ISNUMBER(SEARCH($D$1, IM!$AC$2:$AC$652))), 0)), "")</f>
        <v/>
      </c>
      <c r="P42" s="192">
        <f>(TEXT(I42,"yyyymmdd"))&amp;$T$3&amp;A42&amp;$T$3&amp;B42&amp;$R$3</f>
        <v/>
      </c>
      <c r="Q42" s="311" t="n"/>
      <c r="R42" s="311" t="n"/>
      <c r="S42" s="311" t="n"/>
      <c r="T42" s="311" t="n"/>
      <c r="U42" s="301">
        <f>IF(AND(W42&lt;&gt;"", X42&lt;&gt;""), 2, IF(OR(W42&lt;&gt;"", X42&lt;&gt;""), 1, 0))</f>
        <v/>
      </c>
      <c r="V42" s="285">
        <f>IF(I42="", "未到店",
IF(M42&lt;&gt;"EDC", "異常",
IF(OR(AND(Y42="STAR", N42="STAR"), AND(Y42&lt;&gt;"STAR", N42="")), "已完工", "異常")
)
)</f>
        <v/>
      </c>
      <c r="W42" s="312" t="inlineStr">
        <is>
          <t>8155002453</t>
        </is>
      </c>
      <c r="X42" s="313" t="inlineStr">
        <is>
          <t>8155002602</t>
        </is>
      </c>
      <c r="Y42" s="313">
        <f>IF(U42&gt;0,"STAR","")</f>
        <v/>
      </c>
    </row>
    <row r="43" ht="15.75" customHeight="1" s="140">
      <c r="A43" s="180" t="n">
        <v>3977</v>
      </c>
      <c r="B43" s="181" t="inlineStr">
        <is>
          <t>板橋玉川店</t>
        </is>
      </c>
      <c r="C43" s="182">
        <f>VLOOKUP($A43,'0919門市清單主檔'!B:V,20,FALSE)</f>
        <v/>
      </c>
      <c r="D43" s="183">
        <f>VLOOKUP($A43,'0919門市清單主檔'!B:V,21,FALSE)</f>
        <v/>
      </c>
      <c r="E43" s="184">
        <f>VLOOKUP(D43,區域表!A:B,2,FALSE)</f>
        <v/>
      </c>
      <c r="F43" s="185">
        <f>IFERROR(IF(VLOOKUP(A43,門市狀態!A:D,4,FALSE)=0,"",VLOOKUP(A43,門市狀態!A:D,4,FALSE)),"")</f>
        <v/>
      </c>
      <c r="G43" s="186" t="inlineStr"/>
      <c r="H43" s="187">
        <f>IF(I43&gt;0,(TEXT(I43,"yyyymmdd")&amp;$T$3&amp;A43&amp;$T$3&amp;B43&amp;$R$3),"")</f>
        <v/>
      </c>
      <c r="I43" s="191" t="inlineStr"/>
      <c r="J43" s="189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/>
      </c>
      <c r="L43" s="261">
        <f t="array" ref="L43">IF(K43&gt;0,IFERROR(HYPERLINK("#'IM'!AC"&amp;MATCH(1,(IM!$F$1:$F$7702=A43)*(ISNUMBER(SEARCH("PMQ2",IM!$AC$1:$AC$7702))),0),"檢核"),"未登錄"),"")</f>
        <v/>
      </c>
      <c r="M43" s="264">
        <f t="array" ref="M43">IF(AND(SUMPRODUCT((IM!F2:F669=A43)*(ISNUMBER(SEARCH("EDC", IM!AC2:AC669))))&gt;0), "EDC", "")</f>
        <v/>
      </c>
      <c r="N43" s="307">
        <f t="array" ref="N43">IF(AND(SUMPRODUCT((IM!F2:F669=A43)*(ISNUMBER(SEARCH("STAR", IM!AC2:AC669))))&gt;0), "STAR", "")</f>
        <v/>
      </c>
      <c r="O43" s="298">
        <f t="array" ref="O43">IFERROR(INDEX(IM!$X$2:$X$652, MATCH(1, (IM!$F$2:$F$652=A43) * (ISNUMBER(SEARCH($D$1, IM!$AC$2:$AC$652))), 0)), "")</f>
        <v/>
      </c>
      <c r="P43" s="192">
        <f>(TEXT(I43,"yyyymmdd"))&amp;$T$3&amp;A43&amp;$T$3&amp;B43&amp;$R$3</f>
        <v/>
      </c>
      <c r="Q43" s="311" t="n"/>
      <c r="R43" s="311" t="n"/>
      <c r="S43" s="311" t="n"/>
      <c r="T43" s="311" t="n"/>
      <c r="U43" s="301">
        <f>IF(AND(W43&lt;&gt;"", X43&lt;&gt;""), 2, IF(OR(W43&lt;&gt;"", X43&lt;&gt;""), 1, 0))</f>
        <v/>
      </c>
      <c r="V43" s="285">
        <f>IF(I43="", "未到店",
IF(M43&lt;&gt;"EDC", "異常",
IF(OR(AND(Y43="STAR", N43="STAR"), AND(Y43&lt;&gt;"STAR", N43="")), "已完工", "異常")
)
)</f>
        <v/>
      </c>
      <c r="X43" s="313" t="n"/>
      <c r="Y43" s="313">
        <f>IF(U43&gt;0,"STAR","")</f>
        <v/>
      </c>
    </row>
    <row r="44" ht="15.75" customHeight="1" s="140">
      <c r="A44" s="180" t="n">
        <v>4968</v>
      </c>
      <c r="B44" s="181" t="inlineStr">
        <is>
          <t>三重太璞宮</t>
        </is>
      </c>
      <c r="C44" s="182">
        <f>VLOOKUP($A44,'0919門市清單主檔'!B:V,20,FALSE)</f>
        <v/>
      </c>
      <c r="D44" s="183">
        <f>VLOOKUP($A44,'0919門市清單主檔'!B:V,21,FALSE)</f>
        <v/>
      </c>
      <c r="E44" s="184">
        <f>VLOOKUP(D44,區域表!A:B,2,FALSE)</f>
        <v/>
      </c>
      <c r="F44" s="185">
        <f>IFERROR(IF(VLOOKUP(A44,門市狀態!A:D,4,FALSE)=0,"",VLOOKUP(A44,門市狀態!A:D,4,FALSE)),"")</f>
        <v/>
      </c>
      <c r="G44" s="186" t="inlineStr"/>
      <c r="H44" s="187">
        <f>IF(I44&gt;0,(TEXT(I44,"yyyymmdd")&amp;$T$3&amp;A44&amp;$T$3&amp;B44&amp;$R$3),"")</f>
        <v/>
      </c>
      <c r="I44" s="191" t="inlineStr"/>
      <c r="J44" s="189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/>
      </c>
      <c r="L44" s="261">
        <f t="array" ref="L44">IF(K44&gt;0,IFERROR(HYPERLINK("#'IM'!AC"&amp;MATCH(1,(IM!$F$1:$F$7702=A44)*(ISNUMBER(SEARCH("PMQ2",IM!$AC$1:$AC$7702))),0),"檢核"),"未登錄"),"")</f>
        <v/>
      </c>
      <c r="M44" s="264">
        <f t="array" ref="M44">IF(AND(SUMPRODUCT((IM!F2:F670=A44)*(ISNUMBER(SEARCH("EDC", IM!AC2:AC670))))&gt;0), "EDC", "")</f>
        <v/>
      </c>
      <c r="N44" s="307">
        <f t="array" ref="N44">IF(AND(SUMPRODUCT((IM!F2:F670=A44)*(ISNUMBER(SEARCH("STAR", IM!AC2:AC670))))&gt;0), "STAR", "")</f>
        <v/>
      </c>
      <c r="O44" s="298">
        <f t="array" ref="O44">IFERROR(INDEX(IM!$X$2:$X$652, MATCH(1, (IM!$F$2:$F$652=A44) * (ISNUMBER(SEARCH($D$1, IM!$AC$2:$AC$652))), 0)), "")</f>
        <v/>
      </c>
      <c r="P44" s="192">
        <f>(TEXT(I44,"yyyymmdd"))&amp;$T$3&amp;A44&amp;$T$3&amp;B44&amp;$R$3</f>
        <v/>
      </c>
      <c r="Q44" s="311" t="n"/>
      <c r="R44" s="311" t="n"/>
      <c r="S44" s="311" t="n"/>
      <c r="T44" s="311" t="n"/>
      <c r="U44" s="301">
        <f>IF(AND(W44&lt;&gt;"", X44&lt;&gt;""), 2, IF(OR(W44&lt;&gt;"", X44&lt;&gt;""), 1, 0))</f>
        <v/>
      </c>
      <c r="V44" s="285">
        <f>IF(I44="", "未到店",
IF(M44&lt;&gt;"EDC", "異常",
IF(OR(AND(Y44="STAR", N44="STAR"), AND(Y44&lt;&gt;"STAR", N44="")), "已完工", "異常")
)
)</f>
        <v/>
      </c>
      <c r="W44" s="312" t="inlineStr">
        <is>
          <t>8155000334</t>
        </is>
      </c>
      <c r="X44" s="313" t="n"/>
      <c r="Y44" s="313">
        <f>IF(U44&gt;0,"STAR","")</f>
        <v/>
      </c>
    </row>
    <row r="45" ht="15.75" customHeight="1" s="140">
      <c r="A45" s="180" t="n">
        <v>2014</v>
      </c>
      <c r="B45" s="181" t="inlineStr">
        <is>
          <t>三重中陽二店</t>
        </is>
      </c>
      <c r="C45" s="182">
        <f>VLOOKUP($A45,'0919門市清單主檔'!B:V,20,FALSE)</f>
        <v/>
      </c>
      <c r="D45" s="183">
        <f>VLOOKUP($A45,'0919門市清單主檔'!B:V,21,FALSE)</f>
        <v/>
      </c>
      <c r="E45" s="184">
        <f>VLOOKUP(D45,區域表!A:B,2,FALSE)</f>
        <v/>
      </c>
      <c r="F45" s="185">
        <f>IFERROR(IF(VLOOKUP(A45,門市狀態!A:D,4,FALSE)=0,"",VLOOKUP(A45,門市狀態!A:D,4,FALSE)),"")</f>
        <v/>
      </c>
      <c r="G45" s="186" t="inlineStr"/>
      <c r="H45" s="187">
        <f>IF(I45&gt;0,(TEXT(I45,"yyyymmdd")&amp;$T$3&amp;A45&amp;$T$3&amp;B45&amp;$R$3),"")</f>
        <v/>
      </c>
      <c r="I45" s="191" t="inlineStr"/>
      <c r="J45" s="189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/>
      </c>
      <c r="L45" s="261">
        <f t="array" ref="L45">IF(K45&gt;0,IFERROR(HYPERLINK("#'IM'!AC"&amp;MATCH(1,(IM!$F$1:$F$7702=A45)*(ISNUMBER(SEARCH("PMQ2",IM!$AC$1:$AC$7702))),0),"檢核"),"未登錄"),"")</f>
        <v/>
      </c>
      <c r="M45" s="264">
        <f t="array" ref="M45">IF(AND(SUMPRODUCT((IM!F2:F671=A45)*(ISNUMBER(SEARCH("EDC", IM!AC2:AC671))))&gt;0), "EDC", "")</f>
        <v/>
      </c>
      <c r="N45" s="307">
        <f t="array" ref="N45">IF(AND(SUMPRODUCT((IM!F2:F671=A45)*(ISNUMBER(SEARCH("STAR", IM!AC2:AC671))))&gt;0), "STAR", "")</f>
        <v/>
      </c>
      <c r="O45" s="298">
        <f t="array" ref="O45">IFERROR(INDEX(IM!$X$2:$X$652, MATCH(1, (IM!$F$2:$F$652=A45) * (ISNUMBER(SEARCH($D$1, IM!$AC$2:$AC$652))), 0)), "")</f>
        <v/>
      </c>
      <c r="P45" s="192">
        <f>(TEXT(I45,"yyyymmdd"))&amp;$T$3&amp;A45&amp;$T$3&amp;B45&amp;$R$3</f>
        <v/>
      </c>
      <c r="Q45" s="311" t="n"/>
      <c r="R45" s="311" t="n"/>
      <c r="S45" s="311" t="n"/>
      <c r="T45" s="311" t="n"/>
      <c r="U45" s="301">
        <f>IF(AND(W45&lt;&gt;"", X45&lt;&gt;""), 2, IF(OR(W45&lt;&gt;"", X45&lt;&gt;""), 1, 0))</f>
        <v/>
      </c>
      <c r="V45" s="285">
        <f>IF(I45="", "未到店",
IF(M45&lt;&gt;"EDC", "異常",
IF(OR(AND(Y45="STAR", N45="STAR"), AND(Y45&lt;&gt;"STAR", N45="")), "已完工", "異常")
)
)</f>
        <v/>
      </c>
      <c r="W45" s="312" t="inlineStr">
        <is>
          <t>8155001395</t>
        </is>
      </c>
      <c r="X45" s="313" t="inlineStr">
        <is>
          <t>8155001560</t>
        </is>
      </c>
      <c r="Y45" s="313">
        <f>IF(U45&gt;0,"STAR","")</f>
        <v/>
      </c>
    </row>
    <row r="46" ht="15.75" customHeight="1" s="140">
      <c r="A46" s="180" t="n">
        <v>4856</v>
      </c>
      <c r="B46" s="181" t="inlineStr">
        <is>
          <t>新莊小胖店</t>
        </is>
      </c>
      <c r="C46" s="182">
        <f>VLOOKUP($A46,'0919門市清單主檔'!B:V,20,FALSE)</f>
        <v/>
      </c>
      <c r="D46" s="183">
        <f>VLOOKUP($A46,'0919門市清單主檔'!B:V,21,FALSE)</f>
        <v/>
      </c>
      <c r="E46" s="184">
        <f>VLOOKUP(D46,區域表!A:B,2,FALSE)</f>
        <v/>
      </c>
      <c r="F46" s="185">
        <f>IFERROR(IF(VLOOKUP(A46,門市狀態!A:D,4,FALSE)=0,"",VLOOKUP(A46,門市狀態!A:D,4,FALSE)),"")</f>
        <v/>
      </c>
      <c r="G46" s="186" t="inlineStr"/>
      <c r="H46" s="187">
        <f>IF(I46&gt;0,(TEXT(I46,"yyyymmdd")&amp;$T$3&amp;A46&amp;$T$3&amp;B46&amp;$R$3),"")</f>
        <v/>
      </c>
      <c r="I46" s="191" t="inlineStr"/>
      <c r="J46" s="189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/>
      </c>
      <c r="L46" s="261">
        <f t="array" ref="L46">IF(K46&gt;0,IFERROR(HYPERLINK("#'IM'!AC"&amp;MATCH(1,(IM!$F$1:$F$7702=A46)*(ISNUMBER(SEARCH("PMQ2",IM!$AC$1:$AC$7702))),0),"檢核"),"未登錄"),"")</f>
        <v/>
      </c>
      <c r="M46" s="264">
        <f t="array" ref="M46">IF(AND(SUMPRODUCT((IM!F2:F672=A46)*(ISNUMBER(SEARCH("EDC", IM!AC2:AC672))))&gt;0), "EDC", "")</f>
        <v/>
      </c>
      <c r="N46" s="307">
        <f t="array" ref="N46">IF(AND(SUMPRODUCT((IM!F2:F672=A46)*(ISNUMBER(SEARCH("STAR", IM!AC2:AC672))))&gt;0), "STAR", "")</f>
        <v/>
      </c>
      <c r="O46" s="298">
        <f t="array" ref="O46">IFERROR(INDEX(IM!$X$2:$X$652, MATCH(1, (IM!$F$2:$F$652=A46) * (ISNUMBER(SEARCH($D$1, IM!$AC$2:$AC$652))), 0)), "")</f>
        <v/>
      </c>
      <c r="P46" s="192">
        <f>(TEXT(I46,"yyyymmdd"))&amp;$T$3&amp;A46&amp;$T$3&amp;B46&amp;$R$3</f>
        <v/>
      </c>
      <c r="Q46" s="311" t="n"/>
      <c r="R46" s="311" t="n"/>
      <c r="S46" s="311" t="n"/>
      <c r="T46" s="311" t="n"/>
      <c r="U46" s="301">
        <f>IF(AND(W46&lt;&gt;"", X46&lt;&gt;""), 2, IF(OR(W46&lt;&gt;"", X46&lt;&gt;""), 1, 0))</f>
        <v/>
      </c>
      <c r="V46" s="285">
        <f>IF(I46="", "未到店",
IF(M46&lt;&gt;"EDC", "異常",
IF(OR(AND(Y46="STAR", N46="STAR"), AND(Y46&lt;&gt;"STAR", N46="")), "已完工", "異常")
)
)</f>
        <v/>
      </c>
      <c r="X46" s="313" t="inlineStr">
        <is>
          <t>8155001144</t>
        </is>
      </c>
      <c r="Y46" s="313">
        <f>IF(U46&gt;0,"STAR","")</f>
        <v/>
      </c>
    </row>
    <row r="47" ht="15.75" customHeight="1" s="140">
      <c r="A47" s="180" t="n">
        <v>4134</v>
      </c>
      <c r="B47" s="181" t="inlineStr">
        <is>
          <t>三重大同南</t>
        </is>
      </c>
      <c r="C47" s="182">
        <f>VLOOKUP($A47,'0919門市清單主檔'!B:V,20,FALSE)</f>
        <v/>
      </c>
      <c r="D47" s="183">
        <f>VLOOKUP($A47,'0919門市清單主檔'!B:V,21,FALSE)</f>
        <v/>
      </c>
      <c r="E47" s="184">
        <f>VLOOKUP(D47,區域表!A:B,2,FALSE)</f>
        <v/>
      </c>
      <c r="F47" s="185">
        <f>IFERROR(IF(VLOOKUP(A47,門市狀態!A:D,4,FALSE)=0,"",VLOOKUP(A47,門市狀態!A:D,4,FALSE)),"")</f>
        <v/>
      </c>
      <c r="G47" s="186" t="inlineStr"/>
      <c r="H47" s="187">
        <f>IF(I47&gt;0,(TEXT(I47,"yyyymmdd")&amp;$T$3&amp;A47&amp;$T$3&amp;B47&amp;$R$3),"")</f>
        <v/>
      </c>
      <c r="I47" s="191" t="inlineStr"/>
      <c r="J47" s="189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/>
      </c>
      <c r="L47" s="261">
        <f t="array" ref="L47">IF(K47&gt;0,IFERROR(HYPERLINK("#'IM'!AC"&amp;MATCH(1,(IM!$F$1:$F$7702=A47)*(ISNUMBER(SEARCH("PMQ2",IM!$AC$1:$AC$7702))),0),"檢核"),"未登錄"),"")</f>
        <v/>
      </c>
      <c r="M47" s="264">
        <f t="array" ref="M47">IF(AND(SUMPRODUCT((IM!F2:F678=A47)*(ISNUMBER(SEARCH("EDC", IM!AC2:AC678))))&gt;0), "EDC", "")</f>
        <v/>
      </c>
      <c r="N47" s="307">
        <f t="array" ref="N47">IF(AND(SUMPRODUCT((IM!F2:F678=A47)*(ISNUMBER(SEARCH("STAR", IM!AC2:AC678))))&gt;0), "STAR", "")</f>
        <v/>
      </c>
      <c r="O47" s="298">
        <f t="array" ref="O47">IFERROR(INDEX(IM!$X$2:$X$652, MATCH(1, (IM!$F$2:$F$652=A47) * (ISNUMBER(SEARCH($D$1, IM!$AC$2:$AC$652))), 0)), "")</f>
        <v/>
      </c>
      <c r="P47" s="192">
        <f>(TEXT(I47,"yyyymmdd"))&amp;$T$3&amp;A47&amp;$T$3&amp;B47&amp;$R$3</f>
        <v/>
      </c>
      <c r="Q47" s="311" t="n"/>
      <c r="R47" s="311" t="n"/>
      <c r="S47" s="311" t="n"/>
      <c r="T47" s="311" t="n"/>
      <c r="U47" s="301">
        <f>IF(AND(W47&lt;&gt;"", X47&lt;&gt;""), 2, IF(OR(W47&lt;&gt;"", X47&lt;&gt;""), 1, 0))</f>
        <v/>
      </c>
      <c r="V47" s="285">
        <f>IF(I47="", "未到店",
IF(M47&lt;&gt;"EDC", "異常",
IF(OR(AND(Y47="STAR", N47="STAR"), AND(Y47&lt;&gt;"STAR", N47="")), "已完工", "異常")
)
)</f>
        <v/>
      </c>
      <c r="W47" s="312" t="inlineStr">
        <is>
          <t>8155001826</t>
        </is>
      </c>
      <c r="X47" s="313" t="inlineStr">
        <is>
          <t>8155001827</t>
        </is>
      </c>
      <c r="Y47" s="313">
        <f>IF(U47&gt;0,"STAR","")</f>
        <v/>
      </c>
    </row>
    <row r="48" ht="15.75" customHeight="1" s="140">
      <c r="A48" s="180" t="n">
        <v>2759</v>
      </c>
      <c r="B48" s="181" t="inlineStr">
        <is>
          <t>三重仁化店</t>
        </is>
      </c>
      <c r="C48" s="182">
        <f>VLOOKUP($A48,'0919門市清單主檔'!B:V,20,FALSE)</f>
        <v/>
      </c>
      <c r="D48" s="183">
        <f>VLOOKUP($A48,'0919門市清單主檔'!B:V,21,FALSE)</f>
        <v/>
      </c>
      <c r="E48" s="184">
        <f>VLOOKUP(D48,區域表!A:B,2,FALSE)</f>
        <v/>
      </c>
      <c r="F48" s="185">
        <f>IFERROR(IF(VLOOKUP(A48,門市狀態!A:D,4,FALSE)=0,"",VLOOKUP(A48,門市狀態!A:D,4,FALSE)),"")</f>
        <v/>
      </c>
      <c r="G48" s="186" t="inlineStr"/>
      <c r="H48" s="187">
        <f>IF(I48&gt;0,(TEXT(I48,"yyyymmdd")&amp;$T$3&amp;A48&amp;$T$3&amp;B48&amp;$R$3),"")</f>
        <v/>
      </c>
      <c r="I48" s="191" t="inlineStr"/>
      <c r="J48" s="189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/>
      </c>
      <c r="L48" s="261">
        <f t="array" ref="L48">IF(K48&gt;0,IFERROR(HYPERLINK("#'IM'!AC"&amp;MATCH(1,(IM!$F$1:$F$7702=A48)*(ISNUMBER(SEARCH("PMQ2",IM!$AC$1:$AC$7702))),0),"檢核"),"未登錄"),"")</f>
        <v/>
      </c>
      <c r="M48" s="264">
        <f t="array" ref="M48">IF(AND(SUMPRODUCT((IM!F2:F679=A48)*(ISNUMBER(SEARCH("EDC", IM!AC2:AC679))))&gt;0), "EDC", "")</f>
        <v/>
      </c>
      <c r="N48" s="307">
        <f t="array" ref="N48">IF(AND(SUMPRODUCT((IM!F2:F679=A48)*(ISNUMBER(SEARCH("STAR", IM!AC2:AC679))))&gt;0), "STAR", "")</f>
        <v/>
      </c>
      <c r="O48" s="298">
        <f t="array" ref="O48">IFERROR(INDEX(IM!$X$2:$X$652, MATCH(1, (IM!$F$2:$F$652=A48) * (ISNUMBER(SEARCH($D$1, IM!$AC$2:$AC$652))), 0)), "")</f>
        <v/>
      </c>
      <c r="P48" s="192">
        <f>(TEXT(I48,"yyyymmdd"))&amp;$T$3&amp;A48&amp;$T$3&amp;B48&amp;$R$3</f>
        <v/>
      </c>
      <c r="Q48" s="311" t="n"/>
      <c r="R48" s="311" t="n"/>
      <c r="S48" s="311" t="n"/>
      <c r="T48" s="311" t="n"/>
      <c r="U48" s="301">
        <f>IF(AND(W48&lt;&gt;"", X48&lt;&gt;""), 2, IF(OR(W48&lt;&gt;"", X48&lt;&gt;""), 1, 0))</f>
        <v/>
      </c>
      <c r="V48" s="285">
        <f>IF(I48="", "未到店",
IF(M48&lt;&gt;"EDC", "異常",
IF(OR(AND(Y48="STAR", N48="STAR"), AND(Y48&lt;&gt;"STAR", N48="")), "已完工", "異常")
)
)</f>
        <v/>
      </c>
      <c r="W48" s="312" t="inlineStr">
        <is>
          <t>8155001850</t>
        </is>
      </c>
      <c r="X48" s="313" t="inlineStr">
        <is>
          <t>8155001851</t>
        </is>
      </c>
      <c r="Y48" s="313">
        <f>IF(U48&gt;0,"STAR","")</f>
        <v/>
      </c>
    </row>
    <row r="49" ht="15.75" customHeight="1" s="140">
      <c r="A49" s="180" t="inlineStr">
        <is>
          <t>L562</t>
        </is>
      </c>
      <c r="B49" s="181" t="inlineStr">
        <is>
          <t>田倉民安店</t>
        </is>
      </c>
      <c r="C49" s="182">
        <f>VLOOKUP($A49,'0919門市清單主檔'!B:V,20,FALSE)</f>
        <v/>
      </c>
      <c r="D49" s="183">
        <f>VLOOKUP($A49,'0919門市清單主檔'!B:V,21,FALSE)</f>
        <v/>
      </c>
      <c r="E49" s="184">
        <f>VLOOKUP(D49,區域表!A:B,2,FALSE)</f>
        <v/>
      </c>
      <c r="F49" s="185">
        <f>IFERROR(IF(VLOOKUP(A49,門市狀態!A:D,4,FALSE)=0,"",VLOOKUP(A49,門市狀態!A:D,4,FALSE)),"")</f>
        <v/>
      </c>
      <c r="G49" s="186" t="inlineStr">
        <is>
          <t>萊到店 WebPOS</t>
        </is>
      </c>
      <c r="H49" s="187">
        <f>IF(I49&gt;0,(TEXT(I49,"yyyymmdd")&amp;$T$3&amp;A49&amp;$T$3&amp;B49&amp;$R$3),"")</f>
        <v/>
      </c>
      <c r="I49" s="191" t="inlineStr"/>
      <c r="J49" s="189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/>
      </c>
      <c r="L49" s="261">
        <f t="array" ref="L49">IF(K49&gt;0,IFERROR(HYPERLINK("#'IM'!AC"&amp;MATCH(1,(IM!$F$1:$F$7702=A49)*(ISNUMBER(SEARCH("PMQ2",IM!$AC$1:$AC$7702))),0),"檢核"),"未登錄"),"")</f>
        <v/>
      </c>
      <c r="M49" s="264">
        <f t="array" ref="M49">IF(AND(SUMPRODUCT((IM!F2:F680=A49)*(ISNUMBER(SEARCH("EDC", IM!AC2:AC680))))&gt;0), "EDC", "")</f>
        <v/>
      </c>
      <c r="N49" s="307">
        <f t="array" ref="N49">IF(AND(SUMPRODUCT((IM!F2:F680=A49)*(ISNUMBER(SEARCH("STAR", IM!AC2:AC680))))&gt;0), "STAR", "")</f>
        <v/>
      </c>
      <c r="O49" s="298">
        <f t="array" ref="O49">IFERROR(INDEX(IM!$X$2:$X$652, MATCH(1, (IM!$F$2:$F$652=A49) * (ISNUMBER(SEARCH($D$1, IM!$AC$2:$AC$652))), 0)), "")</f>
        <v/>
      </c>
      <c r="P49" s="192">
        <f>(TEXT(I49,"yyyymmdd"))&amp;$T$3&amp;A49&amp;$T$3&amp;B49&amp;$R$3</f>
        <v/>
      </c>
      <c r="Q49" s="293" t="n"/>
      <c r="R49" s="311" t="n"/>
      <c r="S49" s="311" t="n"/>
      <c r="T49" s="311" t="n"/>
      <c r="U49" s="301">
        <f>IF(AND(W49&lt;&gt;"", X49&lt;&gt;""), 2, IF(OR(W49&lt;&gt;"", X49&lt;&gt;""), 1, 0))</f>
        <v/>
      </c>
      <c r="V49" s="285">
        <f>IF(I49="", "未到店",
IF(M49&lt;&gt;"EDC", "異常",
IF(OR(AND(Y49="STAR", N49="STAR"), AND(Y49&lt;&gt;"STAR", N49="")), "已完工", "異常")
)
)</f>
        <v/>
      </c>
      <c r="X49" s="313" t="n"/>
      <c r="Y49" s="313">
        <f>IF(U49&gt;0,"STAR","")</f>
        <v/>
      </c>
    </row>
    <row r="50" ht="15.75" customHeight="1" s="140">
      <c r="A50" s="180" t="inlineStr">
        <is>
          <t>D148</t>
        </is>
      </c>
      <c r="B50" s="181" t="inlineStr">
        <is>
          <t>新莊福營店</t>
        </is>
      </c>
      <c r="C50" s="182">
        <f>VLOOKUP($A50,'0919門市清單主檔'!B:V,20,FALSE)</f>
        <v/>
      </c>
      <c r="D50" s="183">
        <f>VLOOKUP($A50,'0919門市清單主檔'!B:V,21,FALSE)</f>
        <v/>
      </c>
      <c r="E50" s="184">
        <f>VLOOKUP(D50,區域表!A:B,2,FALSE)</f>
        <v/>
      </c>
      <c r="F50" s="185">
        <f>IFERROR(IF(VLOOKUP(A50,門市狀態!A:D,4,FALSE)=0,"",VLOOKUP(A50,門市狀態!A:D,4,FALSE)),"")</f>
        <v/>
      </c>
      <c r="G50" s="186" t="inlineStr"/>
      <c r="H50" s="187">
        <f>IF(I50&gt;0,(TEXT(I50,"yyyymmdd")&amp;$T$3&amp;A50&amp;$T$3&amp;B50&amp;$R$3),"")</f>
        <v/>
      </c>
      <c r="I50" s="191" t="inlineStr"/>
      <c r="J50" s="189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/>
      </c>
      <c r="L50" s="261">
        <f t="array" ref="L50">IF(K50&gt;0,IFERROR(HYPERLINK("#'IM'!AC"&amp;MATCH(1,(IM!$F$1:$F$7702=A50)*(ISNUMBER(SEARCH("PMQ2",IM!$AC$1:$AC$7702))),0),"檢核"),"未登錄"),"")</f>
        <v/>
      </c>
      <c r="M50" s="264">
        <f t="array" ref="M50">IF(AND(SUMPRODUCT((IM!F2:F681=A50)*(ISNUMBER(SEARCH("EDC", IM!AC2:AC681))))&gt;0), "EDC", "")</f>
        <v/>
      </c>
      <c r="N50" s="307">
        <f t="array" ref="N50">IF(AND(SUMPRODUCT((IM!F2:F681=A50)*(ISNUMBER(SEARCH("STAR", IM!AC2:AC681))))&gt;0), "STAR", "")</f>
        <v/>
      </c>
      <c r="O50" s="298">
        <f t="array" ref="O50">IFERROR(INDEX(IM!$X$2:$X$652, MATCH(1, (IM!$F$2:$F$652=A50) * (ISNUMBER(SEARCH($D$1, IM!$AC$2:$AC$652))), 0)), "")</f>
        <v/>
      </c>
      <c r="P50" s="192">
        <f>(TEXT(I50,"yyyymmdd"))&amp;$T$3&amp;A50&amp;$T$3&amp;B50&amp;$R$3</f>
        <v/>
      </c>
      <c r="Q50" s="311" t="n"/>
      <c r="R50" s="311" t="n"/>
      <c r="S50" s="311" t="n"/>
      <c r="T50" s="311" t="n"/>
      <c r="U50" s="301">
        <f>IF(AND(W50&lt;&gt;"", X50&lt;&gt;""), 2, IF(OR(W50&lt;&gt;"", X50&lt;&gt;""), 1, 0))</f>
        <v/>
      </c>
      <c r="V50" s="285">
        <f>IF(I50="", "未到店",
IF(M50&lt;&gt;"EDC", "異常",
IF(OR(AND(Y50="STAR", N50="STAR"), AND(Y50&lt;&gt;"STAR", N50="")), "已完工", "異常")
)
)</f>
        <v/>
      </c>
      <c r="W50" s="312" t="inlineStr">
        <is>
          <t>8155001373</t>
        </is>
      </c>
      <c r="X50" s="313" t="inlineStr">
        <is>
          <t>8155001374</t>
        </is>
      </c>
      <c r="Y50" s="313">
        <f>IF(U50&gt;0,"STAR","")</f>
        <v/>
      </c>
    </row>
    <row r="51" ht="15.75" customHeight="1" s="140">
      <c r="A51" s="180" t="n">
        <v>3983</v>
      </c>
      <c r="B51" s="181" t="inlineStr">
        <is>
          <t>三重星光店</t>
        </is>
      </c>
      <c r="C51" s="182">
        <f>VLOOKUP($A51,'0919門市清單主檔'!B:V,20,FALSE)</f>
        <v/>
      </c>
      <c r="D51" s="183">
        <f>VLOOKUP($A51,'0919門市清單主檔'!B:V,21,FALSE)</f>
        <v/>
      </c>
      <c r="E51" s="184">
        <f>VLOOKUP(D51,區域表!A:B,2,FALSE)</f>
        <v/>
      </c>
      <c r="F51" s="185">
        <f>IFERROR(IF(VLOOKUP(A51,門市狀態!A:D,4,FALSE)=0,"",VLOOKUP(A51,門市狀態!A:D,4,FALSE)),"")</f>
        <v/>
      </c>
      <c r="G51" s="186" t="inlineStr"/>
      <c r="H51" s="187">
        <f>IF(I51&gt;0,(TEXT(I51,"yyyymmdd")&amp;$T$3&amp;A51&amp;$T$3&amp;B51&amp;$R$3),"")</f>
        <v/>
      </c>
      <c r="I51" s="191" t="inlineStr"/>
      <c r="J51" s="189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/>
      </c>
      <c r="L51" s="261">
        <f t="array" ref="L51">IF(K51&gt;0,IFERROR(HYPERLINK("#'IM'!AC"&amp;MATCH(1,(IM!$F$1:$F$7702=A51)*(ISNUMBER(SEARCH("PMQ2",IM!$AC$1:$AC$7702))),0),"檢核"),"未登錄"),"")</f>
        <v/>
      </c>
      <c r="M51" s="264">
        <f t="array" ref="M51">IF(AND(SUMPRODUCT((IM!F2:F682=A51)*(ISNUMBER(SEARCH("EDC", IM!AC2:AC682))))&gt;0), "EDC", "")</f>
        <v/>
      </c>
      <c r="N51" s="307">
        <f t="array" ref="N51">IF(AND(SUMPRODUCT((IM!F2:F682=A51)*(ISNUMBER(SEARCH("STAR", IM!AC2:AC682))))&gt;0), "STAR", "")</f>
        <v/>
      </c>
      <c r="O51" s="298">
        <f t="array" ref="O51">IFERROR(INDEX(IM!$X$2:$X$652, MATCH(1, (IM!$F$2:$F$652=A51) * (ISNUMBER(SEARCH($D$1, IM!$AC$2:$AC$652))), 0)), "")</f>
        <v/>
      </c>
      <c r="P51" s="192">
        <f>(TEXT(I51,"yyyymmdd"))&amp;$T$3&amp;A51&amp;$T$3&amp;B51&amp;$R$3</f>
        <v/>
      </c>
      <c r="Q51" s="311" t="n"/>
      <c r="R51" s="311" t="n"/>
      <c r="S51" s="311" t="n"/>
      <c r="T51" s="311" t="n"/>
      <c r="U51" s="301">
        <f>IF(AND(W51&lt;&gt;"", X51&lt;&gt;""), 2, IF(OR(W51&lt;&gt;"", X51&lt;&gt;""), 1, 0))</f>
        <v/>
      </c>
      <c r="V51" s="285">
        <f>IF(I51="", "未到店",
IF(M51&lt;&gt;"EDC", "異常",
IF(OR(AND(Y51="STAR", N51="STAR"), AND(Y51&lt;&gt;"STAR", N51="")), "已完工", "異常")
)
)</f>
        <v/>
      </c>
      <c r="W51" s="312" t="inlineStr">
        <is>
          <t>8155002330</t>
        </is>
      </c>
      <c r="X51" s="313" t="n"/>
      <c r="Y51" s="313">
        <f>IF(U51&gt;0,"STAR","")</f>
        <v/>
      </c>
    </row>
    <row r="52" ht="15.75" customHeight="1" s="140">
      <c r="A52" s="180" t="inlineStr">
        <is>
          <t>D649</t>
        </is>
      </c>
      <c r="B52" s="181" t="inlineStr">
        <is>
          <t>北縣中陽店</t>
        </is>
      </c>
      <c r="C52" s="182">
        <f>VLOOKUP($A52,'0919門市清單主檔'!B:V,20,FALSE)</f>
        <v/>
      </c>
      <c r="D52" s="183">
        <f>VLOOKUP($A52,'0919門市清單主檔'!B:V,21,FALSE)</f>
        <v/>
      </c>
      <c r="E52" s="184">
        <f>VLOOKUP(D52,區域表!A:B,2,FALSE)</f>
        <v/>
      </c>
      <c r="F52" s="185">
        <f>IFERROR(IF(VLOOKUP(A52,門市狀態!A:D,4,FALSE)=0,"",VLOOKUP(A52,門市狀態!A:D,4,FALSE)),"")</f>
        <v/>
      </c>
      <c r="G52" s="186" t="inlineStr"/>
      <c r="H52" s="187">
        <f>IF(I52&gt;0,(TEXT(I52,"yyyymmdd")&amp;$T$3&amp;A52&amp;$T$3&amp;B52&amp;$R$3),"")</f>
        <v/>
      </c>
      <c r="I52" s="191" t="inlineStr"/>
      <c r="J52" s="189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/>
      </c>
      <c r="L52" s="261">
        <f t="array" ref="L52">IF(K52&gt;0,IFERROR(HYPERLINK("#'IM'!AC"&amp;MATCH(1,(IM!$F$1:$F$7702=A52)*(ISNUMBER(SEARCH("PMQ2",IM!$AC$1:$AC$7702))),0),"檢核"),"未登錄"),"")</f>
        <v/>
      </c>
      <c r="M52" s="264">
        <f t="array" ref="M52">IF(AND(SUMPRODUCT((IM!F2:F683=A52)*(ISNUMBER(SEARCH("EDC", IM!AC2:AC683))))&gt;0), "EDC", "")</f>
        <v/>
      </c>
      <c r="N52" s="307">
        <f t="array" ref="N52">IF(AND(SUMPRODUCT((IM!F2:F683=A52)*(ISNUMBER(SEARCH("STAR", IM!AC2:AC683))))&gt;0), "STAR", "")</f>
        <v/>
      </c>
      <c r="O52" s="298">
        <f t="array" ref="O52">IFERROR(INDEX(IM!$X$2:$X$652, MATCH(1, (IM!$F$2:$F$652=A52) * (ISNUMBER(SEARCH($D$1, IM!$AC$2:$AC$652))), 0)), "")</f>
        <v/>
      </c>
      <c r="P52" s="192">
        <f>(TEXT(I52,"yyyymmdd"))&amp;$T$3&amp;A52&amp;$T$3&amp;B52&amp;$R$3</f>
        <v/>
      </c>
      <c r="Q52" s="311" t="n"/>
      <c r="R52" s="311" t="n"/>
      <c r="S52" s="311" t="n"/>
      <c r="T52" s="311" t="n"/>
      <c r="U52" s="301">
        <f>IF(AND(W52&lt;&gt;"", X52&lt;&gt;""), 2, IF(OR(W52&lt;&gt;"", X52&lt;&gt;""), 1, 0))</f>
        <v/>
      </c>
      <c r="V52" s="285">
        <f>IF(I52="", "未到店",
IF(M52&lt;&gt;"EDC", "異常",
IF(OR(AND(Y52="STAR", N52="STAR"), AND(Y52&lt;&gt;"STAR", N52="")), "已完工", "異常")
)
)</f>
        <v/>
      </c>
      <c r="W52" s="312" t="inlineStr">
        <is>
          <t>8155002467</t>
        </is>
      </c>
      <c r="X52" s="313" t="inlineStr">
        <is>
          <t>8155002468</t>
        </is>
      </c>
      <c r="Y52" s="313">
        <f>IF(U52&gt;0,"STAR","")</f>
        <v/>
      </c>
    </row>
    <row r="53" ht="15.75" customHeight="1" s="140">
      <c r="A53" s="180" t="n">
        <v>4804</v>
      </c>
      <c r="B53" s="181" t="inlineStr">
        <is>
          <t>三重國隆店</t>
        </is>
      </c>
      <c r="C53" s="182">
        <f>VLOOKUP($A53,'0919門市清單主檔'!B:V,20,FALSE)</f>
        <v/>
      </c>
      <c r="D53" s="183">
        <f>VLOOKUP($A53,'0919門市清單主檔'!B:V,21,FALSE)</f>
        <v/>
      </c>
      <c r="E53" s="184">
        <f>VLOOKUP(D53,區域表!A:B,2,FALSE)</f>
        <v/>
      </c>
      <c r="F53" s="185">
        <f>IFERROR(IF(VLOOKUP(A53,門市狀態!A:D,4,FALSE)=0,"",VLOOKUP(A53,門市狀態!A:D,4,FALSE)),"")</f>
        <v/>
      </c>
      <c r="G53" s="186" t="inlineStr"/>
      <c r="H53" s="187">
        <f>IF(I53&gt;0,(TEXT(I53,"yyyymmdd")&amp;$T$3&amp;A53&amp;$T$3&amp;B53&amp;$R$3),"")</f>
        <v/>
      </c>
      <c r="I53" s="191" t="inlineStr"/>
      <c r="J53" s="189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/>
      </c>
      <c r="L53" s="261">
        <f t="array" ref="L53">IF(K53&gt;0,IFERROR(HYPERLINK("#'IM'!AC"&amp;MATCH(1,(IM!$F$1:$F$7702=A53)*(ISNUMBER(SEARCH("PMQ2",IM!$AC$1:$AC$7702))),0),"檢核"),"未登錄"),"")</f>
        <v/>
      </c>
      <c r="M53" s="264">
        <f t="array" ref="M53">IF(AND(SUMPRODUCT((IM!F2:F684=A53)*(ISNUMBER(SEARCH("EDC", IM!AC2:AC684))))&gt;0), "EDC", "")</f>
        <v/>
      </c>
      <c r="N53" s="307">
        <f t="array" ref="N53">IF(AND(SUMPRODUCT((IM!F2:F684=A53)*(ISNUMBER(SEARCH("STAR", IM!AC2:AC684))))&gt;0), "STAR", "")</f>
        <v/>
      </c>
      <c r="O53" s="298">
        <f t="array" ref="O53">IFERROR(INDEX(IM!$X$2:$X$652, MATCH(1, (IM!$F$2:$F$652=A53) * (ISNUMBER(SEARCH($D$1, IM!$AC$2:$AC$652))), 0)), "")</f>
        <v/>
      </c>
      <c r="P53" s="192">
        <f>(TEXT(I53,"yyyymmdd"))&amp;$T$3&amp;A53&amp;$T$3&amp;B53&amp;$R$3</f>
        <v/>
      </c>
      <c r="Q53" s="311" t="n"/>
      <c r="R53" s="311" t="n"/>
      <c r="S53" s="311" t="n"/>
      <c r="T53" s="311" t="n"/>
      <c r="U53" s="301">
        <f>IF(AND(W53&lt;&gt;"", X53&lt;&gt;""), 2, IF(OR(W53&lt;&gt;"", X53&lt;&gt;""), 1, 0))</f>
        <v/>
      </c>
      <c r="V53" s="285">
        <f>IF(I53="", "未到店",
IF(M53&lt;&gt;"EDC", "異常",
IF(OR(AND(Y53="STAR", N53="STAR"), AND(Y53&lt;&gt;"STAR", N53="")), "已完工", "異常")
)
)</f>
        <v/>
      </c>
      <c r="W53" s="312" t="inlineStr">
        <is>
          <t>8155000056</t>
        </is>
      </c>
      <c r="X53" s="313" t="inlineStr">
        <is>
          <t>8155001361</t>
        </is>
      </c>
      <c r="Y53" s="313">
        <f>IF(U53&gt;0,"STAR","")</f>
        <v/>
      </c>
    </row>
    <row r="54" ht="15.75" customHeight="1" s="140">
      <c r="A54" s="180" t="n">
        <v>4184</v>
      </c>
      <c r="B54" s="181" t="inlineStr">
        <is>
          <t>三重今大店</t>
        </is>
      </c>
      <c r="C54" s="182">
        <f>VLOOKUP($A54,'0919門市清單主檔'!B:V,20,FALSE)</f>
        <v/>
      </c>
      <c r="D54" s="183">
        <f>VLOOKUP($A54,'0919門市清單主檔'!B:V,21,FALSE)</f>
        <v/>
      </c>
      <c r="E54" s="184">
        <f>VLOOKUP(D54,區域表!A:B,2,FALSE)</f>
        <v/>
      </c>
      <c r="F54" s="185">
        <f>IFERROR(IF(VLOOKUP(A54,門市狀態!A:D,4,FALSE)=0,"",VLOOKUP(A54,門市狀態!A:D,4,FALSE)),"")</f>
        <v/>
      </c>
      <c r="G54" s="186" t="inlineStr"/>
      <c r="H54" s="187">
        <f>IF(I54&gt;0,(TEXT(I54,"yyyymmdd")&amp;$T$3&amp;A54&amp;$T$3&amp;B54&amp;$R$3),"")</f>
        <v/>
      </c>
      <c r="I54" s="191" t="inlineStr"/>
      <c r="J54" s="189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/>
      </c>
      <c r="L54" s="261">
        <f t="array" ref="L54">IF(K54&gt;0,IFERROR(HYPERLINK("#'IM'!AC"&amp;MATCH(1,(IM!$F$1:$F$7702=A54)*(ISNUMBER(SEARCH("PMQ2",IM!$AC$1:$AC$7702))),0),"檢核"),"未登錄"),"")</f>
        <v/>
      </c>
      <c r="M54" s="264">
        <f t="array" ref="M54">IF(AND(SUMPRODUCT((IM!F2:F685=A54)*(ISNUMBER(SEARCH("EDC", IM!AC2:AC685))))&gt;0), "EDC", "")</f>
        <v/>
      </c>
      <c r="N54" s="307">
        <f t="array" ref="N54">IF(AND(SUMPRODUCT((IM!F2:F685=A54)*(ISNUMBER(SEARCH("STAR", IM!AC2:AC685))))&gt;0), "STAR", "")</f>
        <v/>
      </c>
      <c r="O54" s="298">
        <f t="array" ref="O54">IFERROR(INDEX(IM!$X$2:$X$652, MATCH(1, (IM!$F$2:$F$652=A54) * (ISNUMBER(SEARCH($D$1, IM!$AC$2:$AC$652))), 0)), "")</f>
        <v/>
      </c>
      <c r="P54" s="192">
        <f>(TEXT(I54,"yyyymmdd"))&amp;$T$3&amp;A54&amp;$T$3&amp;B54&amp;$R$3</f>
        <v/>
      </c>
      <c r="Q54" s="311" t="n"/>
      <c r="R54" s="311" t="n"/>
      <c r="S54" s="311" t="n"/>
      <c r="T54" s="311" t="n"/>
      <c r="U54" s="301">
        <f>IF(AND(W54&lt;&gt;"", X54&lt;&gt;""), 2, IF(OR(W54&lt;&gt;"", X54&lt;&gt;""), 1, 0))</f>
        <v/>
      </c>
      <c r="V54" s="285">
        <f>IF(I54="", "未到店",
IF(M54&lt;&gt;"EDC", "異常",
IF(OR(AND(Y54="STAR", N54="STAR"), AND(Y54&lt;&gt;"STAR", N54="")), "已完工", "異常")
)
)</f>
        <v/>
      </c>
      <c r="W54" s="312" t="inlineStr">
        <is>
          <t>8155000035</t>
        </is>
      </c>
      <c r="X54" s="313" t="n"/>
      <c r="Y54" s="313">
        <f>IF(U54&gt;0,"STAR","")</f>
        <v/>
      </c>
    </row>
    <row r="55" ht="15.75" customHeight="1" s="140">
      <c r="A55" s="180" t="n">
        <v>2543</v>
      </c>
      <c r="B55" s="181" t="inlineStr">
        <is>
          <t>三重大仁店</t>
        </is>
      </c>
      <c r="C55" s="182">
        <f>VLOOKUP($A55,'0919門市清單主檔'!B:V,20,FALSE)</f>
        <v/>
      </c>
      <c r="D55" s="183">
        <f>VLOOKUP($A55,'0919門市清單主檔'!B:V,21,FALSE)</f>
        <v/>
      </c>
      <c r="E55" s="184">
        <f>VLOOKUP(D55,區域表!A:B,2,FALSE)</f>
        <v/>
      </c>
      <c r="F55" s="185">
        <f>IFERROR(IF(VLOOKUP(A55,門市狀態!A:D,4,FALSE)=0,"",VLOOKUP(A55,門市狀態!A:D,4,FALSE)),"")</f>
        <v/>
      </c>
      <c r="G55" s="186" t="inlineStr"/>
      <c r="H55" s="187">
        <f>IF(I55&gt;0,(TEXT(I55,"yyyymmdd")&amp;$T$3&amp;A55&amp;$T$3&amp;B55&amp;$R$3),"")</f>
        <v/>
      </c>
      <c r="I55" s="191" t="inlineStr"/>
      <c r="J55" s="189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/>
      </c>
      <c r="L55" s="261">
        <f t="array" ref="L55">IF(K55&gt;0,IFERROR(HYPERLINK("#'IM'!AC"&amp;MATCH(1,(IM!$F$1:$F$7702=A55)*(ISNUMBER(SEARCH("PMQ2",IM!$AC$1:$AC$7702))),0),"檢核"),"未登錄"),"")</f>
        <v/>
      </c>
      <c r="M55" s="264">
        <f t="array" ref="M55">IF(AND(SUMPRODUCT((IM!F2:F686=A55)*(ISNUMBER(SEARCH("EDC", IM!AC2:AC686))))&gt;0), "EDC", "")</f>
        <v/>
      </c>
      <c r="N55" s="307">
        <f t="array" ref="N55">IF(AND(SUMPRODUCT((IM!F2:F686=A55)*(ISNUMBER(SEARCH("STAR", IM!AC2:AC686))))&gt;0), "STAR", "")</f>
        <v/>
      </c>
      <c r="O55" s="298">
        <f t="array" ref="O55">IFERROR(INDEX(IM!$X$2:$X$652, MATCH(1, (IM!$F$2:$F$652=A55) * (ISNUMBER(SEARCH($D$1, IM!$AC$2:$AC$652))), 0)), "")</f>
        <v/>
      </c>
      <c r="P55" s="192">
        <f>(TEXT(I55,"yyyymmdd"))&amp;$T$3&amp;A55&amp;$T$3&amp;B55&amp;$R$3</f>
        <v/>
      </c>
      <c r="Q55" s="311" t="n"/>
      <c r="R55" s="311" t="n"/>
      <c r="S55" s="311" t="n"/>
      <c r="T55" s="311" t="n"/>
      <c r="U55" s="301">
        <f>IF(AND(W55&lt;&gt;"", X55&lt;&gt;""), 2, IF(OR(W55&lt;&gt;"", X55&lt;&gt;""), 1, 0))</f>
        <v/>
      </c>
      <c r="V55" s="285">
        <f>IF(I55="", "未到店",
IF(M55&lt;&gt;"EDC", "異常",
IF(OR(AND(Y55="STAR", N55="STAR"), AND(Y55&lt;&gt;"STAR", N55="")), "已完工", "異常")
)
)</f>
        <v/>
      </c>
      <c r="W55" s="312" t="inlineStr">
        <is>
          <t>8155001751</t>
        </is>
      </c>
      <c r="X55" s="313" t="inlineStr">
        <is>
          <t>8155001752</t>
        </is>
      </c>
      <c r="Y55" s="313">
        <f>IF(U55&gt;0,"STAR","")</f>
        <v/>
      </c>
    </row>
    <row r="56" ht="15.75" customHeight="1" s="140">
      <c r="A56" s="180" t="n">
        <v>2209</v>
      </c>
      <c r="B56" s="181" t="inlineStr">
        <is>
          <t>北縣重強店</t>
        </is>
      </c>
      <c r="C56" s="182">
        <f>VLOOKUP($A56,'0919門市清單主檔'!B:V,20,FALSE)</f>
        <v/>
      </c>
      <c r="D56" s="183">
        <f>VLOOKUP($A56,'0919門市清單主檔'!B:V,21,FALSE)</f>
        <v/>
      </c>
      <c r="E56" s="184">
        <f>VLOOKUP(D56,區域表!A:B,2,FALSE)</f>
        <v/>
      </c>
      <c r="F56" s="185">
        <f>IFERROR(IF(VLOOKUP(A56,門市狀態!A:D,4,FALSE)=0,"",VLOOKUP(A56,門市狀態!A:D,4,FALSE)),"")</f>
        <v/>
      </c>
      <c r="G56" s="186" t="inlineStr"/>
      <c r="H56" s="187">
        <f>IF(I56&gt;0,(TEXT(I56,"yyyymmdd")&amp;$T$3&amp;A56&amp;$T$3&amp;B56&amp;$R$3),"")</f>
        <v/>
      </c>
      <c r="I56" s="191" t="inlineStr"/>
      <c r="J56" s="189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/>
      </c>
      <c r="L56" s="261">
        <f t="array" ref="L56">IF(K56&gt;0,IFERROR(HYPERLINK("#'IM'!AC"&amp;MATCH(1,(IM!$F$1:$F$7702=A56)*(ISNUMBER(SEARCH("PMQ2",IM!$AC$1:$AC$7702))),0),"檢核"),"未登錄"),"")</f>
        <v/>
      </c>
      <c r="M56" s="264">
        <f t="array" ref="M56">IF(AND(SUMPRODUCT((IM!F2:F687=A56)*(ISNUMBER(SEARCH("EDC", IM!AC2:AC687))))&gt;0), "EDC", "")</f>
        <v/>
      </c>
      <c r="N56" s="307">
        <f t="array" ref="N56">IF(AND(SUMPRODUCT((IM!F2:F687=A56)*(ISNUMBER(SEARCH("STAR", IM!AC2:AC687))))&gt;0), "STAR", "")</f>
        <v/>
      </c>
      <c r="O56" s="298">
        <f t="array" ref="O56">IFERROR(INDEX(IM!$X$2:$X$652, MATCH(1, (IM!$F$2:$F$652=A56) * (ISNUMBER(SEARCH($D$1, IM!$AC$2:$AC$652))), 0)), "")</f>
        <v/>
      </c>
      <c r="P56" s="192">
        <f>(TEXT(I56,"yyyymmdd"))&amp;$T$3&amp;A56&amp;$T$3&amp;B56&amp;$R$3</f>
        <v/>
      </c>
      <c r="Q56" s="311" t="n"/>
      <c r="R56" s="311" t="n"/>
      <c r="S56" s="311" t="n"/>
      <c r="T56" s="311" t="n"/>
      <c r="U56" s="301">
        <f>IF(AND(W56&lt;&gt;"", X56&lt;&gt;""), 2, IF(OR(W56&lt;&gt;"", X56&lt;&gt;""), 1, 0))</f>
        <v/>
      </c>
      <c r="V56" s="285">
        <f>IF(I56="", "未到店",
IF(M56&lt;&gt;"EDC", "異常",
IF(OR(AND(Y56="STAR", N56="STAR"), AND(Y56&lt;&gt;"STAR", N56="")), "已完工", "異常")
)
)</f>
        <v/>
      </c>
      <c r="X56" s="313" t="inlineStr">
        <is>
          <t>8155001627</t>
        </is>
      </c>
      <c r="Y56" s="313">
        <f>IF(U56&gt;0,"STAR","")</f>
        <v/>
      </c>
    </row>
    <row r="57" ht="15.75" customHeight="1" s="140">
      <c r="A57" s="180" t="n">
        <v>4539</v>
      </c>
      <c r="B57" s="181" t="inlineStr">
        <is>
          <t>三重自信店</t>
        </is>
      </c>
      <c r="C57" s="182">
        <f>VLOOKUP($A57,'0919門市清單主檔'!B:V,20,FALSE)</f>
        <v/>
      </c>
      <c r="D57" s="183">
        <f>VLOOKUP($A57,'0919門市清單主檔'!B:V,21,FALSE)</f>
        <v/>
      </c>
      <c r="E57" s="184">
        <f>VLOOKUP(D57,區域表!A:B,2,FALSE)</f>
        <v/>
      </c>
      <c r="F57" s="185">
        <f>IFERROR(IF(VLOOKUP(A57,門市狀態!A:D,4,FALSE)=0,"",VLOOKUP(A57,門市狀態!A:D,4,FALSE)),"")</f>
        <v/>
      </c>
      <c r="G57" s="186" t="inlineStr"/>
      <c r="H57" s="187">
        <f>IF(I57&gt;0,(TEXT(I57,"yyyymmdd")&amp;$T$3&amp;A57&amp;$T$3&amp;B57&amp;$R$3),"")</f>
        <v/>
      </c>
      <c r="I57" s="191" t="inlineStr"/>
      <c r="J57" s="189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/>
      </c>
      <c r="L57" s="261">
        <f t="array" ref="L57">IF(K57&gt;0,IFERROR(HYPERLINK("#'IM'!AC"&amp;MATCH(1,(IM!$F$1:$F$7702=A57)*(ISNUMBER(SEARCH("PMQ2",IM!$AC$1:$AC$7702))),0),"檢核"),"未登錄"),"")</f>
        <v/>
      </c>
      <c r="M57" s="264">
        <f t="array" ref="M57">IF(AND(SUMPRODUCT((IM!F2:F688=A57)*(ISNUMBER(SEARCH("EDC", IM!AC2:AC688))))&gt;0), "EDC", "")</f>
        <v/>
      </c>
      <c r="N57" s="307">
        <f t="array" ref="N57">IF(AND(SUMPRODUCT((IM!F2:F688=A57)*(ISNUMBER(SEARCH("STAR", IM!AC2:AC688))))&gt;0), "STAR", "")</f>
        <v/>
      </c>
      <c r="O57" s="298">
        <f t="array" ref="O57">IFERROR(INDEX(IM!$X$2:$X$652, MATCH(1, (IM!$F$2:$F$652=A57) * (ISNUMBER(SEARCH($D$1, IM!$AC$2:$AC$652))), 0)), "")</f>
        <v/>
      </c>
      <c r="P57" s="192">
        <f>(TEXT(I57,"yyyymmdd"))&amp;$T$3&amp;A57&amp;$T$3&amp;B57&amp;$R$3</f>
        <v/>
      </c>
      <c r="Q57" s="311" t="n"/>
      <c r="R57" s="311" t="n"/>
      <c r="S57" s="311" t="n"/>
      <c r="T57" s="311" t="n"/>
      <c r="U57" s="301">
        <f>IF(AND(W57&lt;&gt;"", X57&lt;&gt;""), 2, IF(OR(W57&lt;&gt;"", X57&lt;&gt;""), 1, 0))</f>
        <v/>
      </c>
      <c r="V57" s="285">
        <f>IF(I57="", "未到店",
IF(M57&lt;&gt;"EDC", "異常",
IF(OR(AND(Y57="STAR", N57="STAR"), AND(Y57&lt;&gt;"STAR", N57="")), "已完工", "異常")
)
)</f>
        <v/>
      </c>
      <c r="W57" s="312" t="inlineStr">
        <is>
          <t>8155002529</t>
        </is>
      </c>
      <c r="X57" s="313" t="inlineStr">
        <is>
          <t>8155002530</t>
        </is>
      </c>
      <c r="Y57" s="313">
        <f>IF(U57&gt;0,"STAR","")</f>
        <v/>
      </c>
    </row>
    <row r="58" ht="15.75" customHeight="1" s="140">
      <c r="A58" s="180" t="n">
        <v>4163</v>
      </c>
      <c r="B58" s="181" t="inlineStr">
        <is>
          <t>新莊中泉店</t>
        </is>
      </c>
      <c r="C58" s="182">
        <f>VLOOKUP($A58,'0919門市清單主檔'!B:V,20,FALSE)</f>
        <v/>
      </c>
      <c r="D58" s="183">
        <f>VLOOKUP($A58,'0919門市清單主檔'!B:V,21,FALSE)</f>
        <v/>
      </c>
      <c r="E58" s="184">
        <f>VLOOKUP(D58,區域表!A:B,2,FALSE)</f>
        <v/>
      </c>
      <c r="F58" s="185">
        <f>IFERROR(IF(VLOOKUP(A58,門市狀態!A:D,4,FALSE)=0,"",VLOOKUP(A58,門市狀態!A:D,4,FALSE)),"")</f>
        <v/>
      </c>
      <c r="G58" s="186" t="inlineStr"/>
      <c r="H58" s="187">
        <f>IF(I58&gt;0,(TEXT(I58,"yyyymmdd")&amp;$T$3&amp;A58&amp;$T$3&amp;B58&amp;$R$3),"")</f>
        <v/>
      </c>
      <c r="I58" s="191" t="inlineStr"/>
      <c r="J58" s="189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/>
      </c>
      <c r="L58" s="261">
        <f t="array" ref="L58">IF(K58&gt;0,IFERROR(HYPERLINK("#'IM'!AC"&amp;MATCH(1,(IM!$F$1:$F$7702=A58)*(ISNUMBER(SEARCH("PMQ2",IM!$AC$1:$AC$7702))),0),"檢核"),"未登錄"),"")</f>
        <v/>
      </c>
      <c r="M58" s="264">
        <f t="array" ref="M58">IF(AND(SUMPRODUCT((IM!F2:F689=A58)*(ISNUMBER(SEARCH("EDC", IM!AC2:AC689))))&gt;0), "EDC", "")</f>
        <v/>
      </c>
      <c r="N58" s="307">
        <f t="array" ref="N58">IF(AND(SUMPRODUCT((IM!F2:F689=A58)*(ISNUMBER(SEARCH("STAR", IM!AC2:AC689))))&gt;0), "STAR", "")</f>
        <v/>
      </c>
      <c r="O58" s="298">
        <f t="array" ref="O58">IFERROR(INDEX(IM!$X$2:$X$652, MATCH(1, (IM!$F$2:$F$652=A58) * (ISNUMBER(SEARCH($D$1, IM!$AC$2:$AC$652))), 0)), "")</f>
        <v/>
      </c>
      <c r="P58" s="192">
        <f>(TEXT(I58,"yyyymmdd"))&amp;$T$3&amp;A58&amp;$T$3&amp;B58&amp;$R$3</f>
        <v/>
      </c>
      <c r="Q58" s="311" t="n"/>
      <c r="R58" s="311" t="n"/>
      <c r="S58" s="311" t="n"/>
      <c r="T58" s="311" t="n"/>
      <c r="U58" s="301">
        <f>IF(AND(W58&lt;&gt;"", X58&lt;&gt;""), 2, IF(OR(W58&lt;&gt;"", X58&lt;&gt;""), 1, 0))</f>
        <v/>
      </c>
      <c r="V58" s="285">
        <f>IF(I58="", "未到店",
IF(M58&lt;&gt;"EDC", "異常",
IF(OR(AND(Y58="STAR", N58="STAR"), AND(Y58&lt;&gt;"STAR", N58="")), "已完工", "異常")
)
)</f>
        <v/>
      </c>
      <c r="W58" s="312" t="inlineStr">
        <is>
          <t>8155000269</t>
        </is>
      </c>
      <c r="X58" s="313" t="inlineStr">
        <is>
          <t>8155000270</t>
        </is>
      </c>
      <c r="Y58" s="313">
        <f>IF(U58&gt;0,"STAR","")</f>
        <v/>
      </c>
    </row>
    <row r="59" ht="15.75" customHeight="1" s="140">
      <c r="A59" s="180" t="inlineStr">
        <is>
          <t>D024</t>
        </is>
      </c>
      <c r="B59" s="181" t="inlineStr">
        <is>
          <t>三重三民店</t>
        </is>
      </c>
      <c r="C59" s="182">
        <f>VLOOKUP($A59,'0919門市清單主檔'!B:V,20,FALSE)</f>
        <v/>
      </c>
      <c r="D59" s="183">
        <f>VLOOKUP($A59,'0919門市清單主檔'!B:V,21,FALSE)</f>
        <v/>
      </c>
      <c r="E59" s="184">
        <f>VLOOKUP(D59,區域表!A:B,2,FALSE)</f>
        <v/>
      </c>
      <c r="F59" s="185">
        <f>IFERROR(IF(VLOOKUP(A59,門市狀態!A:D,4,FALSE)=0,"",VLOOKUP(A59,門市狀態!A:D,4,FALSE)),"")</f>
        <v/>
      </c>
      <c r="G59" s="186" t="inlineStr"/>
      <c r="H59" s="187">
        <f>IF(I59&gt;0,(TEXT(I59,"yyyymmdd")&amp;$T$3&amp;A59&amp;$T$3&amp;B59&amp;$R$3),"")</f>
        <v/>
      </c>
      <c r="I59" s="191" t="inlineStr"/>
      <c r="J59" s="189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/>
      </c>
      <c r="L59" s="261">
        <f t="array" ref="L59">IF(K59&gt;0,IFERROR(HYPERLINK("#'IM'!AC"&amp;MATCH(1,(IM!$F$1:$F$7702=A59)*(ISNUMBER(SEARCH("PMQ2",IM!$AC$1:$AC$7702))),0),"檢核"),"未登錄"),"")</f>
        <v/>
      </c>
      <c r="M59" s="264">
        <f t="array" ref="M59">IF(AND(SUMPRODUCT((IM!F2:F690=A59)*(ISNUMBER(SEARCH("EDC", IM!AC2:AC690))))&gt;0), "EDC", "")</f>
        <v/>
      </c>
      <c r="N59" s="307">
        <f t="array" ref="N59">IF(AND(SUMPRODUCT((IM!F2:F690=A59)*(ISNUMBER(SEARCH("STAR", IM!AC2:AC690))))&gt;0), "STAR", "")</f>
        <v/>
      </c>
      <c r="O59" s="298">
        <f t="array" ref="O59">IFERROR(INDEX(IM!$X$2:$X$652, MATCH(1, (IM!$F$2:$F$652=A59) * (ISNUMBER(SEARCH($D$1, IM!$AC$2:$AC$652))), 0)), "")</f>
        <v/>
      </c>
      <c r="P59" s="192">
        <f>(TEXT(I59,"yyyymmdd"))&amp;$T$3&amp;A59&amp;$T$3&amp;B59&amp;$R$3</f>
        <v/>
      </c>
      <c r="Q59" s="311" t="n"/>
      <c r="R59" s="311" t="n"/>
      <c r="S59" s="311" t="n"/>
      <c r="T59" s="311" t="n"/>
      <c r="U59" s="301">
        <f>IF(AND(W59&lt;&gt;"", X59&lt;&gt;""), 2, IF(OR(W59&lt;&gt;"", X59&lt;&gt;""), 1, 0))</f>
        <v/>
      </c>
      <c r="V59" s="285">
        <f>IF(I59="", "未到店",
IF(M59&lt;&gt;"EDC", "異常",
IF(OR(AND(Y59="STAR", N59="STAR"), AND(Y59&lt;&gt;"STAR", N59="")), "已完工", "異常")
)
)</f>
        <v/>
      </c>
      <c r="W59" s="312" t="inlineStr">
        <is>
          <t>8155001364</t>
        </is>
      </c>
      <c r="X59" s="313" t="inlineStr">
        <is>
          <t>8155000041</t>
        </is>
      </c>
      <c r="Y59" s="313">
        <f>IF(U59&gt;0,"STAR","")</f>
        <v/>
      </c>
    </row>
    <row r="60" ht="15.75" customHeight="1" s="140">
      <c r="A60" s="180" t="n">
        <v>3676</v>
      </c>
      <c r="B60" s="181" t="inlineStr">
        <is>
          <t>三重田心店</t>
        </is>
      </c>
      <c r="C60" s="182">
        <f>VLOOKUP($A60,'0919門市清單主檔'!B:V,20,FALSE)</f>
        <v/>
      </c>
      <c r="D60" s="183">
        <f>VLOOKUP($A60,'0919門市清單主檔'!B:V,21,FALSE)</f>
        <v/>
      </c>
      <c r="E60" s="184">
        <f>VLOOKUP(D60,區域表!A:B,2,FALSE)</f>
        <v/>
      </c>
      <c r="F60" s="185">
        <f>IFERROR(IF(VLOOKUP(A60,門市狀態!A:D,4,FALSE)=0,"",VLOOKUP(A60,門市狀態!A:D,4,FALSE)),"")</f>
        <v/>
      </c>
      <c r="G60" s="186" t="inlineStr"/>
      <c r="H60" s="187">
        <f>IF(I60&gt;0,(TEXT(I60,"yyyymmdd")&amp;$T$3&amp;A60&amp;$T$3&amp;B60&amp;$R$3),"")</f>
        <v/>
      </c>
      <c r="I60" s="191" t="inlineStr"/>
      <c r="J60" s="189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/>
      </c>
      <c r="L60" s="261">
        <f t="array" ref="L60">IF(K60&gt;0,IFERROR(HYPERLINK("#'IM'!AC"&amp;MATCH(1,(IM!$F$1:$F$7702=A60)*(ISNUMBER(SEARCH("PMQ2",IM!$AC$1:$AC$7702))),0),"檢核"),"未登錄"),"")</f>
        <v/>
      </c>
      <c r="M60" s="264">
        <f t="array" ref="M60">IF(AND(SUMPRODUCT((IM!F2:F691=A60)*(ISNUMBER(SEARCH("EDC", IM!AC2:AC691))))&gt;0), "EDC", "")</f>
        <v/>
      </c>
      <c r="N60" s="307">
        <f t="array" ref="N60">IF(AND(SUMPRODUCT((IM!F2:F691=A60)*(ISNUMBER(SEARCH("STAR", IM!AC2:AC691))))&gt;0), "STAR", "")</f>
        <v/>
      </c>
      <c r="O60" s="298">
        <f t="array" ref="O60">IFERROR(INDEX(IM!$X$2:$X$652, MATCH(1, (IM!$F$2:$F$652=A60) * (ISNUMBER(SEARCH($D$1, IM!$AC$2:$AC$652))), 0)), "")</f>
        <v/>
      </c>
      <c r="P60" s="192">
        <f>(TEXT(I60,"yyyymmdd"))&amp;$T$3&amp;A60&amp;$T$3&amp;B60&amp;$R$3</f>
        <v/>
      </c>
      <c r="Q60" s="311" t="n"/>
      <c r="R60" s="311" t="n"/>
      <c r="S60" s="311" t="n"/>
      <c r="T60" s="311" t="n"/>
      <c r="U60" s="301">
        <f>IF(AND(W60&lt;&gt;"", X60&lt;&gt;""), 2, IF(OR(W60&lt;&gt;"", X60&lt;&gt;""), 1, 0))</f>
        <v/>
      </c>
      <c r="V60" s="285">
        <f>IF(I60="", "未到店",
IF(M60&lt;&gt;"EDC", "異常",
IF(OR(AND(Y60="STAR", N60="STAR"), AND(Y60&lt;&gt;"STAR", N60="")), "已完工", "異常")
)
)</f>
        <v/>
      </c>
      <c r="W60" s="312" t="inlineStr">
        <is>
          <t>8155002176</t>
        </is>
      </c>
      <c r="X60" s="313" t="inlineStr">
        <is>
          <t>8155002693</t>
        </is>
      </c>
      <c r="Y60" s="313">
        <f>IF(U60&gt;0,"STAR","")</f>
        <v/>
      </c>
    </row>
    <row r="61" ht="15.75" customHeight="1" s="140">
      <c r="A61" s="180" t="n">
        <v>4586</v>
      </c>
      <c r="B61" s="181" t="inlineStr">
        <is>
          <t>三重三文店</t>
        </is>
      </c>
      <c r="C61" s="182">
        <f>VLOOKUP($A61,'0919門市清單主檔'!B:V,20,FALSE)</f>
        <v/>
      </c>
      <c r="D61" s="183">
        <f>VLOOKUP($A61,'0919門市清單主檔'!B:V,21,FALSE)</f>
        <v/>
      </c>
      <c r="E61" s="184">
        <f>VLOOKUP(D61,區域表!A:B,2,FALSE)</f>
        <v/>
      </c>
      <c r="F61" s="185">
        <f>IFERROR(IF(VLOOKUP(A61,門市狀態!A:D,4,FALSE)=0,"",VLOOKUP(A61,門市狀態!A:D,4,FALSE)),"")</f>
        <v/>
      </c>
      <c r="G61" s="186" t="inlineStr"/>
      <c r="H61" s="187">
        <f>IF(I61&gt;0,(TEXT(I61,"yyyymmdd")&amp;$T$3&amp;A61&amp;$T$3&amp;B61&amp;$R$3),"")</f>
        <v/>
      </c>
      <c r="I61" s="191" t="inlineStr"/>
      <c r="J61" s="189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/>
      </c>
      <c r="L61" s="261">
        <f t="array" ref="L61">IF(K61&gt;0,IFERROR(HYPERLINK("#'IM'!AC"&amp;MATCH(1,(IM!$F$1:$F$7702=A61)*(ISNUMBER(SEARCH("PMQ2",IM!$AC$1:$AC$7702))),0),"檢核"),"未登錄"),"")</f>
        <v/>
      </c>
      <c r="M61" s="264">
        <f t="array" ref="M61">IF(AND(SUMPRODUCT((IM!F2:F692=A61)*(ISNUMBER(SEARCH("EDC", IM!AC2:AC692))))&gt;0), "EDC", "")</f>
        <v/>
      </c>
      <c r="N61" s="307">
        <f t="array" ref="N61">IF(AND(SUMPRODUCT((IM!F2:F692=A61)*(ISNUMBER(SEARCH("STAR", IM!AC2:AC692))))&gt;0), "STAR", "")</f>
        <v/>
      </c>
      <c r="O61" s="298">
        <f t="array" ref="O61">IFERROR(INDEX(IM!$X$2:$X$652, MATCH(1, (IM!$F$2:$F$652=A61) * (ISNUMBER(SEARCH($D$1, IM!$AC$2:$AC$652))), 0)), "")</f>
        <v/>
      </c>
      <c r="P61" s="192">
        <f>(TEXT(I61,"yyyymmdd"))&amp;$T$3&amp;A61&amp;$T$3&amp;B61&amp;$R$3</f>
        <v/>
      </c>
      <c r="Q61" s="311" t="n"/>
      <c r="R61" s="311" t="n"/>
      <c r="S61" s="311" t="n"/>
      <c r="T61" s="311" t="n"/>
      <c r="U61" s="301">
        <f>IF(AND(W61&lt;&gt;"", X61&lt;&gt;""), 2, IF(OR(W61&lt;&gt;"", X61&lt;&gt;""), 1, 0))</f>
        <v/>
      </c>
      <c r="V61" s="285">
        <f>IF(I61="", "未到店",
IF(M61&lt;&gt;"EDC", "異常",
IF(OR(AND(Y61="STAR", N61="STAR"), AND(Y61&lt;&gt;"STAR", N61="")), "已完工", "異常")
)
)</f>
        <v/>
      </c>
      <c r="X61" s="313" t="n"/>
      <c r="Y61" s="313">
        <f>IF(U61&gt;0,"STAR","")</f>
        <v/>
      </c>
    </row>
    <row r="62" ht="15.75" customHeight="1" s="140">
      <c r="A62" s="180" t="n">
        <v>4312</v>
      </c>
      <c r="B62" s="181" t="inlineStr">
        <is>
          <t>三重文化北</t>
        </is>
      </c>
      <c r="C62" s="182">
        <f>VLOOKUP($A62,'0919門市清單主檔'!B:V,20,FALSE)</f>
        <v/>
      </c>
      <c r="D62" s="183">
        <f>VLOOKUP($A62,'0919門市清單主檔'!B:V,21,FALSE)</f>
        <v/>
      </c>
      <c r="E62" s="184">
        <f>VLOOKUP(D62,區域表!A:B,2,FALSE)</f>
        <v/>
      </c>
      <c r="F62" s="185">
        <f>IFERROR(IF(VLOOKUP(A62,門市狀態!A:D,4,FALSE)=0,"",VLOOKUP(A62,門市狀態!A:D,4,FALSE)),"")</f>
        <v/>
      </c>
      <c r="G62" s="186" t="inlineStr"/>
      <c r="H62" s="187">
        <f>IF(I62&gt;0,(TEXT(I62,"yyyymmdd")&amp;$T$3&amp;A62&amp;$T$3&amp;B62&amp;$R$3),"")</f>
        <v/>
      </c>
      <c r="I62" s="191" t="inlineStr"/>
      <c r="J62" s="189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/>
      </c>
      <c r="L62" s="261">
        <f t="array" ref="L62">IF(K62&gt;0,IFERROR(HYPERLINK("#'IM'!AC"&amp;MATCH(1,(IM!$F$1:$F$7702=A62)*(ISNUMBER(SEARCH("PMQ2",IM!$AC$1:$AC$7702))),0),"檢核"),"未登錄"),"")</f>
        <v/>
      </c>
      <c r="M62" s="264">
        <f t="array" ref="M62">IF(AND(SUMPRODUCT((IM!F2:F693=A62)*(ISNUMBER(SEARCH("EDC", IM!AC2:AC693))))&gt;0), "EDC", "")</f>
        <v/>
      </c>
      <c r="N62" s="307">
        <f t="array" ref="N62">IF(AND(SUMPRODUCT((IM!F2:F693=A62)*(ISNUMBER(SEARCH("STAR", IM!AC2:AC693))))&gt;0), "STAR", "")</f>
        <v/>
      </c>
      <c r="O62" s="298">
        <f t="array" ref="O62">IFERROR(INDEX(IM!$X$2:$X$652, MATCH(1, (IM!$F$2:$F$652=A62) * (ISNUMBER(SEARCH($D$1, IM!$AC$2:$AC$652))), 0)), "")</f>
        <v/>
      </c>
      <c r="P62" s="192">
        <f>(TEXT(I62,"yyyymmdd"))&amp;$T$3&amp;A62&amp;$T$3&amp;B62&amp;$R$3</f>
        <v/>
      </c>
      <c r="Q62" s="311" t="n"/>
      <c r="R62" s="311" t="n"/>
      <c r="S62" s="311" t="n"/>
      <c r="T62" s="311" t="n"/>
      <c r="U62" s="301">
        <f>IF(AND(W62&lt;&gt;"", X62&lt;&gt;""), 2, IF(OR(W62&lt;&gt;"", X62&lt;&gt;""), 1, 0))</f>
        <v/>
      </c>
      <c r="V62" s="285">
        <f>IF(I62="", "未到店",
IF(M62&lt;&gt;"EDC", "異常",
IF(OR(AND(Y62="STAR", N62="STAR"), AND(Y62&lt;&gt;"STAR", N62="")), "已完工", "異常")
)
)</f>
        <v/>
      </c>
      <c r="W62" s="312" t="inlineStr">
        <is>
          <t>8155000774</t>
        </is>
      </c>
      <c r="X62" s="313" t="inlineStr">
        <is>
          <t>8155000775</t>
        </is>
      </c>
      <c r="Y62" s="313">
        <f>IF(U62&gt;0,"STAR","")</f>
        <v/>
      </c>
    </row>
    <row r="63" ht="15.75" customHeight="1" s="140">
      <c r="A63" s="180" t="n">
        <v>2619</v>
      </c>
      <c r="B63" s="181" t="inlineStr">
        <is>
          <t>三重大榮店</t>
        </is>
      </c>
      <c r="C63" s="182">
        <f>VLOOKUP($A63,'0919門市清單主檔'!B:V,20,FALSE)</f>
        <v/>
      </c>
      <c r="D63" s="183">
        <f>VLOOKUP($A63,'0919門市清單主檔'!B:V,21,FALSE)</f>
        <v/>
      </c>
      <c r="E63" s="184">
        <f>VLOOKUP(D63,區域表!A:B,2,FALSE)</f>
        <v/>
      </c>
      <c r="F63" s="185">
        <f>IFERROR(IF(VLOOKUP(A63,門市狀態!A:D,4,FALSE)=0,"",VLOOKUP(A63,門市狀態!A:D,4,FALSE)),"")</f>
        <v/>
      </c>
      <c r="G63" s="186" t="inlineStr"/>
      <c r="H63" s="187">
        <f>IF(I63&gt;0,(TEXT(I63,"yyyymmdd")&amp;$T$3&amp;A63&amp;$T$3&amp;B63&amp;$R$3),"")</f>
        <v/>
      </c>
      <c r="I63" s="191" t="inlineStr"/>
      <c r="J63" s="189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/>
      </c>
      <c r="L63" s="261">
        <f t="array" ref="L63">IF(K63&gt;0,IFERROR(HYPERLINK("#'IM'!AC"&amp;MATCH(1,(IM!$F$1:$F$7702=A63)*(ISNUMBER(SEARCH("PMQ2",IM!$AC$1:$AC$7702))),0),"檢核"),"未登錄"),"")</f>
        <v/>
      </c>
      <c r="M63" s="264">
        <f t="array" ref="M63">IF(AND(SUMPRODUCT((IM!F2:F694=A63)*(ISNUMBER(SEARCH("EDC", IM!AC2:AC694))))&gt;0), "EDC", "")</f>
        <v/>
      </c>
      <c r="N63" s="307">
        <f t="array" ref="N63">IF(AND(SUMPRODUCT((IM!F2:F694=A63)*(ISNUMBER(SEARCH("STAR", IM!AC2:AC694))))&gt;0), "STAR", "")</f>
        <v/>
      </c>
      <c r="O63" s="298">
        <f t="array" ref="O63">IFERROR(INDEX(IM!$X$2:$X$652, MATCH(1, (IM!$F$2:$F$652=A63) * (ISNUMBER(SEARCH($D$1, IM!$AC$2:$AC$652))), 0)), "")</f>
        <v/>
      </c>
      <c r="P63" s="192">
        <f>(TEXT(I63,"yyyymmdd"))&amp;$T$3&amp;A63&amp;$T$3&amp;B63&amp;$R$3</f>
        <v/>
      </c>
      <c r="Q63" s="311" t="n"/>
      <c r="R63" s="311" t="n"/>
      <c r="S63" s="311" t="n"/>
      <c r="T63" s="311" t="n"/>
      <c r="U63" s="301">
        <f>IF(AND(W63&lt;&gt;"", X63&lt;&gt;""), 2, IF(OR(W63&lt;&gt;"", X63&lt;&gt;""), 1, 0))</f>
        <v/>
      </c>
      <c r="V63" s="285">
        <f>IF(I63="", "未到店",
IF(M63&lt;&gt;"EDC", "異常",
IF(OR(AND(Y63="STAR", N63="STAR"), AND(Y63&lt;&gt;"STAR", N63="")), "已完工", "異常")
)
)</f>
        <v/>
      </c>
      <c r="W63" s="312" t="inlineStr">
        <is>
          <t>8155001788</t>
        </is>
      </c>
      <c r="X63" s="313" t="inlineStr">
        <is>
          <t>8155002214</t>
        </is>
      </c>
      <c r="Y63" s="313">
        <f>IF(U63&gt;0,"STAR","")</f>
        <v/>
      </c>
    </row>
    <row r="64" ht="15.75" customHeight="1" s="140">
      <c r="A64" s="180" t="n">
        <v>2691</v>
      </c>
      <c r="B64" s="181" t="inlineStr">
        <is>
          <t>五股興珍店</t>
        </is>
      </c>
      <c r="C64" s="182">
        <f>VLOOKUP($A64,'0919門市清單主檔'!B:V,20,FALSE)</f>
        <v/>
      </c>
      <c r="D64" s="183">
        <f>VLOOKUP($A64,'0919門市清單主檔'!B:V,21,FALSE)</f>
        <v/>
      </c>
      <c r="E64" s="184">
        <f>VLOOKUP(D64,區域表!A:B,2,FALSE)</f>
        <v/>
      </c>
      <c r="F64" s="185">
        <f>IFERROR(IF(VLOOKUP(A64,門市狀態!A:D,4,FALSE)=0,"",VLOOKUP(A64,門市狀態!A:D,4,FALSE)),"")</f>
        <v/>
      </c>
      <c r="G64" s="186" t="inlineStr"/>
      <c r="H64" s="187">
        <f>IF(I64&gt;0,(TEXT(I64,"yyyymmdd")&amp;$T$3&amp;A64&amp;$T$3&amp;B64&amp;$R$3),"")</f>
        <v/>
      </c>
      <c r="I64" s="191" t="inlineStr"/>
      <c r="J64" s="189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/>
      </c>
      <c r="L64" s="261">
        <f t="array" ref="L64">IF(K64&gt;0,IFERROR(HYPERLINK("#'IM'!AC"&amp;MATCH(1,(IM!$F$1:$F$7702=A64)*(ISNUMBER(SEARCH("PMQ2",IM!$AC$1:$AC$7702))),0),"檢核"),"未登錄"),"")</f>
        <v/>
      </c>
      <c r="M64" s="264">
        <f t="array" ref="M64">IF(AND(SUMPRODUCT((IM!F2:F696=A64)*(ISNUMBER(SEARCH("EDC", IM!AC2:AC696))))&gt;0), "EDC", "")</f>
        <v/>
      </c>
      <c r="N64" s="307">
        <f t="array" ref="N64">IF(AND(SUMPRODUCT((IM!F2:F696=A64)*(ISNUMBER(SEARCH("STAR", IM!AC2:AC696))))&gt;0), "STAR", "")</f>
        <v/>
      </c>
      <c r="O64" s="298">
        <f t="array" ref="O64">IFERROR(INDEX(IM!$X$2:$X$652, MATCH(1, (IM!$F$2:$F$652=A64) * (ISNUMBER(SEARCH($D$1, IM!$AC$2:$AC$652))), 0)), "")</f>
        <v/>
      </c>
      <c r="P64" s="192">
        <f>(TEXT(I64,"yyyymmdd"))&amp;$T$3&amp;A64&amp;$T$3&amp;B64&amp;$R$3</f>
        <v/>
      </c>
      <c r="Q64" s="311" t="n"/>
      <c r="R64" s="311" t="n"/>
      <c r="S64" s="311" t="n"/>
      <c r="T64" s="311" t="n"/>
      <c r="U64" s="301">
        <f>IF(AND(W64&lt;&gt;"", X64&lt;&gt;""), 2, IF(OR(W64&lt;&gt;"", X64&lt;&gt;""), 1, 0))</f>
        <v/>
      </c>
      <c r="V64" s="285">
        <f>IF(I64="", "未到店",
IF(M64&lt;&gt;"EDC", "異常",
IF(OR(AND(Y64="STAR", N64="STAR"), AND(Y64&lt;&gt;"STAR", N64="")), "已完工", "異常")
)
)</f>
        <v/>
      </c>
      <c r="W64" s="312" t="inlineStr">
        <is>
          <t>8155001822</t>
        </is>
      </c>
      <c r="X64" s="313" t="inlineStr">
        <is>
          <t>8155001823</t>
        </is>
      </c>
      <c r="Y64" s="313">
        <f>IF(U64&gt;0,"STAR","")</f>
        <v/>
      </c>
    </row>
    <row r="65" ht="15.75" customHeight="1" s="140">
      <c r="A65" s="180" t="n">
        <v>2390</v>
      </c>
      <c r="B65" s="181" t="inlineStr">
        <is>
          <t>五股產業園區</t>
        </is>
      </c>
      <c r="C65" s="182">
        <f>VLOOKUP($A65,'0919門市清單主檔'!B:V,20,FALSE)</f>
        <v/>
      </c>
      <c r="D65" s="183">
        <f>VLOOKUP($A65,'0919門市清單主檔'!B:V,21,FALSE)</f>
        <v/>
      </c>
      <c r="E65" s="184">
        <f>VLOOKUP(D65,區域表!A:B,2,FALSE)</f>
        <v/>
      </c>
      <c r="F65" s="185">
        <f>IFERROR(IF(VLOOKUP(A65,門市狀態!A:D,4,FALSE)=0,"",VLOOKUP(A65,門市狀態!A:D,4,FALSE)),"")</f>
        <v/>
      </c>
      <c r="G65" s="186" t="inlineStr"/>
      <c r="H65" s="187">
        <f>IF(I65&gt;0,(TEXT(I65,"yyyymmdd")&amp;$T$3&amp;A65&amp;$T$3&amp;B65&amp;$R$3),"")</f>
        <v/>
      </c>
      <c r="I65" s="191" t="inlineStr"/>
      <c r="J65" s="189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/>
      </c>
      <c r="L65" s="261">
        <f t="array" ref="L65">IF(K65&gt;0,IFERROR(HYPERLINK("#'IM'!AC"&amp;MATCH(1,(IM!$F$1:$F$7702=A65)*(ISNUMBER(SEARCH("PMQ2",IM!$AC$1:$AC$7702))),0),"檢核"),"未登錄"),"")</f>
        <v/>
      </c>
      <c r="M65" s="264">
        <f t="array" ref="M65">IF(AND(SUMPRODUCT((IM!F2:F697=A65)*(ISNUMBER(SEARCH("EDC", IM!AC2:AC697))))&gt;0), "EDC", "")</f>
        <v/>
      </c>
      <c r="N65" s="307">
        <f t="array" ref="N65">IF(AND(SUMPRODUCT((IM!F2:F697=A65)*(ISNUMBER(SEARCH("STAR", IM!AC2:AC697))))&gt;0), "STAR", "")</f>
        <v/>
      </c>
      <c r="O65" s="298">
        <f t="array" ref="O65">IFERROR(INDEX(IM!$X$2:$X$652, MATCH(1, (IM!$F$2:$F$652=A65) * (ISNUMBER(SEARCH($D$1, IM!$AC$2:$AC$652))), 0)), "")</f>
        <v/>
      </c>
      <c r="P65" s="192">
        <f>(TEXT(I65,"yyyymmdd"))&amp;$T$3&amp;A65&amp;$T$3&amp;B65&amp;$R$3</f>
        <v/>
      </c>
      <c r="Q65" s="311" t="n"/>
      <c r="R65" s="311" t="n"/>
      <c r="S65" s="311" t="n"/>
      <c r="T65" s="311" t="n"/>
      <c r="U65" s="301">
        <f>IF(AND(W65&lt;&gt;"", X65&lt;&gt;""), 2, IF(OR(W65&lt;&gt;"", X65&lt;&gt;""), 1, 0))</f>
        <v/>
      </c>
      <c r="V65" s="285">
        <f>IF(I65="", "未到店",
IF(M65&lt;&gt;"EDC", "異常",
IF(OR(AND(Y65="STAR", N65="STAR"), AND(Y65&lt;&gt;"STAR", N65="")), "已完工", "異常")
)
)</f>
        <v/>
      </c>
      <c r="X65" s="313" t="inlineStr">
        <is>
          <t>8155000196</t>
        </is>
      </c>
      <c r="Y65" s="313">
        <f>IF(U65&gt;0,"STAR","")</f>
        <v/>
      </c>
    </row>
    <row r="66" ht="15.75" customHeight="1" s="140">
      <c r="A66" s="180" t="n">
        <v>4819</v>
      </c>
      <c r="B66" s="181" t="inlineStr">
        <is>
          <t>五股凌雲店</t>
        </is>
      </c>
      <c r="C66" s="182">
        <f>VLOOKUP($A66,'0919門市清單主檔'!B:V,20,FALSE)</f>
        <v/>
      </c>
      <c r="D66" s="183">
        <f>VLOOKUP($A66,'0919門市清單主檔'!B:V,21,FALSE)</f>
        <v/>
      </c>
      <c r="E66" s="184">
        <f>VLOOKUP(D66,區域表!A:B,2,FALSE)</f>
        <v/>
      </c>
      <c r="F66" s="185">
        <f>IFERROR(IF(VLOOKUP(A66,門市狀態!A:D,4,FALSE)=0,"",VLOOKUP(A66,門市狀態!A:D,4,FALSE)),"")</f>
        <v/>
      </c>
      <c r="G66" s="186" t="inlineStr"/>
      <c r="H66" s="187">
        <f>IF(I66&gt;0,(TEXT(I66,"yyyymmdd")&amp;$T$3&amp;A66&amp;$T$3&amp;B66&amp;$R$3),"")</f>
        <v/>
      </c>
      <c r="I66" s="191" t="inlineStr"/>
      <c r="J66" s="189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/>
      </c>
      <c r="L66" s="261">
        <f t="array" ref="L66">IF(K66&gt;0,IFERROR(HYPERLINK("#'IM'!AC"&amp;MATCH(1,(IM!$F$1:$F$7702=A66)*(ISNUMBER(SEARCH("PMQ2",IM!$AC$1:$AC$7702))),0),"檢核"),"未登錄"),"")</f>
        <v/>
      </c>
      <c r="M66" s="264">
        <f t="array" ref="M66">IF(AND(SUMPRODUCT((IM!F2:F698=A66)*(ISNUMBER(SEARCH("EDC", IM!AC2:AC698))))&gt;0), "EDC", "")</f>
        <v/>
      </c>
      <c r="N66" s="307">
        <f t="array" ref="N66">IF(AND(SUMPRODUCT((IM!F2:F698=A66)*(ISNUMBER(SEARCH("STAR", IM!AC2:AC698))))&gt;0), "STAR", "")</f>
        <v/>
      </c>
      <c r="O66" s="298">
        <f t="array" ref="O66">IFERROR(INDEX(IM!$X$2:$X$652, MATCH(1, (IM!$F$2:$F$652=A66) * (ISNUMBER(SEARCH($D$1, IM!$AC$2:$AC$652))), 0)), "")</f>
        <v/>
      </c>
      <c r="P66" s="192">
        <f>(TEXT(I66,"yyyymmdd"))&amp;$T$3&amp;A66&amp;$T$3&amp;B66&amp;$R$3</f>
        <v/>
      </c>
      <c r="Q66" s="311" t="n"/>
      <c r="R66" s="311" t="n"/>
      <c r="S66" s="311" t="n"/>
      <c r="T66" s="311" t="n"/>
      <c r="U66" s="301">
        <f>IF(AND(W66&lt;&gt;"", X66&lt;&gt;""), 2, IF(OR(W66&lt;&gt;"", X66&lt;&gt;""), 1, 0))</f>
        <v/>
      </c>
      <c r="V66" s="285">
        <f>IF(I66="", "未到店",
IF(M66&lt;&gt;"EDC", "異常",
IF(OR(AND(Y66="STAR", N66="STAR"), AND(Y66&lt;&gt;"STAR", N66="")), "已完工", "異常")
)
)</f>
        <v/>
      </c>
      <c r="W66" s="312" t="inlineStr">
        <is>
          <t>8155002755</t>
        </is>
      </c>
      <c r="X66" s="313" t="inlineStr">
        <is>
          <t>8155002756</t>
        </is>
      </c>
      <c r="Y66" s="313">
        <f>IF(U66&gt;0,"STAR","")</f>
        <v/>
      </c>
    </row>
    <row r="67" ht="15.75" customHeight="1" s="140">
      <c r="A67" s="180" t="n">
        <v>4801</v>
      </c>
      <c r="B67" s="181" t="inlineStr">
        <is>
          <t>五股成州店</t>
        </is>
      </c>
      <c r="C67" s="182">
        <f>VLOOKUP($A67,'0919門市清單主檔'!B:V,20,FALSE)</f>
        <v/>
      </c>
      <c r="D67" s="183">
        <f>VLOOKUP($A67,'0919門市清單主檔'!B:V,21,FALSE)</f>
        <v/>
      </c>
      <c r="E67" s="184">
        <f>VLOOKUP(D67,區域表!A:B,2,FALSE)</f>
        <v/>
      </c>
      <c r="F67" s="185">
        <f>IFERROR(IF(VLOOKUP(A67,門市狀態!A:D,4,FALSE)=0,"",VLOOKUP(A67,門市狀態!A:D,4,FALSE)),"")</f>
        <v/>
      </c>
      <c r="G67" s="186" t="inlineStr"/>
      <c r="H67" s="187">
        <f>IF(I67&gt;0,(TEXT(I67,"yyyymmdd")&amp;$T$3&amp;A67&amp;$T$3&amp;B67&amp;$R$3),"")</f>
        <v/>
      </c>
      <c r="I67" s="191" t="inlineStr"/>
      <c r="J67" s="189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/>
      </c>
      <c r="L67" s="261">
        <f t="array" ref="L67">IF(K67&gt;0,IFERROR(HYPERLINK("#'IM'!AC"&amp;MATCH(1,(IM!$F$1:$F$7702=A67)*(ISNUMBER(SEARCH("PMQ2",IM!$AC$1:$AC$7702))),0),"檢核"),"未登錄"),"")</f>
        <v/>
      </c>
      <c r="M67" s="264">
        <f t="array" ref="M67">IF(AND(SUMPRODUCT((IM!F2:F699=A67)*(ISNUMBER(SEARCH("EDC", IM!AC2:AC699))))&gt;0), "EDC", "")</f>
        <v/>
      </c>
      <c r="N67" s="307">
        <f t="array" ref="N67">IF(AND(SUMPRODUCT((IM!F2:F699=A67)*(ISNUMBER(SEARCH("STAR", IM!AC2:AC699))))&gt;0), "STAR", "")</f>
        <v/>
      </c>
      <c r="O67" s="298">
        <f t="array" ref="O67">IFERROR(INDEX(IM!$X$2:$X$652, MATCH(1, (IM!$F$2:$F$652=A67) * (ISNUMBER(SEARCH($D$1, IM!$AC$2:$AC$652))), 0)), "")</f>
        <v/>
      </c>
      <c r="P67" s="192">
        <f>(TEXT(I67,"yyyymmdd"))&amp;$T$3&amp;A67&amp;$T$3&amp;B67&amp;$R$3</f>
        <v/>
      </c>
      <c r="Q67" s="311" t="n"/>
      <c r="R67" s="311" t="n"/>
      <c r="S67" s="311" t="n"/>
      <c r="T67" s="311" t="n"/>
      <c r="U67" s="301">
        <f>IF(AND(W67&lt;&gt;"", X67&lt;&gt;""), 2, IF(OR(W67&lt;&gt;"", X67&lt;&gt;""), 1, 0))</f>
        <v/>
      </c>
      <c r="V67" s="285">
        <f>IF(I67="", "未到店",
IF(M67&lt;&gt;"EDC", "異常",
IF(OR(AND(Y67="STAR", N67="STAR"), AND(Y67&lt;&gt;"STAR", N67="")), "已完工", "異常")
)
)</f>
        <v/>
      </c>
      <c r="W67" s="312" t="inlineStr">
        <is>
          <t>8155000087</t>
        </is>
      </c>
      <c r="X67" s="313" t="inlineStr">
        <is>
          <t>8155000088</t>
        </is>
      </c>
      <c r="Y67" s="313">
        <f>IF(U67&gt;0,"STAR","")</f>
        <v/>
      </c>
    </row>
    <row r="68" ht="15.75" customHeight="1" s="140">
      <c r="A68" s="180" t="n">
        <v>4397</v>
      </c>
      <c r="B68" s="181" t="inlineStr">
        <is>
          <t>三重仁旺店</t>
        </is>
      </c>
      <c r="C68" s="182">
        <f>VLOOKUP($A68,'0919門市清單主檔'!B:V,20,FALSE)</f>
        <v/>
      </c>
      <c r="D68" s="183">
        <f>VLOOKUP($A68,'0919門市清單主檔'!B:V,21,FALSE)</f>
        <v/>
      </c>
      <c r="E68" s="184">
        <f>VLOOKUP(D68,區域表!A:B,2,FALSE)</f>
        <v/>
      </c>
      <c r="F68" s="185">
        <f>IFERROR(IF(VLOOKUP(A68,門市狀態!A:D,4,FALSE)=0,"",VLOOKUP(A68,門市狀態!A:D,4,FALSE)),"")</f>
        <v/>
      </c>
      <c r="G68" s="186" t="inlineStr"/>
      <c r="H68" s="187">
        <f>IF(I68&gt;0,(TEXT(I68,"yyyymmdd")&amp;$T$3&amp;A68&amp;$T$3&amp;B68&amp;$R$3),"")</f>
        <v/>
      </c>
      <c r="I68" s="191" t="inlineStr"/>
      <c r="J68" s="189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/>
      </c>
      <c r="L68" s="261">
        <f t="array" ref="L68">IF(K68&gt;0,IFERROR(HYPERLINK("#'IM'!AC"&amp;MATCH(1,(IM!$F$1:$F$7702=A68)*(ISNUMBER(SEARCH("PMQ2",IM!$AC$1:$AC$7702))),0),"檢核"),"未登錄"),"")</f>
        <v/>
      </c>
      <c r="M68" s="264">
        <f t="array" ref="M68">IF(AND(SUMPRODUCT((IM!F2:F700=A68)*(ISNUMBER(SEARCH("EDC", IM!AC2:AC700))))&gt;0), "EDC", "")</f>
        <v/>
      </c>
      <c r="N68" s="307">
        <f t="array" ref="N68">IF(AND(SUMPRODUCT((IM!F2:F700=A68)*(ISNUMBER(SEARCH("STAR", IM!AC2:AC700))))&gt;0), "STAR", "")</f>
        <v/>
      </c>
      <c r="O68" s="298">
        <f t="array" ref="O68">IFERROR(INDEX(IM!$X$2:$X$652, MATCH(1, (IM!$F$2:$F$652=A68) * (ISNUMBER(SEARCH($D$1, IM!$AC$2:$AC$652))), 0)), "")</f>
        <v/>
      </c>
      <c r="P68" s="192">
        <f>(TEXT(I68,"yyyymmdd"))&amp;$T$3&amp;A68&amp;$T$3&amp;B68&amp;$R$3</f>
        <v/>
      </c>
      <c r="Q68" s="311" t="n"/>
      <c r="R68" s="311" t="n"/>
      <c r="S68" s="311" t="n"/>
      <c r="T68" s="311" t="n"/>
      <c r="U68" s="301">
        <f>IF(AND(W68&lt;&gt;"", X68&lt;&gt;""), 2, IF(OR(W68&lt;&gt;"", X68&lt;&gt;""), 1, 0))</f>
        <v/>
      </c>
      <c r="V68" s="285">
        <f>IF(I68="", "未到店",
IF(M68&lt;&gt;"EDC", "異常",
IF(OR(AND(Y68="STAR", N68="STAR"), AND(Y68&lt;&gt;"STAR", N68="")), "已完工", "異常")
)
)</f>
        <v/>
      </c>
      <c r="W68" s="312" t="inlineStr">
        <is>
          <t>8155001377</t>
        </is>
      </c>
      <c r="X68" s="313" t="inlineStr">
        <is>
          <t>8155001378</t>
        </is>
      </c>
      <c r="Y68" s="313">
        <f>IF(U68&gt;0,"STAR","")</f>
        <v/>
      </c>
    </row>
    <row r="69" ht="15.75" customHeight="1" s="140">
      <c r="A69" s="180" t="n">
        <v>3770</v>
      </c>
      <c r="B69" s="181" t="inlineStr">
        <is>
          <t>北縣西雲店</t>
        </is>
      </c>
      <c r="C69" s="182">
        <f>VLOOKUP($A69,'0919門市清單主檔'!B:V,20,FALSE)</f>
        <v/>
      </c>
      <c r="D69" s="183">
        <f>VLOOKUP($A69,'0919門市清單主檔'!B:V,21,FALSE)</f>
        <v/>
      </c>
      <c r="E69" s="184">
        <f>VLOOKUP(D69,區域表!A:B,2,FALSE)</f>
        <v/>
      </c>
      <c r="F69" s="185">
        <f>IFERROR(IF(VLOOKUP(A69,門市狀態!A:D,4,FALSE)=0,"",VLOOKUP(A69,門市狀態!A:D,4,FALSE)),"")</f>
        <v/>
      </c>
      <c r="G69" s="186" t="inlineStr"/>
      <c r="H69" s="187">
        <f>IF(I69&gt;0,(TEXT(I69,"yyyymmdd")&amp;$T$3&amp;A69&amp;$T$3&amp;B69&amp;$R$3),"")</f>
        <v/>
      </c>
      <c r="I69" s="191" t="inlineStr"/>
      <c r="J69" s="189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/>
      </c>
      <c r="L69" s="261">
        <f t="array" ref="L69">IF(K69&gt;0,IFERROR(HYPERLINK("#'IM'!AC"&amp;MATCH(1,(IM!$F$1:$F$7702=A69)*(ISNUMBER(SEARCH("PMQ2",IM!$AC$1:$AC$7702))),0),"檢核"),"未登錄"),"")</f>
        <v/>
      </c>
      <c r="M69" s="264">
        <f t="array" ref="M69">IF(AND(SUMPRODUCT((IM!F2:F701=A69)*(ISNUMBER(SEARCH("EDC", IM!AC2:AC701))))&gt;0), "EDC", "")</f>
        <v/>
      </c>
      <c r="N69" s="307">
        <f t="array" ref="N69">IF(AND(SUMPRODUCT((IM!F2:F701=A69)*(ISNUMBER(SEARCH("STAR", IM!AC2:AC701))))&gt;0), "STAR", "")</f>
        <v/>
      </c>
      <c r="O69" s="298">
        <f t="array" ref="O69">IFERROR(INDEX(IM!$X$2:$X$652, MATCH(1, (IM!$F$2:$F$652=A69) * (ISNUMBER(SEARCH($D$1, IM!$AC$2:$AC$652))), 0)), "")</f>
        <v/>
      </c>
      <c r="P69" s="192">
        <f>(TEXT(I69,"yyyymmdd"))&amp;$T$3&amp;A69&amp;$T$3&amp;B69&amp;$R$3</f>
        <v/>
      </c>
      <c r="Q69" s="311" t="n"/>
      <c r="R69" s="311" t="n"/>
      <c r="S69" s="311" t="n"/>
      <c r="T69" s="311" t="n"/>
      <c r="U69" s="301">
        <f>IF(AND(W69&lt;&gt;"", X69&lt;&gt;""), 2, IF(OR(W69&lt;&gt;"", X69&lt;&gt;""), 1, 0))</f>
        <v/>
      </c>
      <c r="V69" s="285">
        <f>IF(I69="", "未到店",
IF(M69&lt;&gt;"EDC", "異常",
IF(OR(AND(Y69="STAR", N69="STAR"), AND(Y69&lt;&gt;"STAR", N69="")), "已完工", "異常")
)
)</f>
        <v/>
      </c>
      <c r="X69" s="313" t="inlineStr">
        <is>
          <t>8155002221</t>
        </is>
      </c>
      <c r="Y69" s="313">
        <f>IF(U69&gt;0,"STAR","")</f>
        <v/>
      </c>
    </row>
    <row r="70" ht="15.75" customHeight="1" s="140">
      <c r="A70" s="180" t="n">
        <v>2325</v>
      </c>
      <c r="B70" s="181" t="inlineStr">
        <is>
          <t>北縣五泰店</t>
        </is>
      </c>
      <c r="C70" s="182">
        <f>VLOOKUP($A70,'0919門市清單主檔'!B:V,20,FALSE)</f>
        <v/>
      </c>
      <c r="D70" s="183">
        <f>VLOOKUP($A70,'0919門市清單主檔'!B:V,21,FALSE)</f>
        <v/>
      </c>
      <c r="E70" s="184">
        <f>VLOOKUP(D70,區域表!A:B,2,FALSE)</f>
        <v/>
      </c>
      <c r="F70" s="185">
        <f>IFERROR(IF(VLOOKUP(A70,門市狀態!A:D,4,FALSE)=0,"",VLOOKUP(A70,門市狀態!A:D,4,FALSE)),"")</f>
        <v/>
      </c>
      <c r="G70" s="186" t="inlineStr"/>
      <c r="H70" s="187">
        <f>IF(I70&gt;0,(TEXT(I70,"yyyymmdd")&amp;$T$3&amp;A70&amp;$T$3&amp;B70&amp;$R$3),"")</f>
        <v/>
      </c>
      <c r="I70" s="191" t="inlineStr"/>
      <c r="J70" s="189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/>
      </c>
      <c r="L70" s="261">
        <f t="array" ref="L70">IF(K70&gt;0,IFERROR(HYPERLINK("#'IM'!AC"&amp;MATCH(1,(IM!$F$1:$F$7702=A70)*(ISNUMBER(SEARCH("PMQ2",IM!$AC$1:$AC$7702))),0),"檢核"),"未登錄"),"")</f>
        <v/>
      </c>
      <c r="M70" s="264">
        <f t="array" ref="M70">IF(AND(SUMPRODUCT((IM!F2:F702=A70)*(ISNUMBER(SEARCH("EDC", IM!AC2:AC702))))&gt;0), "EDC", "")</f>
        <v/>
      </c>
      <c r="N70" s="307">
        <f t="array" ref="N70">IF(AND(SUMPRODUCT((IM!F2:F702=A70)*(ISNUMBER(SEARCH("STAR", IM!AC2:AC702))))&gt;0), "STAR", "")</f>
        <v/>
      </c>
      <c r="O70" s="298">
        <f t="array" ref="O70">IFERROR(INDEX(IM!$X$2:$X$652, MATCH(1, (IM!$F$2:$F$652=A70) * (ISNUMBER(SEARCH($D$1, IM!$AC$2:$AC$652))), 0)), "")</f>
        <v/>
      </c>
      <c r="P70" s="192">
        <f>(TEXT(I70,"yyyymmdd"))&amp;$T$3&amp;A70&amp;$T$3&amp;B70&amp;$R$3</f>
        <v/>
      </c>
      <c r="Q70" s="311" t="n"/>
      <c r="R70" s="311" t="n"/>
      <c r="S70" s="311" t="n"/>
      <c r="T70" s="311" t="n"/>
      <c r="U70" s="301">
        <f>IF(AND(W70&lt;&gt;"", X70&lt;&gt;""), 2, IF(OR(W70&lt;&gt;"", X70&lt;&gt;""), 1, 0))</f>
        <v/>
      </c>
      <c r="V70" s="285">
        <f>IF(I70="", "未到店",
IF(M70&lt;&gt;"EDC", "異常",
IF(OR(AND(Y70="STAR", N70="STAR"), AND(Y70&lt;&gt;"STAR", N70="")), "已完工", "異常")
)
)</f>
        <v/>
      </c>
      <c r="W70" s="312" t="inlineStr">
        <is>
          <t>8155001683</t>
        </is>
      </c>
      <c r="X70" s="313" t="inlineStr">
        <is>
          <t>8155001684</t>
        </is>
      </c>
      <c r="Y70" s="313">
        <f>IF(U70&gt;0,"STAR","")</f>
        <v/>
      </c>
    </row>
    <row r="71" ht="15.75" customHeight="1" s="140">
      <c r="A71" s="180" t="n">
        <v>4983</v>
      </c>
      <c r="B71" s="181" t="inlineStr">
        <is>
          <t>板橋藝文店</t>
        </is>
      </c>
      <c r="C71" s="182">
        <f>VLOOKUP($A71,'0919門市清單主檔'!B:V,20,FALSE)</f>
        <v/>
      </c>
      <c r="D71" s="183">
        <f>VLOOKUP($A71,'0919門市清單主檔'!B:V,21,FALSE)</f>
        <v/>
      </c>
      <c r="E71" s="184">
        <f>VLOOKUP(D71,區域表!A:B,2,FALSE)</f>
        <v/>
      </c>
      <c r="F71" s="185">
        <f>IFERROR(IF(VLOOKUP(A71,門市狀態!A:D,4,FALSE)=0,"",VLOOKUP(A71,門市狀態!A:D,4,FALSE)),"")</f>
        <v/>
      </c>
      <c r="G71" s="186" t="inlineStr"/>
      <c r="H71" s="187">
        <f>IF(I71&gt;0,(TEXT(I71,"yyyymmdd")&amp;$T$3&amp;A71&amp;$T$3&amp;B71&amp;$R$3),"")</f>
        <v/>
      </c>
      <c r="I71" s="191" t="inlineStr"/>
      <c r="J71" s="189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/>
      </c>
      <c r="L71" s="261">
        <f t="array" ref="L71">IF(K71&gt;0,IFERROR(HYPERLINK("#'IM'!AC"&amp;MATCH(1,(IM!$F$1:$F$7702=A71)*(ISNUMBER(SEARCH("PMQ2",IM!$AC$1:$AC$7702))),0),"檢核"),"未登錄"),"")</f>
        <v/>
      </c>
      <c r="M71" s="264">
        <f t="array" ref="M71">IF(AND(SUMPRODUCT((IM!F2:F703=A71)*(ISNUMBER(SEARCH("EDC", IM!AC2:AC703))))&gt;0), "EDC", "")</f>
        <v/>
      </c>
      <c r="N71" s="307">
        <f t="array" ref="N71">IF(AND(SUMPRODUCT((IM!F2:F703=A71)*(ISNUMBER(SEARCH("STAR", IM!AC2:AC703))))&gt;0), "STAR", "")</f>
        <v/>
      </c>
      <c r="O71" s="298">
        <f t="array" ref="O71">IFERROR(INDEX(IM!$X$2:$X$652, MATCH(1, (IM!$F$2:$F$652=A71) * (ISNUMBER(SEARCH($D$1, IM!$AC$2:$AC$652))), 0)), "")</f>
        <v/>
      </c>
      <c r="P71" s="192">
        <f>(TEXT(I71,"yyyymmdd"))&amp;$T$3&amp;A71&amp;$T$3&amp;B71&amp;$R$3</f>
        <v/>
      </c>
      <c r="Q71" s="311" t="n"/>
      <c r="R71" s="311" t="n"/>
      <c r="S71" s="311" t="n"/>
      <c r="T71" s="311" t="n"/>
      <c r="U71" s="301">
        <f>IF(AND(W71&lt;&gt;"", X71&lt;&gt;""), 2, IF(OR(W71&lt;&gt;"", X71&lt;&gt;""), 1, 0))</f>
        <v/>
      </c>
      <c r="V71" s="285">
        <f>IF(I71="", "未到店",
IF(M71&lt;&gt;"EDC", "異常",
IF(OR(AND(Y71="STAR", N71="STAR"), AND(Y71&lt;&gt;"STAR", N71="")), "已完工", "異常")
)
)</f>
        <v/>
      </c>
      <c r="X71" s="313" t="n"/>
      <c r="Y71" s="313">
        <f>IF(U71&gt;0,"STAR","")</f>
        <v/>
      </c>
    </row>
    <row r="72" ht="15.75" customHeight="1" s="140">
      <c r="A72" s="180" t="n">
        <v>4680</v>
      </c>
      <c r="B72" s="181" t="inlineStr">
        <is>
          <t>板橋江寧店</t>
        </is>
      </c>
      <c r="C72" s="182">
        <f>VLOOKUP($A72,'0919門市清單主檔'!B:V,20,FALSE)</f>
        <v/>
      </c>
      <c r="D72" s="183">
        <f>VLOOKUP($A72,'0919門市清單主檔'!B:V,21,FALSE)</f>
        <v/>
      </c>
      <c r="E72" s="184">
        <f>VLOOKUP(D72,區域表!A:B,2,FALSE)</f>
        <v/>
      </c>
      <c r="F72" s="185">
        <f>IFERROR(IF(VLOOKUP(A72,門市狀態!A:D,4,FALSE)=0,"",VLOOKUP(A72,門市狀態!A:D,4,FALSE)),"")</f>
        <v/>
      </c>
      <c r="G72" s="186" t="inlineStr"/>
      <c r="H72" s="187">
        <f>IF(I72&gt;0,(TEXT(I72,"yyyymmdd")&amp;$T$3&amp;A72&amp;$T$3&amp;B72&amp;$R$3),"")</f>
        <v/>
      </c>
      <c r="I72" s="191" t="inlineStr"/>
      <c r="J72" s="189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/>
      </c>
      <c r="L72" s="261">
        <f t="array" ref="L72">IF(K72&gt;0,IFERROR(HYPERLINK("#'IM'!AC"&amp;MATCH(1,(IM!$F$1:$F$7702=A72)*(ISNUMBER(SEARCH("PMQ2",IM!$AC$1:$AC$7702))),0),"檢核"),"未登錄"),"")</f>
        <v/>
      </c>
      <c r="M72" s="264">
        <f t="array" ref="M72">IF(AND(SUMPRODUCT((IM!F2:F704=A72)*(ISNUMBER(SEARCH("EDC", IM!AC2:AC704))))&gt;0), "EDC", "")</f>
        <v/>
      </c>
      <c r="N72" s="307">
        <f t="array" ref="N72">IF(AND(SUMPRODUCT((IM!F2:F704=A72)*(ISNUMBER(SEARCH("STAR", IM!AC2:AC704))))&gt;0), "STAR", "")</f>
        <v/>
      </c>
      <c r="O72" s="298">
        <f t="array" ref="O72">IFERROR(INDEX(IM!$X$2:$X$652, MATCH(1, (IM!$F$2:$F$652=A72) * (ISNUMBER(SEARCH($D$1, IM!$AC$2:$AC$652))), 0)), "")</f>
        <v/>
      </c>
      <c r="P72" s="192">
        <f>(TEXT(I72,"yyyymmdd"))&amp;$T$3&amp;A72&amp;$T$3&amp;B72&amp;$R$3</f>
        <v/>
      </c>
      <c r="Q72" s="311" t="n"/>
      <c r="R72" s="311" t="n"/>
      <c r="S72" s="311" t="n"/>
      <c r="T72" s="311" t="n"/>
      <c r="U72" s="301">
        <f>IF(AND(W72&lt;&gt;"", X72&lt;&gt;""), 2, IF(OR(W72&lt;&gt;"", X72&lt;&gt;""), 1, 0))</f>
        <v/>
      </c>
      <c r="V72" s="285">
        <f>IF(I72="", "未到店",
IF(M72&lt;&gt;"EDC", "異常",
IF(OR(AND(Y72="STAR", N72="STAR"), AND(Y72&lt;&gt;"STAR", N72="")), "已完工", "異常")
)
)</f>
        <v/>
      </c>
      <c r="X72" s="313" t="n"/>
      <c r="Y72" s="313">
        <f>IF(U72&gt;0,"STAR","")</f>
        <v/>
      </c>
    </row>
    <row r="73" ht="15.75" customHeight="1" s="140">
      <c r="A73" s="180" t="n">
        <v>4528</v>
      </c>
      <c r="B73" s="181" t="inlineStr">
        <is>
          <t>八里鐵塔店</t>
        </is>
      </c>
      <c r="C73" s="182">
        <f>VLOOKUP($A73,'0919門市清單主檔'!B:V,20,FALSE)</f>
        <v/>
      </c>
      <c r="D73" s="183">
        <f>VLOOKUP($A73,'0919門市清單主檔'!B:V,21,FALSE)</f>
        <v/>
      </c>
      <c r="E73" s="184">
        <f>VLOOKUP(D73,區域表!A:B,2,FALSE)</f>
        <v/>
      </c>
      <c r="F73" s="185">
        <f>IFERROR(IF(VLOOKUP(A73,門市狀態!A:D,4,FALSE)=0,"",VLOOKUP(A73,門市狀態!A:D,4,FALSE)),"")</f>
        <v/>
      </c>
      <c r="G73" s="186" t="inlineStr"/>
      <c r="H73" s="187">
        <f>IF(I73&gt;0,(TEXT(I73,"yyyymmdd")&amp;$T$3&amp;A73&amp;$T$3&amp;B73&amp;$R$3),"")</f>
        <v/>
      </c>
      <c r="I73" s="191" t="inlineStr"/>
      <c r="J73" s="189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/>
      </c>
      <c r="L73" s="261">
        <f t="array" ref="L73">IF(K73&gt;0,IFERROR(HYPERLINK("#'IM'!AC"&amp;MATCH(1,(IM!$F$1:$F$7702=A73)*(ISNUMBER(SEARCH("PMQ2",IM!$AC$1:$AC$7702))),0),"檢核"),"未登錄"),"")</f>
        <v/>
      </c>
      <c r="M73" s="264">
        <f t="array" ref="M73">IF(AND(SUMPRODUCT((IM!F2:F705=A73)*(ISNUMBER(SEARCH("EDC", IM!AC2:AC705))))&gt;0), "EDC", "")</f>
        <v/>
      </c>
      <c r="N73" s="307">
        <f t="array" ref="N73">IF(AND(SUMPRODUCT((IM!F2:F705=A73)*(ISNUMBER(SEARCH("STAR", IM!AC2:AC705))))&gt;0), "STAR", "")</f>
        <v/>
      </c>
      <c r="O73" s="298">
        <f t="array" ref="O73">IFERROR(INDEX(IM!$X$2:$X$652, MATCH(1, (IM!$F$2:$F$652=A73) * (ISNUMBER(SEARCH($D$1, IM!$AC$2:$AC$652))), 0)), "")</f>
        <v/>
      </c>
      <c r="P73" s="192">
        <f>(TEXT(I73,"yyyymmdd"))&amp;$T$3&amp;A73&amp;$T$3&amp;B73&amp;$R$3</f>
        <v/>
      </c>
      <c r="Q73" s="311" t="n"/>
      <c r="R73" s="311" t="n"/>
      <c r="S73" s="311" t="n"/>
      <c r="T73" s="311" t="n"/>
      <c r="U73" s="301">
        <f>IF(AND(W73&lt;&gt;"", X73&lt;&gt;""), 2, IF(OR(W73&lt;&gt;"", X73&lt;&gt;""), 1, 0))</f>
        <v/>
      </c>
      <c r="V73" s="285">
        <f>IF(I73="", "未到店",
IF(M73&lt;&gt;"EDC", "異常",
IF(OR(AND(Y73="STAR", N73="STAR"), AND(Y73&lt;&gt;"STAR", N73="")), "已完工", "異常")
)
)</f>
        <v/>
      </c>
      <c r="X73" s="313" t="n"/>
      <c r="Y73" s="313">
        <f>IF(U73&gt;0,"STAR","")</f>
        <v/>
      </c>
    </row>
    <row r="74" ht="15.75" customHeight="1" s="140">
      <c r="A74" s="180" t="n">
        <v>4259</v>
      </c>
      <c r="B74" s="181" t="inlineStr">
        <is>
          <t>八里水灣店</t>
        </is>
      </c>
      <c r="C74" s="182">
        <f>VLOOKUP($A74,'0919門市清單主檔'!B:V,20,FALSE)</f>
        <v/>
      </c>
      <c r="D74" s="183">
        <f>VLOOKUP($A74,'0919門市清單主檔'!B:V,21,FALSE)</f>
        <v/>
      </c>
      <c r="E74" s="184">
        <f>VLOOKUP(D74,區域表!A:B,2,FALSE)</f>
        <v/>
      </c>
      <c r="F74" s="185">
        <f>IFERROR(IF(VLOOKUP(A74,門市狀態!A:D,4,FALSE)=0,"",VLOOKUP(A74,門市狀態!A:D,4,FALSE)),"")</f>
        <v/>
      </c>
      <c r="G74" s="186" t="inlineStr"/>
      <c r="H74" s="187">
        <f>IF(I74&gt;0,(TEXT(I74,"yyyymmdd")&amp;$T$3&amp;A74&amp;$T$3&amp;B74&amp;$R$3),"")</f>
        <v/>
      </c>
      <c r="I74" s="191" t="inlineStr"/>
      <c r="J74" s="189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/>
      </c>
      <c r="L74" s="261">
        <f t="array" ref="L74">IF(K74&gt;0,IFERROR(HYPERLINK("#'IM'!AC"&amp;MATCH(1,(IM!$F$1:$F$7702=A74)*(ISNUMBER(SEARCH("PMQ2",IM!$AC$1:$AC$7702))),0),"檢核"),"未登錄"),"")</f>
        <v/>
      </c>
      <c r="M74" s="264">
        <f t="array" ref="M74">IF(AND(SUMPRODUCT((IM!F2:F706=A74)*(ISNUMBER(SEARCH("EDC", IM!AC2:AC706))))&gt;0), "EDC", "")</f>
        <v/>
      </c>
      <c r="N74" s="307">
        <f t="array" ref="N74">IF(AND(SUMPRODUCT((IM!F2:F706=A74)*(ISNUMBER(SEARCH("STAR", IM!AC2:AC706))))&gt;0), "STAR", "")</f>
        <v/>
      </c>
      <c r="O74" s="298">
        <f t="array" ref="O74">IFERROR(INDEX(IM!$X$2:$X$652, MATCH(1, (IM!$F$2:$F$652=A74) * (ISNUMBER(SEARCH($D$1, IM!$AC$2:$AC$652))), 0)), "")</f>
        <v/>
      </c>
      <c r="P74" s="192">
        <f>(TEXT(I74,"yyyymmdd"))&amp;$T$3&amp;A74&amp;$T$3&amp;B74&amp;$R$3</f>
        <v/>
      </c>
      <c r="Q74" s="311" t="n"/>
      <c r="R74" s="311" t="n"/>
      <c r="S74" s="311" t="n"/>
      <c r="T74" s="311" t="n"/>
      <c r="U74" s="301">
        <f>IF(AND(W74&lt;&gt;"", X74&lt;&gt;""), 2, IF(OR(W74&lt;&gt;"", X74&lt;&gt;""), 1, 0))</f>
        <v/>
      </c>
      <c r="V74" s="285">
        <f>IF(I74="", "未到店",
IF(M74&lt;&gt;"EDC", "異常",
IF(OR(AND(Y74="STAR", N74="STAR"), AND(Y74&lt;&gt;"STAR", N74="")), "已完工", "異常")
)
)</f>
        <v/>
      </c>
      <c r="W74" s="312" t="inlineStr">
        <is>
          <t>8155001311</t>
        </is>
      </c>
      <c r="X74" s="313" t="inlineStr">
        <is>
          <t>8155002167</t>
        </is>
      </c>
      <c r="Y74" s="313">
        <f>IF(U74&gt;0,"STAR","")</f>
        <v/>
      </c>
    </row>
    <row r="75" ht="15.75" customHeight="1" s="140">
      <c r="A75" s="180" t="n">
        <v>2306</v>
      </c>
      <c r="B75" s="181" t="inlineStr">
        <is>
          <t>八里凱旋門</t>
        </is>
      </c>
      <c r="C75" s="182">
        <f>VLOOKUP($A75,'0919門市清單主檔'!B:V,20,FALSE)</f>
        <v/>
      </c>
      <c r="D75" s="183">
        <f>VLOOKUP($A75,'0919門市清單主檔'!B:V,21,FALSE)</f>
        <v/>
      </c>
      <c r="E75" s="184">
        <f>VLOOKUP(D75,區域表!A:B,2,FALSE)</f>
        <v/>
      </c>
      <c r="F75" s="185">
        <f>IFERROR(IF(VLOOKUP(A75,門市狀態!A:D,4,FALSE)=0,"",VLOOKUP(A75,門市狀態!A:D,4,FALSE)),"")</f>
        <v/>
      </c>
      <c r="G75" s="186" t="inlineStr"/>
      <c r="H75" s="187">
        <f>IF(I75&gt;0,(TEXT(I75,"yyyymmdd")&amp;$T$3&amp;A75&amp;$T$3&amp;B75&amp;$R$3),"")</f>
        <v/>
      </c>
      <c r="I75" s="191" t="inlineStr"/>
      <c r="J75" s="189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/>
      </c>
      <c r="L75" s="261">
        <f t="array" ref="L75">IF(K75&gt;0,IFERROR(HYPERLINK("#'IM'!AC"&amp;MATCH(1,(IM!$F$1:$F$7702=A75)*(ISNUMBER(SEARCH("PMQ2",IM!$AC$1:$AC$7702))),0),"檢核"),"未登錄"),"")</f>
        <v/>
      </c>
      <c r="M75" s="264">
        <f t="array" ref="M75">IF(AND(SUMPRODUCT((IM!F2:F707=A75)*(ISNUMBER(SEARCH("EDC", IM!AC2:AC707))))&gt;0), "EDC", "")</f>
        <v/>
      </c>
      <c r="N75" s="307">
        <f t="array" ref="N75">IF(AND(SUMPRODUCT((IM!F2:F707=A75)*(ISNUMBER(SEARCH("STAR", IM!AC2:AC707))))&gt;0), "STAR", "")</f>
        <v/>
      </c>
      <c r="O75" s="298">
        <f t="array" ref="O75">IFERROR(INDEX(IM!$X$2:$X$652, MATCH(1, (IM!$F$2:$F$652=A75) * (ISNUMBER(SEARCH($D$1, IM!$AC$2:$AC$652))), 0)), "")</f>
        <v/>
      </c>
      <c r="P75" s="192">
        <f>(TEXT(I75,"yyyymmdd"))&amp;$T$3&amp;A75&amp;$T$3&amp;B75&amp;$R$3</f>
        <v/>
      </c>
      <c r="Q75" s="311" t="n"/>
      <c r="R75" s="311" t="n"/>
      <c r="S75" s="311" t="n"/>
      <c r="T75" s="311" t="n"/>
      <c r="U75" s="301">
        <f>IF(AND(W75&lt;&gt;"", X75&lt;&gt;""), 2, IF(OR(W75&lt;&gt;"", X75&lt;&gt;""), 1, 0))</f>
        <v/>
      </c>
      <c r="V75" s="285">
        <f>IF(I75="", "未到店",
IF(M75&lt;&gt;"EDC", "異常",
IF(OR(AND(Y75="STAR", N75="STAR"), AND(Y75&lt;&gt;"STAR", N75="")), "已完工", "異常")
)
)</f>
        <v/>
      </c>
      <c r="W75" s="312" t="inlineStr">
        <is>
          <t>8155001671</t>
        </is>
      </c>
      <c r="X75" s="313" t="inlineStr">
        <is>
          <t>8155001672</t>
        </is>
      </c>
      <c r="Y75" s="313">
        <f>IF(U75&gt;0,"STAR","")</f>
        <v/>
      </c>
    </row>
    <row r="76" ht="15.75" customHeight="1" s="140">
      <c r="A76" s="180" t="n">
        <v>4764</v>
      </c>
      <c r="B76" s="181" t="inlineStr">
        <is>
          <t>八里大船店</t>
        </is>
      </c>
      <c r="C76" s="182">
        <f>VLOOKUP($A76,'0919門市清單主檔'!B:V,20,FALSE)</f>
        <v/>
      </c>
      <c r="D76" s="183">
        <f>VLOOKUP($A76,'0919門市清單主檔'!B:V,21,FALSE)</f>
        <v/>
      </c>
      <c r="E76" s="184">
        <f>VLOOKUP(D76,區域表!A:B,2,FALSE)</f>
        <v/>
      </c>
      <c r="F76" s="185">
        <f>IFERROR(IF(VLOOKUP(A76,門市狀態!A:D,4,FALSE)=0,"",VLOOKUP(A76,門市狀態!A:D,4,FALSE)),"")</f>
        <v/>
      </c>
      <c r="G76" s="186" t="inlineStr"/>
      <c r="H76" s="187">
        <f>IF(I76&gt;0,(TEXT(I76,"yyyymmdd")&amp;$T$3&amp;A76&amp;$T$3&amp;B76&amp;$R$3),"")</f>
        <v/>
      </c>
      <c r="I76" s="191" t="inlineStr"/>
      <c r="J76" s="189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/>
      </c>
      <c r="L76" s="261">
        <f t="array" ref="L76">IF(K76&gt;0,IFERROR(HYPERLINK("#'IM'!AC"&amp;MATCH(1,(IM!$F$1:$F$7702=A76)*(ISNUMBER(SEARCH("PMQ2",IM!$AC$1:$AC$7702))),0),"檢核"),"未登錄"),"")</f>
        <v/>
      </c>
      <c r="M76" s="264">
        <f t="array" ref="M76">IF(AND(SUMPRODUCT((IM!F2:F708=A76)*(ISNUMBER(SEARCH("EDC", IM!AC2:AC708))))&gt;0), "EDC", "")</f>
        <v/>
      </c>
      <c r="N76" s="307">
        <f t="array" ref="N76">IF(AND(SUMPRODUCT((IM!F2:F708=A76)*(ISNUMBER(SEARCH("STAR", IM!AC2:AC708))))&gt;0), "STAR", "")</f>
        <v/>
      </c>
      <c r="O76" s="298">
        <f t="array" ref="O76">IFERROR(INDEX(IM!$X$2:$X$652, MATCH(1, (IM!$F$2:$F$652=A76) * (ISNUMBER(SEARCH($D$1, IM!$AC$2:$AC$652))), 0)), "")</f>
        <v/>
      </c>
      <c r="P76" s="192">
        <f>(TEXT(I76,"yyyymmdd"))&amp;$T$3&amp;A76&amp;$T$3&amp;B76&amp;$R$3</f>
        <v/>
      </c>
      <c r="Q76" s="311" t="n"/>
      <c r="R76" s="311" t="n"/>
      <c r="S76" s="311" t="n"/>
      <c r="T76" s="311" t="n"/>
      <c r="U76" s="301">
        <f>IF(AND(W76&lt;&gt;"", X76&lt;&gt;""), 2, IF(OR(W76&lt;&gt;"", X76&lt;&gt;""), 1, 0))</f>
        <v/>
      </c>
      <c r="V76" s="285">
        <f>IF(I76="", "未到店",
IF(M76&lt;&gt;"EDC", "異常",
IF(OR(AND(Y76="STAR", N76="STAR"), AND(Y76&lt;&gt;"STAR", N76="")), "已完工", "異常")
)
)</f>
        <v/>
      </c>
      <c r="X76" s="313" t="n"/>
      <c r="Y76" s="313">
        <f>IF(U76&gt;0,"STAR","")</f>
        <v/>
      </c>
    </row>
    <row r="77" ht="15.75" customHeight="1" s="140">
      <c r="A77" s="180" t="n">
        <v>2442</v>
      </c>
      <c r="B77" s="181" t="inlineStr">
        <is>
          <t>北縣商港店</t>
        </is>
      </c>
      <c r="C77" s="182">
        <f>VLOOKUP($A77,'0919門市清單主檔'!B:V,20,FALSE)</f>
        <v/>
      </c>
      <c r="D77" s="183">
        <f>VLOOKUP($A77,'0919門市清單主檔'!B:V,21,FALSE)</f>
        <v/>
      </c>
      <c r="E77" s="184">
        <f>VLOOKUP(D77,區域表!A:B,2,FALSE)</f>
        <v/>
      </c>
      <c r="F77" s="185">
        <f>IFERROR(IF(VLOOKUP(A77,門市狀態!A:D,4,FALSE)=0,"",VLOOKUP(A77,門市狀態!A:D,4,FALSE)),"")</f>
        <v/>
      </c>
      <c r="G77" s="186" t="inlineStr"/>
      <c r="H77" s="187">
        <f>IF(I77&gt;0,(TEXT(I77,"yyyymmdd")&amp;$T$3&amp;A77&amp;$T$3&amp;B77&amp;$R$3),"")</f>
        <v/>
      </c>
      <c r="I77" s="191" t="inlineStr"/>
      <c r="J77" s="189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/>
      </c>
      <c r="L77" s="261">
        <f t="array" ref="L77">IF(K77&gt;0,IFERROR(HYPERLINK("#'IM'!AC"&amp;MATCH(1,(IM!$F$1:$F$7702=A77)*(ISNUMBER(SEARCH("PMQ2",IM!$AC$1:$AC$7702))),0),"檢核"),"未登錄"),"")</f>
        <v/>
      </c>
      <c r="M77" s="264">
        <f t="array" ref="M77">IF(AND(SUMPRODUCT((IM!F2:F709=A77)*(ISNUMBER(SEARCH("EDC", IM!AC2:AC709))))&gt;0), "EDC", "")</f>
        <v/>
      </c>
      <c r="N77" s="307">
        <f t="array" ref="N77">IF(AND(SUMPRODUCT((IM!F2:F709=A77)*(ISNUMBER(SEARCH("STAR", IM!AC2:AC709))))&gt;0), "STAR", "")</f>
        <v/>
      </c>
      <c r="O77" s="298">
        <f t="array" ref="O77">IFERROR(INDEX(IM!$X$2:$X$652, MATCH(1, (IM!$F$2:$F$652=A77) * (ISNUMBER(SEARCH($D$1, IM!$AC$2:$AC$652))), 0)), "")</f>
        <v/>
      </c>
      <c r="P77" s="192">
        <f>(TEXT(I77,"yyyymmdd"))&amp;$T$3&amp;A77&amp;$T$3&amp;B77&amp;$R$3</f>
        <v/>
      </c>
      <c r="Q77" s="311" t="n"/>
      <c r="R77" s="311" t="n"/>
      <c r="S77" s="311" t="n"/>
      <c r="T77" s="311" t="n"/>
      <c r="U77" s="301">
        <f>IF(AND(W77&lt;&gt;"", X77&lt;&gt;""), 2, IF(OR(W77&lt;&gt;"", X77&lt;&gt;""), 1, 0))</f>
        <v/>
      </c>
      <c r="V77" s="285">
        <f>IF(I77="", "未到店",
IF(M77&lt;&gt;"EDC", "異常",
IF(OR(AND(Y77="STAR", N77="STAR"), AND(Y77&lt;&gt;"STAR", N77="")), "已完工", "異常")
)
)</f>
        <v/>
      </c>
      <c r="W77" s="312" t="inlineStr">
        <is>
          <t>8155001721</t>
        </is>
      </c>
      <c r="X77" s="313" t="inlineStr">
        <is>
          <t>8155001722</t>
        </is>
      </c>
      <c r="Y77" s="313">
        <f>IF(U77&gt;0,"STAR","")</f>
        <v/>
      </c>
    </row>
    <row r="78" ht="15.75" customHeight="1" s="140">
      <c r="A78" s="180" t="n">
        <v>5074</v>
      </c>
      <c r="B78" s="181" t="inlineStr">
        <is>
          <t>八里福德新村</t>
        </is>
      </c>
      <c r="C78" s="182">
        <f>VLOOKUP($A78,'0919門市清單主檔'!B:V,20,FALSE)</f>
        <v/>
      </c>
      <c r="D78" s="183">
        <f>VLOOKUP($A78,'0919門市清單主檔'!B:V,21,FALSE)</f>
        <v/>
      </c>
      <c r="E78" s="184">
        <f>VLOOKUP(D78,區域表!A:B,2,FALSE)</f>
        <v/>
      </c>
      <c r="F78" s="185">
        <f>IFERROR(IF(VLOOKUP(A78,門市狀態!A:D,4,FALSE)=0,"",VLOOKUP(A78,門市狀態!A:D,4,FALSE)),"")</f>
        <v/>
      </c>
      <c r="G78" s="186" t="inlineStr"/>
      <c r="H78" s="187">
        <f>IF(I78&gt;0,(TEXT(I78,"yyyymmdd")&amp;$T$3&amp;A78&amp;$T$3&amp;B78&amp;$R$3),"")</f>
        <v/>
      </c>
      <c r="I78" s="191" t="inlineStr"/>
      <c r="J78" s="189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/>
      </c>
      <c r="L78" s="261">
        <f t="array" ref="L78">IF(K78&gt;0,IFERROR(HYPERLINK("#'IM'!AC"&amp;MATCH(1,(IM!$F$1:$F$7702=A78)*(ISNUMBER(SEARCH("PMQ2",IM!$AC$1:$AC$7702))),0),"檢核"),"未登錄"),"")</f>
        <v/>
      </c>
      <c r="M78" s="264">
        <f t="array" ref="M78">IF(AND(SUMPRODUCT((IM!F2:F710=A78)*(ISNUMBER(SEARCH("EDC", IM!AC2:AC710))))&gt;0), "EDC", "")</f>
        <v/>
      </c>
      <c r="N78" s="307">
        <f t="array" ref="N78">IF(AND(SUMPRODUCT((IM!F2:F710=A78)*(ISNUMBER(SEARCH("STAR", IM!AC2:AC710))))&gt;0), "STAR", "")</f>
        <v/>
      </c>
      <c r="O78" s="298">
        <f t="array" ref="O78">IFERROR(INDEX(IM!$X$2:$X$652, MATCH(1, (IM!$F$2:$F$652=A78) * (ISNUMBER(SEARCH($D$1, IM!$AC$2:$AC$652))), 0)), "")</f>
        <v/>
      </c>
      <c r="P78" s="192">
        <f>(TEXT(I78,"yyyymmdd"))&amp;$T$3&amp;A78&amp;$T$3&amp;B78&amp;$R$3</f>
        <v/>
      </c>
      <c r="Q78" s="311" t="n"/>
      <c r="R78" s="311" t="n"/>
      <c r="S78" s="311" t="n"/>
      <c r="T78" s="311" t="n"/>
      <c r="U78" s="301">
        <f>IF(AND(W78&lt;&gt;"", X78&lt;&gt;""), 2, IF(OR(W78&lt;&gt;"", X78&lt;&gt;""), 1, 0))</f>
        <v/>
      </c>
      <c r="V78" s="285">
        <f>IF(I78="", "未到店",
IF(M78&lt;&gt;"EDC", "異常",
IF(OR(AND(Y78="STAR", N78="STAR"), AND(Y78&lt;&gt;"STAR", N78="")), "已完工", "異常")
)
)</f>
        <v/>
      </c>
      <c r="X78" s="313" t="n"/>
      <c r="Y78" s="313">
        <f>IF(U78&gt;0,"STAR","")</f>
        <v/>
      </c>
    </row>
    <row r="79" ht="15.75" customHeight="1" s="140">
      <c r="A79" s="180" t="n">
        <v>3227</v>
      </c>
      <c r="B79" s="181" t="inlineStr">
        <is>
          <t>五股四維店</t>
        </is>
      </c>
      <c r="C79" s="182">
        <f>VLOOKUP($A79,'0919門市清單主檔'!B:V,20,FALSE)</f>
        <v/>
      </c>
      <c r="D79" s="183">
        <f>VLOOKUP($A79,'0919門市清單主檔'!B:V,21,FALSE)</f>
        <v/>
      </c>
      <c r="E79" s="184">
        <f>VLOOKUP(D79,區域表!A:B,2,FALSE)</f>
        <v/>
      </c>
      <c r="F79" s="185">
        <f>IFERROR(IF(VLOOKUP(A79,門市狀態!A:D,4,FALSE)=0,"",VLOOKUP(A79,門市狀態!A:D,4,FALSE)),"")</f>
        <v/>
      </c>
      <c r="G79" s="186" t="inlineStr"/>
      <c r="H79" s="187">
        <f>IF(I79&gt;0,(TEXT(I79,"yyyymmdd")&amp;$T$3&amp;A79&amp;$T$3&amp;B79&amp;$R$3),"")</f>
        <v/>
      </c>
      <c r="I79" s="191" t="inlineStr"/>
      <c r="J79" s="189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/>
      </c>
      <c r="L79" s="261">
        <f t="array" ref="L79">IF(K79&gt;0,IFERROR(HYPERLINK("#'IM'!AC"&amp;MATCH(1,(IM!$F$1:$F$7702=A79)*(ISNUMBER(SEARCH("PMQ2",IM!$AC$1:$AC$7702))),0),"檢核"),"未登錄"),"")</f>
        <v/>
      </c>
      <c r="M79" s="264">
        <f t="array" ref="M79">IF(AND(SUMPRODUCT((IM!F2:F711=A79)*(ISNUMBER(SEARCH("EDC", IM!AC2:AC711))))&gt;0), "EDC", "")</f>
        <v/>
      </c>
      <c r="N79" s="307">
        <f t="array" ref="N79">IF(AND(SUMPRODUCT((IM!F2:F711=A79)*(ISNUMBER(SEARCH("STAR", IM!AC2:AC711))))&gt;0), "STAR", "")</f>
        <v/>
      </c>
      <c r="O79" s="298">
        <f t="array" ref="O79">IFERROR(INDEX(IM!$X$2:$X$652, MATCH(1, (IM!$F$2:$F$652=A79) * (ISNUMBER(SEARCH($D$1, IM!$AC$2:$AC$652))), 0)), "")</f>
        <v/>
      </c>
      <c r="P79" s="192">
        <f>(TEXT(I79,"yyyymmdd"))&amp;$T$3&amp;A79&amp;$T$3&amp;B79&amp;$R$3</f>
        <v/>
      </c>
      <c r="Q79" s="311" t="n"/>
      <c r="R79" s="311" t="n"/>
      <c r="S79" s="311" t="n"/>
      <c r="T79" s="311" t="n"/>
      <c r="U79" s="301">
        <f>IF(AND(W79&lt;&gt;"", X79&lt;&gt;""), 2, IF(OR(W79&lt;&gt;"", X79&lt;&gt;""), 1, 0))</f>
        <v/>
      </c>
      <c r="V79" s="285">
        <f>IF(I79="", "未到店",
   IF(M79&lt;&gt;"EDC", "異常",
      IF(OR(AND(Y79="STAR", N79="STAR"), AND(Y79&lt;&gt;"STAR", N79="")), "已完工", "異常")
   )
)</f>
        <v/>
      </c>
      <c r="X79" s="313" t="inlineStr">
        <is>
          <t>8155000822</t>
        </is>
      </c>
      <c r="Y79" s="313">
        <f>IF(U79&gt;0,"STAR","")</f>
        <v/>
      </c>
    </row>
    <row r="80" ht="15.75" customHeight="1" s="140">
      <c r="A80" s="180" t="n">
        <v>5003</v>
      </c>
      <c r="B80" s="181" t="inlineStr">
        <is>
          <t>五股更寮店</t>
        </is>
      </c>
      <c r="C80" s="182">
        <f>VLOOKUP($A80,'0919門市清單主檔'!B:V,20,FALSE)</f>
        <v/>
      </c>
      <c r="D80" s="183">
        <f>VLOOKUP($A80,'0919門市清單主檔'!B:V,21,FALSE)</f>
        <v/>
      </c>
      <c r="E80" s="184">
        <f>VLOOKUP(D80,區域表!A:B,2,FALSE)</f>
        <v/>
      </c>
      <c r="F80" s="185">
        <f>IFERROR(IF(VLOOKUP(A80,門市狀態!A:D,4,FALSE)=0,"",VLOOKUP(A80,門市狀態!A:D,4,FALSE)),"")</f>
        <v/>
      </c>
      <c r="G80" s="186" t="inlineStr"/>
      <c r="H80" s="187">
        <f>IF(I80&gt;0,(TEXT(I80,"yyyymmdd")&amp;$T$3&amp;A80&amp;$T$3&amp;B80&amp;$R$3),"")</f>
        <v/>
      </c>
      <c r="I80" s="191" t="inlineStr"/>
      <c r="J80" s="189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/>
      </c>
      <c r="L80" s="261">
        <f t="array" ref="L80">IF(K80&gt;0,IFERROR(HYPERLINK("#'IM'!AC"&amp;MATCH(1,(IM!$F$1:$F$7702=A80)*(ISNUMBER(SEARCH("PMQ2",IM!$AC$1:$AC$7702))),0),"檢核"),"未登錄"),"")</f>
        <v/>
      </c>
      <c r="M80" s="264">
        <f t="array" ref="M80">IF(AND(SUMPRODUCT((IM!F2:F712=A80)*(ISNUMBER(SEARCH("EDC", IM!AC2:AC712))))&gt;0), "EDC", "")</f>
        <v/>
      </c>
      <c r="N80" s="307">
        <f t="array" ref="N80">IF(AND(SUMPRODUCT((IM!F2:F712=A80)*(ISNUMBER(SEARCH("STAR", IM!AC2:AC712))))&gt;0), "STAR", "")</f>
        <v/>
      </c>
      <c r="O80" s="298">
        <f t="array" ref="O80">IFERROR(INDEX(IM!$X$2:$X$652, MATCH(1, (IM!$F$2:$F$652=A80) * (ISNUMBER(SEARCH($D$1, IM!$AC$2:$AC$652))), 0)), "")</f>
        <v/>
      </c>
      <c r="P80" s="192">
        <f>(TEXT(I80,"yyyymmdd"))&amp;$T$3&amp;A80&amp;$T$3&amp;B80&amp;$R$3</f>
        <v/>
      </c>
      <c r="Q80" s="311" t="n"/>
      <c r="R80" s="311" t="n"/>
      <c r="S80" s="311" t="n"/>
      <c r="T80" s="311" t="n"/>
      <c r="U80" s="301">
        <f>IF(AND(W80&lt;&gt;"", X80&lt;&gt;""), 2, IF(OR(W80&lt;&gt;"", X80&lt;&gt;""), 1, 0))</f>
        <v/>
      </c>
      <c r="V80" s="285">
        <f>IF(I80="", "未到店",
IF(M80&lt;&gt;"EDC", "異常",
IF(OR(AND(Y80="STAR", N80="STAR"), AND(Y80&lt;&gt;"STAR", N80="")), "已完工", "異常")
)
)</f>
        <v/>
      </c>
      <c r="X80" s="313" t="n"/>
      <c r="Y80" s="313">
        <f>IF(U80&gt;0,"STAR","")</f>
        <v/>
      </c>
    </row>
    <row r="81" ht="15.75" customHeight="1" s="140">
      <c r="A81" s="180" t="n">
        <v>4652</v>
      </c>
      <c r="B81" s="181" t="inlineStr">
        <is>
          <t>三重天富店</t>
        </is>
      </c>
      <c r="C81" s="182">
        <f>VLOOKUP($A81,'0919門市清單主檔'!B:V,20,FALSE)</f>
        <v/>
      </c>
      <c r="D81" s="183">
        <f>VLOOKUP($A81,'0919門市清單主檔'!B:V,21,FALSE)</f>
        <v/>
      </c>
      <c r="E81" s="184">
        <f>VLOOKUP(D81,區域表!A:B,2,FALSE)</f>
        <v/>
      </c>
      <c r="F81" s="185">
        <f>IFERROR(IF(VLOOKUP(A81,門市狀態!A:D,4,FALSE)=0,"",VLOOKUP(A81,門市狀態!A:D,4,FALSE)),"")</f>
        <v/>
      </c>
      <c r="G81" s="186" t="inlineStr"/>
      <c r="H81" s="187">
        <f>IF(I81&gt;0,(TEXT(I81,"yyyymmdd")&amp;$T$3&amp;A81&amp;$T$3&amp;B81&amp;$R$3),"")</f>
        <v/>
      </c>
      <c r="I81" s="191" t="inlineStr"/>
      <c r="J81" s="189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/>
      </c>
      <c r="L81" s="261">
        <f t="array" ref="L81">IF(K81&gt;0,IFERROR(HYPERLINK("#'IM'!AC"&amp;MATCH(1,(IM!$F$1:$F$7702=A81)*(ISNUMBER(SEARCH("PMQ2",IM!$AC$1:$AC$7702))),0),"檢核"),"未登錄"),"")</f>
        <v/>
      </c>
      <c r="M81" s="264">
        <f t="array" ref="M81">IF(AND(SUMPRODUCT((IM!F2:F713=A81)*(ISNUMBER(SEARCH("EDC", IM!AC2:AC713))))&gt;0), "EDC", "")</f>
        <v/>
      </c>
      <c r="N81" s="307">
        <f t="array" ref="N81">IF(AND(SUMPRODUCT((IM!F2:F713=A81)*(ISNUMBER(SEARCH("STAR", IM!AC2:AC713))))&gt;0), "STAR", "")</f>
        <v/>
      </c>
      <c r="O81" s="298">
        <f t="array" ref="O81">IFERROR(INDEX(IM!$X$2:$X$652, MATCH(1, (IM!$F$2:$F$652=A81) * (ISNUMBER(SEARCH($D$1, IM!$AC$2:$AC$652))), 0)), "")</f>
        <v/>
      </c>
      <c r="P81" s="192">
        <f>(TEXT(I81,"yyyymmdd"))&amp;$T$3&amp;A81&amp;$T$3&amp;B81&amp;$R$3</f>
        <v/>
      </c>
      <c r="Q81" s="311" t="n"/>
      <c r="R81" s="311" t="n"/>
      <c r="S81" s="311" t="n"/>
      <c r="T81" s="311" t="n"/>
      <c r="U81" s="301">
        <f>IF(AND(W81&lt;&gt;"", X81&lt;&gt;""), 2, IF(OR(W81&lt;&gt;"", X81&lt;&gt;""), 1, 0))</f>
        <v/>
      </c>
      <c r="V81" s="285">
        <f>IF(I81="", "未到店",
IF(M81&lt;&gt;"EDC", "異常",
IF(OR(AND(Y81="STAR", N81="STAR"), AND(Y81&lt;&gt;"STAR", N81="")), "已完工", "異常")
)
)</f>
        <v/>
      </c>
      <c r="X81" s="313" t="n"/>
      <c r="Y81" s="313">
        <f>IF(U81&gt;0,"STAR","")</f>
        <v/>
      </c>
    </row>
    <row r="82" ht="15.75" customHeight="1" s="140">
      <c r="A82" s="180" t="n">
        <v>5197</v>
      </c>
      <c r="B82" s="181" t="inlineStr">
        <is>
          <t>蘆洲鴻悅店</t>
        </is>
      </c>
      <c r="C82" s="182">
        <f>VLOOKUP($A82,'0919門市清單主檔'!B:V,20,FALSE)</f>
        <v/>
      </c>
      <c r="D82" s="183">
        <f>VLOOKUP($A82,'0919門市清單主檔'!B:V,21,FALSE)</f>
        <v/>
      </c>
      <c r="E82" s="184">
        <f>VLOOKUP(D82,區域表!A:B,2,FALSE)</f>
        <v/>
      </c>
      <c r="F82" s="185">
        <f>IFERROR(IF(VLOOKUP(A82,門市狀態!A:D,4,FALSE)=0,"",VLOOKUP(A82,門市狀態!A:D,4,FALSE)),"")</f>
        <v/>
      </c>
      <c r="G82" s="186" t="inlineStr"/>
      <c r="H82" s="187">
        <f>IF(I82&gt;0,(TEXT(I82,"yyyymmdd")&amp;$T$3&amp;A82&amp;$T$3&amp;B82&amp;$R$3),"")</f>
        <v/>
      </c>
      <c r="I82" s="191" t="inlineStr"/>
      <c r="J82" s="189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/>
      </c>
      <c r="L82" s="261">
        <f t="array" ref="L82">IF(K82&gt;0,IFERROR(HYPERLINK("#'IM'!AC"&amp;MATCH(1,(IM!$F$1:$F$7702=A82)*(ISNUMBER(SEARCH("PMQ2",IM!$AC$1:$AC$7702))),0),"檢核"),"未登錄"),"")</f>
        <v/>
      </c>
      <c r="M82" s="264">
        <f t="array" ref="M82">IF(AND(SUMPRODUCT((IM!F2:F714=A82)*(ISNUMBER(SEARCH("EDC", IM!AC2:AC714))))&gt;0), "EDC", "")</f>
        <v/>
      </c>
      <c r="N82" s="307">
        <f t="array" ref="N82">IF(AND(SUMPRODUCT((IM!F2:F714=A82)*(ISNUMBER(SEARCH("STAR", IM!AC2:AC714))))&gt;0), "STAR", "")</f>
        <v/>
      </c>
      <c r="O82" s="298">
        <f t="array" ref="O82">IFERROR(INDEX(IM!$X$2:$X$652, MATCH(1, (IM!$F$2:$F$652=A82) * (ISNUMBER(SEARCH($D$1, IM!$AC$2:$AC$652))), 0)), "")</f>
        <v/>
      </c>
      <c r="P82" s="192">
        <f>(TEXT(I82,"yyyymmdd"))&amp;$T$3&amp;A82&amp;$T$3&amp;B82&amp;$R$3</f>
        <v/>
      </c>
      <c r="Q82" s="311" t="n"/>
      <c r="R82" s="311" t="n"/>
      <c r="S82" s="311" t="n"/>
      <c r="T82" s="311" t="n"/>
      <c r="U82" s="301">
        <f>IF(AND(W82&lt;&gt;"", X82&lt;&gt;""), 2, IF(OR(W82&lt;&gt;"", X82&lt;&gt;""), 1, 0))</f>
        <v/>
      </c>
      <c r="V82" s="285">
        <f>IF(I82="", "未到店",
IF(M82&lt;&gt;"EDC", "異常",
IF(OR(AND(Y82="STAR", N82="STAR"), AND(Y82&lt;&gt;"STAR", N82="")), "已完工", "異常")
)
)</f>
        <v/>
      </c>
      <c r="X82" s="313" t="n"/>
      <c r="Y82" s="313">
        <f>IF(U82&gt;0,"STAR","")</f>
        <v/>
      </c>
    </row>
    <row r="83" ht="15.75" customHeight="1" s="140">
      <c r="A83" s="180" t="n">
        <v>2399</v>
      </c>
      <c r="B83" s="181" t="inlineStr">
        <is>
          <t>三重三陽店</t>
        </is>
      </c>
      <c r="C83" s="182">
        <f>VLOOKUP($A83,'0919門市清單主檔'!B:V,20,FALSE)</f>
        <v/>
      </c>
      <c r="D83" s="183">
        <f>VLOOKUP($A83,'0919門市清單主檔'!B:V,21,FALSE)</f>
        <v/>
      </c>
      <c r="E83" s="184">
        <f>VLOOKUP(D83,區域表!A:B,2,FALSE)</f>
        <v/>
      </c>
      <c r="F83" s="185">
        <f>IFERROR(IF(VLOOKUP(A83,門市狀態!A:D,4,FALSE)=0,"",VLOOKUP(A83,門市狀態!A:D,4,FALSE)),"")</f>
        <v/>
      </c>
      <c r="G83" s="186" t="inlineStr"/>
      <c r="H83" s="187">
        <f>IF(I83&gt;0,(TEXT(I83,"yyyymmdd")&amp;$T$3&amp;A83&amp;$T$3&amp;B83&amp;$R$3),"")</f>
        <v/>
      </c>
      <c r="I83" s="191" t="inlineStr"/>
      <c r="J83" s="189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/>
      </c>
      <c r="L83" s="261">
        <f t="array" ref="L83">IF(K83&gt;0,IFERROR(HYPERLINK("#'IM'!AC"&amp;MATCH(1,(IM!$F$1:$F$7702=A83)*(ISNUMBER(SEARCH("PMQ2",IM!$AC$1:$AC$7702))),0),"檢核"),"未登錄"),"")</f>
        <v/>
      </c>
      <c r="M83" s="264">
        <f t="array" ref="M83">IF(AND(SUMPRODUCT((IM!F2:F715=A83)*(ISNUMBER(SEARCH("EDC", IM!AC2:AC715))))&gt;0), "EDC", "")</f>
        <v/>
      </c>
      <c r="N83" s="307">
        <f t="array" ref="N83">IF(AND(SUMPRODUCT((IM!F2:F715=A83)*(ISNUMBER(SEARCH("STAR", IM!AC2:AC715))))&gt;0), "STAR", "")</f>
        <v/>
      </c>
      <c r="O83" s="298">
        <f t="array" ref="O83">IFERROR(INDEX(IM!$X$2:$X$652, MATCH(1, (IM!$F$2:$F$652=A83) * (ISNUMBER(SEARCH($D$1, IM!$AC$2:$AC$652))), 0)), "")</f>
        <v/>
      </c>
      <c r="P83" s="192">
        <f>(TEXT(I83,"yyyymmdd"))&amp;$T$3&amp;A83&amp;$T$3&amp;B83&amp;$R$3</f>
        <v/>
      </c>
      <c r="Q83" s="311" t="n"/>
      <c r="R83" s="311" t="n"/>
      <c r="S83" s="311" t="n"/>
      <c r="T83" s="311" t="n"/>
      <c r="U83" s="301">
        <f>IF(AND(W83&lt;&gt;"", X83&lt;&gt;""), 2, IF(OR(W83&lt;&gt;"", X83&lt;&gt;""), 1, 0))</f>
        <v/>
      </c>
      <c r="V83" s="285">
        <f>IF(I83="", "未到店",
IF(M83&lt;&gt;"EDC", "異常",
IF(OR(AND(Y83="STAR", N83="STAR"), AND(Y83&lt;&gt;"STAR", N83="")), "已完工", "異常")
)
)</f>
        <v/>
      </c>
      <c r="X83" s="313" t="n"/>
      <c r="Y83" s="313">
        <f>IF(U83&gt;0,"STAR","")</f>
        <v/>
      </c>
    </row>
    <row r="84" ht="15.75" customHeight="1" s="140">
      <c r="A84" s="180" t="n">
        <v>3853</v>
      </c>
      <c r="B84" s="181" t="inlineStr">
        <is>
          <t>板橋互助店</t>
        </is>
      </c>
      <c r="C84" s="182">
        <f>VLOOKUP($A84,'0919門市清單主檔'!B:V,20,FALSE)</f>
        <v/>
      </c>
      <c r="D84" s="183">
        <f>VLOOKUP($A84,'0919門市清單主檔'!B:V,21,FALSE)</f>
        <v/>
      </c>
      <c r="E84" s="184">
        <f>VLOOKUP(D84,區域表!A:B,2,FALSE)</f>
        <v/>
      </c>
      <c r="F84" s="185">
        <f>IFERROR(IF(VLOOKUP(A84,門市狀態!A:D,4,FALSE)=0,"",VLOOKUP(A84,門市狀態!A:D,4,FALSE)),"")</f>
        <v/>
      </c>
      <c r="G84" s="186" t="inlineStr"/>
      <c r="H84" s="187">
        <f>IF(I84&gt;0,(TEXT(I84,"yyyymmdd")&amp;$T$3&amp;A84&amp;$T$3&amp;B84&amp;$R$3),"")</f>
        <v/>
      </c>
      <c r="I84" s="191" t="inlineStr"/>
      <c r="J84" s="189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/>
      </c>
      <c r="L84" s="261">
        <f t="array" ref="L84">IF(K84&gt;0,IFERROR(HYPERLINK("#'IM'!AC"&amp;MATCH(1,(IM!$F$1:$F$7702=A84)*(ISNUMBER(SEARCH("PMQ2",IM!$AC$1:$AC$7702))),0),"檢核"),"未登錄"),"")</f>
        <v/>
      </c>
      <c r="M84" s="264">
        <f t="array" ref="M84">IF(AND(SUMPRODUCT((IM!F2:F716=A84)*(ISNUMBER(SEARCH("EDC", IM!AC2:AC716))))&gt;0), "EDC", "")</f>
        <v/>
      </c>
      <c r="N84" s="307">
        <f t="array" ref="N84">IF(AND(SUMPRODUCT((IM!F2:F716=A84)*(ISNUMBER(SEARCH("STAR", IM!AC2:AC716))))&gt;0), "STAR", "")</f>
        <v/>
      </c>
      <c r="O84" s="298">
        <f t="array" ref="O84">IFERROR(INDEX(IM!$X$2:$X$652, MATCH(1, (IM!$F$2:$F$652=A84) * (ISNUMBER(SEARCH($D$1, IM!$AC$2:$AC$652))), 0)), "")</f>
        <v/>
      </c>
      <c r="P84" s="192">
        <f>(TEXT(I84,"yyyymmdd"))&amp;$T$3&amp;A84&amp;$T$3&amp;B84&amp;$R$3</f>
        <v/>
      </c>
      <c r="Q84" s="311" t="n"/>
      <c r="R84" s="311" t="n"/>
      <c r="S84" s="311" t="n"/>
      <c r="T84" s="311" t="n"/>
      <c r="U84" s="301">
        <f>IF(AND(W84&lt;&gt;"", X84&lt;&gt;""), 2, IF(OR(W84&lt;&gt;"", X84&lt;&gt;""), 1, 0))</f>
        <v/>
      </c>
      <c r="V84" s="285">
        <f>IF(I84="", "未到店",
IF(M84&lt;&gt;"EDC", "異常",
IF(OR(AND(Y84="STAR", N84="STAR"), AND(Y84&lt;&gt;"STAR", N84="")), "已完工", "異常")
)
)</f>
        <v/>
      </c>
      <c r="X84" s="313" t="n"/>
      <c r="Y84" s="313">
        <f>IF(U84&gt;0,"STAR","")</f>
        <v/>
      </c>
    </row>
    <row r="85" ht="15.75" customHeight="1" s="140">
      <c r="A85" s="180" t="n">
        <v>4005</v>
      </c>
      <c r="B85" s="181" t="inlineStr">
        <is>
          <t>新莊雙鳳店</t>
        </is>
      </c>
      <c r="C85" s="182">
        <f>VLOOKUP($A85,'0919門市清單主檔'!B:V,20,FALSE)</f>
        <v/>
      </c>
      <c r="D85" s="183">
        <f>VLOOKUP($A85,'0919門市清單主檔'!B:V,21,FALSE)</f>
        <v/>
      </c>
      <c r="E85" s="184">
        <f>VLOOKUP(D85,區域表!A:B,2,FALSE)</f>
        <v/>
      </c>
      <c r="F85" s="185">
        <f>IFERROR(IF(VLOOKUP(A85,門市狀態!A:D,4,FALSE)=0,"",VLOOKUP(A85,門市狀態!A:D,4,FALSE)),"")</f>
        <v/>
      </c>
      <c r="G85" s="186" t="inlineStr"/>
      <c r="H85" s="187">
        <f>IF(I85&gt;0,(TEXT(I85,"yyyymmdd")&amp;$T$3&amp;A85&amp;$T$3&amp;B85&amp;$R$3),"")</f>
        <v/>
      </c>
      <c r="I85" s="191" t="inlineStr"/>
      <c r="J85" s="189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/>
      </c>
      <c r="L85" s="261">
        <f t="array" ref="L85">IF(K85&gt;0,IFERROR(HYPERLINK("#'IM'!AC"&amp;MATCH(1,(IM!$F$1:$F$7702=A85)*(ISNUMBER(SEARCH("PMQ2",IM!$AC$1:$AC$7702))),0),"檢核"),"未登錄"),"")</f>
        <v/>
      </c>
      <c r="M85" s="264">
        <f t="array" ref="M85">IF(AND(SUMPRODUCT((IM!F2:F717=A85)*(ISNUMBER(SEARCH("EDC", IM!AC2:AC717))))&gt;0), "EDC", "")</f>
        <v/>
      </c>
      <c r="N85" s="307">
        <f t="array" ref="N85">IF(AND(SUMPRODUCT((IM!F2:F717=A85)*(ISNUMBER(SEARCH("STAR", IM!AC2:AC717))))&gt;0), "STAR", "")</f>
        <v/>
      </c>
      <c r="O85" s="298">
        <f t="array" ref="O85">IFERROR(INDEX(IM!$X$2:$X$652, MATCH(1, (IM!$F$2:$F$652=A85) * (ISNUMBER(SEARCH($D$1, IM!$AC$2:$AC$652))), 0)), "")</f>
        <v/>
      </c>
      <c r="P85" s="192">
        <f>(TEXT(I85,"yyyymmdd"))&amp;$T$3&amp;A85&amp;$T$3&amp;B85&amp;$R$3</f>
        <v/>
      </c>
      <c r="Q85" s="311" t="n"/>
      <c r="R85" s="311" t="n"/>
      <c r="S85" s="311" t="n"/>
      <c r="T85" s="311" t="n"/>
      <c r="U85" s="301">
        <f>IF(AND(W85&lt;&gt;"", X85&lt;&gt;""), 2, IF(OR(W85&lt;&gt;"", X85&lt;&gt;""), 1, 0))</f>
        <v/>
      </c>
      <c r="V85" s="285">
        <f>IF(I85="", "未到店",
IF(M85&lt;&gt;"EDC", "異常",
IF(OR(AND(Y85="STAR", N85="STAR"), AND(Y85&lt;&gt;"STAR", N85="")), "已完工", "異常")
)
)</f>
        <v/>
      </c>
      <c r="W85" s="312" t="inlineStr">
        <is>
          <t>8155002373</t>
        </is>
      </c>
      <c r="X85" s="313" t="inlineStr">
        <is>
          <t>8155001240</t>
        </is>
      </c>
      <c r="Y85" s="313">
        <f>IF(U85&gt;0,"STAR","")</f>
        <v/>
      </c>
    </row>
    <row r="86" ht="15.75" customHeight="1" s="140">
      <c r="A86" s="180" t="n">
        <v>4656</v>
      </c>
      <c r="B86" s="181" t="inlineStr">
        <is>
          <t>泰山新民店</t>
        </is>
      </c>
      <c r="C86" s="182">
        <f>VLOOKUP($A86,'0919門市清單主檔'!B:V,20,FALSE)</f>
        <v/>
      </c>
      <c r="D86" s="183">
        <f>VLOOKUP($A86,'0919門市清單主檔'!B:V,21,FALSE)</f>
        <v/>
      </c>
      <c r="E86" s="184">
        <f>VLOOKUP(D86,區域表!A:B,2,FALSE)</f>
        <v/>
      </c>
      <c r="F86" s="185">
        <f>IFERROR(IF(VLOOKUP(A86,門市狀態!A:D,4,FALSE)=0,"",VLOOKUP(A86,門市狀態!A:D,4,FALSE)),"")</f>
        <v/>
      </c>
      <c r="G86" s="186" t="inlineStr"/>
      <c r="H86" s="187">
        <f>IF(I86&gt;0,(TEXT(I86,"yyyymmdd")&amp;$T$3&amp;A86&amp;$T$3&amp;B86&amp;$R$3),"")</f>
        <v/>
      </c>
      <c r="I86" s="191" t="inlineStr"/>
      <c r="J86" s="189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/>
      </c>
      <c r="L86" s="261">
        <f t="array" ref="L86">IF(K86&gt;0,IFERROR(HYPERLINK("#'IM'!AC"&amp;MATCH(1,(IM!$F$1:$F$7702=A86)*(ISNUMBER(SEARCH("PMQ2",IM!$AC$1:$AC$7702))),0),"檢核"),"未登錄"),"")</f>
        <v/>
      </c>
      <c r="M86" s="264">
        <f t="array" ref="M86">IF(AND(SUMPRODUCT((IM!F2:F718=A86)*(ISNUMBER(SEARCH("EDC", IM!AC2:AC718))))&gt;0), "EDC", "")</f>
        <v/>
      </c>
      <c r="N86" s="307">
        <f t="array" ref="N86">IF(AND(SUMPRODUCT((IM!F2:F718=A86)*(ISNUMBER(SEARCH("STAR", IM!AC2:AC718))))&gt;0), "STAR", "")</f>
        <v/>
      </c>
      <c r="O86" s="298">
        <f t="array" ref="O86">IFERROR(INDEX(IM!$X$2:$X$652, MATCH(1, (IM!$F$2:$F$652=A86) * (ISNUMBER(SEARCH($D$1, IM!$AC$2:$AC$652))), 0)), "")</f>
        <v/>
      </c>
      <c r="P86" s="192">
        <f>(TEXT(I86,"yyyymmdd"))&amp;$T$3&amp;A86&amp;$T$3&amp;B86&amp;$R$3</f>
        <v/>
      </c>
      <c r="Q86" s="311" t="n"/>
      <c r="R86" s="311" t="n"/>
      <c r="S86" s="311" t="n"/>
      <c r="T86" s="311" t="n"/>
      <c r="U86" s="301">
        <f>IF(AND(W86&lt;&gt;"", X86&lt;&gt;""), 2, IF(OR(W86&lt;&gt;"", X86&lt;&gt;""), 1, 0))</f>
        <v/>
      </c>
      <c r="V86" s="285">
        <f>IF(I86="", "未到店",
IF(M86&lt;&gt;"EDC", "異常",
IF(OR(AND(Y86="STAR", N86="STAR"), AND(Y86&lt;&gt;"STAR", N86="")), "已完工", "異常")
)
)</f>
        <v/>
      </c>
      <c r="W86" s="312" t="inlineStr">
        <is>
          <t>8155002808</t>
        </is>
      </c>
      <c r="X86" s="313" t="inlineStr">
        <is>
          <t>8155002381</t>
        </is>
      </c>
      <c r="Y86" s="313">
        <f>IF(U86&gt;0,"STAR","")</f>
        <v/>
      </c>
    </row>
    <row r="87" ht="15.75" customHeight="1" s="140">
      <c r="A87" s="180" t="n">
        <v>3606</v>
      </c>
      <c r="B87" s="181" t="inlineStr">
        <is>
          <t>北縣泰富店</t>
        </is>
      </c>
      <c r="C87" s="182">
        <f>VLOOKUP($A87,'0919門市清單主檔'!B:V,20,FALSE)</f>
        <v/>
      </c>
      <c r="D87" s="183">
        <f>VLOOKUP($A87,'0919門市清單主檔'!B:V,21,FALSE)</f>
        <v/>
      </c>
      <c r="E87" s="184">
        <f>VLOOKUP(D87,區域表!A:B,2,FALSE)</f>
        <v/>
      </c>
      <c r="F87" s="185">
        <f>IFERROR(IF(VLOOKUP(A87,門市狀態!A:D,4,FALSE)=0,"",VLOOKUP(A87,門市狀態!A:D,4,FALSE)),"")</f>
        <v/>
      </c>
      <c r="G87" s="186" t="inlineStr"/>
      <c r="H87" s="187">
        <f>IF(I87&gt;0,(TEXT(I87,"yyyymmdd")&amp;$T$3&amp;A87&amp;$T$3&amp;B87&amp;$R$3),"")</f>
        <v/>
      </c>
      <c r="I87" s="191" t="inlineStr"/>
      <c r="J87" s="189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/>
      </c>
      <c r="L87" s="261">
        <f t="array" ref="L87">IF(K87&gt;0,IFERROR(HYPERLINK("#'IM'!AC"&amp;MATCH(1,(IM!$F$1:$F$7702=A87)*(ISNUMBER(SEARCH("PMQ2",IM!$AC$1:$AC$7702))),0),"檢核"),"未登錄"),"")</f>
        <v/>
      </c>
      <c r="M87" s="264">
        <f t="array" ref="M87">IF(AND(SUMPRODUCT((IM!F2:F719=A87)*(ISNUMBER(SEARCH("EDC", IM!AC2:AC719))))&gt;0), "EDC", "")</f>
        <v/>
      </c>
      <c r="N87" s="307">
        <f t="array" ref="N87">IF(AND(SUMPRODUCT((IM!F2:F719=A87)*(ISNUMBER(SEARCH("STAR", IM!AC2:AC719))))&gt;0), "STAR", "")</f>
        <v/>
      </c>
      <c r="O87" s="298">
        <f t="array" ref="O87">IFERROR(INDEX(IM!$X$2:$X$652, MATCH(1, (IM!$F$2:$F$652=A87) * (ISNUMBER(SEARCH($D$1, IM!$AC$2:$AC$652))), 0)), "")</f>
        <v/>
      </c>
      <c r="P87" s="192">
        <f>(TEXT(I87,"yyyymmdd"))&amp;$T$3&amp;A87&amp;$T$3&amp;B87&amp;$R$3</f>
        <v/>
      </c>
      <c r="Q87" s="311" t="n"/>
      <c r="R87" s="311" t="n"/>
      <c r="S87" s="311" t="n"/>
      <c r="T87" s="311" t="n"/>
      <c r="U87" s="301">
        <f>IF(AND(W87&lt;&gt;"", X87&lt;&gt;""), 2, IF(OR(W87&lt;&gt;"", X87&lt;&gt;""), 1, 0))</f>
        <v/>
      </c>
      <c r="V87" s="285">
        <f>IF(I87="", "未到店",
IF(M87&lt;&gt;"EDC", "異常",
IF(OR(AND(Y87="STAR", N87="STAR"), AND(Y87&lt;&gt;"STAR", N87="")), "已完工", "異常")
)
)</f>
        <v/>
      </c>
      <c r="W87" s="312" t="inlineStr">
        <is>
          <t>8155002146</t>
        </is>
      </c>
      <c r="X87" s="313" t="inlineStr">
        <is>
          <t>8155002147</t>
        </is>
      </c>
      <c r="Y87" s="313">
        <f>IF(U87&gt;0,"STAR","")</f>
        <v/>
      </c>
    </row>
    <row r="88" ht="15.75" customHeight="1" s="140">
      <c r="A88" s="180" t="n">
        <v>4057</v>
      </c>
      <c r="B88" s="181" t="inlineStr">
        <is>
          <t>林口香澄店</t>
        </is>
      </c>
      <c r="C88" s="182">
        <f>VLOOKUP($A88,'0919門市清單主檔'!B:V,20,FALSE)</f>
        <v/>
      </c>
      <c r="D88" s="183">
        <f>VLOOKUP($A88,'0919門市清單主檔'!B:V,21,FALSE)</f>
        <v/>
      </c>
      <c r="E88" s="184">
        <f>VLOOKUP(D88,區域表!A:B,2,FALSE)</f>
        <v/>
      </c>
      <c r="F88" s="185">
        <f>IFERROR(IF(VLOOKUP(A88,門市狀態!A:D,4,FALSE)=0,"",VLOOKUP(A88,門市狀態!A:D,4,FALSE)),"")</f>
        <v/>
      </c>
      <c r="G88" s="186" t="inlineStr"/>
      <c r="H88" s="187">
        <f>IF(I88&gt;0,(TEXT(I88,"yyyymmdd")&amp;$T$3&amp;A88&amp;$T$3&amp;B88&amp;$R$3),"")</f>
        <v/>
      </c>
      <c r="I88" s="191" t="inlineStr"/>
      <c r="J88" s="189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/>
      </c>
      <c r="L88" s="261">
        <f t="array" ref="L88">IF(K88&gt;0,IFERROR(HYPERLINK("#'IM'!AC"&amp;MATCH(1,(IM!$F$1:$F$7702=A88)*(ISNUMBER(SEARCH("PMQ2",IM!$AC$1:$AC$7702))),0),"檢核"),"未登錄"),"")</f>
        <v/>
      </c>
      <c r="M88" s="264">
        <f t="array" ref="M88">IF(AND(SUMPRODUCT((IM!F2:F720=A88)*(ISNUMBER(SEARCH("EDC", IM!AC2:AC720))))&gt;0), "EDC", "")</f>
        <v/>
      </c>
      <c r="N88" s="307">
        <f t="array" ref="N88">IF(AND(SUMPRODUCT((IM!F2:F720=A88)*(ISNUMBER(SEARCH("STAR", IM!AC2:AC720))))&gt;0), "STAR", "")</f>
        <v/>
      </c>
      <c r="O88" s="298">
        <f t="array" ref="O88">IFERROR(INDEX(IM!$X$2:$X$652, MATCH(1, (IM!$F$2:$F$652=A88) * (ISNUMBER(SEARCH($D$1, IM!$AC$2:$AC$652))), 0)), "")</f>
        <v/>
      </c>
      <c r="P88" s="192">
        <f>(TEXT(I88,"yyyymmdd"))&amp;$T$3&amp;A88&amp;$T$3&amp;B88&amp;$R$3</f>
        <v/>
      </c>
      <c r="Q88" s="311" t="n"/>
      <c r="R88" s="311" t="n"/>
      <c r="S88" s="311" t="n"/>
      <c r="T88" s="311" t="n"/>
      <c r="U88" s="301">
        <f>IF(AND(W88&lt;&gt;"", X88&lt;&gt;""), 2, IF(OR(W88&lt;&gt;"", X88&lt;&gt;""), 1, 0))</f>
        <v/>
      </c>
      <c r="V88" s="285">
        <f>IF(I88="", "未到店",
IF(M88&lt;&gt;"EDC", "異常",
IF(OR(AND(Y88="STAR", N88="STAR"), AND(Y88&lt;&gt;"STAR", N88="")), "已完工", "異常")
)
)</f>
        <v/>
      </c>
      <c r="W88" s="312" t="inlineStr">
        <is>
          <t>8155002369</t>
        </is>
      </c>
      <c r="X88" s="313" t="inlineStr">
        <is>
          <t>8155002370</t>
        </is>
      </c>
      <c r="Y88" s="313">
        <f>IF(U88&gt;0,"STAR","")</f>
        <v/>
      </c>
    </row>
    <row r="89" ht="15.75" customHeight="1" s="140">
      <c r="A89" s="180" t="n">
        <v>2267</v>
      </c>
      <c r="B89" s="181" t="inlineStr">
        <is>
          <t>北縣金陽店</t>
        </is>
      </c>
      <c r="C89" s="182">
        <f>VLOOKUP($A89,'0919門市清單主檔'!B:V,20,FALSE)</f>
        <v/>
      </c>
      <c r="D89" s="183">
        <f>VLOOKUP($A89,'0919門市清單主檔'!B:V,21,FALSE)</f>
        <v/>
      </c>
      <c r="E89" s="184">
        <f>VLOOKUP(D89,區域表!A:B,2,FALSE)</f>
        <v/>
      </c>
      <c r="F89" s="185">
        <f>IFERROR(IF(VLOOKUP(A89,門市狀態!A:D,4,FALSE)=0,"",VLOOKUP(A89,門市狀態!A:D,4,FALSE)),"")</f>
        <v/>
      </c>
      <c r="G89" s="186" t="inlineStr"/>
      <c r="H89" s="187">
        <f>IF(I89&gt;0,(TEXT(I89,"yyyymmdd")&amp;$T$3&amp;A89&amp;$T$3&amp;B89&amp;$R$3),"")</f>
        <v/>
      </c>
      <c r="I89" s="191" t="inlineStr"/>
      <c r="J89" s="189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/>
      </c>
      <c r="L89" s="261">
        <f t="array" ref="L89">IF(K89&gt;0,IFERROR(HYPERLINK("#'IM'!AC"&amp;MATCH(1,(IM!$F$1:$F$7702=A89)*(ISNUMBER(SEARCH("PMQ2",IM!$AC$1:$AC$7702))),0),"檢核"),"未登錄"),"")</f>
        <v/>
      </c>
      <c r="M89" s="264">
        <f t="array" ref="M89">IF(AND(SUMPRODUCT((IM!F2:F721=A89)*(ISNUMBER(SEARCH("EDC", IM!AC2:AC721))))&gt;0), "EDC", "")</f>
        <v/>
      </c>
      <c r="N89" s="307">
        <f t="array" ref="N89">IF(AND(SUMPRODUCT((IM!F2:F721=A89)*(ISNUMBER(SEARCH("STAR", IM!AC2:AC721))))&gt;0), "STAR", "")</f>
        <v/>
      </c>
      <c r="O89" s="298">
        <f t="array" ref="O89">IFERROR(INDEX(IM!$X$2:$X$652, MATCH(1, (IM!$F$2:$F$652=A89) * (ISNUMBER(SEARCH($D$1, IM!$AC$2:$AC$652))), 0)), "")</f>
        <v/>
      </c>
      <c r="P89" s="192">
        <f>(TEXT(I89,"yyyymmdd"))&amp;$T$3&amp;A89&amp;$T$3&amp;B89&amp;$R$3</f>
        <v/>
      </c>
      <c r="Q89" s="311" t="n"/>
      <c r="R89" s="311" t="n"/>
      <c r="S89" s="311" t="n"/>
      <c r="T89" s="311" t="n"/>
      <c r="U89" s="301">
        <f>IF(AND(W89&lt;&gt;"", X89&lt;&gt;""), 2, IF(OR(W89&lt;&gt;"", X89&lt;&gt;""), 1, 0))</f>
        <v/>
      </c>
      <c r="V89" s="285">
        <f>IF(I89="", "未到店",
IF(M89&lt;&gt;"EDC", "異常",
IF(OR(AND(Y89="STAR", N89="STAR"), AND(Y89&lt;&gt;"STAR", N89="")), "已完工", "異常")
)
)</f>
        <v/>
      </c>
      <c r="W89" s="312" t="inlineStr">
        <is>
          <t>8155001652</t>
        </is>
      </c>
      <c r="X89" s="313" t="inlineStr">
        <is>
          <t>8155001653</t>
        </is>
      </c>
      <c r="Y89" s="313">
        <f>IF(U89&gt;0,"STAR","")</f>
        <v/>
      </c>
    </row>
    <row r="90" ht="15.75" customHeight="1" s="140">
      <c r="A90" s="180" t="n">
        <v>4906</v>
      </c>
      <c r="B90" s="181" t="inlineStr">
        <is>
          <t>金山銀山店</t>
        </is>
      </c>
      <c r="C90" s="182">
        <f>VLOOKUP($A90,'0919門市清單主檔'!B:V,20,FALSE)</f>
        <v/>
      </c>
      <c r="D90" s="183">
        <f>VLOOKUP($A90,'0919門市清單主檔'!B:V,21,FALSE)</f>
        <v/>
      </c>
      <c r="E90" s="184">
        <f>VLOOKUP(D90,區域表!A:B,2,FALSE)</f>
        <v/>
      </c>
      <c r="F90" s="185">
        <f>IFERROR(IF(VLOOKUP(A90,門市狀態!A:D,4,FALSE)=0,"",VLOOKUP(A90,門市狀態!A:D,4,FALSE)),"")</f>
        <v/>
      </c>
      <c r="G90" s="186" t="inlineStr"/>
      <c r="H90" s="187">
        <f>IF(I90&gt;0,(TEXT(I90,"yyyymmdd")&amp;$T$3&amp;A90&amp;$T$3&amp;B90&amp;$R$3),"")</f>
        <v/>
      </c>
      <c r="I90" s="191" t="inlineStr"/>
      <c r="J90" s="189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/>
      </c>
      <c r="L90" s="261">
        <f t="array" ref="L90">IF(K90&gt;0,IFERROR(HYPERLINK("#'IM'!AC"&amp;MATCH(1,(IM!$F$1:$F$7702=A90)*(ISNUMBER(SEARCH("PMQ2",IM!$AC$1:$AC$7702))),0),"檢核"),"未登錄"),"")</f>
        <v/>
      </c>
      <c r="M90" s="264">
        <f t="array" ref="M90">IF(AND(SUMPRODUCT((IM!F2:F722=A90)*(ISNUMBER(SEARCH("EDC", IM!AC2:AC722))))&gt;0), "EDC", "")</f>
        <v/>
      </c>
      <c r="N90" s="307">
        <f t="array" ref="N90">IF(AND(SUMPRODUCT((IM!F2:F722=A90)*(ISNUMBER(SEARCH("STAR", IM!AC2:AC722))))&gt;0), "STAR", "")</f>
        <v/>
      </c>
      <c r="O90" s="298">
        <f t="array" ref="O90">IFERROR(INDEX(IM!$X$2:$X$652, MATCH(1, (IM!$F$2:$F$652=A90) * (ISNUMBER(SEARCH($D$1, IM!$AC$2:$AC$652))), 0)), "")</f>
        <v/>
      </c>
      <c r="P90" s="192">
        <f>(TEXT(I90,"yyyymmdd"))&amp;$T$3&amp;A90&amp;$T$3&amp;B90&amp;$R$3</f>
        <v/>
      </c>
      <c r="Q90" s="311" t="n"/>
      <c r="R90" s="311" t="n"/>
      <c r="S90" s="311" t="n"/>
      <c r="T90" s="311" t="n"/>
      <c r="U90" s="301">
        <f>IF(AND(W90&lt;&gt;"", X90&lt;&gt;""), 2, IF(OR(W90&lt;&gt;"", X90&lt;&gt;""), 1, 0))</f>
        <v/>
      </c>
      <c r="V90" s="285">
        <f>IF(I90="", "未到店",
IF(M90&lt;&gt;"EDC", "異常",
IF(OR(AND(Y90="STAR", N90="STAR"), AND(Y90&lt;&gt;"STAR", N90="")), "已完工", "異常")
)
)</f>
        <v/>
      </c>
      <c r="X90" s="313" t="n"/>
      <c r="Y90" s="313">
        <f>IF(U90&gt;0,"STAR","")</f>
        <v/>
      </c>
    </row>
    <row r="91" ht="15.75" customHeight="1" s="140">
      <c r="A91" s="180" t="n">
        <v>4845</v>
      </c>
      <c r="B91" s="181" t="inlineStr">
        <is>
          <t>石門海角店</t>
        </is>
      </c>
      <c r="C91" s="182">
        <f>VLOOKUP($A91,'0919門市清單主檔'!B:V,20,FALSE)</f>
        <v/>
      </c>
      <c r="D91" s="183">
        <f>VLOOKUP($A91,'0919門市清單主檔'!B:V,21,FALSE)</f>
        <v/>
      </c>
      <c r="E91" s="184">
        <f>VLOOKUP(D91,區域表!A:B,2,FALSE)</f>
        <v/>
      </c>
      <c r="F91" s="185">
        <f>IFERROR(IF(VLOOKUP(A91,門市狀態!A:D,4,FALSE)=0,"",VLOOKUP(A91,門市狀態!A:D,4,FALSE)),"")</f>
        <v/>
      </c>
      <c r="G91" s="186" t="inlineStr"/>
      <c r="H91" s="187">
        <f>IF(I91&gt;0,(TEXT(I91,"yyyymmdd")&amp;$T$3&amp;A91&amp;$T$3&amp;B91&amp;$R$3),"")</f>
        <v/>
      </c>
      <c r="I91" s="191" t="inlineStr"/>
      <c r="J91" s="189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/>
      </c>
      <c r="L91" s="261">
        <f t="array" ref="L91">IF(K91&gt;0,IFERROR(HYPERLINK("#'IM'!AC"&amp;MATCH(1,(IM!$F$1:$F$7702=A91)*(ISNUMBER(SEARCH("PMQ2",IM!$AC$1:$AC$7702))),0),"檢核"),"未登錄"),"")</f>
        <v/>
      </c>
      <c r="M91" s="264">
        <f t="array" ref="M91">IF(AND(SUMPRODUCT((IM!F2:F723=A91)*(ISNUMBER(SEARCH("EDC", IM!AC2:AC723))))&gt;0), "EDC", "")</f>
        <v/>
      </c>
      <c r="N91" s="307">
        <f t="array" ref="N91">IF(AND(SUMPRODUCT((IM!F2:F723=A91)*(ISNUMBER(SEARCH("STAR", IM!AC2:AC723))))&gt;0), "STAR", "")</f>
        <v/>
      </c>
      <c r="O91" s="298">
        <f t="array" ref="O91">IFERROR(INDEX(IM!$X$2:$X$652, MATCH(1, (IM!$F$2:$F$652=A91) * (ISNUMBER(SEARCH($D$1, IM!$AC$2:$AC$652))), 0)), "")</f>
        <v/>
      </c>
      <c r="P91" s="192">
        <f>(TEXT(I91,"yyyymmdd"))&amp;$T$3&amp;A91&amp;$T$3&amp;B91&amp;$R$3</f>
        <v/>
      </c>
      <c r="Q91" s="311" t="n"/>
      <c r="R91" s="311" t="n"/>
      <c r="S91" s="311" t="n"/>
      <c r="T91" s="311" t="n"/>
      <c r="U91" s="301">
        <f>IF(AND(W91&lt;&gt;"", X91&lt;&gt;""), 2, IF(OR(W91&lt;&gt;"", X91&lt;&gt;""), 1, 0))</f>
        <v/>
      </c>
      <c r="V91" s="285">
        <f>IF(I91="", "未到店",
IF(M91&lt;&gt;"EDC", "異常",
IF(OR(AND(Y91="STAR", N91="STAR"), AND(Y91&lt;&gt;"STAR", N91="")), "已完工", "異常")
)
)</f>
        <v/>
      </c>
      <c r="W91" s="312" t="inlineStr">
        <is>
          <t>8155001975</t>
        </is>
      </c>
      <c r="X91" s="313" t="inlineStr">
        <is>
          <t>8155001976</t>
        </is>
      </c>
      <c r="Y91" s="313">
        <f>IF(U91&gt;0,"STAR","")</f>
        <v/>
      </c>
    </row>
    <row r="92" ht="15.75" customHeight="1" s="140">
      <c r="A92" s="180" t="n">
        <v>4406</v>
      </c>
      <c r="B92" s="181" t="inlineStr">
        <is>
          <t>板橋稚暉店</t>
        </is>
      </c>
      <c r="C92" s="182">
        <f>VLOOKUP($A92,'0919門市清單主檔'!B:V,20,FALSE)</f>
        <v/>
      </c>
      <c r="D92" s="183">
        <f>VLOOKUP($A92,'0919門市清單主檔'!B:V,21,FALSE)</f>
        <v/>
      </c>
      <c r="E92" s="184">
        <f>VLOOKUP(D92,區域表!A:B,2,FALSE)</f>
        <v/>
      </c>
      <c r="F92" s="185">
        <f>IFERROR(IF(VLOOKUP(A92,門市狀態!A:D,4,FALSE)=0,"",VLOOKUP(A92,門市狀態!A:D,4,FALSE)),"")</f>
        <v/>
      </c>
      <c r="G92" s="186" t="inlineStr"/>
      <c r="H92" s="187">
        <f>IF(I92&gt;0,(TEXT(I92,"yyyymmdd")&amp;$T$3&amp;A92&amp;$T$3&amp;B92&amp;$R$3),"")</f>
        <v/>
      </c>
      <c r="I92" s="191" t="inlineStr"/>
      <c r="J92" s="189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/>
      </c>
      <c r="L92" s="261">
        <f t="array" ref="L92">IF(K92&gt;0,IFERROR(HYPERLINK("#'IM'!AC"&amp;MATCH(1,(IM!$F$1:$F$7702=A92)*(ISNUMBER(SEARCH("PMQ2",IM!$AC$1:$AC$7702))),0),"檢核"),"未登錄"),"")</f>
        <v/>
      </c>
      <c r="M92" s="264">
        <f t="array" ref="M92">IF(AND(SUMPRODUCT((IM!F2:F724=A92)*(ISNUMBER(SEARCH("EDC", IM!AC2:AC724))))&gt;0), "EDC", "")</f>
        <v/>
      </c>
      <c r="N92" s="307">
        <f t="array" ref="N92">IF(AND(SUMPRODUCT((IM!F2:F724=A92)*(ISNUMBER(SEARCH("STAR", IM!AC2:AC724))))&gt;0), "STAR", "")</f>
        <v/>
      </c>
      <c r="O92" s="298">
        <f t="array" ref="O92">IFERROR(INDEX(IM!$X$2:$X$652, MATCH(1, (IM!$F$2:$F$652=A92) * (ISNUMBER(SEARCH($D$1, IM!$AC$2:$AC$652))), 0)), "")</f>
        <v/>
      </c>
      <c r="P92" s="192">
        <f>(TEXT(I92,"yyyymmdd"))&amp;$T$3&amp;A92&amp;$T$3&amp;B92&amp;$R$3</f>
        <v/>
      </c>
      <c r="Q92" s="311" t="n"/>
      <c r="R92" s="311" t="n"/>
      <c r="S92" s="311" t="n"/>
      <c r="T92" s="311" t="n"/>
      <c r="U92" s="301">
        <f>IF(AND(W92&lt;&gt;"", X92&lt;&gt;""), 2, IF(OR(W92&lt;&gt;"", X92&lt;&gt;""), 1, 0))</f>
        <v/>
      </c>
      <c r="V92" s="285">
        <f>IF(I92="", "未到店",
IF(M92&lt;&gt;"EDC", "異常",
IF(OR(AND(Y92="STAR", N92="STAR"), AND(Y92&lt;&gt;"STAR", N92="")), "已完工", "異常")
)
)</f>
        <v/>
      </c>
      <c r="X92" s="313" t="n"/>
      <c r="Y92" s="313">
        <f>IF(U92&gt;0,"STAR","")</f>
        <v/>
      </c>
    </row>
    <row r="93" ht="15.75" customHeight="1" s="140">
      <c r="A93" s="180" t="n">
        <v>4101</v>
      </c>
      <c r="B93" s="181" t="inlineStr">
        <is>
          <t>三重溪華店</t>
        </is>
      </c>
      <c r="C93" s="182">
        <f>VLOOKUP($A93,'0919門市清單主檔'!B:V,20,FALSE)</f>
        <v/>
      </c>
      <c r="D93" s="183">
        <f>VLOOKUP($A93,'0919門市清單主檔'!B:V,21,FALSE)</f>
        <v/>
      </c>
      <c r="E93" s="184">
        <f>VLOOKUP(D93,區域表!A:B,2,FALSE)</f>
        <v/>
      </c>
      <c r="F93" s="185">
        <f>IFERROR(IF(VLOOKUP(A93,門市狀態!A:D,4,FALSE)=0,"",VLOOKUP(A93,門市狀態!A:D,4,FALSE)),"")</f>
        <v/>
      </c>
      <c r="G93" s="186" t="inlineStr"/>
      <c r="H93" s="187">
        <f>IF(I93&gt;0,(TEXT(I93,"yyyymmdd")&amp;$T$3&amp;A93&amp;$T$3&amp;B93&amp;$R$3),"")</f>
        <v/>
      </c>
      <c r="I93" s="191" t="inlineStr"/>
      <c r="J93" s="189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/>
      </c>
      <c r="L93" s="261">
        <f t="array" ref="L93">IF(K93&gt;0,IFERROR(HYPERLINK("#'IM'!AC"&amp;MATCH(1,(IM!$F$1:$F$7702=A93)*(ISNUMBER(SEARCH("PMQ2",IM!$AC$1:$AC$7702))),0),"檢核"),"未登錄"),"")</f>
        <v/>
      </c>
      <c r="M93" s="264">
        <f t="array" ref="M93">IF(AND(SUMPRODUCT((IM!F2:F725=A93)*(ISNUMBER(SEARCH("EDC", IM!AC2:AC725))))&gt;0), "EDC", "")</f>
        <v/>
      </c>
      <c r="N93" s="307">
        <f t="array" ref="N93">IF(AND(SUMPRODUCT((IM!F2:F725=A93)*(ISNUMBER(SEARCH("STAR", IM!AC2:AC725))))&gt;0), "STAR", "")</f>
        <v/>
      </c>
      <c r="O93" s="298">
        <f t="array" ref="O93">IFERROR(INDEX(IM!$X$2:$X$652, MATCH(1, (IM!$F$2:$F$652=A93) * (ISNUMBER(SEARCH($D$1, IM!$AC$2:$AC$652))), 0)), "")</f>
        <v/>
      </c>
      <c r="P93" s="192">
        <f>(TEXT(I93,"yyyymmdd"))&amp;$T$3&amp;A93&amp;$T$3&amp;B93&amp;$R$3</f>
        <v/>
      </c>
      <c r="Q93" s="311" t="n"/>
      <c r="R93" s="311" t="n"/>
      <c r="S93" s="311" t="n"/>
      <c r="T93" s="311" t="n"/>
      <c r="U93" s="301">
        <f>IF(AND(W93&lt;&gt;"", X93&lt;&gt;""), 2, IF(OR(W93&lt;&gt;"", X93&lt;&gt;""), 1, 0))</f>
        <v/>
      </c>
      <c r="V93" s="285">
        <f>IF(I93="", "未到店",
IF(M93&lt;&gt;"EDC", "異常",
IF(OR(AND(Y93="STAR", N93="STAR"), AND(Y93&lt;&gt;"STAR", N93="")), "已完工", "異常")
)
)</f>
        <v/>
      </c>
      <c r="X93" s="313" t="n"/>
      <c r="Y93" s="313">
        <f>IF(U93&gt;0,"STAR","")</f>
        <v/>
      </c>
    </row>
    <row r="94" ht="15.75" customHeight="1" s="140">
      <c r="A94" s="180" t="inlineStr">
        <is>
          <t>D022</t>
        </is>
      </c>
      <c r="B94" s="181" t="inlineStr">
        <is>
          <t>三重溪尾店</t>
        </is>
      </c>
      <c r="C94" s="182">
        <f>VLOOKUP($A94,'0919門市清單主檔'!B:V,20,FALSE)</f>
        <v/>
      </c>
      <c r="D94" s="183">
        <f>VLOOKUP($A94,'0919門市清單主檔'!B:V,21,FALSE)</f>
        <v/>
      </c>
      <c r="E94" s="184">
        <f>VLOOKUP(D94,區域表!A:B,2,FALSE)</f>
        <v/>
      </c>
      <c r="F94" s="185">
        <f>IFERROR(IF(VLOOKUP(A94,門市狀態!A:D,4,FALSE)=0,"",VLOOKUP(A94,門市狀態!A:D,4,FALSE)),"")</f>
        <v/>
      </c>
      <c r="G94" s="186" t="inlineStr"/>
      <c r="H94" s="187">
        <f>IF(I94&gt;0,(TEXT(I94,"yyyymmdd")&amp;$T$3&amp;A94&amp;$T$3&amp;B94&amp;$R$3),"")</f>
        <v/>
      </c>
      <c r="I94" s="191" t="inlineStr"/>
      <c r="J94" s="189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/>
      </c>
      <c r="L94" s="261">
        <f t="array" ref="L94">IF(K94&gt;0,IFERROR(HYPERLINK("#'IM'!AC"&amp;MATCH(1,(IM!$F$1:$F$7702=A94)*(ISNUMBER(SEARCH("PMQ2",IM!$AC$1:$AC$7702))),0),"檢核"),"未登錄"),"")</f>
        <v/>
      </c>
      <c r="M94" s="264">
        <f t="array" ref="M94">IF(AND(SUMPRODUCT((IM!F2:F726=A94)*(ISNUMBER(SEARCH("EDC", IM!AC2:AC726))))&gt;0), "EDC", "")</f>
        <v/>
      </c>
      <c r="N94" s="307">
        <f t="array" ref="N94">IF(AND(SUMPRODUCT((IM!F2:F726=A94)*(ISNUMBER(SEARCH("STAR", IM!AC2:AC726))))&gt;0), "STAR", "")</f>
        <v/>
      </c>
      <c r="O94" s="298">
        <f t="array" ref="O94">IFERROR(INDEX(IM!$X$2:$X$652, MATCH(1, (IM!$F$2:$F$652=A94) * (ISNUMBER(SEARCH($D$1, IM!$AC$2:$AC$652))), 0)), "")</f>
        <v/>
      </c>
      <c r="P94" s="192">
        <f>(TEXT(I94,"yyyymmdd"))&amp;$T$3&amp;A94&amp;$T$3&amp;B94&amp;$R$3</f>
        <v/>
      </c>
      <c r="Q94" s="311" t="n"/>
      <c r="R94" s="311" t="n"/>
      <c r="S94" s="311" t="n"/>
      <c r="T94" s="311" t="n"/>
      <c r="U94" s="301">
        <f>IF(AND(W94&lt;&gt;"", X94&lt;&gt;""), 2, IF(OR(W94&lt;&gt;"", X94&lt;&gt;""), 1, 0))</f>
        <v/>
      </c>
      <c r="V94" s="285">
        <f>IF(I94="", "未到店",
IF(M94&lt;&gt;"EDC", "異常",
IF(OR(AND(Y94="STAR", N94="STAR"), AND(Y94&lt;&gt;"STAR", N94="")), "已完工", "異常")
)
)</f>
        <v/>
      </c>
      <c r="X94" s="313" t="n"/>
      <c r="Y94" s="313">
        <f>IF(U94&gt;0,"STAR","")</f>
        <v/>
      </c>
    </row>
    <row r="95" ht="15.75" customHeight="1" s="140">
      <c r="A95" s="180" t="n">
        <v>4144</v>
      </c>
      <c r="B95" s="181" t="inlineStr">
        <is>
          <t>新莊頭前店</t>
        </is>
      </c>
      <c r="C95" s="182">
        <f>VLOOKUP($A95,'0919門市清單主檔'!B:V,20,FALSE)</f>
        <v/>
      </c>
      <c r="D95" s="183">
        <f>VLOOKUP($A95,'0919門市清單主檔'!B:V,21,FALSE)</f>
        <v/>
      </c>
      <c r="E95" s="184">
        <f>VLOOKUP(D95,區域表!A:B,2,FALSE)</f>
        <v/>
      </c>
      <c r="F95" s="185">
        <f>IFERROR(IF(VLOOKUP(A95,門市狀態!A:D,4,FALSE)=0,"",VLOOKUP(A95,門市狀態!A:D,4,FALSE)),"")</f>
        <v/>
      </c>
      <c r="G95" s="186" t="inlineStr"/>
      <c r="H95" s="187">
        <f>IF(I95&gt;0,(TEXT(I95,"yyyymmdd")&amp;$T$3&amp;A95&amp;$T$3&amp;B95&amp;$R$3),"")</f>
        <v/>
      </c>
      <c r="I95" s="191" t="inlineStr"/>
      <c r="J95" s="189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/>
      </c>
      <c r="L95" s="261">
        <f t="array" ref="L95">IF(K95&gt;0,IFERROR(HYPERLINK("#'IM'!AC"&amp;MATCH(1,(IM!$F$1:$F$7702=A95)*(ISNUMBER(SEARCH("PMQ2",IM!$AC$1:$AC$7702))),0),"檢核"),"未登錄"),"")</f>
        <v/>
      </c>
      <c r="M95" s="264">
        <f t="array" ref="M95">IF(AND(SUMPRODUCT((IM!F2:F727=A95)*(ISNUMBER(SEARCH("EDC", IM!AC2:AC727))))&gt;0), "EDC", "")</f>
        <v/>
      </c>
      <c r="N95" s="307">
        <f t="array" ref="N95">IF(AND(SUMPRODUCT((IM!F2:F727=A95)*(ISNUMBER(SEARCH("STAR", IM!AC2:AC727))))&gt;0), "STAR", "")</f>
        <v/>
      </c>
      <c r="O95" s="298">
        <f t="array" ref="O95">IFERROR(INDEX(IM!$X$2:$X$652, MATCH(1, (IM!$F$2:$F$652=A95) * (ISNUMBER(SEARCH($D$1, IM!$AC$2:$AC$652))), 0)), "")</f>
        <v/>
      </c>
      <c r="P95" s="192">
        <f>(TEXT(I95,"yyyymmdd"))&amp;$T$3&amp;A95&amp;$T$3&amp;B95&amp;$R$3</f>
        <v/>
      </c>
      <c r="Q95" s="311" t="n"/>
      <c r="R95" s="311" t="n"/>
      <c r="S95" s="311" t="n"/>
      <c r="T95" s="311" t="n"/>
      <c r="U95" s="301">
        <f>IF(AND(W95&lt;&gt;"", X95&lt;&gt;""), 2, IF(OR(W95&lt;&gt;"", X95&lt;&gt;""), 1, 0))</f>
        <v/>
      </c>
      <c r="V95" s="285">
        <f>IF(I95="", "未到店",
IF(M95&lt;&gt;"EDC", "異常",
IF(OR(AND(Y95="STAR", N95="STAR"), AND(Y95&lt;&gt;"STAR", N95="")), "已完工", "異常")
)
)</f>
        <v/>
      </c>
      <c r="W95" s="312" t="inlineStr">
        <is>
          <t>8155000370</t>
        </is>
      </c>
      <c r="X95" s="313" t="inlineStr">
        <is>
          <t>8155000371</t>
        </is>
      </c>
      <c r="Y95" s="313">
        <f>IF(U95&gt;0,"STAR","")</f>
        <v/>
      </c>
    </row>
    <row r="96" ht="15.75" customHeight="1" s="140">
      <c r="A96" s="180" t="n">
        <v>3359</v>
      </c>
      <c r="B96" s="181" t="inlineStr">
        <is>
          <t>三重金陵店</t>
        </is>
      </c>
      <c r="C96" s="182">
        <f>VLOOKUP($A96,'0919門市清單主檔'!B:V,20,FALSE)</f>
        <v/>
      </c>
      <c r="D96" s="183">
        <f>VLOOKUP($A96,'0919門市清單主檔'!B:V,21,FALSE)</f>
        <v/>
      </c>
      <c r="E96" s="184">
        <f>VLOOKUP(D96,區域表!A:B,2,FALSE)</f>
        <v/>
      </c>
      <c r="F96" s="185">
        <f>IFERROR(IF(VLOOKUP(A96,門市狀態!A:D,4,FALSE)=0,"",VLOOKUP(A96,門市狀態!A:D,4,FALSE)),"")</f>
        <v/>
      </c>
      <c r="G96" s="186" t="inlineStr">
        <is>
          <t>學校</t>
        </is>
      </c>
      <c r="H96" s="187">
        <f>IF(I96&gt;0,(TEXT(I96,"yyyymmdd")&amp;$T$3&amp;A96&amp;$T$3&amp;B96&amp;$R$3),"")</f>
        <v/>
      </c>
      <c r="I96" s="191" t="inlineStr"/>
      <c r="J96" s="189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/>
      </c>
      <c r="L96" s="261">
        <f t="array" ref="L96">IF(K96&gt;0,IFERROR(HYPERLINK("#'IM'!AC"&amp;MATCH(1,(IM!$F$1:$F$7702=A96)*(ISNUMBER(SEARCH("PMQ2",IM!$AC$1:$AC$7702))),0),"檢核"),"未登錄"),"")</f>
        <v/>
      </c>
      <c r="M96" s="264">
        <f t="array" ref="M96">IF(AND(SUMPRODUCT((IM!F2:F728=A96)*(ISNUMBER(SEARCH("EDC", IM!AC2:AC728))))&gt;0), "EDC", "")</f>
        <v/>
      </c>
      <c r="N96" s="307">
        <f t="array" ref="N96">IF(AND(SUMPRODUCT((IM!F2:F728=A96)*(ISNUMBER(SEARCH("STAR", IM!AC2:AC728))))&gt;0), "STAR", "")</f>
        <v/>
      </c>
      <c r="O96" s="298">
        <f t="array" ref="O96">IFERROR(INDEX(IM!$X$2:$X$652, MATCH(1, (IM!$F$2:$F$652=A96) * (ISNUMBER(SEARCH($D$1, IM!$AC$2:$AC$652))), 0)), "")</f>
        <v/>
      </c>
      <c r="P96" s="192">
        <f>(TEXT(I96,"yyyymmdd"))&amp;$T$3&amp;A96&amp;$T$3&amp;B96&amp;$R$3</f>
        <v/>
      </c>
      <c r="Q96" s="311" t="n"/>
      <c r="R96" s="311" t="n"/>
      <c r="S96" s="311" t="n"/>
      <c r="T96" s="311" t="n"/>
      <c r="U96" s="301">
        <f>IF(AND(W96&lt;&gt;"", X96&lt;&gt;""), 2, IF(OR(W96&lt;&gt;"", X96&lt;&gt;""), 1, 0))</f>
        <v/>
      </c>
      <c r="V96" s="285">
        <f>IF(I96="", "未到店",
IF(M96&lt;&gt;"EDC", "異常",
IF(OR(AND(Y96="STAR", N96="STAR"), AND(Y96&lt;&gt;"STAR", N96="")), "已完工", "異常")
)
)</f>
        <v/>
      </c>
      <c r="W96" s="312" t="inlineStr">
        <is>
          <t>8155002049</t>
        </is>
      </c>
      <c r="X96" s="313" t="inlineStr">
        <is>
          <t>8155002050</t>
        </is>
      </c>
      <c r="Y96" s="313">
        <f>IF(U96&gt;0,"STAR","")</f>
        <v/>
      </c>
    </row>
    <row r="97" ht="15.75" customHeight="1" s="140">
      <c r="A97" s="180" t="inlineStr">
        <is>
          <t>D191</t>
        </is>
      </c>
      <c r="B97" s="181" t="inlineStr">
        <is>
          <t>三重興德店</t>
        </is>
      </c>
      <c r="C97" s="182">
        <f>VLOOKUP($A97,'0919門市清單主檔'!B:V,20,FALSE)</f>
        <v/>
      </c>
      <c r="D97" s="183">
        <f>VLOOKUP($A97,'0919門市清單主檔'!B:V,21,FALSE)</f>
        <v/>
      </c>
      <c r="E97" s="184">
        <f>VLOOKUP(D97,區域表!A:B,2,FALSE)</f>
        <v/>
      </c>
      <c r="F97" s="185">
        <f>IFERROR(IF(VLOOKUP(A97,門市狀態!A:D,4,FALSE)=0,"",VLOOKUP(A97,門市狀態!A:D,4,FALSE)),"")</f>
        <v/>
      </c>
      <c r="G97" s="186" t="inlineStr"/>
      <c r="H97" s="187">
        <f>IF(I97&gt;0,(TEXT(I97,"yyyymmdd")&amp;$T$3&amp;A97&amp;$T$3&amp;B97&amp;$R$3),"")</f>
        <v/>
      </c>
      <c r="I97" s="191" t="inlineStr"/>
      <c r="J97" s="189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/>
      </c>
      <c r="L97" s="261">
        <f t="array" ref="L97">IF(K97&gt;0,IFERROR(HYPERLINK("#'IM'!AC"&amp;MATCH(1,(IM!$F$1:$F$7702=A97)*(ISNUMBER(SEARCH("PMQ2",IM!$AC$1:$AC$7702))),0),"檢核"),"未登錄"),"")</f>
        <v/>
      </c>
      <c r="M97" s="264">
        <f t="array" ref="M97">IF(AND(SUMPRODUCT((IM!F2:F729=A97)*(ISNUMBER(SEARCH("EDC", IM!AC2:AC729))))&gt;0), "EDC", "")</f>
        <v/>
      </c>
      <c r="N97" s="307">
        <f t="array" ref="N97">IF(AND(SUMPRODUCT((IM!F2:F729=A97)*(ISNUMBER(SEARCH("STAR", IM!AC2:AC729))))&gt;0), "STAR", "")</f>
        <v/>
      </c>
      <c r="O97" s="298">
        <f t="array" ref="O97">IFERROR(INDEX(IM!$X$2:$X$652, MATCH(1, (IM!$F$2:$F$652=A97) * (ISNUMBER(SEARCH($D$1, IM!$AC$2:$AC$652))), 0)), "")</f>
        <v/>
      </c>
      <c r="P97" s="192">
        <f>(TEXT(I97,"yyyymmdd"))&amp;$T$3&amp;A97&amp;$T$3&amp;B97&amp;$R$3</f>
        <v/>
      </c>
      <c r="Q97" s="311" t="n"/>
      <c r="R97" s="311" t="n"/>
      <c r="S97" s="311" t="n"/>
      <c r="T97" s="311" t="n"/>
      <c r="U97" s="301">
        <f>IF(AND(W97&lt;&gt;"", X97&lt;&gt;""), 2, IF(OR(W97&lt;&gt;"", X97&lt;&gt;""), 1, 0))</f>
        <v/>
      </c>
      <c r="V97" s="285">
        <f>IF(I97="", "未到店",
IF(M97&lt;&gt;"EDC", "異常",
IF(OR(AND(Y97="STAR", N97="STAR"), AND(Y97&lt;&gt;"STAR", N97="")), "已完工", "異常")
)
)</f>
        <v/>
      </c>
      <c r="W97" s="312" t="inlineStr">
        <is>
          <t>8155002439</t>
        </is>
      </c>
      <c r="X97" s="313" t="inlineStr">
        <is>
          <t>8155002440</t>
        </is>
      </c>
      <c r="Y97" s="313">
        <f>IF(U97&gt;0,"STAR","")</f>
        <v/>
      </c>
    </row>
    <row r="98" ht="15.75" customHeight="1" s="140">
      <c r="A98" s="180" t="n">
        <v>4977</v>
      </c>
      <c r="B98" s="181" t="inlineStr">
        <is>
          <t>三重初戀店</t>
        </is>
      </c>
      <c r="C98" s="182">
        <f>VLOOKUP($A98,'0919門市清單主檔'!B:V,20,FALSE)</f>
        <v/>
      </c>
      <c r="D98" s="183">
        <f>VLOOKUP($A98,'0919門市清單主檔'!B:V,21,FALSE)</f>
        <v/>
      </c>
      <c r="E98" s="184">
        <f>VLOOKUP(D98,區域表!A:B,2,FALSE)</f>
        <v/>
      </c>
      <c r="F98" s="185">
        <f>IFERROR(IF(VLOOKUP(A98,門市狀態!A:D,4,FALSE)=0,"",VLOOKUP(A98,門市狀態!A:D,4,FALSE)),"")</f>
        <v/>
      </c>
      <c r="G98" s="186" t="inlineStr"/>
      <c r="H98" s="187">
        <f>IF(I98&gt;0,(TEXT(I98,"yyyymmdd")&amp;$T$3&amp;A98&amp;$T$3&amp;B98&amp;$R$3),"")</f>
        <v/>
      </c>
      <c r="I98" s="191" t="inlineStr"/>
      <c r="J98" s="189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/>
      </c>
      <c r="L98" s="261">
        <f t="array" ref="L98">IF(K98&gt;0,IFERROR(HYPERLINK("#'IM'!AC"&amp;MATCH(1,(IM!$F$1:$F$7702=A98)*(ISNUMBER(SEARCH("PMQ2",IM!$AC$1:$AC$7702))),0),"檢核"),"未登錄"),"")</f>
        <v/>
      </c>
      <c r="M98" s="264">
        <f t="array" ref="M98">IF(AND(SUMPRODUCT((IM!F2:F730=A98)*(ISNUMBER(SEARCH("EDC", IM!AC2:AC730))))&gt;0), "EDC", "")</f>
        <v/>
      </c>
      <c r="N98" s="307">
        <f t="array" ref="N98">IF(AND(SUMPRODUCT((IM!F2:F730=A98)*(ISNUMBER(SEARCH("STAR", IM!AC2:AC730))))&gt;0), "STAR", "")</f>
        <v/>
      </c>
      <c r="O98" s="298">
        <f t="array" ref="O98">IFERROR(INDEX(IM!$X$2:$X$652, MATCH(1, (IM!$F$2:$F$652=A98) * (ISNUMBER(SEARCH($D$1, IM!$AC$2:$AC$652))), 0)), "")</f>
        <v/>
      </c>
      <c r="P98" s="192">
        <f>(TEXT(I98,"yyyymmdd"))&amp;$T$3&amp;A98&amp;$T$3&amp;B98&amp;$R$3</f>
        <v/>
      </c>
      <c r="Q98" s="311" t="n"/>
      <c r="R98" s="311" t="n"/>
      <c r="S98" s="311" t="n"/>
      <c r="T98" s="311" t="n"/>
      <c r="U98" s="301">
        <f>IF(AND(W98&lt;&gt;"", X98&lt;&gt;""), 2, IF(OR(W98&lt;&gt;"", X98&lt;&gt;""), 1, 0))</f>
        <v/>
      </c>
      <c r="V98" s="285">
        <f>IF(I98="", "未到店",
IF(M98&lt;&gt;"EDC", "異常",
IF(OR(AND(Y98="STAR", N98="STAR"), AND(Y98&lt;&gt;"STAR", N98="")), "已完工", "異常")
)
)</f>
        <v/>
      </c>
      <c r="W98" s="312" t="inlineStr">
        <is>
          <t>8155002285</t>
        </is>
      </c>
      <c r="X98" s="313" t="inlineStr">
        <is>
          <t>8155002107</t>
        </is>
      </c>
      <c r="Y98" s="313">
        <f>IF(U98&gt;0,"STAR","")</f>
        <v/>
      </c>
    </row>
    <row r="99" ht="15.75" customHeight="1" s="140">
      <c r="A99" s="180" t="n">
        <v>4529</v>
      </c>
      <c r="B99" s="181" t="inlineStr">
        <is>
          <t>淡水新洲店</t>
        </is>
      </c>
      <c r="C99" s="182">
        <f>VLOOKUP($A99,'0919門市清單主檔'!B:V,20,FALSE)</f>
        <v/>
      </c>
      <c r="D99" s="183">
        <f>VLOOKUP($A99,'0919門市清單主檔'!B:V,21,FALSE)</f>
        <v/>
      </c>
      <c r="E99" s="184">
        <f>VLOOKUP(D99,區域表!A:B,2,FALSE)</f>
        <v/>
      </c>
      <c r="F99" s="185">
        <f>IFERROR(IF(VLOOKUP(A99,門市狀態!A:D,4,FALSE)=0,"",VLOOKUP(A99,門市狀態!A:D,4,FALSE)),"")</f>
        <v/>
      </c>
      <c r="G99" s="186" t="inlineStr"/>
      <c r="H99" s="187">
        <f>IF(I99&gt;0,(TEXT(I99,"yyyymmdd")&amp;$T$3&amp;A99&amp;$T$3&amp;B99&amp;$R$3),"")</f>
        <v/>
      </c>
      <c r="I99" s="191" t="inlineStr"/>
      <c r="J99" s="189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/>
      </c>
      <c r="L99" s="261">
        <f t="array" ref="L99">IF(K99&gt;0,IFERROR(HYPERLINK("#'IM'!AC"&amp;MATCH(1,(IM!$F$1:$F$7702=A99)*(ISNUMBER(SEARCH("PMQ2",IM!$AC$1:$AC$7702))),0),"檢核"),"未登錄"),"")</f>
        <v/>
      </c>
      <c r="M99" s="264">
        <f t="array" ref="M99">IF(AND(SUMPRODUCT((IM!F2:F732=A99)*(ISNUMBER(SEARCH("EDC", IM!AC2:AC732))))&gt;0), "EDC", "")</f>
        <v/>
      </c>
      <c r="N99" s="307">
        <f t="array" ref="N99">IF(AND(SUMPRODUCT((IM!F2:F732=A99)*(ISNUMBER(SEARCH("STAR", IM!AC2:AC732))))&gt;0), "STAR", "")</f>
        <v/>
      </c>
      <c r="O99" s="298">
        <f t="array" ref="O99">IFERROR(INDEX(IM!$X$2:$X$652, MATCH(1, (IM!$F$2:$F$652=A99) * (ISNUMBER(SEARCH($D$1, IM!$AC$2:$AC$652))), 0)), "")</f>
        <v/>
      </c>
      <c r="P99" s="192">
        <f>(TEXT(I99,"yyyymmdd"))&amp;$T$3&amp;A99&amp;$T$3&amp;B99&amp;$R$3</f>
        <v/>
      </c>
      <c r="Q99" s="311" t="n"/>
      <c r="R99" s="311" t="n"/>
      <c r="S99" s="311" t="n"/>
      <c r="T99" s="311" t="n"/>
      <c r="U99" s="301">
        <f>IF(AND(W99&lt;&gt;"", X99&lt;&gt;""), 2, IF(OR(W99&lt;&gt;"", X99&lt;&gt;""), 1, 0))</f>
        <v/>
      </c>
      <c r="V99" s="285">
        <f>IF(I99="", "未到店",
IF(M99&lt;&gt;"EDC", "異常",
IF(OR(AND(Y99="STAR", N99="STAR"), AND(Y99&lt;&gt;"STAR", N99="")), "已完工", "異常")
)
)</f>
        <v/>
      </c>
      <c r="W99" s="312" t="inlineStr">
        <is>
          <t>8155002768</t>
        </is>
      </c>
      <c r="X99" s="313" t="inlineStr">
        <is>
          <t>8155002769</t>
        </is>
      </c>
      <c r="Y99" s="313">
        <f>IF(U99&gt;0,"STAR","")</f>
        <v/>
      </c>
    </row>
    <row r="100" ht="15.75" customHeight="1" s="140">
      <c r="A100" s="180" t="n">
        <v>2749</v>
      </c>
      <c r="B100" s="181" t="inlineStr">
        <is>
          <t>淡水灰瑤子</t>
        </is>
      </c>
      <c r="C100" s="182">
        <f>VLOOKUP($A100,'0919門市清單主檔'!B:V,20,FALSE)</f>
        <v/>
      </c>
      <c r="D100" s="183">
        <f>VLOOKUP($A100,'0919門市清單主檔'!B:V,21,FALSE)</f>
        <v/>
      </c>
      <c r="E100" s="184">
        <f>VLOOKUP(D100,區域表!A:B,2,FALSE)</f>
        <v/>
      </c>
      <c r="F100" s="185">
        <f>IFERROR(IF(VLOOKUP(A100,門市狀態!A:D,4,FALSE)=0,"",VLOOKUP(A100,門市狀態!A:D,4,FALSE)),"")</f>
        <v/>
      </c>
      <c r="G100" s="186" t="inlineStr"/>
      <c r="H100" s="187">
        <f>IF(I100&gt;0,(TEXT(I100,"yyyymmdd")&amp;$T$3&amp;A100&amp;$T$3&amp;B100&amp;$R$3),"")</f>
        <v/>
      </c>
      <c r="I100" s="191" t="inlineStr"/>
      <c r="J100" s="189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/>
      </c>
      <c r="L100" s="261">
        <f t="array" ref="L100">IF(K100&gt;0,IFERROR(HYPERLINK("#'IM'!AC"&amp;MATCH(1,(IM!$F$1:$F$7702=A100)*(ISNUMBER(SEARCH("PMQ2",IM!$AC$1:$AC$7702))),0),"檢核"),"未登錄"),"")</f>
        <v/>
      </c>
      <c r="M100" s="264">
        <f t="array" ref="M100">IF(AND(SUMPRODUCT((IM!F2:F733=A100)*(ISNUMBER(SEARCH("EDC", IM!AC2:AC733))))&gt;0), "EDC", "")</f>
        <v/>
      </c>
      <c r="N100" s="307">
        <f t="array" ref="N100">IF(AND(SUMPRODUCT((IM!F2:F733=A100)*(ISNUMBER(SEARCH("STAR", IM!AC2:AC733))))&gt;0), "STAR", "")</f>
        <v/>
      </c>
      <c r="O100" s="298">
        <f t="array" ref="O100">IFERROR(INDEX(IM!$X$2:$X$652, MATCH(1, (IM!$F$2:$F$652=A100) * (ISNUMBER(SEARCH($D$1, IM!$AC$2:$AC$652))), 0)), "")</f>
        <v/>
      </c>
      <c r="P100" s="192">
        <f>(TEXT(I100,"yyyymmdd"))&amp;$T$3&amp;A100&amp;$T$3&amp;B100&amp;$R$3</f>
        <v/>
      </c>
      <c r="Q100" s="311" t="n"/>
      <c r="R100" s="311" t="n"/>
      <c r="S100" s="311" t="n"/>
      <c r="T100" s="311" t="n"/>
      <c r="U100" s="301">
        <f>IF(AND(W100&lt;&gt;"", X100&lt;&gt;""), 2, IF(OR(W100&lt;&gt;"", X100&lt;&gt;""), 1, 0))</f>
        <v/>
      </c>
      <c r="V100" s="285">
        <f>IF(I100="", "未到店",
IF(M100&lt;&gt;"EDC", "異常",
IF(OR(AND(Y100="STAR", N100="STAR"), AND(Y100&lt;&gt;"STAR", N100="")), "已完工", "異常")
)
)</f>
        <v/>
      </c>
      <c r="W100" s="312" t="inlineStr">
        <is>
          <t>8155001844</t>
        </is>
      </c>
      <c r="X100" s="313" t="inlineStr">
        <is>
          <t>8155001845</t>
        </is>
      </c>
      <c r="Y100" s="313">
        <f>IF(U100&gt;0,"STAR","")</f>
        <v/>
      </c>
    </row>
    <row r="101" ht="15.75" customHeight="1" s="140">
      <c r="A101" s="180" t="n">
        <v>4511</v>
      </c>
      <c r="B101" s="181" t="inlineStr">
        <is>
          <t>淡水屯山店</t>
        </is>
      </c>
      <c r="C101" s="182">
        <f>VLOOKUP($A101,'0919門市清單主檔'!B:V,20,FALSE)</f>
        <v/>
      </c>
      <c r="D101" s="183">
        <f>VLOOKUP($A101,'0919門市清單主檔'!B:V,21,FALSE)</f>
        <v/>
      </c>
      <c r="E101" s="184">
        <f>VLOOKUP(D101,區域表!A:B,2,FALSE)</f>
        <v/>
      </c>
      <c r="F101" s="185">
        <f>IFERROR(IF(VLOOKUP(A101,門市狀態!A:D,4,FALSE)=0,"",VLOOKUP(A101,門市狀態!A:D,4,FALSE)),"")</f>
        <v/>
      </c>
      <c r="G101" s="186" t="inlineStr"/>
      <c r="H101" s="187">
        <f>IF(I101&gt;0,(TEXT(I101,"yyyymmdd")&amp;$T$3&amp;A101&amp;$T$3&amp;B101&amp;$R$3),"")</f>
        <v/>
      </c>
      <c r="I101" s="191" t="inlineStr"/>
      <c r="J101" s="189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/>
      </c>
      <c r="L101" s="261">
        <f t="array" ref="L101">IF(K101&gt;0,IFERROR(HYPERLINK("#'IM'!AC"&amp;MATCH(1,(IM!$F$1:$F$7702=A101)*(ISNUMBER(SEARCH("PMQ2",IM!$AC$1:$AC$7702))),0),"檢核"),"未登錄"),"")</f>
        <v/>
      </c>
      <c r="M101" s="264">
        <f t="array" ref="M101">IF(AND(SUMPRODUCT((IM!F2:F734=A101)*(ISNUMBER(SEARCH("EDC", IM!AC2:AC734))))&gt;0), "EDC", "")</f>
        <v/>
      </c>
      <c r="N101" s="307">
        <f t="array" ref="N101">IF(AND(SUMPRODUCT((IM!F2:F734=A101)*(ISNUMBER(SEARCH("STAR", IM!AC2:AC734))))&gt;0), "STAR", "")</f>
        <v/>
      </c>
      <c r="O101" s="298">
        <f t="array" ref="O101">IFERROR(INDEX(IM!$X$2:$X$652, MATCH(1, (IM!$F$2:$F$652=A101) * (ISNUMBER(SEARCH($D$1, IM!$AC$2:$AC$652))), 0)), "")</f>
        <v/>
      </c>
      <c r="P101" s="192">
        <f>(TEXT(I101,"yyyymmdd"))&amp;$T$3&amp;A101&amp;$T$3&amp;B101&amp;$R$3</f>
        <v/>
      </c>
      <c r="Q101" s="311" t="n"/>
      <c r="R101" s="311" t="n"/>
      <c r="S101" s="311" t="n"/>
      <c r="T101" s="311" t="n"/>
      <c r="U101" s="301">
        <f>IF(AND(W101&lt;&gt;"", X101&lt;&gt;""), 2, IF(OR(W101&lt;&gt;"", X101&lt;&gt;""), 1, 0))</f>
        <v/>
      </c>
      <c r="V101" s="285">
        <f>IF(I101="", "未到店",
IF(M101&lt;&gt;"EDC", "異常",
IF(OR(AND(Y101="STAR", N101="STAR"), AND(Y101&lt;&gt;"STAR", N101="")), "已完工", "異常")
)
)</f>
        <v/>
      </c>
      <c r="X101" s="313" t="n"/>
      <c r="Y101" s="313">
        <f>IF(U101&gt;0,"STAR","")</f>
        <v/>
      </c>
    </row>
    <row r="102" ht="15.75" customHeight="1" s="140">
      <c r="A102" s="180" t="n">
        <v>2237</v>
      </c>
      <c r="B102" s="181" t="inlineStr">
        <is>
          <t>北縣芝蘭店</t>
        </is>
      </c>
      <c r="C102" s="182">
        <f>VLOOKUP($A102,'0919門市清單主檔'!B:V,20,FALSE)</f>
        <v/>
      </c>
      <c r="D102" s="183">
        <f>VLOOKUP($A102,'0919門市清單主檔'!B:V,21,FALSE)</f>
        <v/>
      </c>
      <c r="E102" s="184">
        <f>VLOOKUP(D102,區域表!A:B,2,FALSE)</f>
        <v/>
      </c>
      <c r="F102" s="185">
        <f>IFERROR(IF(VLOOKUP(A102,門市狀態!A:D,4,FALSE)=0,"",VLOOKUP(A102,門市狀態!A:D,4,FALSE)),"")</f>
        <v/>
      </c>
      <c r="G102" s="186" t="inlineStr"/>
      <c r="H102" s="187">
        <f>IF(I102&gt;0,(TEXT(I102,"yyyymmdd")&amp;$T$3&amp;A102&amp;$T$3&amp;B102&amp;$R$3),"")</f>
        <v/>
      </c>
      <c r="I102" s="191" t="inlineStr"/>
      <c r="J102" s="189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/>
      </c>
      <c r="L102" s="261">
        <f t="array" ref="L102">IF(K102&gt;0,IFERROR(HYPERLINK("#'IM'!AC"&amp;MATCH(1,(IM!$F$1:$F$7702=A102)*(ISNUMBER(SEARCH("PMQ2",IM!$AC$1:$AC$7702))),0),"檢核"),"未登錄"),"")</f>
        <v/>
      </c>
      <c r="M102" s="264">
        <f t="array" ref="M102">IF(AND(SUMPRODUCT((IM!F2:F735=A102)*(ISNUMBER(SEARCH("EDC", IM!AC2:AC735))))&gt;0), "EDC", "")</f>
        <v/>
      </c>
      <c r="N102" s="307">
        <f t="array" ref="N102">IF(AND(SUMPRODUCT((IM!F2:F735=A102)*(ISNUMBER(SEARCH("STAR", IM!AC2:AC735))))&gt;0), "STAR", "")</f>
        <v/>
      </c>
      <c r="O102" s="298">
        <f t="array" ref="O102">IFERROR(INDEX(IM!$X$2:$X$652, MATCH(1, (IM!$F$2:$F$652=A102) * (ISNUMBER(SEARCH($D$1, IM!$AC$2:$AC$652))), 0)), "")</f>
        <v/>
      </c>
      <c r="P102" s="192">
        <f>(TEXT(I102,"yyyymmdd"))&amp;$T$3&amp;A102&amp;$T$3&amp;B102&amp;$R$3</f>
        <v/>
      </c>
      <c r="Q102" s="311" t="n"/>
      <c r="R102" s="311" t="n"/>
      <c r="S102" s="311" t="n"/>
      <c r="T102" s="311" t="n"/>
      <c r="U102" s="301">
        <f>IF(AND(W102&lt;&gt;"", X102&lt;&gt;""), 2, IF(OR(W102&lt;&gt;"", X102&lt;&gt;""), 1, 0))</f>
        <v/>
      </c>
      <c r="V102" s="285">
        <f>IF(I102="", "未到店",
IF(M102&lt;&gt;"EDC", "異常",
IF(OR(AND(Y102="STAR", N102="STAR"), AND(Y102&lt;&gt;"STAR", N102="")), "已完工", "異常")
)
)</f>
        <v/>
      </c>
      <c r="W102" s="312" t="inlineStr">
        <is>
          <t>8155001636</t>
        </is>
      </c>
      <c r="X102" s="313" t="inlineStr">
        <is>
          <t>8155001637</t>
        </is>
      </c>
      <c r="Y102" s="313">
        <f>IF(U102&gt;0,"STAR","")</f>
        <v/>
      </c>
    </row>
    <row r="103" ht="15.75" customHeight="1" s="140">
      <c r="A103" s="180" t="n">
        <v>3921</v>
      </c>
      <c r="B103" s="181" t="inlineStr">
        <is>
          <t>五股福鑫店</t>
        </is>
      </c>
      <c r="C103" s="182">
        <f>VLOOKUP($A103,'0919門市清單主檔'!B:V,20,FALSE)</f>
        <v/>
      </c>
      <c r="D103" s="183">
        <f>VLOOKUP($A103,'0919門市清單主檔'!B:V,21,FALSE)</f>
        <v/>
      </c>
      <c r="E103" s="184">
        <f>VLOOKUP(D103,區域表!A:B,2,FALSE)</f>
        <v/>
      </c>
      <c r="F103" s="185">
        <f>IFERROR(IF(VLOOKUP(A103,門市狀態!A:D,4,FALSE)=0,"",VLOOKUP(A103,門市狀態!A:D,4,FALSE)),"")</f>
        <v/>
      </c>
      <c r="G103" s="186" t="inlineStr"/>
      <c r="H103" s="187">
        <f>IF(I103&gt;0,(TEXT(I103,"yyyymmdd")&amp;$T$3&amp;A103&amp;$T$3&amp;B103&amp;$R$3),"")</f>
        <v/>
      </c>
      <c r="I103" s="191" t="inlineStr"/>
      <c r="J103" s="189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/>
      </c>
      <c r="L103" s="261">
        <f t="array" ref="L103">IF(K103&gt;0,IFERROR(HYPERLINK("#'IM'!AC"&amp;MATCH(1,(IM!$F$1:$F$7702=A103)*(ISNUMBER(SEARCH("PMQ2",IM!$AC$1:$AC$7702))),0),"檢核"),"未登錄"),"")</f>
        <v/>
      </c>
      <c r="M103" s="264">
        <f t="array" ref="M103">IF(AND(SUMPRODUCT((IM!F2:F736=A103)*(ISNUMBER(SEARCH("EDC", IM!AC2:AC736))))&gt;0), "EDC", "")</f>
        <v/>
      </c>
      <c r="N103" s="307">
        <f t="array" ref="N103">IF(AND(SUMPRODUCT((IM!F2:F736=A103)*(ISNUMBER(SEARCH("STAR", IM!AC2:AC736))))&gt;0), "STAR", "")</f>
        <v/>
      </c>
      <c r="O103" s="298">
        <f t="array" ref="O103">IFERROR(INDEX(IM!$X$2:$X$652, MATCH(1, (IM!$F$2:$F$652=A103) * (ISNUMBER(SEARCH($D$1, IM!$AC$2:$AC$652))), 0)), "")</f>
        <v/>
      </c>
      <c r="P103" s="192">
        <f>(TEXT(I103,"yyyymmdd"))&amp;$T$3&amp;A103&amp;$T$3&amp;B103&amp;$R$3</f>
        <v/>
      </c>
      <c r="Q103" s="311" t="n"/>
      <c r="R103" s="311" t="n"/>
      <c r="S103" s="311" t="n"/>
      <c r="T103" s="311" t="n"/>
      <c r="U103" s="301">
        <f>IF(AND(W103&lt;&gt;"", X103&lt;&gt;""), 2, IF(OR(W103&lt;&gt;"", X103&lt;&gt;""), 1, 0))</f>
        <v/>
      </c>
      <c r="V103" s="285">
        <f>IF(I103="", "未到店",
IF(M103&lt;&gt;"EDC", "異常",
IF(OR(AND(Y103="STAR", N103="STAR"), AND(Y103&lt;&gt;"STAR", N103="")), "已完工", "異常")
)
)</f>
        <v/>
      </c>
      <c r="W103" s="312" t="inlineStr">
        <is>
          <t>8155002295</t>
        </is>
      </c>
      <c r="X103" s="313" t="inlineStr">
        <is>
          <t>8155002296</t>
        </is>
      </c>
      <c r="Y103" s="313">
        <f>IF(U103&gt;0,"STAR","")</f>
        <v/>
      </c>
    </row>
    <row r="104" ht="15.75" customHeight="1" s="140">
      <c r="A104" s="180" t="n">
        <v>4316</v>
      </c>
      <c r="B104" s="181" t="inlineStr">
        <is>
          <t>五股工商店</t>
        </is>
      </c>
      <c r="C104" s="182">
        <f>VLOOKUP($A104,'0919門市清單主檔'!B:V,20,FALSE)</f>
        <v/>
      </c>
      <c r="D104" s="183">
        <f>VLOOKUP($A104,'0919門市清單主檔'!B:V,21,FALSE)</f>
        <v/>
      </c>
      <c r="E104" s="184">
        <f>VLOOKUP(D104,區域表!A:B,2,FALSE)</f>
        <v/>
      </c>
      <c r="F104" s="185">
        <f>IFERROR(IF(VLOOKUP(A104,門市狀態!A:D,4,FALSE)=0,"",VLOOKUP(A104,門市狀態!A:D,4,FALSE)),"")</f>
        <v/>
      </c>
      <c r="G104" s="186" t="inlineStr"/>
      <c r="H104" s="187">
        <f>IF(I104&gt;0,(TEXT(I104,"yyyymmdd")&amp;$T$3&amp;A104&amp;$T$3&amp;B104&amp;$R$3),"")</f>
        <v/>
      </c>
      <c r="I104" s="191" t="inlineStr"/>
      <c r="J104" s="189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/>
      </c>
      <c r="L104" s="261">
        <f t="array" ref="L104">IF(K104&gt;0,IFERROR(HYPERLINK("#'IM'!AC"&amp;MATCH(1,(IM!$F$1:$F$7702=A104)*(ISNUMBER(SEARCH("PMQ2",IM!$AC$1:$AC$7702))),0),"檢核"),"未登錄"),"")</f>
        <v/>
      </c>
      <c r="M104" s="264">
        <f t="array" ref="M104">IF(AND(SUMPRODUCT((IM!F2:F737=A104)*(ISNUMBER(SEARCH("EDC", IM!AC2:AC737))))&gt;0), "EDC", "")</f>
        <v/>
      </c>
      <c r="N104" s="307">
        <f t="array" ref="N104">IF(AND(SUMPRODUCT((IM!F2:F737=A104)*(ISNUMBER(SEARCH("STAR", IM!AC2:AC737))))&gt;0), "STAR", "")</f>
        <v/>
      </c>
      <c r="O104" s="298">
        <f t="array" ref="O104">IFERROR(INDEX(IM!$X$2:$X$652, MATCH(1, (IM!$F$2:$F$652=A104) * (ISNUMBER(SEARCH($D$1, IM!$AC$2:$AC$652))), 0)), "")</f>
        <v/>
      </c>
      <c r="P104" s="192">
        <f>(TEXT(I104,"yyyymmdd"))&amp;$T$3&amp;A104&amp;$T$3&amp;B104&amp;$R$3</f>
        <v/>
      </c>
      <c r="Q104" s="311" t="n"/>
      <c r="R104" s="311" t="n"/>
      <c r="S104" s="311" t="n"/>
      <c r="T104" s="311" t="n"/>
      <c r="U104" s="301">
        <f>IF(AND(W104&lt;&gt;"", X104&lt;&gt;""), 2, IF(OR(W104&lt;&gt;"", X104&lt;&gt;""), 1, 0))</f>
        <v/>
      </c>
      <c r="V104" s="285">
        <f>IF(I104="", "未到店",
IF(M104&lt;&gt;"EDC", "異常",
IF(OR(AND(Y104="STAR", N104="STAR"), AND(Y104&lt;&gt;"STAR", N104="")), "已完工", "異常")
)
)</f>
        <v/>
      </c>
      <c r="X104" s="313" t="n"/>
      <c r="Y104" s="338" t="inlineStr">
        <is>
          <t>STAR</t>
        </is>
      </c>
    </row>
    <row r="105" ht="15.75" customHeight="1" s="140">
      <c r="A105" s="180" t="n">
        <v>4844</v>
      </c>
      <c r="B105" s="181" t="inlineStr">
        <is>
          <t>三芝天涯店</t>
        </is>
      </c>
      <c r="C105" s="182">
        <f>VLOOKUP($A105,'0919門市清單主檔'!B:V,20,FALSE)</f>
        <v/>
      </c>
      <c r="D105" s="183">
        <f>VLOOKUP($A105,'0919門市清單主檔'!B:V,21,FALSE)</f>
        <v/>
      </c>
      <c r="E105" s="184">
        <f>VLOOKUP(D105,區域表!A:B,2,FALSE)</f>
        <v/>
      </c>
      <c r="F105" s="185">
        <f>IFERROR(IF(VLOOKUP(A105,門市狀態!A:D,4,FALSE)=0,"",VLOOKUP(A105,門市狀態!A:D,4,FALSE)),"")</f>
        <v/>
      </c>
      <c r="G105" s="186" t="inlineStr"/>
      <c r="H105" s="187">
        <f>IF(I105&gt;0,(TEXT(I105,"yyyymmdd")&amp;$T$3&amp;A105&amp;$T$3&amp;B105&amp;$R$3),"")</f>
        <v/>
      </c>
      <c r="I105" s="191" t="inlineStr"/>
      <c r="J105" s="189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/>
      </c>
      <c r="L105" s="261">
        <f t="array" ref="L105">IF(K105&gt;0,IFERROR(HYPERLINK("#'IM'!AC"&amp;MATCH(1,(IM!$F$1:$F$7702=A105)*(ISNUMBER(SEARCH("PMQ2",IM!$AC$1:$AC$7702))),0),"檢核"),"未登錄"),"")</f>
        <v/>
      </c>
      <c r="M105" s="264">
        <f t="array" ref="M105">IF(AND(SUMPRODUCT((IM!F2:F738=A105)*(ISNUMBER(SEARCH("EDC", IM!AC2:AC738))))&gt;0), "EDC", "")</f>
        <v/>
      </c>
      <c r="N105" s="307">
        <f t="array" ref="N105">IF(AND(SUMPRODUCT((IM!F2:F738=A105)*(ISNUMBER(SEARCH("STAR", IM!AC2:AC738))))&gt;0), "STAR", "")</f>
        <v/>
      </c>
      <c r="O105" s="298">
        <f t="array" ref="O105">IFERROR(INDEX(IM!$X$2:$X$652, MATCH(1, (IM!$F$2:$F$652=A105) * (ISNUMBER(SEARCH($D$1, IM!$AC$2:$AC$652))), 0)), "")</f>
        <v/>
      </c>
      <c r="P105" s="192">
        <f>(TEXT(I105,"yyyymmdd"))&amp;$T$3&amp;A105&amp;$T$3&amp;B105&amp;$R$3</f>
        <v/>
      </c>
      <c r="Q105" s="311" t="n"/>
      <c r="R105" s="311" t="n"/>
      <c r="S105" s="311" t="n"/>
      <c r="T105" s="311" t="n"/>
      <c r="U105" s="301">
        <f>IF(AND(W105&lt;&gt;"", X105&lt;&gt;""), 2, IF(OR(W105&lt;&gt;"", X105&lt;&gt;""), 1, 0))</f>
        <v/>
      </c>
      <c r="V105" s="285">
        <f>IF(I105="", "未到店",
IF(M105&lt;&gt;"EDC", "異常",
IF(OR(AND(Y105="STAR", N105="STAR"), AND(Y105&lt;&gt;"STAR", N105="")), "已完工", "異常")
)
)</f>
        <v/>
      </c>
      <c r="X105" s="313" t="n"/>
      <c r="Y105" s="313">
        <f>IF(U105&gt;0,"STAR","")</f>
        <v/>
      </c>
    </row>
    <row r="106" ht="15.75" customHeight="1" s="140">
      <c r="A106" s="180" t="n">
        <v>4538</v>
      </c>
      <c r="B106" s="181" t="inlineStr">
        <is>
          <t>林口童樂店</t>
        </is>
      </c>
      <c r="C106" s="182">
        <f>VLOOKUP($A106,'0919門市清單主檔'!B:V,20,FALSE)</f>
        <v/>
      </c>
      <c r="D106" s="183">
        <f>VLOOKUP($A106,'0919門市清單主檔'!B:V,21,FALSE)</f>
        <v/>
      </c>
      <c r="E106" s="184">
        <f>VLOOKUP(D106,區域表!A:B,2,FALSE)</f>
        <v/>
      </c>
      <c r="F106" s="185">
        <f>IFERROR(IF(VLOOKUP(A106,門市狀態!A:D,4,FALSE)=0,"",VLOOKUP(A106,門市狀態!A:D,4,FALSE)),"")</f>
        <v/>
      </c>
      <c r="G106" s="186" t="inlineStr"/>
      <c r="H106" s="187">
        <f>IF(I106&gt;0,(TEXT(I106,"yyyymmdd")&amp;$T$3&amp;A106&amp;$T$3&amp;B106&amp;$R$3),"")</f>
        <v/>
      </c>
      <c r="I106" s="191" t="inlineStr"/>
      <c r="J106" s="189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/>
      </c>
      <c r="L106" s="261">
        <f t="array" ref="L106">IF(K106&gt;0,IFERROR(HYPERLINK("#'IM'!AC"&amp;MATCH(1,(IM!$F$1:$F$7702=A106)*(ISNUMBER(SEARCH("PMQ2",IM!$AC$1:$AC$7702))),0),"檢核"),"未登錄"),"")</f>
        <v/>
      </c>
      <c r="M106" s="264">
        <f t="array" ref="M106">IF(AND(SUMPRODUCT((IM!F2:F739=A106)*(ISNUMBER(SEARCH("EDC", IM!AC2:AC739))))&gt;0), "EDC", "")</f>
        <v/>
      </c>
      <c r="N106" s="307">
        <f t="array" ref="N106">IF(AND(SUMPRODUCT((IM!F2:F739=A106)*(ISNUMBER(SEARCH("STAR", IM!AC2:AC739))))&gt;0), "STAR", "")</f>
        <v/>
      </c>
      <c r="O106" s="298">
        <f t="array" ref="O106">IFERROR(INDEX(IM!$X$2:$X$652, MATCH(1, (IM!$F$2:$F$652=A106) * (ISNUMBER(SEARCH($D$1, IM!$AC$2:$AC$652))), 0)), "")</f>
        <v/>
      </c>
      <c r="P106" s="192">
        <f>(TEXT(I106,"yyyymmdd"))&amp;$T$3&amp;A106&amp;$T$3&amp;B106&amp;$R$3</f>
        <v/>
      </c>
      <c r="Q106" s="311" t="n"/>
      <c r="R106" s="311" t="n"/>
      <c r="S106" s="311" t="n"/>
      <c r="T106" s="311" t="n"/>
      <c r="U106" s="301">
        <f>IF(AND(W106&lt;&gt;"", X106&lt;&gt;""), 2, IF(OR(W106&lt;&gt;"", X106&lt;&gt;""), 1, 0))</f>
        <v/>
      </c>
      <c r="V106" s="285">
        <f>IF(I106="", "未到店",
IF(M106&lt;&gt;"EDC", "異常",
IF(OR(AND(Y106="STAR", N106="STAR"), AND(Y106&lt;&gt;"STAR", N106="")), "已完工", "異常")
)
)</f>
        <v/>
      </c>
      <c r="X106" s="313" t="n"/>
      <c r="Y106" s="313">
        <f>IF(U106&gt;0,"STAR","")</f>
        <v/>
      </c>
    </row>
    <row r="107" ht="15.75" customHeight="1" s="140">
      <c r="A107" s="193" t="n">
        <v>3878</v>
      </c>
      <c r="B107" s="181" t="inlineStr">
        <is>
          <t>林口清梅店</t>
        </is>
      </c>
      <c r="C107" s="194">
        <f>VLOOKUP($A107,'0919門市清單主檔'!B:V,20,FALSE)</f>
        <v/>
      </c>
      <c r="D107" s="195">
        <f>VLOOKUP($A107,'0919門市清單主檔'!B:V,21,FALSE)</f>
        <v/>
      </c>
      <c r="E107" s="184">
        <f>VLOOKUP(D107,區域表!A:B,2,FALSE)</f>
        <v/>
      </c>
      <c r="F107" s="185">
        <f>IFERROR(IF(VLOOKUP(A107,門市狀態!A:D,4,FALSE)=0,"",VLOOKUP(A107,門市狀態!A:D,4,FALSE)),"")</f>
        <v/>
      </c>
      <c r="G107" s="186" t="inlineStr"/>
      <c r="H107" s="187">
        <f>IF(I107&gt;0,(TEXT(I107,"yyyymmdd")&amp;$T$3&amp;A107&amp;$T$3&amp;B107&amp;$R$3),"")</f>
        <v/>
      </c>
      <c r="I107" s="191" t="inlineStr"/>
      <c r="J107" s="189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/>
      </c>
      <c r="L107" s="261">
        <f t="array" ref="L107">IF(K107&gt;0,IFERROR(HYPERLINK("#'IM'!AC"&amp;MATCH(1,(IM!$F$1:$F$7702=A107)*(ISNUMBER(SEARCH("PMQ2",IM!$AC$1:$AC$7702))),0),"檢核"),"未登錄"),"")</f>
        <v/>
      </c>
      <c r="M107" s="264">
        <f t="array" ref="M107">IF(AND(SUMPRODUCT((IM!F2:F740=A107)*(ISNUMBER(SEARCH("EDC", IM!AC2:AC740))))&gt;0), "EDC", "")</f>
        <v/>
      </c>
      <c r="N107" s="307">
        <f t="array" ref="N107">IF(AND(SUMPRODUCT((IM!F2:F740=A107)*(ISNUMBER(SEARCH("STAR", IM!AC2:AC740))))&gt;0), "STAR", "")</f>
        <v/>
      </c>
      <c r="O107" s="298">
        <f t="array" ref="O107">IFERROR(INDEX(IM!$X$2:$X$652, MATCH(1, (IM!$F$2:$F$652=A107) * (ISNUMBER(SEARCH($D$1, IM!$AC$2:$AC$652))), 0)), "")</f>
        <v/>
      </c>
      <c r="P107" s="192">
        <f>(TEXT(I107,"yyyymmdd"))&amp;$T$3&amp;A107&amp;$T$3&amp;B107&amp;$R$3</f>
        <v/>
      </c>
      <c r="Q107" s="311" t="n"/>
      <c r="R107" s="311" t="n"/>
      <c r="S107" s="311" t="n"/>
      <c r="T107" s="311" t="n"/>
      <c r="U107" s="301">
        <f>IF(AND(W107&lt;&gt;"", X107&lt;&gt;""), 2, IF(OR(W107&lt;&gt;"", X107&lt;&gt;""), 1, 0))</f>
        <v/>
      </c>
      <c r="V107" s="285">
        <f>IF(I107="", "未到店",
IF(M107&lt;&gt;"EDC", "異常",
IF(OR(AND(Y107="STAR", N107="STAR"), AND(Y107&lt;&gt;"STAR", N107="")), "已完工", "異常")
)
)</f>
        <v/>
      </c>
      <c r="W107" s="312" t="inlineStr">
        <is>
          <t>8155002268</t>
        </is>
      </c>
      <c r="X107" s="313" t="n"/>
      <c r="Y107" s="313">
        <f>IF(U107&gt;0,"STAR","")</f>
        <v/>
      </c>
    </row>
    <row r="108" ht="15.75" customHeight="1" s="140">
      <c r="A108" s="180" t="n">
        <v>4514</v>
      </c>
      <c r="B108" s="181" t="inlineStr">
        <is>
          <t>林口老師店</t>
        </is>
      </c>
      <c r="C108" s="182">
        <f>VLOOKUP($A108,'0919門市清單主檔'!B:V,20,FALSE)</f>
        <v/>
      </c>
      <c r="D108" s="183">
        <f>VLOOKUP($A108,'0919門市清單主檔'!B:V,21,FALSE)</f>
        <v/>
      </c>
      <c r="E108" s="184">
        <f>VLOOKUP(D108,區域表!A:B,2,FALSE)</f>
        <v/>
      </c>
      <c r="F108" s="185">
        <f>IFERROR(IF(VLOOKUP(A108,門市狀態!A:D,4,FALSE)=0,"",VLOOKUP(A108,門市狀態!A:D,4,FALSE)),"")</f>
        <v/>
      </c>
      <c r="G108" s="186" t="inlineStr"/>
      <c r="H108" s="187">
        <f>IF(I108&gt;0,(TEXT(I108,"yyyymmdd")&amp;$T$3&amp;A108&amp;$T$3&amp;B108&amp;$R$3),"")</f>
        <v/>
      </c>
      <c r="I108" s="191" t="inlineStr"/>
      <c r="J108" s="189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/>
      </c>
      <c r="L108" s="261">
        <f t="array" ref="L108">IF(K108&gt;0,IFERROR(HYPERLINK("#'IM'!AC"&amp;MATCH(1,(IM!$F$1:$F$7702=A108)*(ISNUMBER(SEARCH("PMQ2",IM!$AC$1:$AC$7702))),0),"檢核"),"未登錄"),"")</f>
        <v/>
      </c>
      <c r="M108" s="264">
        <f t="array" ref="M108">IF(AND(SUMPRODUCT((IM!F2:F741=A108)*(ISNUMBER(SEARCH("EDC", IM!AC2:AC741))))&gt;0), "EDC", "")</f>
        <v/>
      </c>
      <c r="N108" s="307">
        <f t="array" ref="N108">IF(AND(SUMPRODUCT((IM!F2:F741=A108)*(ISNUMBER(SEARCH("STAR", IM!AC2:AC741))))&gt;0), "STAR", "")</f>
        <v/>
      </c>
      <c r="O108" s="298">
        <f t="array" ref="O108">IFERROR(INDEX(IM!$X$2:$X$652, MATCH(1, (IM!$F$2:$F$652=A108) * (ISNUMBER(SEARCH($D$1, IM!$AC$2:$AC$652))), 0)), "")</f>
        <v/>
      </c>
      <c r="P108" s="192">
        <f>(TEXT(I108,"yyyymmdd"))&amp;$T$3&amp;A108&amp;$T$3&amp;B108&amp;$R$3</f>
        <v/>
      </c>
      <c r="Q108" s="311" t="n"/>
      <c r="R108" s="311" t="n"/>
      <c r="S108" s="311" t="n"/>
      <c r="T108" s="311" t="n"/>
      <c r="U108" s="301">
        <f>IF(AND(W108&lt;&gt;"", X108&lt;&gt;""), 2, IF(OR(W108&lt;&gt;"", X108&lt;&gt;""), 1, 0))</f>
        <v/>
      </c>
      <c r="V108" s="285">
        <f>IF(I108="", "未到店",
IF(M108&lt;&gt;"EDC", "異常",
IF(OR(AND(Y108="STAR", N108="STAR"), AND(Y108&lt;&gt;"STAR", N108="")), "已完工", "異常")
)
)</f>
        <v/>
      </c>
      <c r="X108" s="313" t="n"/>
      <c r="Y108" s="313">
        <f>IF(U108&gt;0,"STAR","")</f>
        <v/>
      </c>
    </row>
    <row r="109" ht="15.75" customHeight="1" s="140">
      <c r="A109" s="180" t="n">
        <v>4083</v>
      </c>
      <c r="B109" s="181" t="inlineStr">
        <is>
          <t>三重中央南</t>
        </is>
      </c>
      <c r="C109" s="182">
        <f>VLOOKUP($A109,'0919門市清單主檔'!B:V,20,FALSE)</f>
        <v/>
      </c>
      <c r="D109" s="183">
        <f>VLOOKUP($A109,'0919門市清單主檔'!B:V,21,FALSE)</f>
        <v/>
      </c>
      <c r="E109" s="184">
        <f>VLOOKUP(D109,區域表!A:B,2,FALSE)</f>
        <v/>
      </c>
      <c r="F109" s="185">
        <f>IFERROR(IF(VLOOKUP(A109,門市狀態!A:D,4,FALSE)=0,"",VLOOKUP(A109,門市狀態!A:D,4,FALSE)),"")</f>
        <v/>
      </c>
      <c r="G109" s="186" t="inlineStr"/>
      <c r="H109" s="187">
        <f>IF(I109&gt;0,(TEXT(I109,"yyyymmdd")&amp;$T$3&amp;A109&amp;$T$3&amp;B109&amp;$R$3),"")</f>
        <v/>
      </c>
      <c r="I109" s="191" t="inlineStr"/>
      <c r="J109" s="189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/>
      </c>
      <c r="L109" s="261">
        <f t="array" ref="L109">IF(K109&gt;0,IFERROR(HYPERLINK("#'IM'!AC"&amp;MATCH(1,(IM!$F$1:$F$7702=A109)*(ISNUMBER(SEARCH("PMQ2",IM!$AC$1:$AC$7702))),0),"檢核"),"未登錄"),"")</f>
        <v/>
      </c>
      <c r="M109" s="264">
        <f t="array" ref="M109">IF(AND(SUMPRODUCT((IM!F2:F742=A109)*(ISNUMBER(SEARCH("EDC", IM!AC2:AC742))))&gt;0), "EDC", "")</f>
        <v/>
      </c>
      <c r="N109" s="307">
        <f t="array" ref="N109">IF(AND(SUMPRODUCT((IM!F2:F742=A109)*(ISNUMBER(SEARCH("STAR", IM!AC2:AC742))))&gt;0), "STAR", "")</f>
        <v/>
      </c>
      <c r="O109" s="298">
        <f t="array" ref="O109">IFERROR(INDEX(IM!$X$2:$X$652, MATCH(1, (IM!$F$2:$F$652=A109) * (ISNUMBER(SEARCH($D$1, IM!$AC$2:$AC$652))), 0)), "")</f>
        <v/>
      </c>
      <c r="P109" s="192">
        <f>(TEXT(I109,"yyyymmdd"))&amp;$T$3&amp;A109&amp;$T$3&amp;B109&amp;$R$3</f>
        <v/>
      </c>
      <c r="Q109" s="311" t="n"/>
      <c r="R109" s="311" t="n"/>
      <c r="S109" s="311" t="n"/>
      <c r="T109" s="311" t="n"/>
      <c r="U109" s="301">
        <f>IF(AND(W109&lt;&gt;"", X109&lt;&gt;""), 2, IF(OR(W109&lt;&gt;"", X109&lt;&gt;""), 1, 0))</f>
        <v/>
      </c>
      <c r="V109" s="285">
        <f>IF(I109="", "未到店",
IF(M109&lt;&gt;"EDC", "異常",
IF(OR(AND(Y109="STAR", N109="STAR"), AND(Y109&lt;&gt;"STAR", N109="")), "已完工", "異常")
)
)</f>
        <v/>
      </c>
      <c r="W109" s="312" t="inlineStr">
        <is>
          <t>8155000289</t>
        </is>
      </c>
      <c r="X109" s="313" t="inlineStr">
        <is>
          <t>8155000290</t>
        </is>
      </c>
      <c r="Y109" s="313">
        <f>IF(U109&gt;0,"STAR","")</f>
        <v/>
      </c>
    </row>
    <row r="110" ht="15.75" customHeight="1" s="140">
      <c r="A110" s="180" t="inlineStr">
        <is>
          <t>L535</t>
        </is>
      </c>
      <c r="B110" s="181" t="inlineStr">
        <is>
          <t>田倉新樹店</t>
        </is>
      </c>
      <c r="C110" s="182">
        <f>VLOOKUP($A110,'0919門市清單主檔'!B:V,20,FALSE)</f>
        <v/>
      </c>
      <c r="D110" s="183">
        <f>VLOOKUP($A110,'0919門市清單主檔'!B:V,21,FALSE)</f>
        <v/>
      </c>
      <c r="E110" s="184">
        <f>VLOOKUP(D110,區域表!A:B,2,FALSE)</f>
        <v/>
      </c>
      <c r="F110" s="185">
        <f>IFERROR(IF(VLOOKUP(A110,門市狀態!A:D,4,FALSE)=0,"",VLOOKUP(A110,門市狀態!A:D,4,FALSE)),"")</f>
        <v/>
      </c>
      <c r="G110" s="186" t="inlineStr">
        <is>
          <t>萊到店 WebPOS</t>
        </is>
      </c>
      <c r="H110" s="187">
        <f>IF(I110&gt;0,(TEXT(I110,"yyyymmdd")&amp;$T$3&amp;A110&amp;$T$3&amp;B110&amp;$R$3),"")</f>
        <v/>
      </c>
      <c r="I110" s="191" t="inlineStr"/>
      <c r="J110" s="189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/>
      </c>
      <c r="L110" s="261">
        <f t="array" ref="L110">IF(K110&gt;0,IFERROR(HYPERLINK("#'IM'!AC"&amp;MATCH(1,(IM!$F$1:$F$7702=A110)*(ISNUMBER(SEARCH("PMQ2",IM!$AC$1:$AC$7702))),0),"檢核"),"未登錄"),"")</f>
        <v/>
      </c>
      <c r="M110" s="264">
        <f t="array" ref="M110">IF(AND(SUMPRODUCT((IM!F2:F743=A110)*(ISNUMBER(SEARCH("EDC", IM!AC2:AC743))))&gt;0), "EDC", "")</f>
        <v/>
      </c>
      <c r="N110" s="307">
        <f t="array" ref="N110">IF(AND(SUMPRODUCT((IM!F2:F743=A110)*(ISNUMBER(SEARCH("STAR", IM!AC2:AC743))))&gt;0), "STAR", "")</f>
        <v/>
      </c>
      <c r="O110" s="298">
        <f t="array" ref="O110">IFERROR(INDEX(IM!$X$2:$X$652, MATCH(1, (IM!$F$2:$F$652=A110) * (ISNUMBER(SEARCH($D$1, IM!$AC$2:$AC$652))), 0)), "")</f>
        <v/>
      </c>
      <c r="P110" s="192">
        <f>(TEXT(I110,"yyyymmdd"))&amp;$T$3&amp;A110&amp;$T$3&amp;B110&amp;$R$3</f>
        <v/>
      </c>
      <c r="Q110" s="311" t="n"/>
      <c r="R110" s="311" t="n"/>
      <c r="S110" s="311" t="n"/>
      <c r="T110" s="311" t="n"/>
      <c r="U110" s="301">
        <f>IF(AND(W110&lt;&gt;"", X110&lt;&gt;""), 2, IF(OR(W110&lt;&gt;"", X110&lt;&gt;""), 1, 0))</f>
        <v/>
      </c>
      <c r="V110" s="285">
        <f>IF(I110="", "未到店",
IF(M110&lt;&gt;"EDC", "異常",
IF(OR(AND(Y110="STAR", N110="STAR"), AND(Y110&lt;&gt;"STAR", N110="")), "已完工", "異常")
)
)</f>
        <v/>
      </c>
      <c r="W110" s="312" t="inlineStr">
        <is>
          <t>8155001147</t>
        </is>
      </c>
      <c r="X110" s="313" t="n"/>
      <c r="Y110" s="313">
        <f>IF(U110&gt;0,"STAR","")</f>
        <v/>
      </c>
    </row>
    <row r="111" ht="15.75" customHeight="1" s="140">
      <c r="A111" s="180" t="n">
        <v>2109</v>
      </c>
      <c r="B111" s="181" t="inlineStr">
        <is>
          <t>北縣瓊林南店</t>
        </is>
      </c>
      <c r="C111" s="182">
        <f>VLOOKUP($A111,'0919門市清單主檔'!B:V,20,FALSE)</f>
        <v/>
      </c>
      <c r="D111" s="183">
        <f>VLOOKUP($A111,'0919門市清單主檔'!B:V,21,FALSE)</f>
        <v/>
      </c>
      <c r="E111" s="184">
        <f>VLOOKUP(D111,區域表!A:B,2,FALSE)</f>
        <v/>
      </c>
      <c r="F111" s="185">
        <f>IFERROR(IF(VLOOKUP(A111,門市狀態!A:D,4,FALSE)=0,"",VLOOKUP(A111,門市狀態!A:D,4,FALSE)),"")</f>
        <v/>
      </c>
      <c r="G111" s="186" t="inlineStr"/>
      <c r="H111" s="187">
        <f>IF(I111&gt;0,(TEXT(I111,"yyyymmdd")&amp;$T$3&amp;A111&amp;$T$3&amp;B111&amp;$R$3),"")</f>
        <v/>
      </c>
      <c r="I111" s="191" t="inlineStr"/>
      <c r="J111" s="189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/>
      </c>
      <c r="L111" s="261">
        <f t="array" ref="L111">IF(K111&gt;0,IFERROR(HYPERLINK("#'IM'!AC"&amp;MATCH(1,(IM!$F$1:$F$7702=A111)*(ISNUMBER(SEARCH("PMQ2",IM!$AC$1:$AC$7702))),0),"檢核"),"未登錄"),"")</f>
        <v/>
      </c>
      <c r="M111" s="264">
        <f t="array" ref="M111">IF(AND(SUMPRODUCT((IM!F2:F744=A111)*(ISNUMBER(SEARCH("EDC", IM!AC2:AC744))))&gt;0), "EDC", "")</f>
        <v/>
      </c>
      <c r="N111" s="307">
        <f t="array" ref="N111">IF(AND(SUMPRODUCT((IM!F2:F744=A111)*(ISNUMBER(SEARCH("STAR", IM!AC2:AC744))))&gt;0), "STAR", "")</f>
        <v/>
      </c>
      <c r="O111" s="298">
        <f t="array" ref="O111">IFERROR(INDEX(IM!$X$2:$X$652, MATCH(1, (IM!$F$2:$F$652=A111) * (ISNUMBER(SEARCH($D$1, IM!$AC$2:$AC$652))), 0)), "")</f>
        <v/>
      </c>
      <c r="P111" s="192">
        <f>(TEXT(I111,"yyyymmdd"))&amp;$T$3&amp;A111&amp;$T$3&amp;B111&amp;$R$3</f>
        <v/>
      </c>
      <c r="Q111" s="311" t="n"/>
      <c r="R111" s="311" t="n"/>
      <c r="S111" s="311" t="n"/>
      <c r="T111" s="311" t="n"/>
      <c r="U111" s="301">
        <f>IF(AND(W111&lt;&gt;"", X111&lt;&gt;""), 2, IF(OR(W111&lt;&gt;"", X111&lt;&gt;""), 1, 0))</f>
        <v/>
      </c>
      <c r="V111" s="285">
        <f>IF(I111="", "未到店",
IF(M111&lt;&gt;"EDC", "異常",
IF(OR(AND(Y111="STAR", N111="STAR"), AND(Y111&lt;&gt;"STAR", N111="")), "已完工", "異常")
)
)</f>
        <v/>
      </c>
      <c r="W111" s="312" t="inlineStr">
        <is>
          <t>8155001745</t>
        </is>
      </c>
      <c r="X111" s="313" t="inlineStr">
        <is>
          <t>8155001746</t>
        </is>
      </c>
      <c r="Y111" s="313">
        <f>IF(U111&gt;0,"STAR","")</f>
        <v/>
      </c>
    </row>
    <row r="112" ht="15.75" customHeight="1" s="140">
      <c r="A112" s="180" t="inlineStr">
        <is>
          <t>D087</t>
        </is>
      </c>
      <c r="B112" s="181" t="inlineStr">
        <is>
          <t>三重中興北</t>
        </is>
      </c>
      <c r="C112" s="182">
        <f>VLOOKUP($A112,'0919門市清單主檔'!B:V,20,FALSE)</f>
        <v/>
      </c>
      <c r="D112" s="183">
        <f>VLOOKUP($A112,'0919門市清單主檔'!B:V,21,FALSE)</f>
        <v/>
      </c>
      <c r="E112" s="184">
        <f>VLOOKUP(D112,區域表!A:B,2,FALSE)</f>
        <v/>
      </c>
      <c r="F112" s="185">
        <f>IFERROR(IF(VLOOKUP(A112,門市狀態!A:D,4,FALSE)=0,"",VLOOKUP(A112,門市狀態!A:D,4,FALSE)),"")</f>
        <v/>
      </c>
      <c r="G112" s="186" t="inlineStr"/>
      <c r="H112" s="187">
        <f>IF(I112&gt;0,(TEXT(I112,"yyyymmdd")&amp;$T$3&amp;A112&amp;$T$3&amp;B112&amp;$R$3),"")</f>
        <v/>
      </c>
      <c r="I112" s="191" t="inlineStr"/>
      <c r="J112" s="189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/>
      </c>
      <c r="L112" s="261">
        <f t="array" ref="L112">IF(K112&gt;0,IFERROR(HYPERLINK("#'IM'!AC"&amp;MATCH(1,(IM!$F$1:$F$7702=A112)*(ISNUMBER(SEARCH("PMQ2",IM!$AC$1:$AC$7702))),0),"檢核"),"未登錄"),"")</f>
        <v/>
      </c>
      <c r="M112" s="264">
        <f t="array" ref="M112">IF(AND(SUMPRODUCT((IM!F2:F745=A112)*(ISNUMBER(SEARCH("EDC", IM!AC2:AC745))))&gt;0), "EDC", "")</f>
        <v/>
      </c>
      <c r="N112" s="307">
        <f t="array" ref="N112">IF(AND(SUMPRODUCT((IM!F2:F745=A112)*(ISNUMBER(SEARCH("STAR", IM!AC2:AC745))))&gt;0), "STAR", "")</f>
        <v/>
      </c>
      <c r="O112" s="298">
        <f t="array" ref="O112">IFERROR(INDEX(IM!$X$2:$X$652, MATCH(1, (IM!$F$2:$F$652=A112) * (ISNUMBER(SEARCH($D$1, IM!$AC$2:$AC$652))), 0)), "")</f>
        <v/>
      </c>
      <c r="P112" s="192">
        <f>(TEXT(I112,"yyyymmdd"))&amp;$T$3&amp;A112&amp;$T$3&amp;B112&amp;$R$3</f>
        <v/>
      </c>
      <c r="Q112" s="311" t="n"/>
      <c r="R112" s="311" t="n"/>
      <c r="S112" s="311" t="n"/>
      <c r="T112" s="311" t="n"/>
      <c r="U112" s="301">
        <f>IF(AND(W112&lt;&gt;"", X112&lt;&gt;""), 2, IF(OR(W112&lt;&gt;"", X112&lt;&gt;""), 1, 0))</f>
        <v/>
      </c>
      <c r="V112" s="285">
        <f>IF(I112="", "未到店",
IF(M112&lt;&gt;"EDC", "異常",
IF(OR(AND(Y112="STAR", N112="STAR"), AND(Y112&lt;&gt;"STAR", N112="")), "已完工", "異常")
)
)</f>
        <v/>
      </c>
      <c r="X112" s="313" t="inlineStr">
        <is>
          <t>8155002430</t>
        </is>
      </c>
      <c r="Y112" s="313">
        <f>IF(U112&gt;0,"STAR","")</f>
        <v/>
      </c>
    </row>
    <row r="113" ht="15.75" customHeight="1" s="140">
      <c r="A113" s="180" t="n">
        <v>4208</v>
      </c>
      <c r="B113" s="181" t="inlineStr">
        <is>
          <t>新莊瓊泰店</t>
        </is>
      </c>
      <c r="C113" s="182">
        <f>VLOOKUP($A113,'0919門市清單主檔'!B:V,20,FALSE)</f>
        <v/>
      </c>
      <c r="D113" s="183">
        <f>VLOOKUP($A113,'0919門市清單主檔'!B:V,21,FALSE)</f>
        <v/>
      </c>
      <c r="E113" s="184">
        <f>VLOOKUP(D113,區域表!A:B,2,FALSE)</f>
        <v/>
      </c>
      <c r="F113" s="185">
        <f>IFERROR(IF(VLOOKUP(A113,門市狀態!A:D,4,FALSE)=0,"",VLOOKUP(A113,門市狀態!A:D,4,FALSE)),"")</f>
        <v/>
      </c>
      <c r="G113" s="186" t="inlineStr"/>
      <c r="H113" s="187">
        <f>IF(I113&gt;0,(TEXT(I113,"yyyymmdd")&amp;$T$3&amp;A113&amp;$T$3&amp;B113&amp;$R$3),"")</f>
        <v/>
      </c>
      <c r="I113" s="191" t="inlineStr"/>
      <c r="J113" s="189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/>
      </c>
      <c r="L113" s="261">
        <f t="array" ref="L113">IF(K113&gt;0,IFERROR(HYPERLINK("#'IM'!AC"&amp;MATCH(1,(IM!$F$1:$F$7702=A113)*(ISNUMBER(SEARCH("PMQ2",IM!$AC$1:$AC$7702))),0),"檢核"),"未登錄"),"")</f>
        <v/>
      </c>
      <c r="M113" s="264">
        <f t="array" ref="M113">IF(AND(SUMPRODUCT((IM!F2:F746=A113)*(ISNUMBER(SEARCH("EDC", IM!AC2:AC746))))&gt;0), "EDC", "")</f>
        <v/>
      </c>
      <c r="N113" s="307">
        <f t="array" ref="N113">IF(AND(SUMPRODUCT((IM!F2:F746=A113)*(ISNUMBER(SEARCH("STAR", IM!AC2:AC746))))&gt;0), "STAR", "")</f>
        <v/>
      </c>
      <c r="O113" s="298">
        <f t="array" ref="O113">IFERROR(INDEX(IM!$X$2:$X$652, MATCH(1, (IM!$F$2:$F$652=A113) * (ISNUMBER(SEARCH($D$1, IM!$AC$2:$AC$652))), 0)), "")</f>
        <v/>
      </c>
      <c r="P113" s="192">
        <f>(TEXT(I113,"yyyymmdd"))&amp;$T$3&amp;A113&amp;$T$3&amp;B113&amp;$R$3</f>
        <v/>
      </c>
      <c r="Q113" s="311" t="n"/>
      <c r="R113" s="311" t="n"/>
      <c r="S113" s="311" t="n"/>
      <c r="T113" s="311" t="n"/>
      <c r="U113" s="301">
        <f>IF(AND(W113&lt;&gt;"", X113&lt;&gt;""), 2, IF(OR(W113&lt;&gt;"", X113&lt;&gt;""), 1, 0))</f>
        <v/>
      </c>
      <c r="V113" s="285">
        <f>IF(I113="", "未到店",
IF(M113&lt;&gt;"EDC", "異常",
IF(OR(AND(Y113="STAR", N113="STAR"), AND(Y113&lt;&gt;"STAR", N113="")), "已完工", "異常")
)
)</f>
        <v/>
      </c>
      <c r="X113" s="313" t="n"/>
      <c r="Y113" s="313">
        <f>IF(U113&gt;0,"STAR","")</f>
        <v/>
      </c>
    </row>
    <row r="114" ht="15.75" customHeight="1" s="140">
      <c r="A114" s="180" t="inlineStr">
        <is>
          <t>D138</t>
        </is>
      </c>
      <c r="B114" s="181" t="inlineStr">
        <is>
          <t>三重中興北二</t>
        </is>
      </c>
      <c r="C114" s="182">
        <f>VLOOKUP($A114,'0919門市清單主檔'!B:V,20,FALSE)</f>
        <v/>
      </c>
      <c r="D114" s="183">
        <f>VLOOKUP($A114,'0919門市清單主檔'!B:V,21,FALSE)</f>
        <v/>
      </c>
      <c r="E114" s="184">
        <f>VLOOKUP(D114,區域表!A:B,2,FALSE)</f>
        <v/>
      </c>
      <c r="F114" s="185">
        <f>IFERROR(IF(VLOOKUP(A114,門市狀態!A:D,4,FALSE)=0,"",VLOOKUP(A114,門市狀態!A:D,4,FALSE)),"")</f>
        <v/>
      </c>
      <c r="G114" s="186" t="inlineStr"/>
      <c r="H114" s="187">
        <f>IF(I114&gt;0,(TEXT(I114,"yyyymmdd")&amp;$T$3&amp;A114&amp;$T$3&amp;B114&amp;$R$3),"")</f>
        <v/>
      </c>
      <c r="I114" s="191" t="inlineStr"/>
      <c r="J114" s="189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/>
      </c>
      <c r="L114" s="261">
        <f t="array" ref="L114">IF(K114&gt;0,IFERROR(HYPERLINK("#'IM'!AC"&amp;MATCH(1,(IM!$F$1:$F$7702=A114)*(ISNUMBER(SEARCH("PMQ2",IM!$AC$1:$AC$7702))),0),"檢核"),"未登錄"),"")</f>
        <v/>
      </c>
      <c r="M114" s="264">
        <f t="array" ref="M114">IF(AND(SUMPRODUCT((IM!F2:F747=A114)*(ISNUMBER(SEARCH("EDC", IM!AC2:AC747))))&gt;0), "EDC", "")</f>
        <v/>
      </c>
      <c r="N114" s="307">
        <f t="array" ref="N114">IF(AND(SUMPRODUCT((IM!F2:F747=A114)*(ISNUMBER(SEARCH("STAR", IM!AC2:AC747))))&gt;0), "STAR", "")</f>
        <v/>
      </c>
      <c r="O114" s="298">
        <f t="array" ref="O114">IFERROR(INDEX(IM!$X$2:$X$652, MATCH(1, (IM!$F$2:$F$652=A114) * (ISNUMBER(SEARCH($D$1, IM!$AC$2:$AC$652))), 0)), "")</f>
        <v/>
      </c>
      <c r="P114" s="192">
        <f>(TEXT(I114,"yyyymmdd"))&amp;$T$3&amp;A114&amp;$T$3&amp;B114&amp;$R$3</f>
        <v/>
      </c>
      <c r="Q114" s="311" t="n"/>
      <c r="R114" s="311" t="n"/>
      <c r="S114" s="311" t="n"/>
      <c r="T114" s="311" t="n"/>
      <c r="U114" s="301">
        <f>IF(AND(W114&lt;&gt;"", X114&lt;&gt;""), 2, IF(OR(W114&lt;&gt;"", X114&lt;&gt;""), 1, 0))</f>
        <v/>
      </c>
      <c r="V114" s="285">
        <f>IF(I114="", "未到店",
IF(M114&lt;&gt;"EDC", "異常",
IF(OR(AND(Y114="STAR", N114="STAR"), AND(Y114&lt;&gt;"STAR", N114="")), "已完工", "異常")
)
)</f>
        <v/>
      </c>
      <c r="W114" s="312" t="inlineStr">
        <is>
          <t>8155002435</t>
        </is>
      </c>
      <c r="X114" s="313" t="inlineStr">
        <is>
          <t>8155002436</t>
        </is>
      </c>
      <c r="Y114" s="313">
        <f>IF(U114&gt;0,"STAR","")</f>
        <v/>
      </c>
    </row>
    <row r="115" ht="15.75" customHeight="1" s="140">
      <c r="A115" s="180" t="n">
        <v>2743</v>
      </c>
      <c r="B115" s="181" t="inlineStr">
        <is>
          <t>新莊豐年店</t>
        </is>
      </c>
      <c r="C115" s="182">
        <f>VLOOKUP($A115,'0919門市清單主檔'!B:V,20,FALSE)</f>
        <v/>
      </c>
      <c r="D115" s="183">
        <f>VLOOKUP($A115,'0919門市清單主檔'!B:V,21,FALSE)</f>
        <v/>
      </c>
      <c r="E115" s="184">
        <f>VLOOKUP(D115,區域表!A:B,2,FALSE)</f>
        <v/>
      </c>
      <c r="F115" s="185">
        <f>IFERROR(IF(VLOOKUP(A115,門市狀態!A:D,4,FALSE)=0,"",VLOOKUP(A115,門市狀態!A:D,4,FALSE)),"")</f>
        <v/>
      </c>
      <c r="G115" s="186" t="inlineStr"/>
      <c r="H115" s="187">
        <f>IF(I115&gt;0,(TEXT(I115,"yyyymmdd")&amp;$T$3&amp;A115&amp;$T$3&amp;B115&amp;$R$3),"")</f>
        <v/>
      </c>
      <c r="I115" s="191" t="inlineStr"/>
      <c r="J115" s="189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/>
      </c>
      <c r="L115" s="261">
        <f t="array" ref="L115">IF(K115&gt;0,IFERROR(HYPERLINK("#'IM'!AC"&amp;MATCH(1,(IM!$F$1:$F$7702=A115)*(ISNUMBER(SEARCH("PMQ2",IM!$AC$1:$AC$7702))),0),"檢核"),"未登錄"),"")</f>
        <v/>
      </c>
      <c r="M115" s="264">
        <f t="array" ref="M115">IF(AND(SUMPRODUCT((IM!F2:F748=A115)*(ISNUMBER(SEARCH("EDC", IM!AC2:AC748))))&gt;0), "EDC", "")</f>
        <v/>
      </c>
      <c r="N115" s="307">
        <f t="array" ref="N115">IF(AND(SUMPRODUCT((IM!F2:F748=A115)*(ISNUMBER(SEARCH("STAR", IM!AC2:AC748))))&gt;0), "STAR", "")</f>
        <v/>
      </c>
      <c r="O115" s="298">
        <f t="array" ref="O115">IFERROR(INDEX(IM!$X$2:$X$652, MATCH(1, (IM!$F$2:$F$652=A115) * (ISNUMBER(SEARCH($D$1, IM!$AC$2:$AC$652))), 0)), "")</f>
        <v/>
      </c>
      <c r="P115" s="192">
        <f>(TEXT(I115,"yyyymmdd"))&amp;$T$3&amp;A115&amp;$T$3&amp;B115&amp;$R$3</f>
        <v/>
      </c>
      <c r="Q115" s="311" t="n"/>
      <c r="R115" s="311" t="n"/>
      <c r="S115" s="311" t="n"/>
      <c r="T115" s="311" t="n"/>
      <c r="U115" s="301">
        <f>IF(AND(W115&lt;&gt;"", X115&lt;&gt;""), 2, IF(OR(W115&lt;&gt;"", X115&lt;&gt;""), 1, 0))</f>
        <v/>
      </c>
      <c r="V115" s="285">
        <f>IF(I115="", "未到店",
IF(M115&lt;&gt;"EDC", "異常",
IF(OR(AND(Y115="STAR", N115="STAR"), AND(Y115&lt;&gt;"STAR", N115="")), "已完工", "異常")
)
)</f>
        <v/>
      </c>
      <c r="X115" s="313" t="inlineStr">
        <is>
          <t>8155000368</t>
        </is>
      </c>
      <c r="Y115" s="313">
        <f>IF(U115&gt;0,"STAR","")</f>
        <v/>
      </c>
    </row>
    <row r="116" ht="15.75" customHeight="1" s="140">
      <c r="A116" s="180" t="n">
        <v>3785</v>
      </c>
      <c r="B116" s="181" t="inlineStr">
        <is>
          <t>北縣莊榮店</t>
        </is>
      </c>
      <c r="C116" s="182">
        <f>VLOOKUP($A116,'0919門市清單主檔'!B:V,20,FALSE)</f>
        <v/>
      </c>
      <c r="D116" s="183">
        <f>VLOOKUP($A116,'0919門市清單主檔'!B:V,21,FALSE)</f>
        <v/>
      </c>
      <c r="E116" s="184">
        <f>VLOOKUP(D116,區域表!A:B,2,FALSE)</f>
        <v/>
      </c>
      <c r="F116" s="185">
        <f>IFERROR(IF(VLOOKUP(A116,門市狀態!A:D,4,FALSE)=0,"",VLOOKUP(A116,門市狀態!A:D,4,FALSE)),"")</f>
        <v/>
      </c>
      <c r="G116" s="186" t="inlineStr"/>
      <c r="H116" s="187">
        <f>IF(I116&gt;0,(TEXT(I116,"yyyymmdd")&amp;$T$3&amp;A116&amp;$T$3&amp;B116&amp;$R$3),"")</f>
        <v/>
      </c>
      <c r="I116" s="191" t="inlineStr"/>
      <c r="J116" s="189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/>
      </c>
      <c r="L116" s="261">
        <f t="array" ref="L116">IF(K116&gt;0,IFERROR(HYPERLINK("#'IM'!AC"&amp;MATCH(1,(IM!$F$1:$F$7702=A116)*(ISNUMBER(SEARCH("PMQ2",IM!$AC$1:$AC$7702))),0),"檢核"),"未登錄"),"")</f>
        <v/>
      </c>
      <c r="M116" s="264">
        <f t="array" ref="M116">IF(AND(SUMPRODUCT((IM!F2:F749=A116)*(ISNUMBER(SEARCH("EDC", IM!AC2:AC749))))&gt;0), "EDC", "")</f>
        <v/>
      </c>
      <c r="N116" s="307">
        <f t="array" ref="N116">IF(AND(SUMPRODUCT((IM!F2:F749=A116)*(ISNUMBER(SEARCH("STAR", IM!AC2:AC749))))&gt;0), "STAR", "")</f>
        <v/>
      </c>
      <c r="O116" s="298">
        <f t="array" ref="O116">IFERROR(INDEX(IM!$X$2:$X$652, MATCH(1, (IM!$F$2:$F$652=A116) * (ISNUMBER(SEARCH($D$1, IM!$AC$2:$AC$652))), 0)), "")</f>
        <v/>
      </c>
      <c r="P116" s="192">
        <f>(TEXT(I116,"yyyymmdd"))&amp;$T$3&amp;A116&amp;$T$3&amp;B116&amp;$R$3</f>
        <v/>
      </c>
      <c r="Q116" s="311" t="n"/>
      <c r="R116" s="311" t="n"/>
      <c r="S116" s="311" t="n"/>
      <c r="T116" s="311" t="n"/>
      <c r="U116" s="301">
        <f>IF(AND(W116&lt;&gt;"", X116&lt;&gt;""), 2, IF(OR(W116&lt;&gt;"", X116&lt;&gt;""), 1, 0))</f>
        <v/>
      </c>
      <c r="V116" s="285">
        <f>IF(I116="", "未到店",
IF(M116&lt;&gt;"EDC", "異常",
IF(OR(AND(Y116="STAR", N116="STAR"), AND(Y116&lt;&gt;"STAR", N116="")), "已完工", "異常")
)
)</f>
        <v/>
      </c>
      <c r="X116" s="313" t="n"/>
      <c r="Y116" s="313">
        <f>IF(U116&gt;0,"STAR","")</f>
        <v/>
      </c>
    </row>
    <row r="117" ht="15.75" customHeight="1" s="140">
      <c r="A117" s="180" t="n">
        <v>4698</v>
      </c>
      <c r="B117" s="181" t="inlineStr">
        <is>
          <t>三重頂崁店</t>
        </is>
      </c>
      <c r="C117" s="182">
        <f>VLOOKUP($A117,'0919門市清單主檔'!B:V,20,FALSE)</f>
        <v/>
      </c>
      <c r="D117" s="183">
        <f>VLOOKUP($A117,'0919門市清單主檔'!B:V,21,FALSE)</f>
        <v/>
      </c>
      <c r="E117" s="184">
        <f>VLOOKUP(D117,區域表!A:B,2,FALSE)</f>
        <v/>
      </c>
      <c r="F117" s="185">
        <f>IFERROR(IF(VLOOKUP(A117,門市狀態!A:D,4,FALSE)=0,"",VLOOKUP(A117,門市狀態!A:D,4,FALSE)),"")</f>
        <v/>
      </c>
      <c r="G117" s="186" t="inlineStr"/>
      <c r="H117" s="187">
        <f>IF(I117&gt;0,(TEXT(I117,"yyyymmdd")&amp;$T$3&amp;A117&amp;$T$3&amp;B117&amp;$R$3),"")</f>
        <v/>
      </c>
      <c r="I117" s="191" t="inlineStr"/>
      <c r="J117" s="189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/>
      </c>
      <c r="L117" s="261">
        <f t="array" ref="L117">IF(K117&gt;0,IFERROR(HYPERLINK("#'IM'!AC"&amp;MATCH(1,(IM!$F$1:$F$7702=A117)*(ISNUMBER(SEARCH("PMQ2",IM!$AC$1:$AC$7702))),0),"檢核"),"未登錄"),"")</f>
        <v/>
      </c>
      <c r="M117" s="264">
        <f t="array" ref="M117">IF(AND(SUMPRODUCT((IM!F2:F750=A117)*(ISNUMBER(SEARCH("EDC", IM!AC2:AC750))))&gt;0), "EDC", "")</f>
        <v/>
      </c>
      <c r="N117" s="307">
        <f t="array" ref="N117">IF(AND(SUMPRODUCT((IM!F2:F750=A117)*(ISNUMBER(SEARCH("STAR", IM!AC2:AC750))))&gt;0), "STAR", "")</f>
        <v/>
      </c>
      <c r="O117" s="298">
        <f t="array" ref="O117">IFERROR(INDEX(IM!$X$2:$X$652, MATCH(1, (IM!$F$2:$F$652=A117) * (ISNUMBER(SEARCH($D$1, IM!$AC$2:$AC$652))), 0)), "")</f>
        <v/>
      </c>
      <c r="P117" s="192">
        <f>(TEXT(I117,"yyyymmdd"))&amp;$T$3&amp;A117&amp;$T$3&amp;B117&amp;$R$3</f>
        <v/>
      </c>
      <c r="Q117" s="311" t="n"/>
      <c r="R117" s="311" t="n"/>
      <c r="S117" s="311" t="n"/>
      <c r="T117" s="311" t="n"/>
      <c r="U117" s="301">
        <f>IF(AND(W117&lt;&gt;"", X117&lt;&gt;""), 2, IF(OR(W117&lt;&gt;"", X117&lt;&gt;""), 1, 0))</f>
        <v/>
      </c>
      <c r="V117" s="285">
        <f>IF(I117="", "未到店",
IF(M117&lt;&gt;"EDC", "異常",
IF(OR(AND(Y117="STAR", N117="STAR"), AND(Y117&lt;&gt;"STAR", N117="")), "已完工", "異常")
)
)</f>
        <v/>
      </c>
      <c r="W117" s="312" t="inlineStr">
        <is>
          <t>8155000350</t>
        </is>
      </c>
      <c r="X117" s="313" t="inlineStr">
        <is>
          <t>8155000351</t>
        </is>
      </c>
      <c r="Y117" s="313">
        <f>IF(U117&gt;0,"STAR","")</f>
        <v/>
      </c>
    </row>
    <row r="118" ht="15.75" customHeight="1" s="140">
      <c r="A118" s="180" t="n">
        <v>3183</v>
      </c>
      <c r="B118" s="181" t="inlineStr">
        <is>
          <t>北縣板好店</t>
        </is>
      </c>
      <c r="C118" s="182">
        <f>VLOOKUP($A118,'0919門市清單主檔'!B:V,20,FALSE)</f>
        <v/>
      </c>
      <c r="D118" s="183">
        <f>VLOOKUP($A118,'0919門市清單主檔'!B:V,21,FALSE)</f>
        <v/>
      </c>
      <c r="E118" s="184">
        <f>VLOOKUP(D118,區域表!A:B,2,FALSE)</f>
        <v/>
      </c>
      <c r="F118" s="185">
        <f>IFERROR(IF(VLOOKUP(A118,門市狀態!A:D,4,FALSE)=0,"",VLOOKUP(A118,門市狀態!A:D,4,FALSE)),"")</f>
        <v/>
      </c>
      <c r="G118" s="186" t="inlineStr"/>
      <c r="H118" s="187">
        <f>IF(I118&gt;0,(TEXT(I118,"yyyymmdd")&amp;$T$3&amp;A118&amp;$T$3&amp;B118&amp;$R$3),"")</f>
        <v/>
      </c>
      <c r="I118" s="191" t="inlineStr"/>
      <c r="J118" s="189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/>
      </c>
      <c r="L118" s="261">
        <f t="array" ref="L118">IF(K118&gt;0,IFERROR(HYPERLINK("#'IM'!AC"&amp;MATCH(1,(IM!$F$1:$F$7702=A118)*(ISNUMBER(SEARCH("PMQ2",IM!$AC$1:$AC$7702))),0),"檢核"),"未登錄"),"")</f>
        <v/>
      </c>
      <c r="M118" s="264">
        <f t="array" ref="M118">IF(AND(SUMPRODUCT((IM!F2:F751=A118)*(ISNUMBER(SEARCH("EDC", IM!AC2:AC751))))&gt;0), "EDC", "")</f>
        <v/>
      </c>
      <c r="N118" s="307">
        <f t="array" ref="N118">IF(AND(SUMPRODUCT((IM!F2:F751=A118)*(ISNUMBER(SEARCH("STAR", IM!AC2:AC751))))&gt;0), "STAR", "")</f>
        <v/>
      </c>
      <c r="O118" s="298">
        <f t="array" ref="O118">IFERROR(INDEX(IM!$X$2:$X$652, MATCH(1, (IM!$F$2:$F$652=A118) * (ISNUMBER(SEARCH($D$1, IM!$AC$2:$AC$652))), 0)), "")</f>
        <v/>
      </c>
      <c r="P118" s="192">
        <f>(TEXT(I118,"yyyymmdd"))&amp;$T$3&amp;A118&amp;$T$3&amp;B118&amp;$R$3</f>
        <v/>
      </c>
      <c r="Q118" s="311" t="n"/>
      <c r="R118" s="311" t="n"/>
      <c r="S118" s="311" t="n"/>
      <c r="T118" s="311" t="n"/>
      <c r="U118" s="301">
        <f>IF(AND(W118&lt;&gt;"", X118&lt;&gt;""), 2, IF(OR(W118&lt;&gt;"", X118&lt;&gt;""), 1, 0))</f>
        <v/>
      </c>
      <c r="V118" s="285">
        <f>IF(I118="", "未到店",
IF(M118&lt;&gt;"EDC", "異常",
IF(OR(AND(Y118="STAR", N118="STAR"), AND(Y118&lt;&gt;"STAR", N118="")), "已完工", "異常")
)
)</f>
        <v/>
      </c>
      <c r="W118" s="312" t="inlineStr">
        <is>
          <t>8155001993</t>
        </is>
      </c>
      <c r="X118" s="313" t="inlineStr">
        <is>
          <t>8155000242</t>
        </is>
      </c>
      <c r="Y118" s="313">
        <f>IF(U118&gt;0,"STAR","")</f>
        <v/>
      </c>
    </row>
    <row r="119" ht="15.75" customHeight="1" s="140">
      <c r="A119" s="180" t="n">
        <v>4167</v>
      </c>
      <c r="B119" s="181" t="inlineStr">
        <is>
          <t>板橋松翠店</t>
        </is>
      </c>
      <c r="C119" s="182">
        <f>VLOOKUP($A119,'0919門市清單主檔'!B:V,20,FALSE)</f>
        <v/>
      </c>
      <c r="D119" s="183">
        <f>VLOOKUP($A119,'0919門市清單主檔'!B:V,21,FALSE)</f>
        <v/>
      </c>
      <c r="E119" s="184">
        <f>VLOOKUP(D119,區域表!A:B,2,FALSE)</f>
        <v/>
      </c>
      <c r="F119" s="185">
        <f>IFERROR(IF(VLOOKUP(A119,門市狀態!A:D,4,FALSE)=0,"",VLOOKUP(A119,門市狀態!A:D,4,FALSE)),"")</f>
        <v/>
      </c>
      <c r="G119" s="186" t="inlineStr"/>
      <c r="H119" s="187">
        <f>IF(I119&gt;0,(TEXT(I119,"yyyymmdd")&amp;$T$3&amp;A119&amp;$T$3&amp;B119&amp;$R$3),"")</f>
        <v/>
      </c>
      <c r="I119" s="191" t="inlineStr"/>
      <c r="J119" s="189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/>
      </c>
      <c r="L119" s="261">
        <f t="array" ref="L119">IF(K119&gt;0,IFERROR(HYPERLINK("#'IM'!AC"&amp;MATCH(1,(IM!$F$1:$F$7702=A119)*(ISNUMBER(SEARCH("PMQ2",IM!$AC$1:$AC$7702))),0),"檢核"),"未登錄"),"")</f>
        <v/>
      </c>
      <c r="M119" s="264">
        <f t="array" ref="M119">IF(AND(SUMPRODUCT((IM!F2:F752=A119)*(ISNUMBER(SEARCH("EDC", IM!AC2:AC752))))&gt;0), "EDC", "")</f>
        <v/>
      </c>
      <c r="N119" s="307">
        <f t="array" ref="N119">IF(AND(SUMPRODUCT((IM!F2:F752=A119)*(ISNUMBER(SEARCH("STAR", IM!AC2:AC752))))&gt;0), "STAR", "")</f>
        <v/>
      </c>
      <c r="O119" s="298">
        <f t="array" ref="O119">IFERROR(INDEX(IM!$X$2:$X$652, MATCH(1, (IM!$F$2:$F$652=A119) * (ISNUMBER(SEARCH($D$1, IM!$AC$2:$AC$652))), 0)), "")</f>
        <v/>
      </c>
      <c r="P119" s="192">
        <f>(TEXT(I119,"yyyymmdd"))&amp;$T$3&amp;A119&amp;$T$3&amp;B119&amp;$R$3</f>
        <v/>
      </c>
      <c r="Q119" s="311" t="n"/>
      <c r="R119" s="311" t="n"/>
      <c r="S119" s="311" t="n"/>
      <c r="T119" s="311" t="n"/>
      <c r="U119" s="301">
        <f>IF(AND(W119&lt;&gt;"", X119&lt;&gt;""), 2, IF(OR(W119&lt;&gt;"", X119&lt;&gt;""), 1, 0))</f>
        <v/>
      </c>
      <c r="V119" s="285">
        <f>IF(I119="", "未到店",
IF(M119&lt;&gt;"EDC", "異常",
IF(OR(AND(Y119="STAR", N119="STAR"), AND(Y119&lt;&gt;"STAR", N119="")), "已完工", "異常")
)
)</f>
        <v/>
      </c>
      <c r="W119" s="312" t="inlineStr">
        <is>
          <t>8155001478</t>
        </is>
      </c>
      <c r="X119" s="313" t="inlineStr">
        <is>
          <t>8155001479</t>
        </is>
      </c>
      <c r="Y119" s="313">
        <f>IF(U119&gt;0,"STAR","")</f>
        <v/>
      </c>
    </row>
    <row r="120" ht="15.75" customHeight="1" s="140">
      <c r="A120" s="180" t="n">
        <v>4243</v>
      </c>
      <c r="B120" s="181" t="inlineStr">
        <is>
          <t>八里聖心店</t>
        </is>
      </c>
      <c r="C120" s="182">
        <f>VLOOKUP($A120,'0919門市清單主檔'!B:V,20,FALSE)</f>
        <v/>
      </c>
      <c r="D120" s="183">
        <f>VLOOKUP($A120,'0919門市清單主檔'!B:V,21,FALSE)</f>
        <v/>
      </c>
      <c r="E120" s="184">
        <f>VLOOKUP(D120,區域表!A:B,2,FALSE)</f>
        <v/>
      </c>
      <c r="F120" s="185">
        <f>IFERROR(IF(VLOOKUP(A120,門市狀態!A:D,4,FALSE)=0,"",VLOOKUP(A120,門市狀態!A:D,4,FALSE)),"")</f>
        <v/>
      </c>
      <c r="G120" s="186" t="inlineStr"/>
      <c r="H120" s="187">
        <f>IF(I120&gt;0,(TEXT(I120,"yyyymmdd")&amp;$T$3&amp;A120&amp;$T$3&amp;B120&amp;$R$3),"")</f>
        <v/>
      </c>
      <c r="I120" s="191" t="inlineStr"/>
      <c r="J120" s="189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/>
      </c>
      <c r="L120" s="261">
        <f t="array" ref="L120">IF(K120&gt;0,IFERROR(HYPERLINK("#'IM'!AC"&amp;MATCH(1,(IM!$F$1:$F$7702=A120)*(ISNUMBER(SEARCH("PMQ2",IM!$AC$1:$AC$7702))),0),"檢核"),"未登錄"),"")</f>
        <v/>
      </c>
      <c r="M120" s="264">
        <f t="array" ref="M120">IF(AND(SUMPRODUCT((IM!F2:F753=A120)*(ISNUMBER(SEARCH("EDC", IM!AC2:AC753))))&gt;0), "EDC", "")</f>
        <v/>
      </c>
      <c r="N120" s="307">
        <f t="array" ref="N120">IF(AND(SUMPRODUCT((IM!F2:F753=A120)*(ISNUMBER(SEARCH("STAR", IM!AC2:AC753))))&gt;0), "STAR", "")</f>
        <v/>
      </c>
      <c r="O120" s="298">
        <f t="array" ref="O120">IFERROR(INDEX(IM!$X$2:$X$652, MATCH(1, (IM!$F$2:$F$652=A120) * (ISNUMBER(SEARCH($D$1, IM!$AC$2:$AC$652))), 0)), "")</f>
        <v/>
      </c>
      <c r="P120" s="192">
        <f>(TEXT(I120,"yyyymmdd"))&amp;$T$3&amp;A120&amp;$T$3&amp;B120&amp;$R$3</f>
        <v/>
      </c>
      <c r="Q120" s="311" t="n"/>
      <c r="R120" s="311" t="n"/>
      <c r="S120" s="311" t="n"/>
      <c r="T120" s="311" t="n"/>
      <c r="U120" s="301">
        <f>IF(AND(W120&lt;&gt;"", X120&lt;&gt;""), 2, IF(OR(W120&lt;&gt;"", X120&lt;&gt;""), 1, 0))</f>
        <v/>
      </c>
      <c r="V120" s="285">
        <f>IF(I120="", "未到店",
IF(M120&lt;&gt;"EDC", "異常",
IF(OR(AND(Y120="STAR", N120="STAR"), AND(Y120&lt;&gt;"STAR", N120="")), "已完工", "異常")
)
)</f>
        <v/>
      </c>
      <c r="W120" s="312" t="inlineStr">
        <is>
          <t>8155001073</t>
        </is>
      </c>
      <c r="X120" s="313" t="inlineStr">
        <is>
          <t>8155001074</t>
        </is>
      </c>
      <c r="Y120" s="313">
        <f>IF(U120&gt;0,"STAR","")</f>
        <v/>
      </c>
    </row>
    <row r="121" ht="15.75" customHeight="1" s="140">
      <c r="A121" s="180" t="n">
        <v>3458</v>
      </c>
      <c r="B121" s="181" t="inlineStr">
        <is>
          <t>八里龍米店</t>
        </is>
      </c>
      <c r="C121" s="182">
        <f>VLOOKUP($A121,'0919門市清單主檔'!B:V,20,FALSE)</f>
        <v/>
      </c>
      <c r="D121" s="183">
        <f>VLOOKUP($A121,'0919門市清單主檔'!B:V,21,FALSE)</f>
        <v/>
      </c>
      <c r="E121" s="184">
        <f>VLOOKUP(D121,區域表!A:B,2,FALSE)</f>
        <v/>
      </c>
      <c r="F121" s="185">
        <f>IFERROR(IF(VLOOKUP(A121,門市狀態!A:D,4,FALSE)=0,"",VLOOKUP(A121,門市狀態!A:D,4,FALSE)),"")</f>
        <v/>
      </c>
      <c r="G121" s="186" t="inlineStr"/>
      <c r="H121" s="187">
        <f>IF(I121&gt;0,(TEXT(I121,"yyyymmdd")&amp;$T$3&amp;A121&amp;$T$3&amp;B121&amp;$R$3),"")</f>
        <v/>
      </c>
      <c r="I121" s="191" t="inlineStr"/>
      <c r="J121" s="189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/>
      </c>
      <c r="L121" s="261">
        <f t="array" ref="L121">IF(K121&gt;0,IFERROR(HYPERLINK("#'IM'!AC"&amp;MATCH(1,(IM!$F$1:$F$7702=A121)*(ISNUMBER(SEARCH("PMQ2",IM!$AC$1:$AC$7702))),0),"檢核"),"未登錄"),"")</f>
        <v/>
      </c>
      <c r="M121" s="264">
        <f t="array" ref="M121">IF(AND(SUMPRODUCT((IM!F2:F754=A121)*(ISNUMBER(SEARCH("EDC", IM!AC2:AC754))))&gt;0), "EDC", "")</f>
        <v/>
      </c>
      <c r="N121" s="307">
        <f t="array" ref="N121">IF(AND(SUMPRODUCT((IM!F2:F754=A121)*(ISNUMBER(SEARCH("STAR", IM!AC2:AC754))))&gt;0), "STAR", "")</f>
        <v/>
      </c>
      <c r="O121" s="298">
        <f t="array" ref="O121">IFERROR(INDEX(IM!$X$2:$X$652, MATCH(1, (IM!$F$2:$F$652=A121) * (ISNUMBER(SEARCH($D$1, IM!$AC$2:$AC$652))), 0)), "")</f>
        <v/>
      </c>
      <c r="P121" s="192">
        <f>(TEXT(I121,"yyyymmdd"))&amp;$T$3&amp;A121&amp;$T$3&amp;B121&amp;$R$3</f>
        <v/>
      </c>
      <c r="Q121" s="311" t="n"/>
      <c r="R121" s="311" t="n"/>
      <c r="S121" s="311" t="n"/>
      <c r="T121" s="311" t="n"/>
      <c r="U121" s="301">
        <f>IF(AND(W121&lt;&gt;"", X121&lt;&gt;""), 2, IF(OR(W121&lt;&gt;"", X121&lt;&gt;""), 1, 0))</f>
        <v/>
      </c>
      <c r="V121" s="285">
        <f>IF(I121="", "未到店",
IF(M121&lt;&gt;"EDC", "異常",
IF(OR(AND(Y121="STAR", N121="STAR"), AND(Y121&lt;&gt;"STAR", N121="")), "已完工", "異常")
)
)</f>
        <v/>
      </c>
      <c r="X121" s="313" t="inlineStr">
        <is>
          <t>8155002089</t>
        </is>
      </c>
      <c r="Y121" s="313">
        <f>IF(U121&gt;0,"STAR","")</f>
        <v/>
      </c>
    </row>
    <row r="122" ht="15.75" customHeight="1" s="140">
      <c r="A122" s="180" t="n">
        <v>2318</v>
      </c>
      <c r="B122" s="181" t="inlineStr">
        <is>
          <t>北縣淡俊店</t>
        </is>
      </c>
      <c r="C122" s="182">
        <f>VLOOKUP($A122,'0919門市清單主檔'!B:V,20,FALSE)</f>
        <v/>
      </c>
      <c r="D122" s="183">
        <f>VLOOKUP($A122,'0919門市清單主檔'!B:V,21,FALSE)</f>
        <v/>
      </c>
      <c r="E122" s="184">
        <f>VLOOKUP(D122,區域表!A:B,2,FALSE)</f>
        <v/>
      </c>
      <c r="F122" s="185">
        <f>IFERROR(IF(VLOOKUP(A122,門市狀態!A:D,4,FALSE)=0,"",VLOOKUP(A122,門市狀態!A:D,4,FALSE)),"")</f>
        <v/>
      </c>
      <c r="G122" s="186" t="inlineStr"/>
      <c r="H122" s="187">
        <f>IF(I122&gt;0,(TEXT(I122,"yyyymmdd")&amp;$T$3&amp;A122&amp;$T$3&amp;B122&amp;$R$3),"")</f>
        <v/>
      </c>
      <c r="I122" s="191" t="inlineStr"/>
      <c r="J122" s="189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/>
      </c>
      <c r="L122" s="261">
        <f t="array" ref="L122">IF(K122&gt;0,IFERROR(HYPERLINK("#'IM'!AC"&amp;MATCH(1,(IM!$F$1:$F$7702=A122)*(ISNUMBER(SEARCH("PMQ2",IM!$AC$1:$AC$7702))),0),"檢核"),"未登錄"),"")</f>
        <v/>
      </c>
      <c r="M122" s="264">
        <f t="array" ref="M122">IF(AND(SUMPRODUCT((IM!F2:F755=A122)*(ISNUMBER(SEARCH("EDC", IM!AC2:AC755))))&gt;0), "EDC", "")</f>
        <v/>
      </c>
      <c r="N122" s="307">
        <f t="array" ref="N122">IF(AND(SUMPRODUCT((IM!F2:F755=A122)*(ISNUMBER(SEARCH("STAR", IM!AC2:AC755))))&gt;0), "STAR", "")</f>
        <v/>
      </c>
      <c r="O122" s="298">
        <f t="array" ref="O122">IFERROR(INDEX(IM!$X$2:$X$652, MATCH(1, (IM!$F$2:$F$652=A122) * (ISNUMBER(SEARCH($D$1, IM!$AC$2:$AC$652))), 0)), "")</f>
        <v/>
      </c>
      <c r="P122" s="192">
        <f>(TEXT(I122,"yyyymmdd"))&amp;$T$3&amp;A122&amp;$T$3&amp;B122&amp;$R$3</f>
        <v/>
      </c>
      <c r="Q122" s="311" t="n"/>
      <c r="R122" s="311" t="n"/>
      <c r="S122" s="311" t="n"/>
      <c r="T122" s="311" t="n"/>
      <c r="U122" s="301">
        <f>IF(AND(W122&lt;&gt;"", X122&lt;&gt;""), 2, IF(OR(W122&lt;&gt;"", X122&lt;&gt;""), 1, 0))</f>
        <v/>
      </c>
      <c r="V122" s="285">
        <f>IF(I122="", "未到店",
IF(M122&lt;&gt;"EDC", "異常",
IF(OR(AND(Y122="STAR", N122="STAR"), AND(Y122&lt;&gt;"STAR", N122="")), "已完工", "異常")
)
)</f>
        <v/>
      </c>
      <c r="X122" s="313" t="inlineStr">
        <is>
          <t>8155000153</t>
        </is>
      </c>
      <c r="Y122" s="313">
        <f>IF(U122&gt;0,"STAR","")</f>
        <v/>
      </c>
    </row>
    <row r="123" ht="15.75" customHeight="1" s="140">
      <c r="A123" s="180" t="n">
        <v>4194</v>
      </c>
      <c r="B123" s="181" t="inlineStr">
        <is>
          <t>新莊鼎苑店</t>
        </is>
      </c>
      <c r="C123" s="182">
        <f>VLOOKUP($A123,'0919門市清單主檔'!B:V,20,FALSE)</f>
        <v/>
      </c>
      <c r="D123" s="183">
        <f>VLOOKUP($A123,'0919門市清單主檔'!B:V,21,FALSE)</f>
        <v/>
      </c>
      <c r="E123" s="184">
        <f>VLOOKUP(D123,區域表!A:B,2,FALSE)</f>
        <v/>
      </c>
      <c r="F123" s="185">
        <f>IFERROR(IF(VLOOKUP(A123,門市狀態!A:D,4,FALSE)=0,"",VLOOKUP(A123,門市狀態!A:D,4,FALSE)),"")</f>
        <v/>
      </c>
      <c r="G123" s="186" t="inlineStr"/>
      <c r="H123" s="187">
        <f>IF(I123&gt;0,(TEXT(I123,"yyyymmdd")&amp;$T$3&amp;A123&amp;$T$3&amp;B123&amp;$R$3),"")</f>
        <v/>
      </c>
      <c r="I123" s="191" t="inlineStr"/>
      <c r="J123" s="189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/>
      </c>
      <c r="L123" s="261">
        <f t="array" ref="L123">IF(K123&gt;0,IFERROR(HYPERLINK("#'IM'!AC"&amp;MATCH(1,(IM!$F$1:$F$7702=A123)*(ISNUMBER(SEARCH("PMQ2",IM!$AC$1:$AC$7702))),0),"檢核"),"未登錄"),"")</f>
        <v/>
      </c>
      <c r="M123" s="264">
        <f t="array" ref="M123">IF(AND(SUMPRODUCT((IM!F2:F756=A123)*(ISNUMBER(SEARCH("EDC", IM!AC2:AC756))))&gt;0), "EDC", "")</f>
        <v/>
      </c>
      <c r="N123" s="307">
        <f t="array" ref="N123">IF(AND(SUMPRODUCT((IM!F2:F756=A123)*(ISNUMBER(SEARCH("STAR", IM!AC2:AC756))))&gt;0), "STAR", "")</f>
        <v/>
      </c>
      <c r="O123" s="298">
        <f t="array" ref="O123">IFERROR(INDEX(IM!$X$2:$X$652, MATCH(1, (IM!$F$2:$F$652=A123) * (ISNUMBER(SEARCH($D$1, IM!$AC$2:$AC$652))), 0)), "")</f>
        <v/>
      </c>
      <c r="P123" s="192">
        <f>(TEXT(I123,"yyyymmdd"))&amp;$T$3&amp;A123&amp;$T$3&amp;B123&amp;$R$3</f>
        <v/>
      </c>
      <c r="Q123" s="311" t="n"/>
      <c r="R123" s="311" t="n"/>
      <c r="S123" s="311" t="n"/>
      <c r="T123" s="311" t="n"/>
      <c r="U123" s="301">
        <f>IF(AND(W123&lt;&gt;"", X123&lt;&gt;""), 2, IF(OR(W123&lt;&gt;"", X123&lt;&gt;""), 1, 0))</f>
        <v/>
      </c>
      <c r="V123" s="285">
        <f>IF(I123="", "未到店",
IF(M123&lt;&gt;"EDC", "異常",
IF(OR(AND(Y123="STAR", N123="STAR"), AND(Y123&lt;&gt;"STAR", N123="")), "已完工", "異常")
)
)</f>
        <v/>
      </c>
      <c r="W123" s="312" t="inlineStr">
        <is>
          <t>8155001749</t>
        </is>
      </c>
      <c r="X123" s="313" t="inlineStr">
        <is>
          <t>8155001750</t>
        </is>
      </c>
      <c r="Y123" s="313">
        <f>IF(U123&gt;0,"STAR","")</f>
        <v/>
      </c>
    </row>
    <row r="124" ht="15.75" customHeight="1" s="140">
      <c r="A124" s="180" t="n">
        <v>2935</v>
      </c>
      <c r="B124" s="181" t="inlineStr">
        <is>
          <t>三重夜市口</t>
        </is>
      </c>
      <c r="C124" s="182">
        <f>VLOOKUP($A124,'0919門市清單主檔'!B:V,20,FALSE)</f>
        <v/>
      </c>
      <c r="D124" s="183">
        <f>VLOOKUP($A124,'0919門市清單主檔'!B:V,21,FALSE)</f>
        <v/>
      </c>
      <c r="E124" s="184">
        <f>VLOOKUP(D124,區域表!A:B,2,FALSE)</f>
        <v/>
      </c>
      <c r="F124" s="185">
        <f>IFERROR(IF(VLOOKUP(A124,門市狀態!A:D,4,FALSE)=0,"",VLOOKUP(A124,門市狀態!A:D,4,FALSE)),"")</f>
        <v/>
      </c>
      <c r="G124" s="186" t="inlineStr"/>
      <c r="H124" s="187">
        <f>IF(I124&gt;0,(TEXT(I124,"yyyymmdd")&amp;$T$3&amp;A124&amp;$T$3&amp;B124&amp;$R$3),"")</f>
        <v/>
      </c>
      <c r="I124" s="191" t="inlineStr"/>
      <c r="J124" s="189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/>
      </c>
      <c r="L124" s="261">
        <f t="array" ref="L124">IF(K124&gt;0,IFERROR(HYPERLINK("#'IM'!AC"&amp;MATCH(1,(IM!$F$1:$F$7702=A124)*(ISNUMBER(SEARCH("PMQ2",IM!$AC$1:$AC$7702))),0),"檢核"),"未登錄"),"")</f>
        <v/>
      </c>
      <c r="M124" s="264">
        <f t="array" ref="M124">IF(AND(SUMPRODUCT((IM!F2:F757=A124)*(ISNUMBER(SEARCH("EDC", IM!AC2:AC757))))&gt;0), "EDC", "")</f>
        <v/>
      </c>
      <c r="N124" s="307">
        <f t="array" ref="N124">IF(AND(SUMPRODUCT((IM!F2:F757=A124)*(ISNUMBER(SEARCH("STAR", IM!AC2:AC757))))&gt;0), "STAR", "")</f>
        <v/>
      </c>
      <c r="O124" s="298">
        <f t="array" ref="O124">IFERROR(INDEX(IM!$X$2:$X$652, MATCH(1, (IM!$F$2:$F$652=A124) * (ISNUMBER(SEARCH($D$1, IM!$AC$2:$AC$652))), 0)), "")</f>
        <v/>
      </c>
      <c r="P124" s="192">
        <f>(TEXT(I124,"yyyymmdd"))&amp;$T$3&amp;A124&amp;$T$3&amp;B124&amp;$R$3</f>
        <v/>
      </c>
      <c r="Q124" s="311" t="n"/>
      <c r="R124" s="311" t="n"/>
      <c r="S124" s="311" t="n"/>
      <c r="T124" s="311" t="n"/>
      <c r="U124" s="301">
        <f>IF(AND(W124&lt;&gt;"", X124&lt;&gt;""), 2, IF(OR(W124&lt;&gt;"", X124&lt;&gt;""), 1, 0))</f>
        <v/>
      </c>
      <c r="V124" s="285">
        <f>IF(I124="", "未到店",
IF(M124&lt;&gt;"EDC", "異常",
IF(OR(AND(Y124="STAR", N124="STAR"), AND(Y124&lt;&gt;"STAR", N124="")), "已完工", "異常")
)
)</f>
        <v/>
      </c>
      <c r="W124" s="312" t="inlineStr">
        <is>
          <t>8155001920</t>
        </is>
      </c>
      <c r="X124" s="313" t="inlineStr">
        <is>
          <t>8155002114</t>
        </is>
      </c>
      <c r="Y124" s="313">
        <f>IF(U124&gt;0,"STAR","")</f>
        <v/>
      </c>
    </row>
    <row r="125" ht="15.75" customHeight="1" s="140">
      <c r="A125" s="180" t="n">
        <v>3741</v>
      </c>
      <c r="B125" s="181" t="inlineStr">
        <is>
          <t>三重重新三</t>
        </is>
      </c>
      <c r="C125" s="182">
        <f>VLOOKUP($A125,'0919門市清單主檔'!B:V,20,FALSE)</f>
        <v/>
      </c>
      <c r="D125" s="183">
        <f>VLOOKUP($A125,'0919門市清單主檔'!B:V,21,FALSE)</f>
        <v/>
      </c>
      <c r="E125" s="184">
        <f>VLOOKUP(D125,區域表!A:B,2,FALSE)</f>
        <v/>
      </c>
      <c r="F125" s="185">
        <f>IFERROR(IF(VLOOKUP(A125,門市狀態!A:D,4,FALSE)=0,"",VLOOKUP(A125,門市狀態!A:D,4,FALSE)),"")</f>
        <v/>
      </c>
      <c r="G125" s="186" t="inlineStr"/>
      <c r="H125" s="187">
        <f>IF(I125&gt;0,(TEXT(I125,"yyyymmdd")&amp;$T$3&amp;A125&amp;$T$3&amp;B125&amp;$R$3),"")</f>
        <v/>
      </c>
      <c r="I125" s="191" t="inlineStr"/>
      <c r="J125" s="189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/>
      </c>
      <c r="L125" s="261">
        <f t="array" ref="L125">IF(K125&gt;0,IFERROR(HYPERLINK("#'IM'!AC"&amp;MATCH(1,(IM!$F$1:$F$7702=A125)*(ISNUMBER(SEARCH("PMQ2",IM!$AC$1:$AC$7702))),0),"檢核"),"未登錄"),"")</f>
        <v/>
      </c>
      <c r="M125" s="264">
        <f t="array" ref="M125">IF(AND(SUMPRODUCT((IM!F2:F758=A125)*(ISNUMBER(SEARCH("EDC", IM!AC2:AC758))))&gt;0), "EDC", "")</f>
        <v/>
      </c>
      <c r="N125" s="307">
        <f t="array" ref="N125">IF(AND(SUMPRODUCT((IM!F2:F758=A125)*(ISNUMBER(SEARCH("STAR", IM!AC2:AC758))))&gt;0), "STAR", "")</f>
        <v/>
      </c>
      <c r="O125" s="298">
        <f t="array" ref="O125">IFERROR(INDEX(IM!$X$2:$X$652, MATCH(1, (IM!$F$2:$F$652=A125) * (ISNUMBER(SEARCH($D$1, IM!$AC$2:$AC$652))), 0)), "")</f>
        <v/>
      </c>
      <c r="P125" s="192">
        <f>(TEXT(I125,"yyyymmdd"))&amp;$T$3&amp;A125&amp;$T$3&amp;B125&amp;$R$3</f>
        <v/>
      </c>
      <c r="Q125" s="311" t="n"/>
      <c r="R125" s="311" t="n"/>
      <c r="S125" s="311" t="n"/>
      <c r="T125" s="311" t="n"/>
      <c r="U125" s="301">
        <f>IF(AND(W125&lt;&gt;"", X125&lt;&gt;""), 2, IF(OR(W125&lt;&gt;"", X125&lt;&gt;""), 1, 0))</f>
        <v/>
      </c>
      <c r="V125" s="285">
        <f>IF(I125="", "未到店",
IF(M125&lt;&gt;"EDC", "異常",
IF(OR(AND(Y125="STAR", N125="STAR"), AND(Y125&lt;&gt;"STAR", N125="")), "已完工", "異常")
)
)</f>
        <v/>
      </c>
      <c r="W125" s="312" t="inlineStr">
        <is>
          <t>8155002205</t>
        </is>
      </c>
      <c r="X125" s="313" t="inlineStr">
        <is>
          <t>8155002206</t>
        </is>
      </c>
      <c r="Y125" s="313">
        <f>IF(U125&gt;0,"STAR","")</f>
        <v/>
      </c>
    </row>
    <row r="126" ht="15.75" customHeight="1" s="140">
      <c r="A126" s="180" t="n">
        <v>2042</v>
      </c>
      <c r="B126" s="181" t="inlineStr">
        <is>
          <t>三重中央北店</t>
        </is>
      </c>
      <c r="C126" s="182">
        <f>VLOOKUP($A126,'0919門市清單主檔'!B:V,20,FALSE)</f>
        <v/>
      </c>
      <c r="D126" s="183">
        <f>VLOOKUP($A126,'0919門市清單主檔'!B:V,21,FALSE)</f>
        <v/>
      </c>
      <c r="E126" s="184">
        <f>VLOOKUP(D126,區域表!A:B,2,FALSE)</f>
        <v/>
      </c>
      <c r="F126" s="185">
        <f>IFERROR(IF(VLOOKUP(A126,門市狀態!A:D,4,FALSE)=0,"",VLOOKUP(A126,門市狀態!A:D,4,FALSE)),"")</f>
        <v/>
      </c>
      <c r="G126" s="186" t="inlineStr"/>
      <c r="H126" s="187">
        <f>IF(I126&gt;0,(TEXT(I126,"yyyymmdd")&amp;$T$3&amp;A126&amp;$T$3&amp;B126&amp;$R$3),"")</f>
        <v/>
      </c>
      <c r="I126" s="191" t="inlineStr"/>
      <c r="J126" s="189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/>
      </c>
      <c r="L126" s="261">
        <f t="array" ref="L126">IF(K126&gt;0,IFERROR(HYPERLINK("#'IM'!AC"&amp;MATCH(1,(IM!$F$1:$F$7702=A126)*(ISNUMBER(SEARCH("PMQ2",IM!$AC$1:$AC$7702))),0),"檢核"),"未登錄"),"")</f>
        <v/>
      </c>
      <c r="M126" s="264">
        <f t="array" ref="M126">IF(AND(SUMPRODUCT((IM!F2:F759=A126)*(ISNUMBER(SEARCH("EDC", IM!AC2:AC759))))&gt;0), "EDC", "")</f>
        <v/>
      </c>
      <c r="N126" s="307">
        <f t="array" ref="N126">IF(AND(SUMPRODUCT((IM!F2:F759=A126)*(ISNUMBER(SEARCH("STAR", IM!AC2:AC759))))&gt;0), "STAR", "")</f>
        <v/>
      </c>
      <c r="O126" s="298">
        <f t="array" ref="O126">IFERROR(INDEX(IM!$X$2:$X$652, MATCH(1, (IM!$F$2:$F$652=A126) * (ISNUMBER(SEARCH($D$1, IM!$AC$2:$AC$652))), 0)), "")</f>
        <v/>
      </c>
      <c r="P126" s="192">
        <f>(TEXT(I126,"yyyymmdd"))&amp;$T$3&amp;A126&amp;$T$3&amp;B126&amp;$R$3</f>
        <v/>
      </c>
      <c r="Q126" s="311" t="n"/>
      <c r="R126" s="311" t="n"/>
      <c r="S126" s="311" t="n"/>
      <c r="T126" s="311" t="n"/>
      <c r="U126" s="301">
        <f>IF(AND(W126&lt;&gt;"", X126&lt;&gt;""), 2, IF(OR(W126&lt;&gt;"", X126&lt;&gt;""), 1, 0))</f>
        <v/>
      </c>
      <c r="V126" s="285">
        <f>IF(I126="", "未到店",
IF(M126&lt;&gt;"EDC", "異常",
IF(OR(AND(Y126="STAR", N126="STAR"), AND(Y126&lt;&gt;"STAR", N126="")), "已完工", "異常")
)
)</f>
        <v/>
      </c>
      <c r="W126" s="312" t="inlineStr">
        <is>
          <t>8155001568</t>
        </is>
      </c>
      <c r="X126" s="313" t="inlineStr">
        <is>
          <t>8155001198</t>
        </is>
      </c>
      <c r="Y126" s="313">
        <f>IF(U126&gt;0,"STAR","")</f>
        <v/>
      </c>
    </row>
    <row r="127" ht="15.75" customHeight="1" s="140">
      <c r="A127" s="180" t="inlineStr">
        <is>
          <t>D028</t>
        </is>
      </c>
      <c r="B127" s="181" t="inlineStr">
        <is>
          <t>三重正義北店</t>
        </is>
      </c>
      <c r="C127" s="182">
        <f>VLOOKUP($A127,'0919門市清單主檔'!B:V,20,FALSE)</f>
        <v/>
      </c>
      <c r="D127" s="183">
        <f>VLOOKUP($A127,'0919門市清單主檔'!B:V,21,FALSE)</f>
        <v/>
      </c>
      <c r="E127" s="184">
        <f>VLOOKUP(D127,區域表!A:B,2,FALSE)</f>
        <v/>
      </c>
      <c r="F127" s="185">
        <f>IFERROR(IF(VLOOKUP(A127,門市狀態!A:D,4,FALSE)=0,"",VLOOKUP(A127,門市狀態!A:D,4,FALSE)),"")</f>
        <v/>
      </c>
      <c r="G127" s="186" t="inlineStr"/>
      <c r="H127" s="187">
        <f>IF(I127&gt;0,(TEXT(I127,"yyyymmdd")&amp;$T$3&amp;A127&amp;$T$3&amp;B127&amp;$R$3),"")</f>
        <v/>
      </c>
      <c r="I127" s="191" t="inlineStr"/>
      <c r="J127" s="189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/>
      </c>
      <c r="L127" s="261">
        <f t="array" ref="L127">IF(K127&gt;0,IFERROR(HYPERLINK("#'IM'!AC"&amp;MATCH(1,(IM!$F$1:$F$7702=A127)*(ISNUMBER(SEARCH("PMQ2",IM!$AC$1:$AC$7702))),0),"檢核"),"未登錄"),"")</f>
        <v/>
      </c>
      <c r="M127" s="264">
        <f t="array" ref="M127">IF(AND(SUMPRODUCT((IM!F2:F760=A127)*(ISNUMBER(SEARCH("EDC", IM!AC2:AC760))))&gt;0), "EDC", "")</f>
        <v/>
      </c>
      <c r="N127" s="307">
        <f t="array" ref="N127">IF(AND(SUMPRODUCT((IM!F2:F760=A127)*(ISNUMBER(SEARCH("STAR", IM!AC2:AC760))))&gt;0), "STAR", "")</f>
        <v/>
      </c>
      <c r="O127" s="298">
        <f t="array" ref="O127">IFERROR(INDEX(IM!$X$2:$X$652, MATCH(1, (IM!$F$2:$F$652=A127) * (ISNUMBER(SEARCH($D$1, IM!$AC$2:$AC$652))), 0)), "")</f>
        <v/>
      </c>
      <c r="P127" s="192">
        <f>(TEXT(I127,"yyyymmdd"))&amp;$T$3&amp;A127&amp;$T$3&amp;B127&amp;$R$3</f>
        <v/>
      </c>
      <c r="Q127" s="311" t="n"/>
      <c r="R127" s="311" t="n"/>
      <c r="S127" s="311" t="n"/>
      <c r="T127" s="311" t="n"/>
      <c r="U127" s="301">
        <f>IF(AND(W127&lt;&gt;"", X127&lt;&gt;""), 2, IF(OR(W127&lt;&gt;"", X127&lt;&gt;""), 1, 0))</f>
        <v/>
      </c>
      <c r="V127" s="285">
        <f>IF(I127="", "未到店",
IF(M127&lt;&gt;"EDC", "異常",
IF(OR(AND(Y127="STAR", N127="STAR"), AND(Y127&lt;&gt;"STAR", N127="")), "已完工", "異常")
)
)</f>
        <v/>
      </c>
      <c r="W127" s="312" t="inlineStr">
        <is>
          <t>8155001183</t>
        </is>
      </c>
      <c r="X127" s="313" t="n"/>
      <c r="Y127" s="313">
        <f>IF(U127&gt;0,"STAR","")</f>
        <v/>
      </c>
    </row>
    <row r="128" ht="15.75" customHeight="1" s="140">
      <c r="A128" s="180" t="n">
        <v>4029</v>
      </c>
      <c r="B128" s="181" t="inlineStr">
        <is>
          <t>三重龍濱店</t>
        </is>
      </c>
      <c r="C128" s="182">
        <f>VLOOKUP($A128,'0919門市清單主檔'!B:V,20,FALSE)</f>
        <v/>
      </c>
      <c r="D128" s="183">
        <f>VLOOKUP($A128,'0919門市清單主檔'!B:V,21,FALSE)</f>
        <v/>
      </c>
      <c r="E128" s="184">
        <f>VLOOKUP(D128,區域表!A:B,2,FALSE)</f>
        <v/>
      </c>
      <c r="F128" s="185">
        <f>IFERROR(IF(VLOOKUP(A128,門市狀態!A:D,4,FALSE)=0,"",VLOOKUP(A128,門市狀態!A:D,4,FALSE)),"")</f>
        <v/>
      </c>
      <c r="G128" s="186" t="inlineStr"/>
      <c r="H128" s="187">
        <f>IF(I128&gt;0,(TEXT(I128,"yyyymmdd")&amp;$T$3&amp;A128&amp;$T$3&amp;B128&amp;$R$3),"")</f>
        <v/>
      </c>
      <c r="I128" s="191" t="inlineStr"/>
      <c r="J128" s="189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/>
      </c>
      <c r="L128" s="261">
        <f t="array" ref="L128">IF(K128&gt;0,IFERROR(HYPERLINK("#'IM'!AC"&amp;MATCH(1,(IM!$F$1:$F$7702=A128)*(ISNUMBER(SEARCH("PMQ2",IM!$AC$1:$AC$7702))),0),"檢核"),"未登錄"),"")</f>
        <v/>
      </c>
      <c r="M128" s="264">
        <f t="array" ref="M128">IF(AND(SUMPRODUCT((IM!F2:F761=A128)*(ISNUMBER(SEARCH("EDC", IM!AC2:AC761))))&gt;0), "EDC", "")</f>
        <v/>
      </c>
      <c r="N128" s="307">
        <f t="array" ref="N128">IF(AND(SUMPRODUCT((IM!F2:F761=A128)*(ISNUMBER(SEARCH("STAR", IM!AC2:AC761))))&gt;0), "STAR", "")</f>
        <v/>
      </c>
      <c r="O128" s="298">
        <f t="array" ref="O128">IFERROR(INDEX(IM!$X$2:$X$652, MATCH(1, (IM!$F$2:$F$652=A128) * (ISNUMBER(SEARCH($D$1, IM!$AC$2:$AC$652))), 0)), "")</f>
        <v/>
      </c>
      <c r="P128" s="192">
        <f>(TEXT(I128,"yyyymmdd"))&amp;$T$3&amp;A128&amp;$T$3&amp;B128&amp;$R$3</f>
        <v/>
      </c>
      <c r="Q128" s="311" t="n"/>
      <c r="R128" s="311" t="n"/>
      <c r="S128" s="311" t="n"/>
      <c r="T128" s="311" t="n"/>
      <c r="U128" s="301">
        <f>IF(AND(W128&lt;&gt;"", X128&lt;&gt;""), 2, IF(OR(W128&lt;&gt;"", X128&lt;&gt;""), 1, 0))</f>
        <v/>
      </c>
      <c r="V128" s="285">
        <f>IF(I128="", "未到店",
IF(M128&lt;&gt;"EDC", "異常",
IF(OR(AND(Y128="STAR", N128="STAR"), AND(Y128&lt;&gt;"STAR", N128="")), "已完工", "異常")
)
)</f>
        <v/>
      </c>
      <c r="W128" s="312" t="inlineStr">
        <is>
          <t>8155002357</t>
        </is>
      </c>
      <c r="X128" s="313" t="inlineStr">
        <is>
          <t>8155002358</t>
        </is>
      </c>
      <c r="Y128" s="313">
        <f>IF(U128&gt;0,"STAR","")</f>
        <v/>
      </c>
    </row>
    <row r="129" ht="15.75" customHeight="1" s="140">
      <c r="A129" s="180" t="n">
        <v>4560</v>
      </c>
      <c r="B129" s="181" t="inlineStr">
        <is>
          <t>三重大院店</t>
        </is>
      </c>
      <c r="C129" s="182">
        <f>VLOOKUP($A129,'0919門市清單主檔'!B:V,20,FALSE)</f>
        <v/>
      </c>
      <c r="D129" s="183">
        <f>VLOOKUP($A129,'0919門市清單主檔'!B:V,21,FALSE)</f>
        <v/>
      </c>
      <c r="E129" s="184">
        <f>VLOOKUP(D129,區域表!A:B,2,FALSE)</f>
        <v/>
      </c>
      <c r="F129" s="185">
        <f>IFERROR(IF(VLOOKUP(A129,門市狀態!A:D,4,FALSE)=0,"",VLOOKUP(A129,門市狀態!A:D,4,FALSE)),"")</f>
        <v/>
      </c>
      <c r="G129" s="186" t="inlineStr"/>
      <c r="H129" s="187">
        <f>IF(I129&gt;0,(TEXT(I129,"yyyymmdd")&amp;$T$3&amp;A129&amp;$T$3&amp;B129&amp;$R$3),"")</f>
        <v/>
      </c>
      <c r="I129" s="191" t="inlineStr"/>
      <c r="J129" s="189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/>
      </c>
      <c r="L129" s="261">
        <f t="array" ref="L129">IF(K129&gt;0,IFERROR(HYPERLINK("#'IM'!AC"&amp;MATCH(1,(IM!$F$1:$F$7702=A129)*(ISNUMBER(SEARCH("PMQ2",IM!$AC$1:$AC$7702))),0),"檢核"),"未登錄"),"")</f>
        <v/>
      </c>
      <c r="M129" s="264">
        <f t="array" ref="M129">IF(AND(SUMPRODUCT((IM!F2:F762=A129)*(ISNUMBER(SEARCH("EDC", IM!AC2:AC762))))&gt;0), "EDC", "")</f>
        <v/>
      </c>
      <c r="N129" s="307">
        <f t="array" ref="N129">IF(AND(SUMPRODUCT((IM!F2:F762=A129)*(ISNUMBER(SEARCH("STAR", IM!AC2:AC762))))&gt;0), "STAR", "")</f>
        <v/>
      </c>
      <c r="O129" s="298">
        <f t="array" ref="O129">IFERROR(INDEX(IM!$X$2:$X$652, MATCH(1, (IM!$F$2:$F$652=A129) * (ISNUMBER(SEARCH($D$1, IM!$AC$2:$AC$652))), 0)), "")</f>
        <v/>
      </c>
      <c r="P129" s="192">
        <f>(TEXT(I129,"yyyymmdd"))&amp;$T$3&amp;A129&amp;$T$3&amp;B129&amp;$R$3</f>
        <v/>
      </c>
      <c r="Q129" s="311" t="n"/>
      <c r="R129" s="311" t="n"/>
      <c r="S129" s="311" t="n"/>
      <c r="T129" s="311" t="n"/>
      <c r="U129" s="301">
        <f>IF(AND(W129&lt;&gt;"", X129&lt;&gt;""), 2, IF(OR(W129&lt;&gt;"", X129&lt;&gt;""), 1, 0))</f>
        <v/>
      </c>
      <c r="V129" s="285">
        <f>IF(I129="", "未到店",
IF(M129&lt;&gt;"EDC", "異常",
IF(OR(AND(Y129="STAR", N129="STAR"), AND(Y129&lt;&gt;"STAR", N129="")), "已完工", "異常")
)
)</f>
        <v/>
      </c>
      <c r="W129" s="312" t="inlineStr">
        <is>
          <t>8155002603</t>
        </is>
      </c>
      <c r="X129" s="313" t="inlineStr">
        <is>
          <t>8155002248</t>
        </is>
      </c>
      <c r="Y129" s="313">
        <f>IF(U129&gt;0,"STAR","")</f>
        <v/>
      </c>
    </row>
    <row r="130" ht="15.75" customHeight="1" s="140">
      <c r="A130" s="180" t="n">
        <v>3623</v>
      </c>
      <c r="B130" s="181" t="inlineStr">
        <is>
          <t>三重自強店</t>
        </is>
      </c>
      <c r="C130" s="182">
        <f>VLOOKUP($A130,'0919門市清單主檔'!B:V,20,FALSE)</f>
        <v/>
      </c>
      <c r="D130" s="183">
        <f>VLOOKUP($A130,'0919門市清單主檔'!B:V,21,FALSE)</f>
        <v/>
      </c>
      <c r="E130" s="184">
        <f>VLOOKUP(D130,區域表!A:B,2,FALSE)</f>
        <v/>
      </c>
      <c r="F130" s="185">
        <f>IFERROR(IF(VLOOKUP(A130,門市狀態!A:D,4,FALSE)=0,"",VLOOKUP(A130,門市狀態!A:D,4,FALSE)),"")</f>
        <v/>
      </c>
      <c r="G130" s="186" t="inlineStr"/>
      <c r="H130" s="187">
        <f>IF(I130&gt;0,(TEXT(I130,"yyyymmdd")&amp;$T$3&amp;A130&amp;$T$3&amp;B130&amp;$R$3),"")</f>
        <v/>
      </c>
      <c r="I130" s="191" t="inlineStr"/>
      <c r="J130" s="189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/>
      </c>
      <c r="L130" s="261">
        <f t="array" ref="L130">IF(K130&gt;0,IFERROR(HYPERLINK("#'IM'!AC"&amp;MATCH(1,(IM!$F$1:$F$7702=A130)*(ISNUMBER(SEARCH("PMQ2",IM!$AC$1:$AC$7702))),0),"檢核"),"未登錄"),"")</f>
        <v/>
      </c>
      <c r="M130" s="264">
        <f t="array" ref="M130">IF(AND(SUMPRODUCT((IM!F2:F763=A130)*(ISNUMBER(SEARCH("EDC", IM!AC2:AC763))))&gt;0), "EDC", "")</f>
        <v/>
      </c>
      <c r="N130" s="307">
        <f t="array" ref="N130">IF(AND(SUMPRODUCT((IM!F2:F763=A130)*(ISNUMBER(SEARCH("STAR", IM!AC2:AC763))))&gt;0), "STAR", "")</f>
        <v/>
      </c>
      <c r="O130" s="298">
        <f t="array" ref="O130">IFERROR(INDEX(IM!$X$2:$X$652, MATCH(1, (IM!$F$2:$F$652=A130) * (ISNUMBER(SEARCH($D$1, IM!$AC$2:$AC$652))), 0)), "")</f>
        <v/>
      </c>
      <c r="P130" s="192">
        <f>(TEXT(I130,"yyyymmdd"))&amp;$T$3&amp;A130&amp;$T$3&amp;B130&amp;$R$3</f>
        <v/>
      </c>
      <c r="Q130" s="311" t="n"/>
      <c r="R130" s="311" t="n"/>
      <c r="S130" s="311" t="n"/>
      <c r="T130" s="311" t="n"/>
      <c r="U130" s="301">
        <f>IF(AND(W130&lt;&gt;"", X130&lt;&gt;""), 2, IF(OR(W130&lt;&gt;"", X130&lt;&gt;""), 1, 0))</f>
        <v/>
      </c>
      <c r="V130" s="285">
        <f>IF(I130="", "未到店",
IF(M130&lt;&gt;"EDC", "異常",
IF(OR(AND(Y130="STAR", N130="STAR"), AND(Y130&lt;&gt;"STAR", N130="")), "已完工", "異常")
)
)</f>
        <v/>
      </c>
      <c r="W130" s="312" t="inlineStr">
        <is>
          <t>8155002156</t>
        </is>
      </c>
      <c r="X130" s="313" t="inlineStr">
        <is>
          <t>8155002157</t>
        </is>
      </c>
      <c r="Y130" s="313">
        <f>IF(U130&gt;0,"STAR","")</f>
        <v/>
      </c>
    </row>
    <row r="131" ht="15.75" customHeight="1" s="140">
      <c r="A131" s="180" t="n">
        <v>4388</v>
      </c>
      <c r="B131" s="181" t="inlineStr">
        <is>
          <t>三重薔薇店</t>
        </is>
      </c>
      <c r="C131" s="182">
        <f>VLOOKUP($A131,'0919門市清單主檔'!B:V,20,FALSE)</f>
        <v/>
      </c>
      <c r="D131" s="183">
        <f>VLOOKUP($A131,'0919門市清單主檔'!B:V,21,FALSE)</f>
        <v/>
      </c>
      <c r="E131" s="184">
        <f>VLOOKUP(D131,區域表!A:B,2,FALSE)</f>
        <v/>
      </c>
      <c r="F131" s="185">
        <f>IFERROR(IF(VLOOKUP(A131,門市狀態!A:D,4,FALSE)=0,"",VLOOKUP(A131,門市狀態!A:D,4,FALSE)),"")</f>
        <v/>
      </c>
      <c r="G131" s="186" t="inlineStr"/>
      <c r="H131" s="187">
        <f>IF(I131&gt;0,(TEXT(I131,"yyyymmdd")&amp;$T$3&amp;A131&amp;$T$3&amp;B131&amp;$R$3),"")</f>
        <v/>
      </c>
      <c r="I131" s="191" t="inlineStr"/>
      <c r="J131" s="189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/>
      </c>
      <c r="L131" s="261">
        <f t="array" ref="L131">IF(K131&gt;0,IFERROR(HYPERLINK("#'IM'!AC"&amp;MATCH(1,(IM!$F$1:$F$7702=A131)*(ISNUMBER(SEARCH("PMQ2",IM!$AC$1:$AC$7702))),0),"檢核"),"未登錄"),"")</f>
        <v/>
      </c>
      <c r="M131" s="264">
        <f t="array" ref="M131">IF(AND(SUMPRODUCT((IM!F2:F764=A131)*(ISNUMBER(SEARCH("EDC", IM!AC2:AC764))))&gt;0), "EDC", "")</f>
        <v/>
      </c>
      <c r="N131" s="307">
        <f t="array" ref="N131">IF(AND(SUMPRODUCT((IM!F2:F764=A131)*(ISNUMBER(SEARCH("STAR", IM!AC2:AC764))))&gt;0), "STAR", "")</f>
        <v/>
      </c>
      <c r="O131" s="298">
        <f t="array" ref="O131">IFERROR(INDEX(IM!$X$2:$X$652, MATCH(1, (IM!$F$2:$F$652=A131) * (ISNUMBER(SEARCH($D$1, IM!$AC$2:$AC$652))), 0)), "")</f>
        <v/>
      </c>
      <c r="P131" s="192">
        <f>(TEXT(I131,"yyyymmdd"))&amp;$T$3&amp;A131&amp;$T$3&amp;B131&amp;$R$3</f>
        <v/>
      </c>
      <c r="Q131" s="311" t="n"/>
      <c r="R131" s="311" t="n"/>
      <c r="S131" s="311" t="n"/>
      <c r="T131" s="311" t="n"/>
      <c r="U131" s="301">
        <f>IF(AND(W131&lt;&gt;"", X131&lt;&gt;""), 2, IF(OR(W131&lt;&gt;"", X131&lt;&gt;""), 1, 0))</f>
        <v/>
      </c>
      <c r="V131" s="285">
        <f>IF(I131="", "未到店",
IF(M131&lt;&gt;"EDC", "異常",
IF(OR(AND(Y131="STAR", N131="STAR"), AND(Y131&lt;&gt;"STAR", N131="")), "已完工", "異常")
)
)</f>
        <v/>
      </c>
      <c r="W131" s="312" t="inlineStr">
        <is>
          <t>8155001598</t>
        </is>
      </c>
      <c r="X131" s="313" t="inlineStr">
        <is>
          <t>8155000174</t>
        </is>
      </c>
      <c r="Y131" s="313">
        <f>IF(U131&gt;0,"STAR","")</f>
        <v/>
      </c>
    </row>
    <row r="132" ht="15.75" customHeight="1" s="140">
      <c r="A132" s="180" t="n">
        <v>4715</v>
      </c>
      <c r="B132" s="181" t="inlineStr">
        <is>
          <t>林口捷韻店</t>
        </is>
      </c>
      <c r="C132" s="182">
        <f>VLOOKUP($A132,'0919門市清單主檔'!B:V,20,FALSE)</f>
        <v/>
      </c>
      <c r="D132" s="183">
        <f>VLOOKUP($A132,'0919門市清單主檔'!B:V,21,FALSE)</f>
        <v/>
      </c>
      <c r="E132" s="184">
        <f>VLOOKUP(D132,區域表!A:B,2,FALSE)</f>
        <v/>
      </c>
      <c r="F132" s="185">
        <f>IFERROR(IF(VLOOKUP(A132,門市狀態!A:D,4,FALSE)=0,"",VLOOKUP(A132,門市狀態!A:D,4,FALSE)),"")</f>
        <v/>
      </c>
      <c r="G132" s="186" t="inlineStr"/>
      <c r="H132" s="187">
        <f>IF(I132&gt;0,(TEXT(I132,"yyyymmdd")&amp;$T$3&amp;A132&amp;$T$3&amp;B132&amp;$R$3),"")</f>
        <v/>
      </c>
      <c r="I132" s="191" t="inlineStr"/>
      <c r="J132" s="189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/>
      </c>
      <c r="L132" s="261">
        <f t="array" ref="L132">IF(K132&gt;0,IFERROR(HYPERLINK("#'IM'!AC"&amp;MATCH(1,(IM!$F$1:$F$7702=A132)*(ISNUMBER(SEARCH("PMQ2",IM!$AC$1:$AC$7702))),0),"檢核"),"未登錄"),"")</f>
        <v/>
      </c>
      <c r="M132" s="264">
        <f t="array" ref="M132">IF(AND(SUMPRODUCT((IM!F2:F765=A132)*(ISNUMBER(SEARCH("EDC", IM!AC2:AC765))))&gt;0), "EDC", "")</f>
        <v/>
      </c>
      <c r="N132" s="307">
        <f t="array" ref="N132">IF(AND(SUMPRODUCT((IM!F2:F765=A132)*(ISNUMBER(SEARCH("STAR", IM!AC2:AC765))))&gt;0), "STAR", "")</f>
        <v/>
      </c>
      <c r="O132" s="298">
        <f t="array" ref="O132">IFERROR(INDEX(IM!$X$2:$X$652, MATCH(1, (IM!$F$2:$F$652=A132) * (ISNUMBER(SEARCH($D$1, IM!$AC$2:$AC$652))), 0)), "")</f>
        <v/>
      </c>
      <c r="P132" s="192">
        <f>(TEXT(I132,"yyyymmdd"))&amp;$T$3&amp;A132&amp;$T$3&amp;B132&amp;$R$3</f>
        <v/>
      </c>
      <c r="Q132" s="311" t="n"/>
      <c r="R132" s="311" t="n"/>
      <c r="S132" s="311" t="n"/>
      <c r="T132" s="311" t="n"/>
      <c r="U132" s="301">
        <f>IF(AND(W132&lt;&gt;"", X132&lt;&gt;""), 2, IF(OR(W132&lt;&gt;"", X132&lt;&gt;""), 1, 0))</f>
        <v/>
      </c>
      <c r="V132" s="285">
        <f>IF(I132="", "未到店",
IF(M132&lt;&gt;"EDC", "異常",
IF(OR(AND(Y132="STAR", N132="STAR"), AND(Y132&lt;&gt;"STAR", N132="")), "已完工", "異常")
)
)</f>
        <v/>
      </c>
      <c r="W132" s="312" t="inlineStr">
        <is>
          <t>8155002681</t>
        </is>
      </c>
      <c r="X132" s="313" t="inlineStr">
        <is>
          <t>8155002682</t>
        </is>
      </c>
      <c r="Y132" s="313">
        <f>IF(U132&gt;0,"STAR","")</f>
        <v/>
      </c>
    </row>
    <row r="133" ht="15.75" customHeight="1" s="140">
      <c r="A133" s="180" t="n">
        <v>4282</v>
      </c>
      <c r="B133" s="181" t="inlineStr">
        <is>
          <t>林口建林店</t>
        </is>
      </c>
      <c r="C133" s="182">
        <f>VLOOKUP($A133,'0919門市清單主檔'!B:V,20,FALSE)</f>
        <v/>
      </c>
      <c r="D133" s="183">
        <f>VLOOKUP($A133,'0919門市清單主檔'!B:V,21,FALSE)</f>
        <v/>
      </c>
      <c r="E133" s="184">
        <f>VLOOKUP(D133,區域表!A:B,2,FALSE)</f>
        <v/>
      </c>
      <c r="F133" s="185">
        <f>IFERROR(IF(VLOOKUP(A133,門市狀態!A:D,4,FALSE)=0,"",VLOOKUP(A133,門市狀態!A:D,4,FALSE)),"")</f>
        <v/>
      </c>
      <c r="G133" s="186" t="inlineStr"/>
      <c r="H133" s="187">
        <f>IF(I133&gt;0,(TEXT(I133,"yyyymmdd")&amp;$T$3&amp;A133&amp;$T$3&amp;B133&amp;$R$3),"")</f>
        <v/>
      </c>
      <c r="I133" s="191" t="inlineStr"/>
      <c r="J133" s="189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/>
      </c>
      <c r="L133" s="261">
        <f t="array" ref="L133">IF(K133&gt;0,IFERROR(HYPERLINK("#'IM'!AC"&amp;MATCH(1,(IM!$F$1:$F$7702=A133)*(ISNUMBER(SEARCH("PMQ2",IM!$AC$1:$AC$7702))),0),"檢核"),"未登錄"),"")</f>
        <v/>
      </c>
      <c r="M133" s="264">
        <f t="array" ref="M133">IF(AND(SUMPRODUCT((IM!F2:F766=A133)*(ISNUMBER(SEARCH("EDC", IM!AC2:AC766))))&gt;0), "EDC", "")</f>
        <v/>
      </c>
      <c r="N133" s="307">
        <f t="array" ref="N133">IF(AND(SUMPRODUCT((IM!F2:F766=A133)*(ISNUMBER(SEARCH("STAR", IM!AC2:AC766))))&gt;0), "STAR", "")</f>
        <v/>
      </c>
      <c r="O133" s="298">
        <f t="array" ref="O133">IFERROR(INDEX(IM!$X$2:$X$652, MATCH(1, (IM!$F$2:$F$652=A133) * (ISNUMBER(SEARCH($D$1, IM!$AC$2:$AC$652))), 0)), "")</f>
        <v/>
      </c>
      <c r="P133" s="192">
        <f>(TEXT(I133,"yyyymmdd"))&amp;$T$3&amp;A133&amp;$T$3&amp;B133&amp;$R$3</f>
        <v/>
      </c>
      <c r="Q133" s="311" t="n"/>
      <c r="R133" s="311" t="n"/>
      <c r="S133" s="311" t="n"/>
      <c r="T133" s="311" t="n"/>
      <c r="U133" s="301">
        <f>IF(AND(W133&lt;&gt;"", X133&lt;&gt;""), 2, IF(OR(W133&lt;&gt;"", X133&lt;&gt;""), 1, 0))</f>
        <v/>
      </c>
      <c r="V133" s="285">
        <f>IF(I133="", "未到店",
IF(M133&lt;&gt;"EDC", "異常",
IF(OR(AND(Y133="STAR", N133="STAR"), AND(Y133&lt;&gt;"STAR", N133="")), "已完工", "異常")
)
)</f>
        <v/>
      </c>
      <c r="X133" s="313" t="n"/>
      <c r="Y133" s="313">
        <f>IF(U133&gt;0,"STAR","")</f>
        <v/>
      </c>
    </row>
    <row r="134" ht="15.75" customHeight="1" s="140">
      <c r="A134" s="180" t="n">
        <v>4834</v>
      </c>
      <c r="B134" s="181" t="inlineStr">
        <is>
          <t>林口大千苑店</t>
        </is>
      </c>
      <c r="C134" s="182">
        <f>VLOOKUP($A134,'0919門市清單主檔'!B:V,20,FALSE)</f>
        <v/>
      </c>
      <c r="D134" s="183">
        <f>VLOOKUP($A134,'0919門市清單主檔'!B:V,21,FALSE)</f>
        <v/>
      </c>
      <c r="E134" s="184">
        <f>VLOOKUP(D134,區域表!A:B,2,FALSE)</f>
        <v/>
      </c>
      <c r="F134" s="185">
        <f>IFERROR(IF(VLOOKUP(A134,門市狀態!A:D,4,FALSE)=0,"",VLOOKUP(A134,門市狀態!A:D,4,FALSE)),"")</f>
        <v/>
      </c>
      <c r="G134" s="186" t="inlineStr"/>
      <c r="H134" s="187">
        <f>IF(I134&gt;0,(TEXT(I134,"yyyymmdd")&amp;$T$3&amp;A134&amp;$T$3&amp;B134&amp;$R$3),"")</f>
        <v/>
      </c>
      <c r="I134" s="191" t="inlineStr"/>
      <c r="J134" s="189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/>
      </c>
      <c r="L134" s="261">
        <f t="array" ref="L134">IF(K134&gt;0,IFERROR(HYPERLINK("#'IM'!AC"&amp;MATCH(1,(IM!$F$1:$F$7702=A134)*(ISNUMBER(SEARCH("PMQ2",IM!$AC$1:$AC$7702))),0),"檢核"),"未登錄"),"")</f>
        <v/>
      </c>
      <c r="M134" s="264">
        <f t="array" ref="M134">IF(AND(SUMPRODUCT((IM!F2:F767=A134)*(ISNUMBER(SEARCH("EDC", IM!AC2:AC767))))&gt;0), "EDC", "")</f>
        <v/>
      </c>
      <c r="N134" s="307">
        <f t="array" ref="N134">IF(AND(SUMPRODUCT((IM!F2:F767=A134)*(ISNUMBER(SEARCH("STAR", IM!AC2:AC767))))&gt;0), "STAR", "")</f>
        <v/>
      </c>
      <c r="O134" s="298">
        <f t="array" ref="O134">IFERROR(INDEX(IM!$X$2:$X$652, MATCH(1, (IM!$F$2:$F$652=A134) * (ISNUMBER(SEARCH($D$1, IM!$AC$2:$AC$652))), 0)), "")</f>
        <v/>
      </c>
      <c r="P134" s="192">
        <f>(TEXT(I134,"yyyymmdd"))&amp;$T$3&amp;A134&amp;$T$3&amp;B134&amp;$R$3</f>
        <v/>
      </c>
      <c r="Q134" s="311" t="n"/>
      <c r="R134" s="311" t="n"/>
      <c r="S134" s="311" t="n"/>
      <c r="T134" s="311" t="n"/>
      <c r="U134" s="301">
        <f>IF(AND(W134&lt;&gt;"", X134&lt;&gt;""), 2, IF(OR(W134&lt;&gt;"", X134&lt;&gt;""), 1, 0))</f>
        <v/>
      </c>
      <c r="V134" s="285">
        <f>IF(I134="", "未到店",
IF(M134&lt;&gt;"EDC", "異常",
IF(OR(AND(Y134="STAR", N134="STAR"), AND(Y134&lt;&gt;"STAR", N134="")), "已完工", "異常")
)
)</f>
        <v/>
      </c>
      <c r="W134" s="312" t="inlineStr">
        <is>
          <t>8155001700</t>
        </is>
      </c>
      <c r="X134" s="313" t="n"/>
      <c r="Y134" s="313">
        <f>IF(U134&gt;0,"STAR","")</f>
        <v/>
      </c>
    </row>
    <row r="135" ht="15.75" customHeight="1" s="140">
      <c r="A135" s="180" t="n">
        <v>2890</v>
      </c>
      <c r="B135" s="181" t="inlineStr">
        <is>
          <t>蘆洲鷺江店</t>
        </is>
      </c>
      <c r="C135" s="182">
        <f>VLOOKUP($A135,'0919門市清單主檔'!B:V,20,FALSE)</f>
        <v/>
      </c>
      <c r="D135" s="183">
        <f>VLOOKUP($A135,'0919門市清單主檔'!B:V,21,FALSE)</f>
        <v/>
      </c>
      <c r="E135" s="184">
        <f>VLOOKUP(D135,區域表!A:B,2,FALSE)</f>
        <v/>
      </c>
      <c r="F135" s="185">
        <f>IFERROR(IF(VLOOKUP(A135,門市狀態!A:D,4,FALSE)=0,"",VLOOKUP(A135,門市狀態!A:D,4,FALSE)),"")</f>
        <v/>
      </c>
      <c r="G135" s="186" t="inlineStr"/>
      <c r="H135" s="187">
        <f>IF(I135&gt;0,(TEXT(I135,"yyyymmdd")&amp;$T$3&amp;A135&amp;$T$3&amp;B135&amp;$R$3),"")</f>
        <v/>
      </c>
      <c r="I135" s="191" t="inlineStr"/>
      <c r="J135" s="189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/>
      </c>
      <c r="L135" s="261">
        <f t="array" ref="L135">IF(K135&gt;0,IFERROR(HYPERLINK("#'IM'!AC"&amp;MATCH(1,(IM!$F$1:$F$7702=A135)*(ISNUMBER(SEARCH("PMQ2",IM!$AC$1:$AC$7702))),0),"檢核"),"未登錄"),"")</f>
        <v/>
      </c>
      <c r="M135" s="264">
        <f t="array" ref="M135">IF(AND(SUMPRODUCT((IM!F2:F768=A135)*(ISNUMBER(SEARCH("EDC", IM!AC2:AC768))))&gt;0), "EDC", "")</f>
        <v/>
      </c>
      <c r="N135" s="307">
        <f t="array" ref="N135">IF(AND(SUMPRODUCT((IM!F2:F768=A135)*(ISNUMBER(SEARCH("STAR", IM!AC2:AC768))))&gt;0), "STAR", "")</f>
        <v/>
      </c>
      <c r="O135" s="298">
        <f t="array" ref="O135">IFERROR(INDEX(IM!$X$2:$X$652, MATCH(1, (IM!$F$2:$F$652=A135) * (ISNUMBER(SEARCH($D$1, IM!$AC$2:$AC$652))), 0)), "")</f>
        <v/>
      </c>
      <c r="P135" s="192">
        <f>(TEXT(I135,"yyyymmdd"))&amp;$T$3&amp;A135&amp;$T$3&amp;B135&amp;$R$3</f>
        <v/>
      </c>
      <c r="Q135" s="311" t="n"/>
      <c r="R135" s="311" t="n"/>
      <c r="S135" s="311" t="n"/>
      <c r="T135" s="311" t="n"/>
      <c r="U135" s="301">
        <f>IF(AND(W135&lt;&gt;"", X135&lt;&gt;""), 2, IF(OR(W135&lt;&gt;"", X135&lt;&gt;""), 1, 0))</f>
        <v/>
      </c>
      <c r="V135" s="285">
        <f>IF(I135="", "未到店",
IF(M135&lt;&gt;"EDC", "異常",
IF(OR(AND(Y135="STAR", N135="STAR"), AND(Y135&lt;&gt;"STAR", N135="")), "已完工", "異常")
)
)</f>
        <v/>
      </c>
      <c r="W135" s="312" t="inlineStr">
        <is>
          <t>8155000451</t>
        </is>
      </c>
      <c r="X135" s="313" t="inlineStr">
        <is>
          <t>8155000452</t>
        </is>
      </c>
      <c r="Y135" s="313">
        <f>IF(U135&gt;0,"STAR","")</f>
        <v/>
      </c>
    </row>
    <row r="136" ht="15.75" customHeight="1" s="140">
      <c r="A136" s="180" t="n">
        <v>4326</v>
      </c>
      <c r="B136" s="181" t="inlineStr">
        <is>
          <t>林口建安店</t>
        </is>
      </c>
      <c r="C136" s="182">
        <f>VLOOKUP($A136,'0919門市清單主檔'!B:V,20,FALSE)</f>
        <v/>
      </c>
      <c r="D136" s="183">
        <f>VLOOKUP($A136,'0919門市清單主檔'!B:V,21,FALSE)</f>
        <v/>
      </c>
      <c r="E136" s="184">
        <f>VLOOKUP(D136,區域表!A:B,2,FALSE)</f>
        <v/>
      </c>
      <c r="F136" s="185">
        <f>IFERROR(IF(VLOOKUP(A136,門市狀態!A:D,4,FALSE)=0,"",VLOOKUP(A136,門市狀態!A:D,4,FALSE)),"")</f>
        <v/>
      </c>
      <c r="G136" s="186" t="inlineStr"/>
      <c r="H136" s="187">
        <f>IF(I136&gt;0,(TEXT(I136,"yyyymmdd")&amp;$T$3&amp;A136&amp;$T$3&amp;B136&amp;$R$3),"")</f>
        <v/>
      </c>
      <c r="I136" s="191" t="inlineStr"/>
      <c r="J136" s="189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/>
      </c>
      <c r="L136" s="261">
        <f t="array" ref="L136">IF(K136&gt;0,IFERROR(HYPERLINK("#'IM'!AC"&amp;MATCH(1,(IM!$F$1:$F$7702=A136)*(ISNUMBER(SEARCH("PMQ2",IM!$AC$1:$AC$7702))),0),"檢核"),"未登錄"),"")</f>
        <v/>
      </c>
      <c r="M136" s="264">
        <f t="array" ref="M136">IF(AND(SUMPRODUCT((IM!F2:F769=A136)*(ISNUMBER(SEARCH("EDC", IM!AC2:AC769))))&gt;0), "EDC", "")</f>
        <v/>
      </c>
      <c r="N136" s="307">
        <f t="array" ref="N136">IF(AND(SUMPRODUCT((IM!F2:F769=A136)*(ISNUMBER(SEARCH("STAR", IM!AC2:AC769))))&gt;0), "STAR", "")</f>
        <v/>
      </c>
      <c r="O136" s="298">
        <f t="array" ref="O136">IFERROR(INDEX(IM!$X$2:$X$652, MATCH(1, (IM!$F$2:$F$652=A136) * (ISNUMBER(SEARCH($D$1, IM!$AC$2:$AC$652))), 0)), "")</f>
        <v/>
      </c>
      <c r="P136" s="192">
        <f>(TEXT(I136,"yyyymmdd"))&amp;$T$3&amp;A136&amp;$T$3&amp;B136&amp;$R$3</f>
        <v/>
      </c>
      <c r="Q136" s="311" t="n"/>
      <c r="R136" s="311" t="n"/>
      <c r="S136" s="311" t="n"/>
      <c r="T136" s="311" t="n"/>
      <c r="U136" s="301">
        <f>IF(AND(W136&lt;&gt;"", X136&lt;&gt;""), 2, IF(OR(W136&lt;&gt;"", X136&lt;&gt;""), 1, 0))</f>
        <v/>
      </c>
      <c r="V136" s="285">
        <f>IF(I136="", "未到店",
IF(M136&lt;&gt;"EDC", "異常",
IF(OR(AND(Y136="STAR", N136="STAR"), AND(Y136&lt;&gt;"STAR", N136="")), "已完工", "異常")
)
)</f>
        <v/>
      </c>
      <c r="W136" s="312" t="inlineStr">
        <is>
          <t>8155002371</t>
        </is>
      </c>
      <c r="X136" s="313" t="inlineStr">
        <is>
          <t>8155002372</t>
        </is>
      </c>
      <c r="Y136" s="313">
        <f>IF(U136&gt;0,"STAR","")</f>
        <v/>
      </c>
    </row>
    <row r="137" ht="15.75" customHeight="1" s="140">
      <c r="A137" s="180" t="n">
        <v>4923</v>
      </c>
      <c r="B137" s="181" t="inlineStr">
        <is>
          <t>蘆洲永平店</t>
        </is>
      </c>
      <c r="C137" s="182">
        <f>VLOOKUP($A137,'0919門市清單主檔'!B:V,20,FALSE)</f>
        <v/>
      </c>
      <c r="D137" s="183">
        <f>VLOOKUP($A137,'0919門市清單主檔'!B:V,21,FALSE)</f>
        <v/>
      </c>
      <c r="E137" s="184">
        <f>VLOOKUP(D137,區域表!A:B,2,FALSE)</f>
        <v/>
      </c>
      <c r="F137" s="185">
        <f>IFERROR(IF(VLOOKUP(A137,門市狀態!A:D,4,FALSE)=0,"",VLOOKUP(A137,門市狀態!A:D,4,FALSE)),"")</f>
        <v/>
      </c>
      <c r="G137" s="186" t="inlineStr"/>
      <c r="H137" s="187">
        <f>IF(I137&gt;0,(TEXT(I137,"yyyymmdd")&amp;$T$3&amp;A137&amp;$T$3&amp;B137&amp;$R$3),"")</f>
        <v/>
      </c>
      <c r="I137" s="191" t="inlineStr"/>
      <c r="J137" s="189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/>
      </c>
      <c r="L137" s="261">
        <f t="array" ref="L137">IF(K137&gt;0,IFERROR(HYPERLINK("#'IM'!AC"&amp;MATCH(1,(IM!$F$1:$F$7702=A137)*(ISNUMBER(SEARCH("PMQ2",IM!$AC$1:$AC$7702))),0),"檢核"),"未登錄"),"")</f>
        <v/>
      </c>
      <c r="M137" s="264">
        <f t="array" ref="M137">IF(AND(SUMPRODUCT((IM!F2:F770=A137)*(ISNUMBER(SEARCH("EDC", IM!AC2:AC770))))&gt;0), "EDC", "")</f>
        <v/>
      </c>
      <c r="N137" s="307">
        <f t="array" ref="N137">IF(AND(SUMPRODUCT((IM!F2:F770=A137)*(ISNUMBER(SEARCH("STAR", IM!AC2:AC770))))&gt;0), "STAR", "")</f>
        <v/>
      </c>
      <c r="O137" s="298">
        <f t="array" ref="O137">IFERROR(INDEX(IM!$X$2:$X$652, MATCH(1, (IM!$F$2:$F$652=A137) * (ISNUMBER(SEARCH($D$1, IM!$AC$2:$AC$652))), 0)), "")</f>
        <v/>
      </c>
      <c r="P137" s="192">
        <f>(TEXT(I137,"yyyymmdd"))&amp;$T$3&amp;A137&amp;$T$3&amp;B137&amp;$R$3</f>
        <v/>
      </c>
      <c r="Q137" s="311" t="n"/>
      <c r="R137" s="311" t="n"/>
      <c r="S137" s="311" t="n"/>
      <c r="T137" s="311" t="n"/>
      <c r="U137" s="301">
        <f>IF(AND(W137&lt;&gt;"", X137&lt;&gt;""), 2, IF(OR(W137&lt;&gt;"", X137&lt;&gt;""), 1, 0))</f>
        <v/>
      </c>
      <c r="V137" s="285">
        <f>IF(I137="", "未到店",
IF(M137&lt;&gt;"EDC", "異常",
IF(OR(AND(Y137="STAR", N137="STAR"), AND(Y137&lt;&gt;"STAR", N137="")), "已完工", "異常")
)
)</f>
        <v/>
      </c>
      <c r="X137" s="313" t="inlineStr">
        <is>
          <t>8155002473</t>
        </is>
      </c>
      <c r="Y137" s="313">
        <f>IF(U137&gt;0,"STAR","")</f>
        <v/>
      </c>
    </row>
    <row r="138" ht="15.75" customHeight="1" s="140">
      <c r="A138" s="180" t="n">
        <v>2349</v>
      </c>
      <c r="B138" s="181" t="inlineStr">
        <is>
          <t>三重永福店</t>
        </is>
      </c>
      <c r="C138" s="182">
        <f>VLOOKUP($A138,'0919門市清單主檔'!B:V,20,FALSE)</f>
        <v/>
      </c>
      <c r="D138" s="183">
        <f>VLOOKUP($A138,'0919門市清單主檔'!B:V,21,FALSE)</f>
        <v/>
      </c>
      <c r="E138" s="184">
        <f>VLOOKUP(D138,區域表!A:B,2,FALSE)</f>
        <v/>
      </c>
      <c r="F138" s="185">
        <f>IFERROR(IF(VLOOKUP(A138,門市狀態!A:D,4,FALSE)=0,"",VLOOKUP(A138,門市狀態!A:D,4,FALSE)),"")</f>
        <v/>
      </c>
      <c r="G138" s="186" t="inlineStr"/>
      <c r="H138" s="187">
        <f>IF(I138&gt;0,(TEXT(I138,"yyyymmdd")&amp;$T$3&amp;A138&amp;$T$3&amp;B138&amp;$R$3),"")</f>
        <v/>
      </c>
      <c r="I138" s="191" t="inlineStr"/>
      <c r="J138" s="189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/>
      </c>
      <c r="L138" s="261">
        <f t="array" ref="L138">IF(K138&gt;0,IFERROR(HYPERLINK("#'IM'!AC"&amp;MATCH(1,(IM!$F$1:$F$7702=A138)*(ISNUMBER(SEARCH("PMQ2",IM!$AC$1:$AC$7702))),0),"檢核"),"未登錄"),"")</f>
        <v/>
      </c>
      <c r="M138" s="264">
        <f t="array" ref="M138">IF(AND(SUMPRODUCT((IM!F2:F771=A138)*(ISNUMBER(SEARCH("EDC", IM!AC2:AC771))))&gt;0), "EDC", "")</f>
        <v/>
      </c>
      <c r="N138" s="307">
        <f t="array" ref="N138">IF(AND(SUMPRODUCT((IM!F2:F771=A138)*(ISNUMBER(SEARCH("STAR", IM!AC2:AC771))))&gt;0), "STAR", "")</f>
        <v/>
      </c>
      <c r="O138" s="298">
        <f t="array" ref="O138">IFERROR(INDEX(IM!$X$2:$X$652, MATCH(1, (IM!$F$2:$F$652=A138) * (ISNUMBER(SEARCH($D$1, IM!$AC$2:$AC$652))), 0)), "")</f>
        <v/>
      </c>
      <c r="P138" s="192">
        <f>(TEXT(I138,"yyyymmdd"))&amp;$T$3&amp;A138&amp;$T$3&amp;B138&amp;$R$3</f>
        <v/>
      </c>
      <c r="Q138" s="311" t="n"/>
      <c r="R138" s="311" t="n"/>
      <c r="S138" s="311" t="n"/>
      <c r="T138" s="311" t="n"/>
      <c r="U138" s="301">
        <f>IF(AND(W138&lt;&gt;"", X138&lt;&gt;""), 2, IF(OR(W138&lt;&gt;"", X138&lt;&gt;""), 1, 0))</f>
        <v/>
      </c>
      <c r="V138" s="285">
        <f>IF(I138="", "未到店",
IF(M138&lt;&gt;"EDC", "異常",
IF(OR(AND(Y138="STAR", N138="STAR"), AND(Y138&lt;&gt;"STAR", N138="")), "已完工", "異常")
)
)</f>
        <v/>
      </c>
      <c r="W138" s="312" t="inlineStr">
        <is>
          <t>8155001691</t>
        </is>
      </c>
      <c r="X138" s="313" t="inlineStr">
        <is>
          <t>8155001692</t>
        </is>
      </c>
      <c r="Y138" s="313">
        <f>IF(U138&gt;0,"STAR","")</f>
        <v/>
      </c>
    </row>
    <row r="139" ht="15.75" customHeight="1" s="140">
      <c r="A139" s="180" t="inlineStr">
        <is>
          <t>D057</t>
        </is>
      </c>
      <c r="B139" s="181" t="inlineStr">
        <is>
          <t>北縣溪尾二店</t>
        </is>
      </c>
      <c r="C139" s="182">
        <f>VLOOKUP($A139,'0919門市清單主檔'!B:V,20,FALSE)</f>
        <v/>
      </c>
      <c r="D139" s="183">
        <f>VLOOKUP($A139,'0919門市清單主檔'!B:V,21,FALSE)</f>
        <v/>
      </c>
      <c r="E139" s="184">
        <f>VLOOKUP(D139,區域表!A:B,2,FALSE)</f>
        <v/>
      </c>
      <c r="F139" s="185">
        <f>IFERROR(IF(VLOOKUP(A139,門市狀態!A:D,4,FALSE)=0,"",VLOOKUP(A139,門市狀態!A:D,4,FALSE)),"")</f>
        <v/>
      </c>
      <c r="G139" s="186" t="inlineStr"/>
      <c r="H139" s="187">
        <f>IF(I139&gt;0,(TEXT(I139,"yyyymmdd")&amp;$T$3&amp;A139&amp;$T$3&amp;B139&amp;$R$3),"")</f>
        <v/>
      </c>
      <c r="I139" s="191" t="inlineStr"/>
      <c r="J139" s="189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/>
      </c>
      <c r="L139" s="261">
        <f t="array" ref="L139">IF(K139&gt;0,IFERROR(HYPERLINK("#'IM'!AC"&amp;MATCH(1,(IM!$F$1:$F$7702=A139)*(ISNUMBER(SEARCH("PMQ2",IM!$AC$1:$AC$7702))),0),"檢核"),"未登錄"),"")</f>
        <v/>
      </c>
      <c r="M139" s="264">
        <f t="array" ref="M139">IF(AND(SUMPRODUCT((IM!F2:F772=A139)*(ISNUMBER(SEARCH("EDC", IM!AC2:AC772))))&gt;0), "EDC", "")</f>
        <v/>
      </c>
      <c r="N139" s="307">
        <f t="array" ref="N139">IF(AND(SUMPRODUCT((IM!F2:F772=A139)*(ISNUMBER(SEARCH("STAR", IM!AC2:AC772))))&gt;0), "STAR", "")</f>
        <v/>
      </c>
      <c r="O139" s="298">
        <f t="array" ref="O139">IFERROR(INDEX(IM!$X$2:$X$652, MATCH(1, (IM!$F$2:$F$652=A139) * (ISNUMBER(SEARCH($D$1, IM!$AC$2:$AC$652))), 0)), "")</f>
        <v/>
      </c>
      <c r="P139" s="192">
        <f>(TEXT(I139,"yyyymmdd"))&amp;$T$3&amp;A139&amp;$T$3&amp;B139&amp;$R$3</f>
        <v/>
      </c>
      <c r="Q139" s="311" t="n"/>
      <c r="R139" s="311" t="n"/>
      <c r="S139" s="311" t="n"/>
      <c r="T139" s="311" t="n"/>
      <c r="U139" s="301">
        <f>IF(AND(W139&lt;&gt;"", X139&lt;&gt;""), 2, IF(OR(W139&lt;&gt;"", X139&lt;&gt;""), 1, 0))</f>
        <v/>
      </c>
      <c r="V139" s="285">
        <f>IF(I139="", "未到店",
IF(M139&lt;&gt;"EDC", "異常",
IF(OR(AND(Y139="STAR", N139="STAR"), AND(Y139&lt;&gt;"STAR", N139="")), "已完工", "異常")
)
)</f>
        <v/>
      </c>
      <c r="W139" s="312" t="inlineStr">
        <is>
          <t>8155002425</t>
        </is>
      </c>
      <c r="X139" s="313" t="inlineStr">
        <is>
          <t>8155002426</t>
        </is>
      </c>
      <c r="Y139" s="313">
        <f>IF(U139&gt;0,"STAR","")</f>
        <v/>
      </c>
    </row>
    <row r="140" ht="15.75" customHeight="1" s="140">
      <c r="A140" s="180" t="n">
        <v>4196</v>
      </c>
      <c r="B140" s="181" t="inlineStr">
        <is>
          <t>三重蝶愛店</t>
        </is>
      </c>
      <c r="C140" s="182">
        <f>VLOOKUP($A140,'0919門市清單主檔'!B:V,20,FALSE)</f>
        <v/>
      </c>
      <c r="D140" s="183">
        <f>VLOOKUP($A140,'0919門市清單主檔'!B:V,21,FALSE)</f>
        <v/>
      </c>
      <c r="E140" s="184">
        <f>VLOOKUP(D140,區域表!A:B,2,FALSE)</f>
        <v/>
      </c>
      <c r="F140" s="185">
        <f>IFERROR(IF(VLOOKUP(A140,門市狀態!A:D,4,FALSE)=0,"",VLOOKUP(A140,門市狀態!A:D,4,FALSE)),"")</f>
        <v/>
      </c>
      <c r="G140" s="186" t="inlineStr"/>
      <c r="H140" s="187">
        <f>IF(I140&gt;0,(TEXT(I140,"yyyymmdd")&amp;$T$3&amp;A140&amp;$T$3&amp;B140&amp;$R$3),"")</f>
        <v/>
      </c>
      <c r="I140" s="191" t="inlineStr"/>
      <c r="J140" s="189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/>
      </c>
      <c r="L140" s="261">
        <f t="array" ref="L140">IF(K140&gt;0,IFERROR(HYPERLINK("#'IM'!AC"&amp;MATCH(1,(IM!$F$1:$F$7702=A140)*(ISNUMBER(SEARCH("PMQ2",IM!$AC$1:$AC$7702))),0),"檢核"),"未登錄"),"")</f>
        <v/>
      </c>
      <c r="M140" s="264">
        <f t="array" ref="M140">IF(AND(SUMPRODUCT((IM!F2:F773=A140)*(ISNUMBER(SEARCH("EDC", IM!AC2:AC773))))&gt;0), "EDC", "")</f>
        <v/>
      </c>
      <c r="N140" s="307">
        <f t="array" ref="N140">IF(AND(SUMPRODUCT((IM!F2:F773=A140)*(ISNUMBER(SEARCH("STAR", IM!AC2:AC773))))&gt;0), "STAR", "")</f>
        <v/>
      </c>
      <c r="O140" s="298">
        <f t="array" ref="O140">IFERROR(INDEX(IM!$X$2:$X$652, MATCH(1, (IM!$F$2:$F$652=A140) * (ISNUMBER(SEARCH($D$1, IM!$AC$2:$AC$652))), 0)), "")</f>
        <v/>
      </c>
      <c r="P140" s="192">
        <f>(TEXT(I140,"yyyymmdd"))&amp;$T$3&amp;A140&amp;$T$3&amp;B140&amp;$R$3</f>
        <v/>
      </c>
      <c r="Q140" s="311" t="n"/>
      <c r="R140" s="311" t="n"/>
      <c r="S140" s="311" t="n"/>
      <c r="T140" s="311" t="n"/>
      <c r="U140" s="301">
        <f>IF(AND(W140&lt;&gt;"", X140&lt;&gt;""), 2, IF(OR(W140&lt;&gt;"", X140&lt;&gt;""), 1, 0))</f>
        <v/>
      </c>
      <c r="V140" s="285">
        <f>IF(I140="", "未到店",
IF(M140&lt;&gt;"EDC", "異常",
IF(OR(AND(Y140="STAR", N140="STAR"), AND(Y140&lt;&gt;"STAR", N140="")), "已完工", "異常")
)
)</f>
        <v/>
      </c>
      <c r="W140" s="312" t="inlineStr">
        <is>
          <t>8155002007</t>
        </is>
      </c>
      <c r="X140" s="313" t="inlineStr">
        <is>
          <t>8155002008</t>
        </is>
      </c>
      <c r="Y140" s="313">
        <f>IF(U140&gt;0,"STAR","")</f>
        <v/>
      </c>
    </row>
    <row r="141" ht="15.75" customHeight="1" s="140">
      <c r="A141" s="180" t="n">
        <v>4210</v>
      </c>
      <c r="B141" s="181" t="inlineStr">
        <is>
          <t>三重福華店</t>
        </is>
      </c>
      <c r="C141" s="182">
        <f>VLOOKUP($A141,'0919門市清單主檔'!B:V,20,FALSE)</f>
        <v/>
      </c>
      <c r="D141" s="183">
        <f>VLOOKUP($A141,'0919門市清單主檔'!B:V,21,FALSE)</f>
        <v/>
      </c>
      <c r="E141" s="184">
        <f>VLOOKUP(D141,區域表!A:B,2,FALSE)</f>
        <v/>
      </c>
      <c r="F141" s="185">
        <f>IFERROR(IF(VLOOKUP(A141,門市狀態!A:D,4,FALSE)=0,"",VLOOKUP(A141,門市狀態!A:D,4,FALSE)),"")</f>
        <v/>
      </c>
      <c r="G141" s="186" t="inlineStr"/>
      <c r="H141" s="187">
        <f>IF(I141&gt;0,(TEXT(I141,"yyyymmdd")&amp;$T$3&amp;A141&amp;$T$3&amp;B141&amp;$R$3),"")</f>
        <v/>
      </c>
      <c r="I141" s="191" t="inlineStr"/>
      <c r="J141" s="189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/>
      </c>
      <c r="L141" s="261">
        <f t="array" ref="L141">IF(K141&gt;0,IFERROR(HYPERLINK("#'IM'!AC"&amp;MATCH(1,(IM!$F$1:$F$7702=A141)*(ISNUMBER(SEARCH("PMQ2",IM!$AC$1:$AC$7702))),0),"檢核"),"未登錄"),"")</f>
        <v/>
      </c>
      <c r="M141" s="264">
        <f t="array" ref="M141">IF(AND(SUMPRODUCT((IM!F2:F774=A141)*(ISNUMBER(SEARCH("EDC", IM!AC2:AC774))))&gt;0), "EDC", "")</f>
        <v/>
      </c>
      <c r="N141" s="307">
        <f t="array" ref="N141">IF(AND(SUMPRODUCT((IM!F2:F774=A141)*(ISNUMBER(SEARCH("STAR", IM!AC2:AC774))))&gt;0), "STAR", "")</f>
        <v/>
      </c>
      <c r="O141" s="298">
        <f t="array" ref="O141">IFERROR(INDEX(IM!$X$2:$X$652, MATCH(1, (IM!$F$2:$F$652=A141) * (ISNUMBER(SEARCH($D$1, IM!$AC$2:$AC$652))), 0)), "")</f>
        <v/>
      </c>
      <c r="P141" s="192">
        <f>(TEXT(I141,"yyyymmdd"))&amp;$T$3&amp;A141&amp;$T$3&amp;B141&amp;$R$3</f>
        <v/>
      </c>
      <c r="Q141" s="311" t="n"/>
      <c r="R141" s="311" t="n"/>
      <c r="S141" s="311" t="n"/>
      <c r="T141" s="311" t="n"/>
      <c r="U141" s="301">
        <f>IF(AND(W141&lt;&gt;"", X141&lt;&gt;""), 2, IF(OR(W141&lt;&gt;"", X141&lt;&gt;""), 1, 0))</f>
        <v/>
      </c>
      <c r="V141" s="285">
        <f>IF(I141="", "未到店",
IF(M141&lt;&gt;"EDC", "異常",
IF(OR(AND(Y141="STAR", N141="STAR"), AND(Y141&lt;&gt;"STAR", N141="")), "已完工", "異常")
)
)</f>
        <v/>
      </c>
      <c r="W141" s="312" t="inlineStr">
        <is>
          <t>8155000229</t>
        </is>
      </c>
      <c r="X141" s="313" t="inlineStr">
        <is>
          <t>8155000230</t>
        </is>
      </c>
      <c r="Y141" s="313">
        <f>IF(U141&gt;0,"STAR","")</f>
        <v/>
      </c>
    </row>
    <row r="142" ht="15.75" customHeight="1" s="140">
      <c r="A142" s="180" t="inlineStr">
        <is>
          <t>D194</t>
        </is>
      </c>
      <c r="B142" s="181" t="inlineStr">
        <is>
          <t>北縣五華三店</t>
        </is>
      </c>
      <c r="C142" s="182">
        <f>VLOOKUP($A142,'0919門市清單主檔'!B:V,20,FALSE)</f>
        <v/>
      </c>
      <c r="D142" s="183">
        <f>VLOOKUP($A142,'0919門市清單主檔'!B:V,21,FALSE)</f>
        <v/>
      </c>
      <c r="E142" s="184">
        <f>VLOOKUP(D142,區域表!A:B,2,FALSE)</f>
        <v/>
      </c>
      <c r="F142" s="185">
        <f>IFERROR(IF(VLOOKUP(A142,門市狀態!A:D,4,FALSE)=0,"",VLOOKUP(A142,門市狀態!A:D,4,FALSE)),"")</f>
        <v/>
      </c>
      <c r="G142" s="186" t="inlineStr"/>
      <c r="H142" s="187">
        <f>IF(I142&gt;0,(TEXT(I142,"yyyymmdd")&amp;$T$3&amp;A142&amp;$T$3&amp;B142&amp;$R$3),"")</f>
        <v/>
      </c>
      <c r="I142" s="191" t="inlineStr"/>
      <c r="J142" s="189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/>
      </c>
      <c r="L142" s="261">
        <f t="array" ref="L142">IF(K142&gt;0,IFERROR(HYPERLINK("#'IM'!AC"&amp;MATCH(1,(IM!$F$1:$F$7702=A142)*(ISNUMBER(SEARCH("PMQ2",IM!$AC$1:$AC$7702))),0),"檢核"),"未登錄"),"")</f>
        <v/>
      </c>
      <c r="M142" s="264">
        <f t="array" ref="M142">IF(AND(SUMPRODUCT((IM!F2:F775=A142)*(ISNUMBER(SEARCH("EDC", IM!AC2:AC775))))&gt;0), "EDC", "")</f>
        <v/>
      </c>
      <c r="N142" s="307">
        <f t="array" ref="N142">IF(AND(SUMPRODUCT((IM!F2:F775=A142)*(ISNUMBER(SEARCH("STAR", IM!AC2:AC775))))&gt;0), "STAR", "")</f>
        <v/>
      </c>
      <c r="O142" s="298">
        <f t="array" ref="O142">IFERROR(INDEX(IM!$X$2:$X$652, MATCH(1, (IM!$F$2:$F$652=A142) * (ISNUMBER(SEARCH($D$1, IM!$AC$2:$AC$652))), 0)), "")</f>
        <v/>
      </c>
      <c r="P142" s="192">
        <f>(TEXT(I142,"yyyymmdd"))&amp;$T$3&amp;A142&amp;$T$3&amp;B142&amp;$R$3</f>
        <v/>
      </c>
      <c r="Q142" s="311" t="n"/>
      <c r="R142" s="311" t="n"/>
      <c r="S142" s="311" t="n"/>
      <c r="T142" s="311" t="n"/>
      <c r="U142" s="301">
        <f>IF(AND(W142&lt;&gt;"", X142&lt;&gt;""), 2, IF(OR(W142&lt;&gt;"", X142&lt;&gt;""), 1, 0))</f>
        <v/>
      </c>
      <c r="V142" s="285">
        <f>IF(I142="", "未到店",
IF(M142&lt;&gt;"EDC", "異常",
IF(OR(AND(Y142="STAR", N142="STAR"), AND(Y142&lt;&gt;"STAR", N142="")), "已完工", "異常")
)
)</f>
        <v/>
      </c>
      <c r="W142" s="312" t="inlineStr">
        <is>
          <t>8155001385</t>
        </is>
      </c>
      <c r="X142" s="313" t="inlineStr">
        <is>
          <t>8155001386</t>
        </is>
      </c>
      <c r="Y142" s="313">
        <f>IF(U142&gt;0,"STAR","")</f>
        <v/>
      </c>
    </row>
    <row r="143" ht="15.75" customHeight="1" s="140">
      <c r="A143" s="180" t="n">
        <v>3892</v>
      </c>
      <c r="B143" s="181" t="inlineStr">
        <is>
          <t>蘆洲光榮店</t>
        </is>
      </c>
      <c r="C143" s="182">
        <f>VLOOKUP($A143,'0919門市清單主檔'!B:V,20,FALSE)</f>
        <v/>
      </c>
      <c r="D143" s="183">
        <f>VLOOKUP($A143,'0919門市清單主檔'!B:V,21,FALSE)</f>
        <v/>
      </c>
      <c r="E143" s="184">
        <f>VLOOKUP(D143,區域表!A:B,2,FALSE)</f>
        <v/>
      </c>
      <c r="F143" s="185">
        <f>IFERROR(IF(VLOOKUP(A143,門市狀態!A:D,4,FALSE)=0,"",VLOOKUP(A143,門市狀態!A:D,4,FALSE)),"")</f>
        <v/>
      </c>
      <c r="G143" s="186" t="inlineStr"/>
      <c r="H143" s="187">
        <f>IF(I143&gt;0,(TEXT(I143,"yyyymmdd")&amp;$T$3&amp;A143&amp;$T$3&amp;B143&amp;$R$3),"")</f>
        <v/>
      </c>
      <c r="I143" s="191" t="inlineStr"/>
      <c r="J143" s="189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/>
      </c>
      <c r="L143" s="261">
        <f t="array" ref="L143">IF(K143&gt;0,IFERROR(HYPERLINK("#'IM'!AC"&amp;MATCH(1,(IM!$F$1:$F$7702=A143)*(ISNUMBER(SEARCH("PMQ2",IM!$AC$1:$AC$7702))),0),"檢核"),"未登錄"),"")</f>
        <v/>
      </c>
      <c r="M143" s="264">
        <f t="array" ref="M143">IF(AND(SUMPRODUCT((IM!F2:F776=A143)*(ISNUMBER(SEARCH("EDC", IM!AC2:AC776))))&gt;0), "EDC", "")</f>
        <v/>
      </c>
      <c r="N143" s="307">
        <f t="array" ref="N143">IF(AND(SUMPRODUCT((IM!F2:F776=A143)*(ISNUMBER(SEARCH("STAR", IM!AC2:AC776))))&gt;0), "STAR", "")</f>
        <v/>
      </c>
      <c r="O143" s="298">
        <f t="array" ref="O143">IFERROR(INDEX(IM!$X$2:$X$652, MATCH(1, (IM!$F$2:$F$652=A143) * (ISNUMBER(SEARCH($D$1, IM!$AC$2:$AC$652))), 0)), "")</f>
        <v/>
      </c>
      <c r="P143" s="192">
        <f>(TEXT(I143,"yyyymmdd"))&amp;$T$3&amp;A143&amp;$T$3&amp;B143&amp;$R$3</f>
        <v/>
      </c>
      <c r="Q143" s="311" t="n"/>
      <c r="R143" s="311" t="n"/>
      <c r="S143" s="311" t="n"/>
      <c r="T143" s="311" t="n"/>
      <c r="U143" s="301">
        <f>IF(AND(W143&lt;&gt;"", X143&lt;&gt;""), 2, IF(OR(W143&lt;&gt;"", X143&lt;&gt;""), 1, 0))</f>
        <v/>
      </c>
      <c r="V143" s="285">
        <f>IF(I143="", "未到店",
   IF(M143&lt;&gt;"EDC", "異常",
      IF(OR(AND(Y143="STAR", N143="STAR"), AND(Y143&lt;&gt;"STAR", N143="")), "已完工", "異常")
   )
)</f>
        <v/>
      </c>
      <c r="X143" s="313" t="n"/>
      <c r="Y143" s="313">
        <f>IF(U143&gt;0,"STAR","")</f>
        <v/>
      </c>
    </row>
    <row r="144" ht="15.75" customHeight="1" s="140">
      <c r="A144" s="180" t="n">
        <v>4125</v>
      </c>
      <c r="B144" s="181" t="inlineStr">
        <is>
          <t>蘆洲長樂店</t>
        </is>
      </c>
      <c r="C144" s="182">
        <f>VLOOKUP($A144,'0919門市清單主檔'!B:V,20,FALSE)</f>
        <v/>
      </c>
      <c r="D144" s="183">
        <f>VLOOKUP($A144,'0919門市清單主檔'!B:V,21,FALSE)</f>
        <v/>
      </c>
      <c r="E144" s="184">
        <f>VLOOKUP(D144,區域表!A:B,2,FALSE)</f>
        <v/>
      </c>
      <c r="F144" s="185">
        <f>IFERROR(IF(VLOOKUP(A144,門市狀態!A:D,4,FALSE)=0,"",VLOOKUP(A144,門市狀態!A:D,4,FALSE)),"")</f>
        <v/>
      </c>
      <c r="G144" s="186" t="inlineStr"/>
      <c r="H144" s="187">
        <f>IF(I144&gt;0,(TEXT(I144,"yyyymmdd")&amp;$T$3&amp;A144&amp;$T$3&amp;B144&amp;$R$3),"")</f>
        <v/>
      </c>
      <c r="I144" s="191" t="inlineStr"/>
      <c r="J144" s="189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/>
      </c>
      <c r="L144" s="261">
        <f t="array" ref="L144">IF(K144&gt;0,IFERROR(HYPERLINK("#'IM'!AC"&amp;MATCH(1,(IM!$F$1:$F$7702=A144)*(ISNUMBER(SEARCH("PMQ2",IM!$AC$1:$AC$7702))),0),"檢核"),"未登錄"),"")</f>
        <v/>
      </c>
      <c r="M144" s="264">
        <f t="array" ref="M144">IF(AND(SUMPRODUCT((IM!F2:F777=A144)*(ISNUMBER(SEARCH("EDC", IM!AC2:AC777))))&gt;0), "EDC", "")</f>
        <v/>
      </c>
      <c r="N144" s="307">
        <f t="array" ref="N144">IF(AND(SUMPRODUCT((IM!F2:F777=A144)*(ISNUMBER(SEARCH("STAR", IM!AC2:AC777))))&gt;0), "STAR", "")</f>
        <v/>
      </c>
      <c r="O144" s="298">
        <f t="array" ref="O144">IFERROR(INDEX(IM!$X$2:$X$652, MATCH(1, (IM!$F$2:$F$652=A144) * (ISNUMBER(SEARCH($D$1, IM!$AC$2:$AC$652))), 0)), "")</f>
        <v/>
      </c>
      <c r="P144" s="192">
        <f>(TEXT(I144,"yyyymmdd"))&amp;$T$3&amp;A144&amp;$T$3&amp;B144&amp;$R$3</f>
        <v/>
      </c>
      <c r="Q144" s="311" t="n"/>
      <c r="R144" s="311" t="n"/>
      <c r="S144" s="311" t="n"/>
      <c r="T144" s="311" t="n"/>
      <c r="U144" s="301">
        <f>IF(AND(W144&lt;&gt;"", X144&lt;&gt;""), 2, IF(OR(W144&lt;&gt;"", X144&lt;&gt;""), 1, 0))</f>
        <v/>
      </c>
      <c r="V144" s="285">
        <f>IF(I144="", "未到店",
IF(M144&lt;&gt;"EDC", "異常",
IF(OR(AND(Y144="STAR", N144="STAR"), AND(Y144&lt;&gt;"STAR", N144="")), "已完工", "異常")
)
)</f>
        <v/>
      </c>
      <c r="W144" s="312" t="inlineStr">
        <is>
          <t>8155001696</t>
        </is>
      </c>
      <c r="X144" s="313" t="inlineStr">
        <is>
          <t>8155000902</t>
        </is>
      </c>
      <c r="Y144" s="313">
        <f>IF(U144&gt;0,"STAR","")</f>
        <v/>
      </c>
    </row>
    <row r="145" ht="15.75" customHeight="1" s="140">
      <c r="A145" s="180" t="n">
        <v>4609</v>
      </c>
      <c r="B145" s="181" t="inlineStr">
        <is>
          <t>蘆洲洲正店</t>
        </is>
      </c>
      <c r="C145" s="182">
        <f>VLOOKUP($A145,'0919門市清單主檔'!B:V,20,FALSE)</f>
        <v/>
      </c>
      <c r="D145" s="183">
        <f>VLOOKUP($A145,'0919門市清單主檔'!B:V,21,FALSE)</f>
        <v/>
      </c>
      <c r="E145" s="184">
        <f>VLOOKUP(D145,區域表!A:B,2,FALSE)</f>
        <v/>
      </c>
      <c r="F145" s="185">
        <f>IFERROR(IF(VLOOKUP(A145,門市狀態!A:D,4,FALSE)=0,"",VLOOKUP(A145,門市狀態!A:D,4,FALSE)),"")</f>
        <v/>
      </c>
      <c r="G145" s="186" t="inlineStr"/>
      <c r="H145" s="187">
        <f>IF(I145&gt;0,(TEXT(I145,"yyyymmdd")&amp;$T$3&amp;A145&amp;$T$3&amp;B145&amp;$R$3),"")</f>
        <v/>
      </c>
      <c r="I145" s="191" t="inlineStr"/>
      <c r="J145" s="189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/>
      </c>
      <c r="L145" s="261">
        <f t="array" ref="L145">IF(K145&gt;0,IFERROR(HYPERLINK("#'IM'!AC"&amp;MATCH(1,(IM!$F$1:$F$7702=A145)*(ISNUMBER(SEARCH("PMQ2",IM!$AC$1:$AC$7702))),0),"檢核"),"未登錄"),"")</f>
        <v/>
      </c>
      <c r="M145" s="264">
        <f t="array" ref="M145">IF(AND(SUMPRODUCT((IM!F2:F778=A145)*(ISNUMBER(SEARCH("EDC", IM!AC2:AC778))))&gt;0), "EDC", "")</f>
        <v/>
      </c>
      <c r="N145" s="307">
        <f t="array" ref="N145">IF(AND(SUMPRODUCT((IM!F2:F778=A145)*(ISNUMBER(SEARCH("STAR", IM!AC2:AC778))))&gt;0), "STAR", "")</f>
        <v/>
      </c>
      <c r="O145" s="298">
        <f t="array" ref="O145">IFERROR(INDEX(IM!$X$2:$X$652, MATCH(1, (IM!$F$2:$F$652=A145) * (ISNUMBER(SEARCH($D$1, IM!$AC$2:$AC$652))), 0)), "")</f>
        <v/>
      </c>
      <c r="P145" s="192">
        <f>(TEXT(I145,"yyyymmdd"))&amp;$T$3&amp;A145&amp;$T$3&amp;B145&amp;$R$3</f>
        <v/>
      </c>
      <c r="Q145" s="311" t="n"/>
      <c r="R145" s="311" t="n"/>
      <c r="S145" s="311" t="n"/>
      <c r="T145" s="311" t="n"/>
      <c r="U145" s="301">
        <f>IF(AND(W145&lt;&gt;"", X145&lt;&gt;""), 2, IF(OR(W145&lt;&gt;"", X145&lt;&gt;""), 1, 0))</f>
        <v/>
      </c>
      <c r="V145" s="285">
        <f>IF(I145="", "未到店",
IF(M145&lt;&gt;"EDC", "異常",
IF(OR(AND(Y145="STAR", N145="STAR"), AND(Y145&lt;&gt;"STAR", N145="")), "已完工", "異常")
)
)</f>
        <v/>
      </c>
      <c r="W145" s="312" t="inlineStr">
        <is>
          <t>8155002692</t>
        </is>
      </c>
      <c r="X145" s="313" t="inlineStr">
        <is>
          <t>8155002199</t>
        </is>
      </c>
      <c r="Y145" s="313">
        <f>IF(U145&gt;0,"STAR","")</f>
        <v/>
      </c>
    </row>
    <row r="146" ht="15.75" customHeight="1" s="140">
      <c r="A146" s="180" t="n">
        <v>2958</v>
      </c>
      <c r="B146" s="181" t="inlineStr">
        <is>
          <t>北縣蘆旺店</t>
        </is>
      </c>
      <c r="C146" s="182">
        <f>VLOOKUP($A146,'0919門市清單主檔'!B:V,20,FALSE)</f>
        <v/>
      </c>
      <c r="D146" s="183">
        <f>VLOOKUP($A146,'0919門市清單主檔'!B:V,21,FALSE)</f>
        <v/>
      </c>
      <c r="E146" s="184">
        <f>VLOOKUP(D146,區域表!A:B,2,FALSE)</f>
        <v/>
      </c>
      <c r="F146" s="185">
        <f>IFERROR(IF(VLOOKUP(A146,門市狀態!A:D,4,FALSE)=0,"",VLOOKUP(A146,門市狀態!A:D,4,FALSE)),"")</f>
        <v/>
      </c>
      <c r="G146" s="186" t="inlineStr"/>
      <c r="H146" s="187">
        <f>IF(I146&gt;0,(TEXT(I146,"yyyymmdd")&amp;$T$3&amp;A146&amp;$T$3&amp;B146&amp;$R$3),"")</f>
        <v/>
      </c>
      <c r="I146" s="191" t="inlineStr"/>
      <c r="J146" s="189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/>
      </c>
      <c r="L146" s="261">
        <f t="array" ref="L146">IF(K146&gt;0,IFERROR(HYPERLINK("#'IM'!AC"&amp;MATCH(1,(IM!$F$1:$F$7702=A146)*(ISNUMBER(SEARCH("PMQ2",IM!$AC$1:$AC$7702))),0),"檢核"),"未登錄"),"")</f>
        <v/>
      </c>
      <c r="M146" s="264">
        <f t="array" ref="M146">IF(AND(SUMPRODUCT((IM!F2:F779=A146)*(ISNUMBER(SEARCH("EDC", IM!AC2:AC779))))&gt;0), "EDC", "")</f>
        <v/>
      </c>
      <c r="N146" s="307">
        <f t="array" ref="N146">IF(AND(SUMPRODUCT((IM!F2:F779=A146)*(ISNUMBER(SEARCH("STAR", IM!AC2:AC779))))&gt;0), "STAR", "")</f>
        <v/>
      </c>
      <c r="O146" s="298">
        <f t="array" ref="O146">IFERROR(INDEX(IM!$X$2:$X$652, MATCH(1, (IM!$F$2:$F$652=A146) * (ISNUMBER(SEARCH($D$1, IM!$AC$2:$AC$652))), 0)), "")</f>
        <v/>
      </c>
      <c r="P146" s="192">
        <f>(TEXT(I146,"yyyymmdd"))&amp;$T$3&amp;A146&amp;$T$3&amp;B146&amp;$R$3</f>
        <v/>
      </c>
      <c r="Q146" s="311" t="n"/>
      <c r="R146" s="311" t="n"/>
      <c r="S146" s="311" t="n"/>
      <c r="T146" s="311" t="n"/>
      <c r="U146" s="301">
        <f>IF(AND(W146&lt;&gt;"", X146&lt;&gt;""), 2, IF(OR(W146&lt;&gt;"", X146&lt;&gt;""), 1, 0))</f>
        <v/>
      </c>
      <c r="V146" s="285">
        <f>IF(I146="", "未到店",
IF(M146&lt;&gt;"EDC", "異常",
IF(OR(AND(Y146="STAR", N146="STAR"), AND(Y146&lt;&gt;"STAR", N146="")), "已完工", "異常")
)
)</f>
        <v/>
      </c>
      <c r="W146" s="312" t="inlineStr">
        <is>
          <t>8155000473</t>
        </is>
      </c>
      <c r="X146" s="313" t="inlineStr">
        <is>
          <t>8155000474</t>
        </is>
      </c>
      <c r="Y146" s="313">
        <f>IF(U146&gt;0,"STAR","")</f>
        <v/>
      </c>
    </row>
    <row r="147" ht="15.75" customHeight="1" s="140">
      <c r="A147" s="180" t="n">
        <v>4701</v>
      </c>
      <c r="B147" s="181" t="inlineStr">
        <is>
          <t>新莊昌平店</t>
        </is>
      </c>
      <c r="C147" s="182">
        <f>VLOOKUP($A147,'0919門市清單主檔'!B:V,20,FALSE)</f>
        <v/>
      </c>
      <c r="D147" s="183">
        <f>VLOOKUP($A147,'0919門市清單主檔'!B:V,21,FALSE)</f>
        <v/>
      </c>
      <c r="E147" s="184">
        <f>VLOOKUP(D147,區域表!A:B,2,FALSE)</f>
        <v/>
      </c>
      <c r="F147" s="185">
        <f>IFERROR(IF(VLOOKUP(A147,門市狀態!A:D,4,FALSE)=0,"",VLOOKUP(A147,門市狀態!A:D,4,FALSE)),"")</f>
        <v/>
      </c>
      <c r="G147" s="186" t="inlineStr"/>
      <c r="H147" s="187">
        <f>IF(I147&gt;0,(TEXT(I147,"yyyymmdd")&amp;$T$3&amp;A147&amp;$T$3&amp;B147&amp;$R$3),"")</f>
        <v/>
      </c>
      <c r="I147" s="191" t="inlineStr"/>
      <c r="J147" s="189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/>
      </c>
      <c r="L147" s="261">
        <f t="array" ref="L147">IF(K147&gt;0,IFERROR(HYPERLINK("#'IM'!AC"&amp;MATCH(1,(IM!$F$1:$F$7702=A147)*(ISNUMBER(SEARCH("PMQ2",IM!$AC$1:$AC$7702))),0),"檢核"),"未登錄"),"")</f>
        <v/>
      </c>
      <c r="M147" s="264">
        <f t="array" ref="M147">IF(AND(SUMPRODUCT((IM!F2:F780=A147)*(ISNUMBER(SEARCH("EDC", IM!AC2:AC780))))&gt;0), "EDC", "")</f>
        <v/>
      </c>
      <c r="N147" s="307">
        <f t="array" ref="N147">IF(AND(SUMPRODUCT((IM!F2:F780=A147)*(ISNUMBER(SEARCH("STAR", IM!AC2:AC780))))&gt;0), "STAR", "")</f>
        <v/>
      </c>
      <c r="O147" s="298">
        <f t="array" ref="O147">IFERROR(INDEX(IM!$X$2:$X$652, MATCH(1, (IM!$F$2:$F$652=A147) * (ISNUMBER(SEARCH($D$1, IM!$AC$2:$AC$652))), 0)), "")</f>
        <v/>
      </c>
      <c r="P147" s="192">
        <f>(TEXT(I147,"yyyymmdd"))&amp;$T$3&amp;A147&amp;$T$3&amp;B147&amp;$R$3</f>
        <v/>
      </c>
      <c r="Q147" s="311" t="n"/>
      <c r="R147" s="311" t="n"/>
      <c r="S147" s="311" t="n"/>
      <c r="T147" s="311" t="n"/>
      <c r="U147" s="301">
        <f>IF(AND(W147&lt;&gt;"", X147&lt;&gt;""), 2, IF(OR(W147&lt;&gt;"", X147&lt;&gt;""), 1, 0))</f>
        <v/>
      </c>
      <c r="V147" s="285">
        <f>IF(I147="", "未到店",
IF(M147&lt;&gt;"EDC", "異常",
IF(OR(AND(Y147="STAR", N147="STAR"), AND(Y147&lt;&gt;"STAR", N147="")), "已完工", "異常")
)
)</f>
        <v/>
      </c>
      <c r="X147" s="313" t="n"/>
      <c r="Y147" s="313">
        <f>IF(U147&gt;0,"STAR","")</f>
        <v/>
      </c>
    </row>
    <row r="148" ht="15.75" customHeight="1" s="140">
      <c r="A148" s="180" t="n">
        <v>3999</v>
      </c>
      <c r="B148" s="181" t="inlineStr">
        <is>
          <t>新莊福祐店</t>
        </is>
      </c>
      <c r="C148" s="182">
        <f>VLOOKUP($A148,'0919門市清單主檔'!B:V,20,FALSE)</f>
        <v/>
      </c>
      <c r="D148" s="183">
        <f>VLOOKUP($A148,'0919門市清單主檔'!B:V,21,FALSE)</f>
        <v/>
      </c>
      <c r="E148" s="184">
        <f>VLOOKUP(D148,區域表!A:B,2,FALSE)</f>
        <v/>
      </c>
      <c r="F148" s="185">
        <f>IFERROR(IF(VLOOKUP(A148,門市狀態!A:D,4,FALSE)=0,"",VLOOKUP(A148,門市狀態!A:D,4,FALSE)),"")</f>
        <v/>
      </c>
      <c r="G148" s="186" t="inlineStr"/>
      <c r="H148" s="187">
        <f>IF(I148&gt;0,(TEXT(I148,"yyyymmdd")&amp;$T$3&amp;A148&amp;$T$3&amp;B148&amp;$R$3),"")</f>
        <v/>
      </c>
      <c r="I148" s="191" t="inlineStr"/>
      <c r="J148" s="189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/>
      </c>
      <c r="L148" s="261">
        <f t="array" ref="L148">IF(K148&gt;0,IFERROR(HYPERLINK("#'IM'!AC"&amp;MATCH(1,(IM!$F$1:$F$7702=A148)*(ISNUMBER(SEARCH("PMQ2",IM!$AC$1:$AC$7702))),0),"檢核"),"未登錄"),"")</f>
        <v/>
      </c>
      <c r="M148" s="264">
        <f t="array" ref="M148">IF(AND(SUMPRODUCT((IM!F2:F781=A148)*(ISNUMBER(SEARCH("EDC", IM!AC2:AC781))))&gt;0), "EDC", "")</f>
        <v/>
      </c>
      <c r="N148" s="307">
        <f t="array" ref="N148">IF(AND(SUMPRODUCT((IM!F2:F781=A148)*(ISNUMBER(SEARCH("STAR", IM!AC2:AC781))))&gt;0), "STAR", "")</f>
        <v/>
      </c>
      <c r="O148" s="298">
        <f t="array" ref="O148">IFERROR(INDEX(IM!$X$2:$X$652, MATCH(1, (IM!$F$2:$F$652=A148) * (ISNUMBER(SEARCH($D$1, IM!$AC$2:$AC$652))), 0)), "")</f>
        <v/>
      </c>
      <c r="P148" s="192">
        <f>(TEXT(I148,"yyyymmdd"))&amp;$T$3&amp;A148&amp;$T$3&amp;B148&amp;$R$3</f>
        <v/>
      </c>
      <c r="Q148" s="311" t="n"/>
      <c r="R148" s="311" t="n"/>
      <c r="S148" s="311" t="n"/>
      <c r="T148" s="311" t="n"/>
      <c r="U148" s="301">
        <f>IF(AND(W148&lt;&gt;"", X148&lt;&gt;""), 2, IF(OR(W148&lt;&gt;"", X148&lt;&gt;""), 1, 0))</f>
        <v/>
      </c>
      <c r="V148" s="285">
        <f>IF(I148="", "未到店",
IF(M148&lt;&gt;"EDC", "異常",
IF(OR(AND(Y148="STAR", N148="STAR"), AND(Y148&lt;&gt;"STAR", N148="")), "已完工", "異常")
)
)</f>
        <v/>
      </c>
      <c r="X148" s="313" t="inlineStr">
        <is>
          <t>8155001238</t>
        </is>
      </c>
      <c r="Y148" s="313">
        <f>IF(U148&gt;0,"STAR","")</f>
        <v/>
      </c>
    </row>
    <row r="149" ht="15.75" customHeight="1" s="140">
      <c r="A149" s="180" t="n">
        <v>2069</v>
      </c>
      <c r="B149" s="181" t="inlineStr">
        <is>
          <t>板橋江子翠站</t>
        </is>
      </c>
      <c r="C149" s="182">
        <f>VLOOKUP($A149,'0919門市清單主檔'!B:V,20,FALSE)</f>
        <v/>
      </c>
      <c r="D149" s="183">
        <f>VLOOKUP($A149,'0919門市清單主檔'!B:V,21,FALSE)</f>
        <v/>
      </c>
      <c r="E149" s="184">
        <f>VLOOKUP(D149,區域表!A:B,2,FALSE)</f>
        <v/>
      </c>
      <c r="F149" s="185">
        <f>IFERROR(IF(VLOOKUP(A149,門市狀態!A:D,4,FALSE)=0,"",VLOOKUP(A149,門市狀態!A:D,4,FALSE)),"")</f>
        <v/>
      </c>
      <c r="G149" s="186" t="n"/>
      <c r="H149" s="187">
        <f>IF(I149&gt;0,(TEXT(I149,"yyyymmdd")&amp;$T$3&amp;A149&amp;$T$3&amp;B149&amp;$R$3),"")</f>
        <v/>
      </c>
      <c r="I149" s="191" t="inlineStr"/>
      <c r="J149" s="189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/>
      </c>
      <c r="L149" s="261">
        <f t="array" ref="L149">IF(K149&gt;0,IFERROR(HYPERLINK("#'IM'!AC"&amp;MATCH(1,(IM!$F$1:$F$7702=A149)*(ISNUMBER(SEARCH("PMQ2",IM!$AC$1:$AC$7702))),0),"檢核"),"未登錄"),"")</f>
        <v/>
      </c>
      <c r="M149" s="264">
        <f t="array" ref="M149">IF(AND(SUMPRODUCT((IM!F2:F783=A149)*(ISNUMBER(SEARCH("EDC", IM!AC2:AC783))))&gt;0), "EDC", "")</f>
        <v/>
      </c>
      <c r="N149" s="307">
        <f t="array" ref="N149">IF(AND(SUMPRODUCT((IM!F2:F783=A149)*(ISNUMBER(SEARCH("STAR", IM!AC2:AC783))))&gt;0), "STAR", "")</f>
        <v/>
      </c>
      <c r="O149" s="298">
        <f t="array" ref="O149">IFERROR(INDEX(IM!$X$2:$X$652, MATCH(1, (IM!$F$2:$F$652=A149) * (ISNUMBER(SEARCH($D$1, IM!$AC$2:$AC$652))), 0)), "")</f>
        <v/>
      </c>
      <c r="P149" s="192">
        <f>(TEXT(I149,"yyyymmdd"))&amp;$T$3&amp;A149&amp;$T$3&amp;B149&amp;$R$3</f>
        <v/>
      </c>
      <c r="Q149" s="311" t="n"/>
      <c r="R149" s="311" t="n"/>
      <c r="S149" s="311" t="n"/>
      <c r="T149" s="311" t="n"/>
      <c r="U149" s="301">
        <f>IF(AND(W149&lt;&gt;"", X149&lt;&gt;""), 2, IF(OR(W149&lt;&gt;"", X149&lt;&gt;""), 1, 0))</f>
        <v/>
      </c>
      <c r="V149" s="285">
        <f>IF(I149="", "未到店",
IF(M149&lt;&gt;"EDC", "異常",
IF(OR(AND(Y149="STAR", N149="STAR"), AND(Y149&lt;&gt;"STAR", N149="")), "已完工", "異常")
)
)</f>
        <v/>
      </c>
      <c r="W149" s="312" t="inlineStr">
        <is>
          <t>8155001583</t>
        </is>
      </c>
      <c r="X149" s="313" t="inlineStr">
        <is>
          <t>8155002713</t>
        </is>
      </c>
      <c r="Y149" s="313">
        <f>IF(U149&gt;0,"STAR","")</f>
        <v/>
      </c>
    </row>
    <row r="150" ht="15.75" customHeight="1" s="140">
      <c r="A150" s="180" t="inlineStr">
        <is>
          <t>D195</t>
        </is>
      </c>
      <c r="B150" s="181" t="inlineStr">
        <is>
          <t>三重車路頭</t>
        </is>
      </c>
      <c r="C150" s="182">
        <f>VLOOKUP($A150,'0919門市清單主檔'!B:V,20,FALSE)</f>
        <v/>
      </c>
      <c r="D150" s="183">
        <f>VLOOKUP($A150,'0919門市清單主檔'!B:V,21,FALSE)</f>
        <v/>
      </c>
      <c r="E150" s="184">
        <f>VLOOKUP(D150,區域表!A:B,2,FALSE)</f>
        <v/>
      </c>
      <c r="F150" s="185">
        <f>IFERROR(IF(VLOOKUP(A150,門市狀態!A:D,4,FALSE)=0,"",VLOOKUP(A150,門市狀態!A:D,4,FALSE)),"")</f>
        <v/>
      </c>
      <c r="G150" s="186" t="inlineStr"/>
      <c r="H150" s="187">
        <f>IF(I150&gt;0,(TEXT(I150,"yyyymmdd")&amp;$T$3&amp;A150&amp;$T$3&amp;B150&amp;$R$3),"")</f>
        <v/>
      </c>
      <c r="I150" s="191" t="inlineStr"/>
      <c r="J150" s="189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/>
      </c>
      <c r="L150" s="261">
        <f t="array" ref="L150">IF(K150&gt;0,IFERROR(HYPERLINK("#'IM'!AC"&amp;MATCH(1,(IM!$F$1:$F$7702=A150)*(ISNUMBER(SEARCH("PMQ2",IM!$AC$1:$AC$7702))),0),"檢核"),"未登錄"),"")</f>
        <v/>
      </c>
      <c r="M150" s="264">
        <f t="array" ref="M150">IF(AND(SUMPRODUCT((IM!F2:F784=A150)*(ISNUMBER(SEARCH("EDC", IM!AC2:AC784))))&gt;0), "EDC", "")</f>
        <v/>
      </c>
      <c r="N150" s="307">
        <f t="array" ref="N150">IF(AND(SUMPRODUCT((IM!F2:F784=A150)*(ISNUMBER(SEARCH("STAR", IM!AC2:AC784))))&gt;0), "STAR", "")</f>
        <v/>
      </c>
      <c r="O150" s="298">
        <f t="array" ref="O150">IFERROR(INDEX(IM!$X$2:$X$652, MATCH(1, (IM!$F$2:$F$652=A150) * (ISNUMBER(SEARCH($D$1, IM!$AC$2:$AC$652))), 0)), "")</f>
        <v/>
      </c>
      <c r="P150" s="192">
        <f>(TEXT(I150,"yyyymmdd"))&amp;$T$3&amp;A150&amp;$T$3&amp;B150&amp;$R$3</f>
        <v/>
      </c>
      <c r="Q150" s="311" t="n"/>
      <c r="R150" s="311" t="n"/>
      <c r="S150" s="311" t="n"/>
      <c r="T150" s="311" t="n"/>
      <c r="U150" s="301">
        <f>IF(AND(W150&lt;&gt;"", X150&lt;&gt;""), 2, IF(OR(W150&lt;&gt;"", X150&lt;&gt;""), 1, 0))</f>
        <v/>
      </c>
      <c r="V150" s="285">
        <f>IF(I150="", "未到店",
IF(M150&lt;&gt;"EDC", "異常",
IF(OR(AND(Y150="STAR", N150="STAR"), AND(Y150&lt;&gt;"STAR", N150="")), "已完工", "異常")
)
)</f>
        <v/>
      </c>
      <c r="W150" s="312" t="inlineStr">
        <is>
          <t>8155002442</t>
        </is>
      </c>
      <c r="X150" s="313" t="n"/>
      <c r="Y150" s="313">
        <f>IF(U150&gt;0,"STAR","")</f>
        <v/>
      </c>
    </row>
    <row r="151" ht="15.75" customHeight="1" s="140">
      <c r="A151" s="180" t="n">
        <v>2222</v>
      </c>
      <c r="B151" s="181" t="inlineStr">
        <is>
          <t>三重義天店</t>
        </is>
      </c>
      <c r="C151" s="182">
        <f>VLOOKUP($A151,'0919門市清單主檔'!B:V,20,FALSE)</f>
        <v/>
      </c>
      <c r="D151" s="183">
        <f>VLOOKUP($A151,'0919門市清單主檔'!B:V,21,FALSE)</f>
        <v/>
      </c>
      <c r="E151" s="184">
        <f>VLOOKUP(D151,區域表!A:B,2,FALSE)</f>
        <v/>
      </c>
      <c r="F151" s="185">
        <f>IFERROR(IF(VLOOKUP(A151,門市狀態!A:D,4,FALSE)=0,"",VLOOKUP(A151,門市狀態!A:D,4,FALSE)),"")</f>
        <v/>
      </c>
      <c r="G151" s="186" t="inlineStr"/>
      <c r="H151" s="187">
        <f>IF(I151&gt;0,(TEXT(I151,"yyyymmdd")&amp;$T$3&amp;A151&amp;$T$3&amp;B151&amp;$R$3),"")</f>
        <v/>
      </c>
      <c r="I151" s="191" t="inlineStr"/>
      <c r="J151" s="189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/>
      </c>
      <c r="L151" s="261">
        <f t="array" ref="L151">IF(K151&gt;0,IFERROR(HYPERLINK("#'IM'!AC"&amp;MATCH(1,(IM!$F$1:$F$7702=A151)*(ISNUMBER(SEARCH("PMQ2",IM!$AC$1:$AC$7702))),0),"檢核"),"未登錄"),"")</f>
        <v/>
      </c>
      <c r="M151" s="264">
        <f t="array" ref="M151">IF(AND(SUMPRODUCT((IM!F2:F785=A151)*(ISNUMBER(SEARCH("EDC", IM!AC2:AC785))))&gt;0), "EDC", "")</f>
        <v/>
      </c>
      <c r="N151" s="307">
        <f t="array" ref="N151">IF(AND(SUMPRODUCT((IM!F2:F785=A151)*(ISNUMBER(SEARCH("STAR", IM!AC2:AC785))))&gt;0), "STAR", "")</f>
        <v/>
      </c>
      <c r="O151" s="298">
        <f t="array" ref="O151">IFERROR(INDEX(IM!$X$2:$X$652, MATCH(1, (IM!$F$2:$F$652=A151) * (ISNUMBER(SEARCH($D$1, IM!$AC$2:$AC$652))), 0)), "")</f>
        <v/>
      </c>
      <c r="P151" s="192">
        <f>(TEXT(I151,"yyyymmdd"))&amp;$T$3&amp;A151&amp;$T$3&amp;B151&amp;$R$3</f>
        <v/>
      </c>
      <c r="Q151" s="311" t="n"/>
      <c r="R151" s="311" t="n"/>
      <c r="S151" s="311" t="n"/>
      <c r="T151" s="311" t="n"/>
      <c r="U151" s="301">
        <f>IF(AND(W151&lt;&gt;"", X151&lt;&gt;""), 2, IF(OR(W151&lt;&gt;"", X151&lt;&gt;""), 1, 0))</f>
        <v/>
      </c>
      <c r="V151" s="285">
        <f>IF(I151="", "未到店",
IF(M151&lt;&gt;"EDC", "異常",
IF(OR(AND(Y151="STAR", N151="STAR"), AND(Y151&lt;&gt;"STAR", N151="")), "已完工", "異常")
)
)</f>
        <v/>
      </c>
      <c r="W151" s="312" t="inlineStr">
        <is>
          <t>8155001634</t>
        </is>
      </c>
      <c r="X151" s="313" t="inlineStr">
        <is>
          <t>8155001921</t>
        </is>
      </c>
      <c r="Y151" s="313">
        <f>IF(U151&gt;0,"STAR","")</f>
        <v/>
      </c>
    </row>
    <row r="152" ht="15.75" customHeight="1" s="140">
      <c r="A152" s="180" t="n">
        <v>3772</v>
      </c>
      <c r="B152" s="181" t="inlineStr">
        <is>
          <t>三重美溪店</t>
        </is>
      </c>
      <c r="C152" s="182">
        <f>VLOOKUP($A152,'0919門市清單主檔'!B:V,20,FALSE)</f>
        <v/>
      </c>
      <c r="D152" s="183">
        <f>VLOOKUP($A152,'0919門市清單主檔'!B:V,21,FALSE)</f>
        <v/>
      </c>
      <c r="E152" s="184">
        <f>VLOOKUP(D152,區域表!A:B,2,FALSE)</f>
        <v/>
      </c>
      <c r="F152" s="185">
        <f>IFERROR(IF(VLOOKUP(A152,門市狀態!A:D,4,FALSE)=0,"",VLOOKUP(A152,門市狀態!A:D,4,FALSE)),"")</f>
        <v/>
      </c>
      <c r="G152" s="186" t="inlineStr"/>
      <c r="H152" s="187">
        <f>IF(I152&gt;0,(TEXT(I152,"yyyymmdd")&amp;$T$3&amp;A152&amp;$T$3&amp;B152&amp;$R$3),"")</f>
        <v/>
      </c>
      <c r="I152" s="191" t="inlineStr"/>
      <c r="J152" s="189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/>
      </c>
      <c r="L152" s="261">
        <f t="array" ref="L152">IF(K152&gt;0,IFERROR(HYPERLINK("#'IM'!AC"&amp;MATCH(1,(IM!$F$1:$F$7702=A152)*(ISNUMBER(SEARCH("PMQ2",IM!$AC$1:$AC$7702))),0),"檢核"),"未登錄"),"")</f>
        <v/>
      </c>
      <c r="M152" s="264">
        <f t="array" ref="M152">IF(AND(SUMPRODUCT((IM!F2:F786=A152)*(ISNUMBER(SEARCH("EDC", IM!AC2:AC786))))&gt;0), "EDC", "")</f>
        <v/>
      </c>
      <c r="N152" s="307">
        <f t="array" ref="N152">IF(AND(SUMPRODUCT((IM!F2:F786=A152)*(ISNUMBER(SEARCH("STAR", IM!AC2:AC786))))&gt;0), "STAR", "")</f>
        <v/>
      </c>
      <c r="O152" s="298">
        <f t="array" ref="O152">IFERROR(INDEX(IM!$X$2:$X$652, MATCH(1, (IM!$F$2:$F$652=A152) * (ISNUMBER(SEARCH($D$1, IM!$AC$2:$AC$652))), 0)), "")</f>
        <v/>
      </c>
      <c r="P152" s="192">
        <f>(TEXT(I152,"yyyymmdd"))&amp;$T$3&amp;A152&amp;$T$3&amp;B152&amp;$R$3</f>
        <v/>
      </c>
      <c r="Q152" s="311" t="n"/>
      <c r="R152" s="311" t="n"/>
      <c r="S152" s="311" t="n"/>
      <c r="T152" s="311" t="n"/>
      <c r="U152" s="301">
        <f>IF(AND(W152&lt;&gt;"", X152&lt;&gt;""), 2, IF(OR(W152&lt;&gt;"", X152&lt;&gt;""), 1, 0))</f>
        <v/>
      </c>
      <c r="V152" s="285">
        <f>IF(I152="", "未到店",
IF(M152&lt;&gt;"EDC", "異常",
IF(OR(AND(Y152="STAR", N152="STAR"), AND(Y152&lt;&gt;"STAR", N152="")), "已完工", "異常")
)
)</f>
        <v/>
      </c>
      <c r="X152" s="313" t="n"/>
      <c r="Y152" s="313">
        <f>IF(U152&gt;0,"STAR","")</f>
        <v/>
      </c>
    </row>
    <row r="153" ht="15.75" customHeight="1" s="140">
      <c r="A153" s="180" t="n">
        <v>3601</v>
      </c>
      <c r="B153" s="181" t="inlineStr">
        <is>
          <t>北縣重富店</t>
        </is>
      </c>
      <c r="C153" s="182">
        <f>VLOOKUP($A153,'0919門市清單主檔'!B:V,20,FALSE)</f>
        <v/>
      </c>
      <c r="D153" s="183">
        <f>VLOOKUP($A153,'0919門市清單主檔'!B:V,21,FALSE)</f>
        <v/>
      </c>
      <c r="E153" s="184">
        <f>VLOOKUP(D153,區域表!A:B,2,FALSE)</f>
        <v/>
      </c>
      <c r="F153" s="185">
        <f>IFERROR(IF(VLOOKUP(A153,門市狀態!A:D,4,FALSE)=0,"",VLOOKUP(A153,門市狀態!A:D,4,FALSE)),"")</f>
        <v/>
      </c>
      <c r="G153" s="186" t="inlineStr"/>
      <c r="H153" s="187">
        <f>IF(I153&gt;0,(TEXT(I153,"yyyymmdd")&amp;$T$3&amp;A153&amp;$T$3&amp;B153&amp;$R$3),"")</f>
        <v/>
      </c>
      <c r="I153" s="191" t="inlineStr"/>
      <c r="J153" s="189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/>
      </c>
      <c r="L153" s="261">
        <f t="array" ref="L153">IF(K153&gt;0,IFERROR(HYPERLINK("#'IM'!AC"&amp;MATCH(1,(IM!$F$1:$F$7702=A153)*(ISNUMBER(SEARCH("PMQ2",IM!$AC$1:$AC$7702))),0),"檢核"),"未登錄"),"")</f>
        <v/>
      </c>
      <c r="M153" s="264">
        <f t="array" ref="M153">IF(AND(SUMPRODUCT((IM!F2:F787=A153)*(ISNUMBER(SEARCH("EDC", IM!AC2:AC787))))&gt;0), "EDC", "")</f>
        <v/>
      </c>
      <c r="N153" s="307">
        <f t="array" ref="N153">IF(AND(SUMPRODUCT((IM!F2:F787=A153)*(ISNUMBER(SEARCH("STAR", IM!AC2:AC787))))&gt;0), "STAR", "")</f>
        <v/>
      </c>
      <c r="O153" s="298">
        <f t="array" ref="O153">IFERROR(INDEX(IM!$X$2:$X$652, MATCH(1, (IM!$F$2:$F$652=A153) * (ISNUMBER(SEARCH($D$1, IM!$AC$2:$AC$652))), 0)), "")</f>
        <v/>
      </c>
      <c r="P153" s="192">
        <f>(TEXT(I153,"yyyymmdd"))&amp;$T$3&amp;A153&amp;$T$3&amp;B153&amp;$R$3</f>
        <v/>
      </c>
      <c r="Q153" s="311" t="n"/>
      <c r="R153" s="311" t="n"/>
      <c r="S153" s="311" t="n"/>
      <c r="T153" s="311" t="n"/>
      <c r="U153" s="301">
        <f>IF(AND(W153&lt;&gt;"", X153&lt;&gt;""), 2, IF(OR(W153&lt;&gt;"", X153&lt;&gt;""), 1, 0))</f>
        <v/>
      </c>
      <c r="V153" s="285">
        <f>IF(I153="", "未到店",
IF(M153&lt;&gt;"EDC", "異常",
IF(OR(AND(Y153="STAR", N153="STAR"), AND(Y153&lt;&gt;"STAR", N153="")), "已完工", "異常")
)
)</f>
        <v/>
      </c>
      <c r="W153" s="312" t="inlineStr">
        <is>
          <t>8155000881</t>
        </is>
      </c>
      <c r="X153" s="313" t="inlineStr">
        <is>
          <t>8155000882</t>
        </is>
      </c>
      <c r="Y153" s="313">
        <f>IF(U153&gt;0,"STAR","")</f>
        <v/>
      </c>
    </row>
    <row r="154" ht="15.75" customHeight="1" s="140">
      <c r="A154" s="180" t="n">
        <v>3840</v>
      </c>
      <c r="B154" s="181" t="inlineStr">
        <is>
          <t>北縣天龍店</t>
        </is>
      </c>
      <c r="C154" s="182">
        <f>VLOOKUP($A154,'0919門市清單主檔'!B:V,20,FALSE)</f>
        <v/>
      </c>
      <c r="D154" s="183">
        <f>VLOOKUP($A154,'0919門市清單主檔'!B:V,21,FALSE)</f>
        <v/>
      </c>
      <c r="E154" s="184">
        <f>VLOOKUP(D154,區域表!A:B,2,FALSE)</f>
        <v/>
      </c>
      <c r="F154" s="185">
        <f>IFERROR(IF(VLOOKUP(A154,門市狀態!A:D,4,FALSE)=0,"",VLOOKUP(A154,門市狀態!A:D,4,FALSE)),"")</f>
        <v/>
      </c>
      <c r="G154" s="186" t="inlineStr"/>
      <c r="H154" s="187">
        <f>IF(I154&gt;0,(TEXT(I154,"yyyymmdd")&amp;$T$3&amp;A154&amp;$T$3&amp;B154&amp;$R$3),"")</f>
        <v/>
      </c>
      <c r="I154" s="191" t="inlineStr"/>
      <c r="J154" s="189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/>
      </c>
      <c r="L154" s="261">
        <f t="array" ref="L154">IF(K154&gt;0,IFERROR(HYPERLINK("#'IM'!AC"&amp;MATCH(1,(IM!$F$1:$F$7702=A154)*(ISNUMBER(SEARCH("PMQ2",IM!$AC$1:$AC$7702))),0),"檢核"),"未登錄"),"")</f>
        <v/>
      </c>
      <c r="M154" s="264">
        <f t="array" ref="M154">IF(AND(SUMPRODUCT((IM!F2:F788=A154)*(ISNUMBER(SEARCH("EDC", IM!AC2:AC788))))&gt;0), "EDC", "")</f>
        <v/>
      </c>
      <c r="N154" s="307">
        <f t="array" ref="N154">IF(AND(SUMPRODUCT((IM!F2:F788=A154)*(ISNUMBER(SEARCH("STAR", IM!AC2:AC788))))&gt;0), "STAR", "")</f>
        <v/>
      </c>
      <c r="O154" s="298">
        <f t="array" ref="O154">IFERROR(INDEX(IM!$X$2:$X$652, MATCH(1, (IM!$F$2:$F$652=A154) * (ISNUMBER(SEARCH($D$1, IM!$AC$2:$AC$652))), 0)), "")</f>
        <v/>
      </c>
      <c r="P154" s="192">
        <f>(TEXT(I154,"yyyymmdd"))&amp;$T$3&amp;A154&amp;$T$3&amp;B154&amp;$R$3</f>
        <v/>
      </c>
      <c r="Q154" s="311" t="n"/>
      <c r="R154" s="311" t="n"/>
      <c r="S154" s="311" t="n"/>
      <c r="T154" s="311" t="n"/>
      <c r="U154" s="301">
        <f>IF(AND(W154&lt;&gt;"", X154&lt;&gt;""), 2, IF(OR(W154&lt;&gt;"", X154&lt;&gt;""), 1, 0))</f>
        <v/>
      </c>
      <c r="V154" s="285">
        <f>IF(I154="", "未到店",
IF(M154&lt;&gt;"EDC", "異常",
IF(OR(AND(Y154="STAR", N154="STAR"), AND(Y154&lt;&gt;"STAR", N154="")), "已完工", "異常")
)
)</f>
        <v/>
      </c>
      <c r="W154" s="312" t="inlineStr">
        <is>
          <t>8155002245</t>
        </is>
      </c>
      <c r="X154" s="313" t="inlineStr">
        <is>
          <t>8155000291</t>
        </is>
      </c>
      <c r="Y154" s="313">
        <f>IF(U154&gt;0,"STAR","")</f>
        <v/>
      </c>
    </row>
    <row r="155" ht="15.75" customHeight="1" s="140">
      <c r="A155" s="180" t="n">
        <v>4352</v>
      </c>
      <c r="B155" s="181" t="inlineStr">
        <is>
          <t>三重公園店</t>
        </is>
      </c>
      <c r="C155" s="182">
        <f>VLOOKUP($A155,'0919門市清單主檔'!B:V,20,FALSE)</f>
        <v/>
      </c>
      <c r="D155" s="183">
        <f>VLOOKUP($A155,'0919門市清單主檔'!B:V,21,FALSE)</f>
        <v/>
      </c>
      <c r="E155" s="184">
        <f>VLOOKUP(D155,區域表!A:B,2,FALSE)</f>
        <v/>
      </c>
      <c r="F155" s="185">
        <f>IFERROR(IF(VLOOKUP(A155,門市狀態!A:D,4,FALSE)=0,"",VLOOKUP(A155,門市狀態!A:D,4,FALSE)),"")</f>
        <v/>
      </c>
      <c r="G155" s="186" t="inlineStr"/>
      <c r="H155" s="187">
        <f>IF(I155&gt;0,(TEXT(I155,"yyyymmdd")&amp;$T$3&amp;A155&amp;$T$3&amp;B155&amp;$R$3),"")</f>
        <v/>
      </c>
      <c r="I155" s="191" t="inlineStr"/>
      <c r="J155" s="189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/>
      </c>
      <c r="L155" s="261">
        <f t="array" ref="L155">IF(K155&gt;0,IFERROR(HYPERLINK("#'IM'!AC"&amp;MATCH(1,(IM!$F$1:$F$7702=A155)*(ISNUMBER(SEARCH("PMQ2",IM!$AC$1:$AC$7702))),0),"檢核"),"未登錄"),"")</f>
        <v/>
      </c>
      <c r="M155" s="264">
        <f t="array" ref="M155">IF(AND(SUMPRODUCT((IM!F2:F789=A155)*(ISNUMBER(SEARCH("EDC", IM!AC2:AC789))))&gt;0), "EDC", "")</f>
        <v/>
      </c>
      <c r="N155" s="307">
        <f t="array" ref="N155">IF(AND(SUMPRODUCT((IM!F2:F789=A155)*(ISNUMBER(SEARCH("STAR", IM!AC2:AC789))))&gt;0), "STAR", "")</f>
        <v/>
      </c>
      <c r="O155" s="298">
        <f t="array" ref="O155">IFERROR(INDEX(IM!$X$2:$X$652, MATCH(1, (IM!$F$2:$F$652=A155) * (ISNUMBER(SEARCH($D$1, IM!$AC$2:$AC$652))), 0)), "")</f>
        <v/>
      </c>
      <c r="P155" s="192">
        <f>(TEXT(I155,"yyyymmdd"))&amp;$T$3&amp;A155&amp;$T$3&amp;B155&amp;$R$3</f>
        <v/>
      </c>
      <c r="Q155" s="311" t="n"/>
      <c r="R155" s="311" t="n"/>
      <c r="S155" s="311" t="n"/>
      <c r="T155" s="311" t="n"/>
      <c r="U155" s="301">
        <f>IF(AND(W155&lt;&gt;"", X155&lt;&gt;""), 2, IF(OR(W155&lt;&gt;"", X155&lt;&gt;""), 1, 0))</f>
        <v/>
      </c>
      <c r="V155" s="285">
        <f>IF(I155="", "未到店",
IF(M155&lt;&gt;"EDC", "異常",
IF(OR(AND(Y155="STAR", N155="STAR"), AND(Y155&lt;&gt;"STAR", N155="")), "已完工", "異常")
)
)</f>
        <v/>
      </c>
      <c r="W155" s="312" t="inlineStr">
        <is>
          <t>8155002162</t>
        </is>
      </c>
      <c r="X155" s="313" t="inlineStr">
        <is>
          <t>8155002163</t>
        </is>
      </c>
      <c r="Y155" s="313">
        <f>IF(U155&gt;0,"STAR","")</f>
        <v/>
      </c>
    </row>
    <row r="156" ht="15.75" customHeight="1" s="140">
      <c r="A156" s="180" t="n">
        <v>3796</v>
      </c>
      <c r="B156" s="181" t="inlineStr">
        <is>
          <t>三重進安店</t>
        </is>
      </c>
      <c r="C156" s="182">
        <f>VLOOKUP($A156,'0919門市清單主檔'!B:V,20,FALSE)</f>
        <v/>
      </c>
      <c r="D156" s="183">
        <f>VLOOKUP($A156,'0919門市清單主檔'!B:V,21,FALSE)</f>
        <v/>
      </c>
      <c r="E156" s="184">
        <f>VLOOKUP(D156,區域表!A:B,2,FALSE)</f>
        <v/>
      </c>
      <c r="F156" s="185">
        <f>IFERROR(IF(VLOOKUP(A156,門市狀態!A:D,4,FALSE)=0,"",VLOOKUP(A156,門市狀態!A:D,4,FALSE)),"")</f>
        <v/>
      </c>
      <c r="G156" s="186" t="inlineStr"/>
      <c r="H156" s="187">
        <f>IF(I156&gt;0,(TEXT(I156,"yyyymmdd")&amp;$T$3&amp;A156&amp;$T$3&amp;B156&amp;$R$3),"")</f>
        <v/>
      </c>
      <c r="I156" s="191" t="inlineStr"/>
      <c r="J156" s="189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/>
      </c>
      <c r="L156" s="261">
        <f t="array" ref="L156">IF(K156&gt;0,IFERROR(HYPERLINK("#'IM'!AC"&amp;MATCH(1,(IM!$F$1:$F$7702=A156)*(ISNUMBER(SEARCH("PMQ2",IM!$AC$1:$AC$7702))),0),"檢核"),"未登錄"),"")</f>
        <v/>
      </c>
      <c r="M156" s="264">
        <f t="array" ref="M156">IF(AND(SUMPRODUCT((IM!F2:F791=A156)*(ISNUMBER(SEARCH("EDC", IM!AC2:AC791))))&gt;0), "EDC", "")</f>
        <v/>
      </c>
      <c r="N156" s="307">
        <f t="array" ref="N156">IF(AND(SUMPRODUCT((IM!F2:F791=A156)*(ISNUMBER(SEARCH("STAR", IM!AC2:AC791))))&gt;0), "STAR", "")</f>
        <v/>
      </c>
      <c r="O156" s="298">
        <f t="array" ref="O156">IFERROR(INDEX(IM!$X$2:$X$652, MATCH(1, (IM!$F$2:$F$652=A156) * (ISNUMBER(SEARCH($D$1, IM!$AC$2:$AC$652))), 0)), "")</f>
        <v/>
      </c>
      <c r="P156" s="192">
        <f>(TEXT(I156,"yyyymmdd"))&amp;$T$3&amp;A156&amp;$T$3&amp;B156&amp;$R$3</f>
        <v/>
      </c>
      <c r="Q156" s="311" t="n"/>
      <c r="R156" s="311" t="n"/>
      <c r="S156" s="311" t="n"/>
      <c r="T156" s="311" t="n"/>
      <c r="U156" s="301">
        <f>IF(AND(W156&lt;&gt;"", X156&lt;&gt;""), 2, IF(OR(W156&lt;&gt;"", X156&lt;&gt;""), 1, 0))</f>
        <v/>
      </c>
      <c r="V156" s="285">
        <f>IF(I156="", "未到店",
IF(M156&lt;&gt;"EDC", "異常",
IF(OR(AND(Y156="STAR", N156="STAR"), AND(Y156&lt;&gt;"STAR", N156="")), "已完工", "異常")
)
)</f>
        <v/>
      </c>
      <c r="W156" s="312" t="inlineStr">
        <is>
          <t>8155002375</t>
        </is>
      </c>
      <c r="X156" s="313" t="inlineStr">
        <is>
          <t>8155002229</t>
        </is>
      </c>
      <c r="Y156" s="313">
        <f>IF(U156&gt;0,"STAR","")</f>
        <v/>
      </c>
    </row>
    <row r="157" ht="15.75" customHeight="1" s="140">
      <c r="A157" s="180" t="inlineStr">
        <is>
          <t>D620</t>
        </is>
      </c>
      <c r="B157" s="181" t="inlineStr">
        <is>
          <t>北縣三愛三店</t>
        </is>
      </c>
      <c r="C157" s="182">
        <f>VLOOKUP($A157,'0919門市清單主檔'!B:V,20,FALSE)</f>
        <v/>
      </c>
      <c r="D157" s="183">
        <f>VLOOKUP($A157,'0919門市清單主檔'!B:V,21,FALSE)</f>
        <v/>
      </c>
      <c r="E157" s="184">
        <f>VLOOKUP(D157,區域表!A:B,2,FALSE)</f>
        <v/>
      </c>
      <c r="F157" s="185">
        <f>IFERROR(IF(VLOOKUP(A157,門市狀態!A:D,4,FALSE)=0,"",VLOOKUP(A157,門市狀態!A:D,4,FALSE)),"")</f>
        <v/>
      </c>
      <c r="G157" s="186" t="inlineStr"/>
      <c r="H157" s="187">
        <f>IF(I157&gt;0,(TEXT(I157,"yyyymmdd")&amp;$T$3&amp;A157&amp;$T$3&amp;B157&amp;$R$3),"")</f>
        <v/>
      </c>
      <c r="I157" s="191" t="inlineStr"/>
      <c r="J157" s="189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/>
      </c>
      <c r="L157" s="261">
        <f t="array" ref="L157">IF(K157&gt;0,IFERROR(HYPERLINK("#'IM'!AC"&amp;MATCH(1,(IM!$F$1:$F$7702=A157)*(ISNUMBER(SEARCH("PMQ2",IM!$AC$1:$AC$7702))),0),"檢核"),"未登錄"),"")</f>
        <v/>
      </c>
      <c r="M157" s="264">
        <f t="array" ref="M157">IF(AND(SUMPRODUCT((IM!F2:F792=A157)*(ISNUMBER(SEARCH("EDC", IM!AC2:AC792))))&gt;0), "EDC", "")</f>
        <v/>
      </c>
      <c r="N157" s="307">
        <f t="array" ref="N157">IF(AND(SUMPRODUCT((IM!F2:F792=A157)*(ISNUMBER(SEARCH("STAR", IM!AC2:AC792))))&gt;0), "STAR", "")</f>
        <v/>
      </c>
      <c r="O157" s="298">
        <f t="array" ref="O157">IFERROR(INDEX(IM!$X$2:$X$652, MATCH(1, (IM!$F$2:$F$652=A157) * (ISNUMBER(SEARCH($D$1, IM!$AC$2:$AC$652))), 0)), "")</f>
        <v/>
      </c>
      <c r="P157" s="192">
        <f>(TEXT(I157,"yyyymmdd"))&amp;$T$3&amp;A157&amp;$T$3&amp;B157&amp;$R$3</f>
        <v/>
      </c>
      <c r="Q157" s="311" t="n"/>
      <c r="R157" s="311" t="n"/>
      <c r="S157" s="311" t="n"/>
      <c r="T157" s="311" t="n"/>
      <c r="U157" s="301">
        <f>IF(AND(W157&lt;&gt;"", X157&lt;&gt;""), 2, IF(OR(W157&lt;&gt;"", X157&lt;&gt;""), 1, 0))</f>
        <v/>
      </c>
      <c r="V157" s="285">
        <f>IF(I157="", "未到店",
IF(M157&lt;&gt;"EDC", "異常",
IF(OR(AND(Y157="STAR", N157="STAR"), AND(Y157&lt;&gt;"STAR", N157="")), "已完工", "異常")
)
)</f>
        <v/>
      </c>
      <c r="W157" s="312" t="inlineStr">
        <is>
          <t>8155002463</t>
        </is>
      </c>
      <c r="X157" s="313" t="inlineStr">
        <is>
          <t>8155002464</t>
        </is>
      </c>
      <c r="Y157" s="313">
        <f>IF(U157&gt;0,"STAR","")</f>
        <v/>
      </c>
    </row>
    <row r="158" ht="15.75" customHeight="1" s="140">
      <c r="A158" s="180" t="inlineStr">
        <is>
          <t>D346</t>
        </is>
      </c>
      <c r="B158" s="181" t="inlineStr">
        <is>
          <t>三重維德店</t>
        </is>
      </c>
      <c r="C158" s="182">
        <f>VLOOKUP($A158,'0919門市清單主檔'!B:V,20,FALSE)</f>
        <v/>
      </c>
      <c r="D158" s="183">
        <f>VLOOKUP($A158,'0919門市清單主檔'!B:V,21,FALSE)</f>
        <v/>
      </c>
      <c r="E158" s="184">
        <f>VLOOKUP(D158,區域表!A:B,2,FALSE)</f>
        <v/>
      </c>
      <c r="F158" s="185">
        <f>IFERROR(IF(VLOOKUP(A158,門市狀態!A:D,4,FALSE)=0,"",VLOOKUP(A158,門市狀態!A:D,4,FALSE)),"")</f>
        <v/>
      </c>
      <c r="G158" s="186" t="inlineStr"/>
      <c r="H158" s="187">
        <f>IF(I158&gt;0,(TEXT(I158,"yyyymmdd")&amp;$T$3&amp;A158&amp;$T$3&amp;B158&amp;$R$3),"")</f>
        <v/>
      </c>
      <c r="I158" s="191" t="inlineStr"/>
      <c r="J158" s="189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/>
      </c>
      <c r="L158" s="261">
        <f t="array" ref="L158">IF(K158&gt;0,IFERROR(HYPERLINK("#'IM'!AC"&amp;MATCH(1,(IM!$F$1:$F$7702=A158)*(ISNUMBER(SEARCH("PMQ2",IM!$AC$1:$AC$7702))),0),"檢核"),"未登錄"),"")</f>
        <v/>
      </c>
      <c r="M158" s="264">
        <f t="array" ref="M158">IF(AND(SUMPRODUCT((IM!F2:F793=A158)*(ISNUMBER(SEARCH("EDC", IM!AC2:AC793))))&gt;0), "EDC", "")</f>
        <v/>
      </c>
      <c r="N158" s="307">
        <f t="array" ref="N158">IF(AND(SUMPRODUCT((IM!F2:F793=A158)*(ISNUMBER(SEARCH("STAR", IM!AC2:AC793))))&gt;0), "STAR", "")</f>
        <v/>
      </c>
      <c r="O158" s="298">
        <f t="array" ref="O158">IFERROR(INDEX(IM!$X$2:$X$652, MATCH(1, (IM!$F$2:$F$652=A158) * (ISNUMBER(SEARCH($D$1, IM!$AC$2:$AC$652))), 0)), "")</f>
        <v/>
      </c>
      <c r="P158" s="192">
        <f>(TEXT(I158,"yyyymmdd"))&amp;$T$3&amp;A158&amp;$T$3&amp;B158&amp;$R$3</f>
        <v/>
      </c>
      <c r="Q158" s="311" t="n"/>
      <c r="R158" s="311" t="n"/>
      <c r="S158" s="311" t="n"/>
      <c r="T158" s="311" t="n"/>
      <c r="U158" s="301">
        <f>IF(AND(W158&lt;&gt;"", X158&lt;&gt;""), 2, IF(OR(W158&lt;&gt;"", X158&lt;&gt;""), 1, 0))</f>
        <v/>
      </c>
      <c r="V158" s="285">
        <f>IF(I158="", "未到店",
IF(M158&lt;&gt;"EDC", "異常",
IF(OR(AND(Y158="STAR", N158="STAR"), AND(Y158&lt;&gt;"STAR", N158="")), "已完工", "異常")
)
)</f>
        <v/>
      </c>
      <c r="X158" s="313" t="inlineStr">
        <is>
          <t>8155002450</t>
        </is>
      </c>
      <c r="Y158" s="313">
        <f>IF(U158&gt;0,"STAR","")</f>
        <v/>
      </c>
    </row>
    <row r="159" ht="15.75" customHeight="1" s="140">
      <c r="A159" s="180" t="n">
        <v>2303</v>
      </c>
      <c r="B159" s="181" t="inlineStr">
        <is>
          <t>三重三和夜市</t>
        </is>
      </c>
      <c r="C159" s="182">
        <f>VLOOKUP($A159,'0919門市清單主檔'!B:V,20,FALSE)</f>
        <v/>
      </c>
      <c r="D159" s="183">
        <f>VLOOKUP($A159,'0919門市清單主檔'!B:V,21,FALSE)</f>
        <v/>
      </c>
      <c r="E159" s="184">
        <f>VLOOKUP(D159,區域表!A:B,2,FALSE)</f>
        <v/>
      </c>
      <c r="F159" s="185">
        <f>IFERROR(IF(VLOOKUP(A159,門市狀態!A:D,4,FALSE)=0,"",VLOOKUP(A159,門市狀態!A:D,4,FALSE)),"")</f>
        <v/>
      </c>
      <c r="G159" s="186" t="inlineStr"/>
      <c r="H159" s="187">
        <f>IF(I159&gt;0,(TEXT(I159,"yyyymmdd")&amp;$T$3&amp;A159&amp;$T$3&amp;B159&amp;$R$3),"")</f>
        <v/>
      </c>
      <c r="I159" s="191" t="inlineStr"/>
      <c r="J159" s="189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/>
      </c>
      <c r="L159" s="261">
        <f t="array" ref="L159">IF(K159&gt;0,IFERROR(HYPERLINK("#'IM'!AC"&amp;MATCH(1,(IM!$F$1:$F$7702=A159)*(ISNUMBER(SEARCH("PMQ2",IM!$AC$1:$AC$7702))),0),"檢核"),"未登錄"),"")</f>
        <v/>
      </c>
      <c r="M159" s="264">
        <f t="array" ref="M159">IF(AND(SUMPRODUCT((IM!F2:F794=A159)*(ISNUMBER(SEARCH("EDC", IM!AC2:AC794))))&gt;0), "EDC", "")</f>
        <v/>
      </c>
      <c r="N159" s="307">
        <f t="array" ref="N159">IF(AND(SUMPRODUCT((IM!F2:F794=A159)*(ISNUMBER(SEARCH("STAR", IM!AC2:AC794))))&gt;0), "STAR", "")</f>
        <v/>
      </c>
      <c r="O159" s="298">
        <f t="array" ref="O159">IFERROR(INDEX(IM!$X$2:$X$652, MATCH(1, (IM!$F$2:$F$652=A159) * (ISNUMBER(SEARCH($D$1, IM!$AC$2:$AC$652))), 0)), "")</f>
        <v/>
      </c>
      <c r="P159" s="192">
        <f>(TEXT(I159,"yyyymmdd"))&amp;$T$3&amp;A159&amp;$T$3&amp;B159&amp;$R$3</f>
        <v/>
      </c>
      <c r="Q159" s="311" t="n"/>
      <c r="R159" s="311" t="n"/>
      <c r="S159" s="311" t="n"/>
      <c r="T159" s="311" t="n"/>
      <c r="U159" s="301">
        <f>IF(AND(W159&lt;&gt;"", X159&lt;&gt;""), 2, IF(OR(W159&lt;&gt;"", X159&lt;&gt;""), 1, 0))</f>
        <v/>
      </c>
      <c r="V159" s="285">
        <f>IF(I159="", "未到店",
IF(M159&lt;&gt;"EDC", "異常",
IF(OR(AND(Y159="STAR", N159="STAR"), AND(Y159&lt;&gt;"STAR", N159="")), "已完工", "異常")
)
)</f>
        <v/>
      </c>
      <c r="W159" s="312" t="inlineStr">
        <is>
          <t>8155001669</t>
        </is>
      </c>
      <c r="X159" s="313" t="inlineStr">
        <is>
          <t>8155001670</t>
        </is>
      </c>
      <c r="Y159" s="313">
        <f>IF(U159&gt;0,"STAR","")</f>
        <v/>
      </c>
    </row>
    <row r="160" ht="15.75" customHeight="1" s="140">
      <c r="A160" s="180" t="n">
        <v>4098</v>
      </c>
      <c r="B160" s="181" t="inlineStr">
        <is>
          <t>三重仁美店</t>
        </is>
      </c>
      <c r="C160" s="182">
        <f>VLOOKUP($A160,'0919門市清單主檔'!B:V,20,FALSE)</f>
        <v/>
      </c>
      <c r="D160" s="183">
        <f>VLOOKUP($A160,'0919門市清單主檔'!B:V,21,FALSE)</f>
        <v/>
      </c>
      <c r="E160" s="184">
        <f>VLOOKUP(D160,區域表!A:B,2,FALSE)</f>
        <v/>
      </c>
      <c r="F160" s="185">
        <f>IFERROR(IF(VLOOKUP(A160,門市狀態!A:D,4,FALSE)=0,"",VLOOKUP(A160,門市狀態!A:D,4,FALSE)),"")</f>
        <v/>
      </c>
      <c r="G160" s="186" t="inlineStr"/>
      <c r="H160" s="187">
        <f>IF(I160&gt;0,(TEXT(I160,"yyyymmdd")&amp;$T$3&amp;A160&amp;$T$3&amp;B160&amp;$R$3),"")</f>
        <v/>
      </c>
      <c r="I160" s="191" t="inlineStr"/>
      <c r="J160" s="189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/>
      </c>
      <c r="L160" s="261">
        <f t="array" ref="L160">IF(K160&gt;0,IFERROR(HYPERLINK("#'IM'!AC"&amp;MATCH(1,(IM!$F$1:$F$7702=A160)*(ISNUMBER(SEARCH("PMQ2",IM!$AC$1:$AC$7702))),0),"檢核"),"未登錄"),"")</f>
        <v/>
      </c>
      <c r="M160" s="264">
        <f t="array" ref="M160">IF(AND(SUMPRODUCT((IM!F2:F795=A160)*(ISNUMBER(SEARCH("EDC", IM!AC2:AC795))))&gt;0), "EDC", "")</f>
        <v/>
      </c>
      <c r="N160" s="307">
        <f t="array" ref="N160">IF(AND(SUMPRODUCT((IM!F2:F795=A160)*(ISNUMBER(SEARCH("STAR", IM!AC2:AC795))))&gt;0), "STAR", "")</f>
        <v/>
      </c>
      <c r="O160" s="298">
        <f t="array" ref="O160">IFERROR(INDEX(IM!$X$2:$X$652, MATCH(1, (IM!$F$2:$F$652=A160) * (ISNUMBER(SEARCH($D$1, IM!$AC$2:$AC$652))), 0)), "")</f>
        <v/>
      </c>
      <c r="P160" s="192">
        <f>(TEXT(I160,"yyyymmdd"))&amp;$T$3&amp;A160&amp;$T$3&amp;B160&amp;$R$3</f>
        <v/>
      </c>
      <c r="Q160" s="311" t="n"/>
      <c r="R160" s="311" t="n"/>
      <c r="S160" s="311" t="n"/>
      <c r="T160" s="311" t="n"/>
      <c r="U160" s="301">
        <f>IF(AND(W160&lt;&gt;"", X160&lt;&gt;""), 2, IF(OR(W160&lt;&gt;"", X160&lt;&gt;""), 1, 0))</f>
        <v/>
      </c>
      <c r="V160" s="285">
        <f>IF(I160="", "未到店",
IF(M160&lt;&gt;"EDC", "異常",
IF(OR(AND(Y160="STAR", N160="STAR"), AND(Y160&lt;&gt;"STAR", N160="")), "已完工", "異常")
)
)</f>
        <v/>
      </c>
      <c r="W160" s="312" t="inlineStr">
        <is>
          <t>8155002443</t>
        </is>
      </c>
      <c r="X160" s="313" t="n"/>
      <c r="Y160" s="313">
        <f>IF(U160&gt;0,"STAR","")</f>
        <v/>
      </c>
    </row>
    <row r="161" ht="15.75" customHeight="1" s="140">
      <c r="A161" s="180" t="n">
        <v>3811</v>
      </c>
      <c r="B161" s="181" t="inlineStr">
        <is>
          <t>三重碧華公園</t>
        </is>
      </c>
      <c r="C161" s="182">
        <f>VLOOKUP($A161,'0919門市清單主檔'!B:V,20,FALSE)</f>
        <v/>
      </c>
      <c r="D161" s="183">
        <f>VLOOKUP($A161,'0919門市清單主檔'!B:V,21,FALSE)</f>
        <v/>
      </c>
      <c r="E161" s="184">
        <f>VLOOKUP(D161,區域表!A:B,2,FALSE)</f>
        <v/>
      </c>
      <c r="F161" s="185">
        <f>IFERROR(IF(VLOOKUP(A161,門市狀態!A:D,4,FALSE)=0,"",VLOOKUP(A161,門市狀態!A:D,4,FALSE)),"")</f>
        <v/>
      </c>
      <c r="G161" s="186" t="inlineStr"/>
      <c r="H161" s="187">
        <f>IF(I161&gt;0,(TEXT(I161,"yyyymmdd")&amp;$T$3&amp;A161&amp;$T$3&amp;B161&amp;$R$3),"")</f>
        <v/>
      </c>
      <c r="I161" s="191" t="inlineStr"/>
      <c r="J161" s="189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/>
      </c>
      <c r="L161" s="261">
        <f t="array" ref="L161">IF(K161&gt;0,IFERROR(HYPERLINK("#'IM'!AC"&amp;MATCH(1,(IM!$F$1:$F$7702=A161)*(ISNUMBER(SEARCH("PMQ2",IM!$AC$1:$AC$7702))),0),"檢核"),"未登錄"),"")</f>
        <v/>
      </c>
      <c r="M161" s="264">
        <f t="array" ref="M161">IF(AND(SUMPRODUCT((IM!F2:F796=A161)*(ISNUMBER(SEARCH("EDC", IM!AC2:AC796))))&gt;0), "EDC", "")</f>
        <v/>
      </c>
      <c r="N161" s="307">
        <f t="array" ref="N161">IF(AND(SUMPRODUCT((IM!F2:F796=A161)*(ISNUMBER(SEARCH("STAR", IM!AC2:AC796))))&gt;0), "STAR", "")</f>
        <v/>
      </c>
      <c r="O161" s="298">
        <f t="array" ref="O161">IFERROR(INDEX(IM!$X$2:$X$652, MATCH(1, (IM!$F$2:$F$652=A161) * (ISNUMBER(SEARCH($D$1, IM!$AC$2:$AC$652))), 0)), "")</f>
        <v/>
      </c>
      <c r="P161" s="192">
        <f>(TEXT(I161,"yyyymmdd"))&amp;$T$3&amp;A161&amp;$T$3&amp;B161&amp;$R$3</f>
        <v/>
      </c>
      <c r="Q161" s="311" t="n"/>
      <c r="R161" s="311" t="n"/>
      <c r="S161" s="311" t="n"/>
      <c r="T161" s="311" t="n"/>
      <c r="U161" s="301">
        <f>IF(AND(W161&lt;&gt;"", X161&lt;&gt;""), 2, IF(OR(W161&lt;&gt;"", X161&lt;&gt;""), 1, 0))</f>
        <v/>
      </c>
      <c r="V161" s="285">
        <f>IF(I161="", "未到店",
IF(M161&lt;&gt;"EDC", "異常",
IF(OR(AND(Y161="STAR", N161="STAR"), AND(Y161&lt;&gt;"STAR", N161="")), "已完工", "異常")
)
)</f>
        <v/>
      </c>
      <c r="W161" s="312" t="inlineStr">
        <is>
          <t>8155002233</t>
        </is>
      </c>
      <c r="X161" s="313" t="inlineStr">
        <is>
          <t>8155002234</t>
        </is>
      </c>
      <c r="Y161" s="313">
        <f>IF(U161&gt;0,"STAR","")</f>
        <v/>
      </c>
    </row>
    <row r="162" ht="15.75" customHeight="1" s="140">
      <c r="A162" s="180" t="inlineStr">
        <is>
          <t>L517</t>
        </is>
      </c>
      <c r="B162" s="181" t="inlineStr">
        <is>
          <t>車麗屋蘆洲店</t>
        </is>
      </c>
      <c r="C162" s="182">
        <f>VLOOKUP($A162,'0919門市清單主檔'!B:V,20,FALSE)</f>
        <v/>
      </c>
      <c r="D162" s="183">
        <f>VLOOKUP($A162,'0919門市清單主檔'!B:V,21,FALSE)</f>
        <v/>
      </c>
      <c r="E162" s="184">
        <f>VLOOKUP(D162,區域表!A:B,2,FALSE)</f>
        <v/>
      </c>
      <c r="F162" s="185">
        <f>IFERROR(IF(VLOOKUP(A162,門市狀態!A:D,4,FALSE)=0,"",VLOOKUP(A162,門市狀態!A:D,4,FALSE)),"")</f>
        <v/>
      </c>
      <c r="G162" s="186" t="inlineStr">
        <is>
          <t>萊到店 WebPOS</t>
        </is>
      </c>
      <c r="H162" s="187">
        <f>IF(I162&gt;0,(TEXT(I162,"yyyymmdd")&amp;$T$3&amp;A162&amp;$T$3&amp;B162&amp;$R$3),"")</f>
        <v/>
      </c>
      <c r="I162" s="191" t="inlineStr"/>
      <c r="J162" s="189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/>
      </c>
      <c r="L162" s="261">
        <f t="array" ref="L162">IF(K162&gt;0,IFERROR(HYPERLINK("#'IM'!AC"&amp;MATCH(1,(IM!$F$1:$F$7702=A162)*(ISNUMBER(SEARCH("PMQ2",IM!$AC$1:$AC$7702))),0),"檢核"),"未登錄"),"")</f>
        <v/>
      </c>
      <c r="M162" s="264">
        <f t="array" ref="M162">IF(AND(SUMPRODUCT((IM!F2:F797=A162)*(ISNUMBER(SEARCH("EDC", IM!AC2:AC797))))&gt;0), "EDC", "")</f>
        <v/>
      </c>
      <c r="N162" s="307">
        <f t="array" ref="N162">IF(AND(SUMPRODUCT((IM!F2:F797=A162)*(ISNUMBER(SEARCH("STAR", IM!AC2:AC797))))&gt;0), "STAR", "")</f>
        <v/>
      </c>
      <c r="O162" s="298">
        <f t="array" ref="O162">IFERROR(INDEX(IM!$X$2:$X$652, MATCH(1, (IM!$F$2:$F$652=A162) * (ISNUMBER(SEARCH($D$1, IM!$AC$2:$AC$652))), 0)), "")</f>
        <v/>
      </c>
      <c r="P162" s="192">
        <f>(TEXT(I162,"yyyymmdd"))&amp;$T$3&amp;A162&amp;$T$3&amp;B162&amp;$R$3</f>
        <v/>
      </c>
      <c r="Q162" s="311" t="n"/>
      <c r="R162" s="311" t="n"/>
      <c r="S162" s="311" t="n"/>
      <c r="T162" s="311" t="n"/>
      <c r="U162" s="301">
        <f>IF(AND(W162&lt;&gt;"", X162&lt;&gt;""), 2, IF(OR(W162&lt;&gt;"", X162&lt;&gt;""), 1, 0))</f>
        <v/>
      </c>
      <c r="V162" s="285">
        <f>IF(I162="", "未到店",
IF(M162&lt;&gt;"EDC", "異常",
IF(OR(AND(Y162="STAR", N162="STAR"), AND(Y162&lt;&gt;"STAR", N162="")), "已完工", "異常")
)
)</f>
        <v/>
      </c>
      <c r="X162" s="313" t="n"/>
      <c r="Y162" s="313">
        <f>IF(U162&gt;0,"STAR","")</f>
        <v/>
      </c>
    </row>
    <row r="163" ht="15.75" customHeight="1" s="140">
      <c r="A163" s="180" t="inlineStr">
        <is>
          <t>D350</t>
        </is>
      </c>
      <c r="B163" s="181" t="inlineStr">
        <is>
          <t>北縣仁和店</t>
        </is>
      </c>
      <c r="C163" s="182">
        <f>VLOOKUP($A163,'0919門市清單主檔'!B:V,20,FALSE)</f>
        <v/>
      </c>
      <c r="D163" s="183">
        <f>VLOOKUP($A163,'0919門市清單主檔'!B:V,21,FALSE)</f>
        <v/>
      </c>
      <c r="E163" s="184">
        <f>VLOOKUP(D163,區域表!A:B,2,FALSE)</f>
        <v/>
      </c>
      <c r="F163" s="185">
        <f>IFERROR(IF(VLOOKUP(A163,門市狀態!A:D,4,FALSE)=0,"",VLOOKUP(A163,門市狀態!A:D,4,FALSE)),"")</f>
        <v/>
      </c>
      <c r="G163" s="186" t="inlineStr"/>
      <c r="H163" s="187">
        <f>IF(I163&gt;0,(TEXT(I163,"yyyymmdd")&amp;$T$3&amp;A163&amp;$T$3&amp;B163&amp;$R$3),"")</f>
        <v/>
      </c>
      <c r="I163" s="191" t="inlineStr"/>
      <c r="J163" s="189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/>
      </c>
      <c r="L163" s="261">
        <f t="array" ref="L163">IF(K163&gt;0,IFERROR(HYPERLINK("#'IM'!AC"&amp;MATCH(1,(IM!$F$1:$F$7702=A163)*(ISNUMBER(SEARCH("PMQ2",IM!$AC$1:$AC$7702))),0),"檢核"),"未登錄"),"")</f>
        <v/>
      </c>
      <c r="M163" s="264">
        <f t="array" ref="M163">IF(AND(SUMPRODUCT((IM!F2:F798=A163)*(ISNUMBER(SEARCH("EDC", IM!AC2:AC798))))&gt;0), "EDC", "")</f>
        <v/>
      </c>
      <c r="N163" s="307">
        <f t="array" ref="N163">IF(AND(SUMPRODUCT((IM!F2:F798=A163)*(ISNUMBER(SEARCH("STAR", IM!AC2:AC798))))&gt;0), "STAR", "")</f>
        <v/>
      </c>
      <c r="O163" s="298">
        <f t="array" ref="O163">IFERROR(INDEX(IM!$X$2:$X$652, MATCH(1, (IM!$F$2:$F$652=A163) * (ISNUMBER(SEARCH($D$1, IM!$AC$2:$AC$652))), 0)), "")</f>
        <v/>
      </c>
      <c r="P163" s="192">
        <f>(TEXT(I163,"yyyymmdd"))&amp;$T$3&amp;A163&amp;$T$3&amp;B163&amp;$R$3</f>
        <v/>
      </c>
      <c r="Q163" s="311" t="n"/>
      <c r="R163" s="311" t="n"/>
      <c r="S163" s="311" t="n"/>
      <c r="T163" s="311" t="n"/>
      <c r="U163" s="301">
        <f>IF(AND(W163&lt;&gt;"", X163&lt;&gt;""), 2, IF(OR(W163&lt;&gt;"", X163&lt;&gt;""), 1, 0))</f>
        <v/>
      </c>
      <c r="V163" s="285">
        <f>IF(I163="", "未到店",
IF(M163&lt;&gt;"EDC", "異常",
IF(OR(AND(Y163="STAR", N163="STAR"), AND(Y163&lt;&gt;"STAR", N163="")), "已完工", "異常")
)
)</f>
        <v/>
      </c>
      <c r="W163" s="312" t="inlineStr">
        <is>
          <t>8155001392</t>
        </is>
      </c>
      <c r="X163" s="313" t="inlineStr">
        <is>
          <t>8155001295</t>
        </is>
      </c>
      <c r="Y163" s="313">
        <f>IF(U163&gt;0,"STAR","")</f>
        <v/>
      </c>
    </row>
    <row r="164" ht="15.75" customHeight="1" s="140">
      <c r="A164" s="180" t="n">
        <v>3957</v>
      </c>
      <c r="B164" s="181" t="inlineStr">
        <is>
          <t>三重福仁店</t>
        </is>
      </c>
      <c r="C164" s="182">
        <f>VLOOKUP($A164,'0919門市清單主檔'!B:V,20,FALSE)</f>
        <v/>
      </c>
      <c r="D164" s="183">
        <f>VLOOKUP($A164,'0919門市清單主檔'!B:V,21,FALSE)</f>
        <v/>
      </c>
      <c r="E164" s="184">
        <f>VLOOKUP(D164,區域表!A:B,2,FALSE)</f>
        <v/>
      </c>
      <c r="F164" s="185">
        <f>IFERROR(IF(VLOOKUP(A164,門市狀態!A:D,4,FALSE)=0,"",VLOOKUP(A164,門市狀態!A:D,4,FALSE)),"")</f>
        <v/>
      </c>
      <c r="G164" s="186" t="inlineStr"/>
      <c r="H164" s="187">
        <f>IF(I164&gt;0,(TEXT(I164,"yyyymmdd")&amp;$T$3&amp;A164&amp;$T$3&amp;B164&amp;$R$3),"")</f>
        <v/>
      </c>
      <c r="I164" s="191" t="inlineStr"/>
      <c r="J164" s="189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/>
      </c>
      <c r="L164" s="261">
        <f t="array" ref="L164">IF(K164&gt;0,IFERROR(HYPERLINK("#'IM'!AC"&amp;MATCH(1,(IM!$F$1:$F$7702=A164)*(ISNUMBER(SEARCH("PMQ2",IM!$AC$1:$AC$7702))),0),"檢核"),"未登錄"),"")</f>
        <v/>
      </c>
      <c r="M164" s="264">
        <f t="array" ref="M164">IF(AND(SUMPRODUCT((IM!F2:F799=A164)*(ISNUMBER(SEARCH("EDC", IM!AC2:AC799))))&gt;0), "EDC", "")</f>
        <v/>
      </c>
      <c r="N164" s="307">
        <f t="array" ref="N164">IF(AND(SUMPRODUCT((IM!F2:F799=A164)*(ISNUMBER(SEARCH("STAR", IM!AC2:AC799))))&gt;0), "STAR", "")</f>
        <v/>
      </c>
      <c r="O164" s="298">
        <f t="array" ref="O164">IFERROR(INDEX(IM!$X$2:$X$652, MATCH(1, (IM!$F$2:$F$652=A164) * (ISNUMBER(SEARCH($D$1, IM!$AC$2:$AC$652))), 0)), "")</f>
        <v/>
      </c>
      <c r="P164" s="192">
        <f>(TEXT(I164,"yyyymmdd"))&amp;$T$3&amp;A164&amp;$T$3&amp;B164&amp;$R$3</f>
        <v/>
      </c>
      <c r="Q164" s="311" t="n"/>
      <c r="R164" s="311" t="n"/>
      <c r="S164" s="311" t="n"/>
      <c r="T164" s="311" t="n"/>
      <c r="U164" s="301">
        <f>IF(AND(W164&lt;&gt;"", X164&lt;&gt;""), 2, IF(OR(W164&lt;&gt;"", X164&lt;&gt;""), 1, 0))</f>
        <v/>
      </c>
      <c r="V164" s="285">
        <f>IF(I164="", "未到店",
IF(M164&lt;&gt;"EDC", "異常",
IF(OR(AND(Y164="STAR", N164="STAR"), AND(Y164&lt;&gt;"STAR", N164="")), "已完工", "異常")
)
)</f>
        <v/>
      </c>
      <c r="W164" s="312" t="inlineStr">
        <is>
          <t>8155002322</t>
        </is>
      </c>
      <c r="X164" s="313" t="inlineStr">
        <is>
          <t>8155002323</t>
        </is>
      </c>
      <c r="Y164" s="313">
        <f>IF(U164&gt;0,"STAR","")</f>
        <v/>
      </c>
    </row>
    <row r="165" ht="15.75" customHeight="1" s="140">
      <c r="A165" s="180" t="n">
        <v>3452</v>
      </c>
      <c r="B165" s="181" t="inlineStr">
        <is>
          <t>北縣蘆信店</t>
        </is>
      </c>
      <c r="C165" s="182">
        <f>VLOOKUP($A165,'0919門市清單主檔'!B:V,20,FALSE)</f>
        <v/>
      </c>
      <c r="D165" s="183">
        <f>VLOOKUP($A165,'0919門市清單主檔'!B:V,21,FALSE)</f>
        <v/>
      </c>
      <c r="E165" s="184">
        <f>VLOOKUP(D165,區域表!A:B,2,FALSE)</f>
        <v/>
      </c>
      <c r="F165" s="185">
        <f>IFERROR(IF(VLOOKUP(A165,門市狀態!A:D,4,FALSE)=0,"",VLOOKUP(A165,門市狀態!A:D,4,FALSE)),"")</f>
        <v/>
      </c>
      <c r="G165" s="186" t="inlineStr"/>
      <c r="H165" s="187">
        <f>IF(I165&gt;0,(TEXT(I165,"yyyymmdd")&amp;$T$3&amp;A165&amp;$T$3&amp;B165&amp;$R$3),"")</f>
        <v/>
      </c>
      <c r="I165" s="191" t="inlineStr"/>
      <c r="J165" s="189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/>
      </c>
      <c r="L165" s="261">
        <f t="array" ref="L165">IF(K165&gt;0,IFERROR(HYPERLINK("#'IM'!AC"&amp;MATCH(1,(IM!$F$1:$F$7702=A165)*(ISNUMBER(SEARCH("PMQ2",IM!$AC$1:$AC$7702))),0),"檢核"),"未登錄"),"")</f>
        <v/>
      </c>
      <c r="M165" s="264">
        <f t="array" ref="M165">IF(AND(SUMPRODUCT((IM!F2:F800=A165)*(ISNUMBER(SEARCH("EDC", IM!AC2:AC800))))&gt;0), "EDC", "")</f>
        <v/>
      </c>
      <c r="N165" s="307">
        <f t="array" ref="N165">IF(AND(SUMPRODUCT((IM!F2:F800=A165)*(ISNUMBER(SEARCH("STAR", IM!AC2:AC800))))&gt;0), "STAR", "")</f>
        <v/>
      </c>
      <c r="O165" s="298">
        <f t="array" ref="O165">IFERROR(INDEX(IM!$X$2:$X$652, MATCH(1, (IM!$F$2:$F$652=A165) * (ISNUMBER(SEARCH($D$1, IM!$AC$2:$AC$652))), 0)), "")</f>
        <v/>
      </c>
      <c r="P165" s="192">
        <f>(TEXT(I165,"yyyymmdd"))&amp;$T$3&amp;A165&amp;$T$3&amp;B165&amp;$R$3</f>
        <v/>
      </c>
      <c r="Q165" s="311" t="n"/>
      <c r="R165" s="311" t="n"/>
      <c r="S165" s="311" t="n"/>
      <c r="T165" s="311" t="n"/>
      <c r="U165" s="301">
        <f>IF(AND(W165&lt;&gt;"", X165&lt;&gt;""), 2, IF(OR(W165&lt;&gt;"", X165&lt;&gt;""), 1, 0))</f>
        <v/>
      </c>
      <c r="V165" s="285">
        <f>IF(I165="", "未到店",
IF(M165&lt;&gt;"EDC", "異常",
IF(OR(AND(Y165="STAR", N165="STAR"), AND(Y165&lt;&gt;"STAR", N165="")), "已完工", "異常")
)
)</f>
        <v/>
      </c>
      <c r="W165" s="312" t="inlineStr">
        <is>
          <t>8155000757</t>
        </is>
      </c>
      <c r="X165" s="313" t="inlineStr">
        <is>
          <t>8155000758</t>
        </is>
      </c>
      <c r="Y165" s="313">
        <f>IF(U165&gt;0,"STAR","")</f>
        <v/>
      </c>
    </row>
    <row r="166" ht="15.75" customHeight="1" s="140">
      <c r="A166" s="180" t="n">
        <v>2302</v>
      </c>
      <c r="B166" s="181" t="inlineStr">
        <is>
          <t>北縣重安店</t>
        </is>
      </c>
      <c r="C166" s="182">
        <f>VLOOKUP($A166,'0919門市清單主檔'!B:V,20,FALSE)</f>
        <v/>
      </c>
      <c r="D166" s="183">
        <f>VLOOKUP($A166,'0919門市清單主檔'!B:V,21,FALSE)</f>
        <v/>
      </c>
      <c r="E166" s="184">
        <f>VLOOKUP(D166,區域表!A:B,2,FALSE)</f>
        <v/>
      </c>
      <c r="F166" s="185">
        <f>IFERROR(IF(VLOOKUP(A166,門市狀態!A:D,4,FALSE)=0,"",VLOOKUP(A166,門市狀態!A:D,4,FALSE)),"")</f>
        <v/>
      </c>
      <c r="G166" s="186" t="inlineStr"/>
      <c r="H166" s="187">
        <f>IF(I166&gt;0,(TEXT(I166,"yyyymmdd")&amp;$T$3&amp;A166&amp;$T$3&amp;B166&amp;$R$3),"")</f>
        <v/>
      </c>
      <c r="I166" s="191" t="inlineStr"/>
      <c r="J166" s="189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/>
      </c>
      <c r="L166" s="261">
        <f t="array" ref="L166">IF(K166&gt;0,IFERROR(HYPERLINK("#'IM'!AC"&amp;MATCH(1,(IM!$F$1:$F$7702=A166)*(ISNUMBER(SEARCH("PMQ2",IM!$AC$1:$AC$7702))),0),"檢核"),"未登錄"),"")</f>
        <v/>
      </c>
      <c r="M166" s="264">
        <f t="array" ref="M166">IF(AND(SUMPRODUCT((IM!F2:F801=A166)*(ISNUMBER(SEARCH("EDC", IM!AC2:AC801))))&gt;0), "EDC", "")</f>
        <v/>
      </c>
      <c r="N166" s="307">
        <f t="array" ref="N166">IF(AND(SUMPRODUCT((IM!F2:F801=A166)*(ISNUMBER(SEARCH("STAR", IM!AC2:AC801))))&gt;0), "STAR", "")</f>
        <v/>
      </c>
      <c r="O166" s="298">
        <f t="array" ref="O166">IFERROR(INDEX(IM!$X$2:$X$652, MATCH(1, (IM!$F$2:$F$652=A166) * (ISNUMBER(SEARCH($D$1, IM!$AC$2:$AC$652))), 0)), "")</f>
        <v/>
      </c>
      <c r="P166" s="192">
        <f>(TEXT(I166,"yyyymmdd"))&amp;$T$3&amp;A166&amp;$T$3&amp;B166&amp;$R$3</f>
        <v/>
      </c>
      <c r="Q166" s="311" t="n"/>
      <c r="R166" s="311" t="n"/>
      <c r="S166" s="311" t="n"/>
      <c r="T166" s="311" t="n"/>
      <c r="U166" s="301">
        <f>IF(AND(W166&lt;&gt;"", X166&lt;&gt;""), 2, IF(OR(W166&lt;&gt;"", X166&lt;&gt;""), 1, 0))</f>
        <v/>
      </c>
      <c r="V166" s="285">
        <f>IF(I166="", "未到店",
IF(M166&lt;&gt;"EDC", "異常",
IF(OR(AND(Y166="STAR", N166="STAR"), AND(Y166&lt;&gt;"STAR", N166="")), "已完工", "異常")
)
)</f>
        <v/>
      </c>
      <c r="W166" s="312" t="inlineStr">
        <is>
          <t>8155001667</t>
        </is>
      </c>
      <c r="X166" s="313" t="inlineStr">
        <is>
          <t>8155001668</t>
        </is>
      </c>
      <c r="Y166" s="313">
        <f>IF(U166&gt;0,"STAR","")</f>
        <v/>
      </c>
    </row>
    <row r="167" ht="15.75" customHeight="1" s="140">
      <c r="A167" s="180" t="n">
        <v>4218</v>
      </c>
      <c r="B167" s="181" t="inlineStr">
        <is>
          <t>蘆洲湧蓮店</t>
        </is>
      </c>
      <c r="C167" s="182">
        <f>VLOOKUP($A167,'0919門市清單主檔'!B:V,20,FALSE)</f>
        <v/>
      </c>
      <c r="D167" s="183">
        <f>VLOOKUP($A167,'0919門市清單主檔'!B:V,21,FALSE)</f>
        <v/>
      </c>
      <c r="E167" s="184">
        <f>VLOOKUP(D167,區域表!A:B,2,FALSE)</f>
        <v/>
      </c>
      <c r="F167" s="185">
        <f>IFERROR(IF(VLOOKUP(A167,門市狀態!A:D,4,FALSE)=0,"",VLOOKUP(A167,門市狀態!A:D,4,FALSE)),"")</f>
        <v/>
      </c>
      <c r="G167" s="186" t="inlineStr"/>
      <c r="H167" s="187">
        <f>IF(I167&gt;0,(TEXT(I167,"yyyymmdd")&amp;$T$3&amp;A167&amp;$T$3&amp;B167&amp;$R$3),"")</f>
        <v/>
      </c>
      <c r="I167" s="191" t="inlineStr"/>
      <c r="J167" s="189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/>
      </c>
      <c r="L167" s="261">
        <f t="array" ref="L167">IF(K167&gt;0,IFERROR(HYPERLINK("#'IM'!AC"&amp;MATCH(1,(IM!$F$1:$F$7702=A167)*(ISNUMBER(SEARCH("PMQ2",IM!$AC$1:$AC$7702))),0),"檢核"),"未登錄"),"")</f>
        <v/>
      </c>
      <c r="M167" s="264">
        <f t="array" ref="M167">IF(AND(SUMPRODUCT((IM!F2:F802=A167)*(ISNUMBER(SEARCH("EDC", IM!AC2:AC802))))&gt;0), "EDC", "")</f>
        <v/>
      </c>
      <c r="N167" s="307">
        <f t="array" ref="N167">IF(AND(SUMPRODUCT((IM!F2:F802=A167)*(ISNUMBER(SEARCH("STAR", IM!AC2:AC802))))&gt;0), "STAR", "")</f>
        <v/>
      </c>
      <c r="O167" s="298">
        <f t="array" ref="O167">IFERROR(INDEX(IM!$X$2:$X$652, MATCH(1, (IM!$F$2:$F$652=A167) * (ISNUMBER(SEARCH($D$1, IM!$AC$2:$AC$652))), 0)), "")</f>
        <v/>
      </c>
      <c r="P167" s="192">
        <f>(TEXT(I167,"yyyymmdd"))&amp;$T$3&amp;A167&amp;$T$3&amp;B167&amp;$R$3</f>
        <v/>
      </c>
      <c r="Q167" s="311" t="n"/>
      <c r="R167" s="311" t="n"/>
      <c r="S167" s="311" t="n"/>
      <c r="T167" s="311" t="n"/>
      <c r="U167" s="301">
        <f>IF(AND(W167&lt;&gt;"", X167&lt;&gt;""), 2, IF(OR(W167&lt;&gt;"", X167&lt;&gt;""), 1, 0))</f>
        <v/>
      </c>
      <c r="V167" s="285">
        <f>IF(I167="", "未到店",
IF(M167&lt;&gt;"EDC", "異常",
IF(OR(AND(Y167="STAR", N167="STAR"), AND(Y167&lt;&gt;"STAR", N167="")), "已完工", "異常")
)
)</f>
        <v/>
      </c>
      <c r="X167" s="313" t="inlineStr">
        <is>
          <t>8155001247</t>
        </is>
      </c>
      <c r="Y167" s="313">
        <f>IF(U167&gt;0,"STAR","")</f>
        <v/>
      </c>
    </row>
    <row r="168" ht="15.75" customHeight="1" s="140">
      <c r="A168" s="180" t="n">
        <v>3929</v>
      </c>
      <c r="B168" s="181" t="inlineStr">
        <is>
          <t>蘆洲中山一</t>
        </is>
      </c>
      <c r="C168" s="182">
        <f>VLOOKUP($A168,'0919門市清單主檔'!B:V,20,FALSE)</f>
        <v/>
      </c>
      <c r="D168" s="183">
        <f>VLOOKUP($A168,'0919門市清單主檔'!B:V,21,FALSE)</f>
        <v/>
      </c>
      <c r="E168" s="184">
        <f>VLOOKUP(D168,區域表!A:B,2,FALSE)</f>
        <v/>
      </c>
      <c r="F168" s="185">
        <f>IFERROR(IF(VLOOKUP(A168,門市狀態!A:D,4,FALSE)=0,"",VLOOKUP(A168,門市狀態!A:D,4,FALSE)),"")</f>
        <v/>
      </c>
      <c r="G168" s="186" t="inlineStr"/>
      <c r="H168" s="187">
        <f>IF(I168&gt;0,(TEXT(I168,"yyyymmdd")&amp;$T$3&amp;A168&amp;$T$3&amp;B168&amp;$R$3),"")</f>
        <v/>
      </c>
      <c r="I168" s="191" t="inlineStr"/>
      <c r="J168" s="189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/>
      </c>
      <c r="L168" s="261">
        <f t="array" ref="L168">IF(K168&gt;0,IFERROR(HYPERLINK("#'IM'!AC"&amp;MATCH(1,(IM!$F$1:$F$7702=A168)*(ISNUMBER(SEARCH("PMQ2",IM!$AC$1:$AC$7702))),0),"檢核"),"未登錄"),"")</f>
        <v/>
      </c>
      <c r="M168" s="264">
        <f t="array" ref="M168">IF(AND(SUMPRODUCT((IM!F2:F803=A168)*(ISNUMBER(SEARCH("EDC", IM!AC2:AC803))))&gt;0), "EDC", "")</f>
        <v/>
      </c>
      <c r="N168" s="307">
        <f t="array" ref="N168">IF(AND(SUMPRODUCT((IM!F2:F803=A168)*(ISNUMBER(SEARCH("STAR", IM!AC2:AC803))))&gt;0), "STAR", "")</f>
        <v/>
      </c>
      <c r="O168" s="298">
        <f t="array" ref="O168">IFERROR(INDEX(IM!$X$2:$X$652, MATCH(1, (IM!$F$2:$F$652=A168) * (ISNUMBER(SEARCH($D$1, IM!$AC$2:$AC$652))), 0)), "")</f>
        <v/>
      </c>
      <c r="P168" s="192">
        <f>(TEXT(I168,"yyyymmdd"))&amp;$T$3&amp;A168&amp;$T$3&amp;B168&amp;$R$3</f>
        <v/>
      </c>
      <c r="Q168" s="311" t="n"/>
      <c r="R168" s="311" t="n"/>
      <c r="S168" s="311" t="n"/>
      <c r="T168" s="311" t="n"/>
      <c r="U168" s="301">
        <f>IF(AND(W168&lt;&gt;"", X168&lt;&gt;""), 2, IF(OR(W168&lt;&gt;"", X168&lt;&gt;""), 1, 0))</f>
        <v/>
      </c>
      <c r="V168" s="285">
        <f>IF(I168="", "未到店",
IF(M168&lt;&gt;"EDC", "異常",
IF(OR(AND(Y168="STAR", N168="STAR"), AND(Y168&lt;&gt;"STAR", N168="")), "已完工", "異常")
)
)</f>
        <v/>
      </c>
      <c r="W168" s="312" t="inlineStr">
        <is>
          <t>8155001173</t>
        </is>
      </c>
      <c r="X168" s="313" t="n"/>
      <c r="Y168" s="313">
        <f>IF(U168&gt;0,"STAR","")</f>
        <v/>
      </c>
    </row>
    <row r="169" ht="15.75" customHeight="1" s="140">
      <c r="A169" s="180" t="n">
        <v>4658</v>
      </c>
      <c r="B169" s="181" t="inlineStr">
        <is>
          <t>淡水英才店</t>
        </is>
      </c>
      <c r="C169" s="182">
        <f>VLOOKUP($A169,'0919門市清單主檔'!B:V,20,FALSE)</f>
        <v/>
      </c>
      <c r="D169" s="183">
        <f>VLOOKUP($A169,'0919門市清單主檔'!B:V,21,FALSE)</f>
        <v/>
      </c>
      <c r="E169" s="184">
        <f>VLOOKUP(D169,區域表!A:B,2,FALSE)</f>
        <v/>
      </c>
      <c r="F169" s="185">
        <f>IFERROR(IF(VLOOKUP(A169,門市狀態!A:D,4,FALSE)=0,"",VLOOKUP(A169,門市狀態!A:D,4,FALSE)),"")</f>
        <v/>
      </c>
      <c r="G169" s="186" t="inlineStr"/>
      <c r="H169" s="187">
        <f>IF(I169&gt;0,(TEXT(I169,"yyyymmdd")&amp;$T$3&amp;A169&amp;$T$3&amp;B169&amp;$R$3),"")</f>
        <v/>
      </c>
      <c r="I169" s="191" t="inlineStr"/>
      <c r="J169" s="189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/>
      </c>
      <c r="L169" s="261">
        <f t="array" ref="L169">IF(K169&gt;0,IFERROR(HYPERLINK("#'IM'!AC"&amp;MATCH(1,(IM!$F$1:$F$7702=A169)*(ISNUMBER(SEARCH("PMQ2",IM!$AC$1:$AC$7702))),0),"檢核"),"未登錄"),"")</f>
        <v/>
      </c>
      <c r="M169" s="264">
        <f t="array" ref="M169">IF(AND(SUMPRODUCT((IM!F2:F804=A169)*(ISNUMBER(SEARCH("EDC", IM!AC2:AC804))))&gt;0), "EDC", "")</f>
        <v/>
      </c>
      <c r="N169" s="307">
        <f t="array" ref="N169">IF(AND(SUMPRODUCT((IM!F2:F804=A169)*(ISNUMBER(SEARCH("STAR", IM!AC2:AC804))))&gt;0), "STAR", "")</f>
        <v/>
      </c>
      <c r="O169" s="298">
        <f t="array" ref="O169">IFERROR(INDEX(IM!$X$2:$X$652, MATCH(1, (IM!$F$2:$F$652=A169) * (ISNUMBER(SEARCH($D$1, IM!$AC$2:$AC$652))), 0)), "")</f>
        <v/>
      </c>
      <c r="P169" s="192">
        <f>(TEXT(I169,"yyyymmdd"))&amp;$T$3&amp;A169&amp;$T$3&amp;B169&amp;$R$3</f>
        <v/>
      </c>
      <c r="Q169" s="311" t="n"/>
      <c r="R169" s="311" t="n"/>
      <c r="S169" s="311" t="n"/>
      <c r="T169" s="311" t="n"/>
      <c r="U169" s="301">
        <f>IF(AND(W169&lt;&gt;"", X169&lt;&gt;""), 2, IF(OR(W169&lt;&gt;"", X169&lt;&gt;""), 1, 0))</f>
        <v/>
      </c>
      <c r="V169" s="285">
        <f>IF(I169="", "未到店",
IF(M169&lt;&gt;"EDC", "異常",
IF(OR(AND(Y169="STAR", N169="STAR"), AND(Y169&lt;&gt;"STAR", N169="")), "已完工", "異常")
)
)</f>
        <v/>
      </c>
      <c r="X169" s="313" t="n"/>
      <c r="Y169" s="313">
        <f>IF(U169&gt;0,"STAR","")</f>
        <v/>
      </c>
    </row>
    <row r="170" ht="15.75" customHeight="1" s="140">
      <c r="A170" s="180" t="n">
        <v>3751</v>
      </c>
      <c r="B170" s="181" t="inlineStr">
        <is>
          <t>淡水真理大</t>
        </is>
      </c>
      <c r="C170" s="182">
        <f>VLOOKUP($A170,'0919門市清單主檔'!B:V,20,FALSE)</f>
        <v/>
      </c>
      <c r="D170" s="183">
        <f>VLOOKUP($A170,'0919門市清單主檔'!B:V,21,FALSE)</f>
        <v/>
      </c>
      <c r="E170" s="184">
        <f>VLOOKUP(D170,區域表!A:B,2,FALSE)</f>
        <v/>
      </c>
      <c r="F170" s="185">
        <f>IFERROR(IF(VLOOKUP(A170,門市狀態!A:D,4,FALSE)=0,"",VLOOKUP(A170,門市狀態!A:D,4,FALSE)),"")</f>
        <v/>
      </c>
      <c r="G170" s="186" t="inlineStr">
        <is>
          <t>學校</t>
        </is>
      </c>
      <c r="H170" s="187">
        <f>IF(I170&gt;0,(TEXT(I170,"yyyymmdd")&amp;$T$3&amp;A170&amp;$T$3&amp;B170&amp;$R$3),"")</f>
        <v/>
      </c>
      <c r="I170" s="191" t="inlineStr"/>
      <c r="J170" s="189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/>
      </c>
      <c r="L170" s="261">
        <f t="array" ref="L170">IF(K170&gt;0,IFERROR(HYPERLINK("#'IM'!AC"&amp;MATCH(1,(IM!$F$1:$F$7702=A170)*(ISNUMBER(SEARCH("PMQ2",IM!$AC$1:$AC$7702))),0),"檢核"),"未登錄"),"")</f>
        <v/>
      </c>
      <c r="M170" s="264">
        <f t="array" ref="M170">IF(AND(SUMPRODUCT((IM!F2:F806=A170)*(ISNUMBER(SEARCH("EDC", IM!AC2:AC806))))&gt;0), "EDC", "")</f>
        <v/>
      </c>
      <c r="N170" s="307">
        <f t="array" ref="N170">IF(AND(SUMPRODUCT((IM!F2:F806=A170)*(ISNUMBER(SEARCH("STAR", IM!AC2:AC806))))&gt;0), "STAR", "")</f>
        <v/>
      </c>
      <c r="O170" s="298">
        <f t="array" ref="O170">IFERROR(INDEX(IM!$X$2:$X$652, MATCH(1, (IM!$F$2:$F$652=A170) * (ISNUMBER(SEARCH($D$1, IM!$AC$2:$AC$652))), 0)), "")</f>
        <v/>
      </c>
      <c r="P170" s="192">
        <f>(TEXT(I170,"yyyymmdd"))&amp;$T$3&amp;A170&amp;$T$3&amp;B170&amp;$R$3</f>
        <v/>
      </c>
      <c r="Q170" s="311" t="n"/>
      <c r="R170" s="311" t="n"/>
      <c r="S170" s="311" t="n"/>
      <c r="T170" s="311" t="n"/>
      <c r="U170" s="301">
        <f>IF(AND(W170&lt;&gt;"", X170&lt;&gt;""), 2, IF(OR(W170&lt;&gt;"", X170&lt;&gt;""), 1, 0))</f>
        <v/>
      </c>
      <c r="V170" s="285">
        <f>IF(I170="", "未到店",
IF(M170&lt;&gt;"EDC", "異常",
IF(OR(AND(Y170="STAR", N170="STAR"), AND(Y170&lt;&gt;"STAR", N170="")), "已完工", "異常")
)
)</f>
        <v/>
      </c>
      <c r="W170" s="312" t="inlineStr">
        <is>
          <t>8155002215</t>
        </is>
      </c>
      <c r="X170" s="313" t="inlineStr">
        <is>
          <t>8155002216</t>
        </is>
      </c>
      <c r="Y170" s="313">
        <f>IF(U170&gt;0,"STAR","")</f>
        <v/>
      </c>
    </row>
    <row r="171" ht="15.75" customHeight="1" s="140">
      <c r="A171" s="180" t="n">
        <v>3965</v>
      </c>
      <c r="B171" s="181" t="inlineStr">
        <is>
          <t>板橋民治店</t>
        </is>
      </c>
      <c r="C171" s="182">
        <f>VLOOKUP($A171,'0919門市清單主檔'!B:V,20,FALSE)</f>
        <v/>
      </c>
      <c r="D171" s="183">
        <f>VLOOKUP($A171,'0919門市清單主檔'!B:V,21,FALSE)</f>
        <v/>
      </c>
      <c r="E171" s="184">
        <f>VLOOKUP(D171,區域表!A:B,2,FALSE)</f>
        <v/>
      </c>
      <c r="F171" s="185">
        <f>IFERROR(IF(VLOOKUP(A171,門市狀態!A:D,4,FALSE)=0,"",VLOOKUP(A171,門市狀態!A:D,4,FALSE)),"")</f>
        <v/>
      </c>
      <c r="G171" s="186" t="inlineStr"/>
      <c r="H171" s="187">
        <f>IF(I171&gt;0,(TEXT(I171,"yyyymmdd")&amp;$T$3&amp;A171&amp;$T$3&amp;B171&amp;$R$3),"")</f>
        <v/>
      </c>
      <c r="I171" s="191" t="inlineStr"/>
      <c r="J171" s="189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/>
      </c>
      <c r="L171" s="261">
        <f t="array" ref="L171">IF(K171&gt;0,IFERROR(HYPERLINK("#'IM'!AC"&amp;MATCH(1,(IM!$F$1:$F$7702=A171)*(ISNUMBER(SEARCH("PMQ2",IM!$AC$1:$AC$7702))),0),"檢核"),"未登錄"),"")</f>
        <v/>
      </c>
      <c r="M171" s="264">
        <f t="array" ref="M171">IF(AND(SUMPRODUCT((IM!F2:F807=A171)*(ISNUMBER(SEARCH("EDC", IM!AC2:AC807))))&gt;0), "EDC", "")</f>
        <v/>
      </c>
      <c r="N171" s="307">
        <f t="array" ref="N171">IF(AND(SUMPRODUCT((IM!F2:F807=A171)*(ISNUMBER(SEARCH("STAR", IM!AC2:AC807))))&gt;0), "STAR", "")</f>
        <v/>
      </c>
      <c r="O171" s="298">
        <f t="array" ref="O171">IFERROR(INDEX(IM!$X$2:$X$652, MATCH(1, (IM!$F$2:$F$652=A171) * (ISNUMBER(SEARCH($D$1, IM!$AC$2:$AC$652))), 0)), "")</f>
        <v/>
      </c>
      <c r="P171" s="192">
        <f>(TEXT(I171,"yyyymmdd"))&amp;$T$3&amp;A171&amp;$T$3&amp;B171&amp;$R$3</f>
        <v/>
      </c>
      <c r="Q171" s="311" t="n"/>
      <c r="R171" s="311" t="n"/>
      <c r="S171" s="311" t="n"/>
      <c r="T171" s="311" t="n"/>
      <c r="U171" s="301">
        <f>IF(AND(W171&lt;&gt;"", X171&lt;&gt;""), 2, IF(OR(W171&lt;&gt;"", X171&lt;&gt;""), 1, 0))</f>
        <v/>
      </c>
      <c r="V171" s="285">
        <f>IF(I171="", "未到店",
IF(M171&lt;&gt;"EDC", "異常",
IF(OR(AND(Y171="STAR", N171="STAR"), AND(Y171&lt;&gt;"STAR", N171="")), "已完工", "異常")
)
)</f>
        <v/>
      </c>
      <c r="W171" s="312" t="inlineStr">
        <is>
          <t>8155002609</t>
        </is>
      </c>
      <c r="X171" s="313" t="inlineStr">
        <is>
          <t>8155002610</t>
        </is>
      </c>
      <c r="Y171" s="313">
        <f>IF(U171&gt;0,"STAR","")</f>
        <v/>
      </c>
    </row>
    <row r="172" ht="15.75" customHeight="1" s="140">
      <c r="A172" s="180" t="n">
        <v>5101</v>
      </c>
      <c r="B172" s="181" t="inlineStr">
        <is>
          <t>淡水小坪頂</t>
        </is>
      </c>
      <c r="C172" s="182">
        <f>VLOOKUP($A172,'0919門市清單主檔'!B:V,20,FALSE)</f>
        <v/>
      </c>
      <c r="D172" s="183">
        <f>VLOOKUP($A172,'0919門市清單主檔'!B:V,21,FALSE)</f>
        <v/>
      </c>
      <c r="E172" s="184">
        <f>VLOOKUP(D172,區域表!A:B,2,FALSE)</f>
        <v/>
      </c>
      <c r="F172" s="185">
        <f>IFERROR(IF(VLOOKUP(A172,門市狀態!A:D,4,FALSE)=0,"",VLOOKUP(A172,門市狀態!A:D,4,FALSE)),"")</f>
        <v/>
      </c>
      <c r="G172" s="186" t="inlineStr"/>
      <c r="H172" s="187">
        <f>IF(I172&gt;0,(TEXT(I172,"yyyymmdd")&amp;$T$3&amp;A172&amp;$T$3&amp;B172&amp;$R$3),"")</f>
        <v/>
      </c>
      <c r="I172" s="191" t="inlineStr"/>
      <c r="J172" s="189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/>
      </c>
      <c r="L172" s="261">
        <f t="array" ref="L172">IF(K172&gt;0,IFERROR(HYPERLINK("#'IM'!AC"&amp;MATCH(1,(IM!$F$1:$F$7702=A172)*(ISNUMBER(SEARCH("PMQ2",IM!$AC$1:$AC$7702))),0),"檢核"),"未登錄"),"")</f>
        <v/>
      </c>
      <c r="M172" s="264">
        <f t="array" ref="M172">IF(AND(SUMPRODUCT((IM!F2:F808=A172)*(ISNUMBER(SEARCH("EDC", IM!AC2:AC808))))&gt;0), "EDC", "")</f>
        <v/>
      </c>
      <c r="N172" s="307">
        <f t="array" ref="N172">IF(AND(SUMPRODUCT((IM!F2:F808=A172)*(ISNUMBER(SEARCH("STAR", IM!AC2:AC808))))&gt;0), "STAR", "")</f>
        <v/>
      </c>
      <c r="O172" s="298">
        <f t="array" ref="O172">IFERROR(INDEX(IM!$X$2:$X$652, MATCH(1, (IM!$F$2:$F$652=A172) * (ISNUMBER(SEARCH($D$1, IM!$AC$2:$AC$652))), 0)), "")</f>
        <v/>
      </c>
      <c r="P172" s="192">
        <f>(TEXT(I172,"yyyymmdd"))&amp;$T$3&amp;A172&amp;$T$3&amp;B172&amp;$R$3</f>
        <v/>
      </c>
      <c r="Q172" s="311" t="n"/>
      <c r="R172" s="311" t="n"/>
      <c r="S172" s="311" t="n"/>
      <c r="T172" s="311" t="n"/>
      <c r="U172" s="301">
        <f>IF(AND(W172&lt;&gt;"", X172&lt;&gt;""), 2, IF(OR(W172&lt;&gt;"", X172&lt;&gt;""), 1, 0))</f>
        <v/>
      </c>
      <c r="V172" s="285">
        <f>IF(I172="", "未到店",
IF(M172&lt;&gt;"EDC", "異常",
IF(OR(AND(Y172="STAR", N172="STAR"), AND(Y172&lt;&gt;"STAR", N172="")), "已完工", "異常")
)
)</f>
        <v/>
      </c>
      <c r="X172" s="313" t="n"/>
      <c r="Y172" s="313">
        <f>IF(U172&gt;0,"STAR","")</f>
        <v/>
      </c>
    </row>
    <row r="173" ht="15.75" customHeight="1" s="140">
      <c r="A173" s="180" t="n">
        <v>4739</v>
      </c>
      <c r="B173" s="181" t="inlineStr">
        <is>
          <t>淡水櫻花店</t>
        </is>
      </c>
      <c r="C173" s="182">
        <f>VLOOKUP($A173,'0919門市清單主檔'!B:V,20,FALSE)</f>
        <v/>
      </c>
      <c r="D173" s="183">
        <f>VLOOKUP($A173,'0919門市清單主檔'!B:V,21,FALSE)</f>
        <v/>
      </c>
      <c r="E173" s="184">
        <f>VLOOKUP(D173,區域表!A:B,2,FALSE)</f>
        <v/>
      </c>
      <c r="F173" s="185">
        <f>IFERROR(IF(VLOOKUP(A173,門市狀態!A:D,4,FALSE)=0,"",VLOOKUP(A173,門市狀態!A:D,4,FALSE)),"")</f>
        <v/>
      </c>
      <c r="G173" s="186" t="inlineStr"/>
      <c r="H173" s="187">
        <f>IF(I173&gt;0,(TEXT(I173,"yyyymmdd")&amp;$T$3&amp;A173&amp;$T$3&amp;B173&amp;$R$3),"")</f>
        <v/>
      </c>
      <c r="I173" s="191" t="inlineStr"/>
      <c r="J173" s="189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/>
      </c>
      <c r="L173" s="261">
        <f t="array" ref="L173">IF(K173&gt;0,IFERROR(HYPERLINK("#'IM'!AC"&amp;MATCH(1,(IM!$F$1:$F$7702=A173)*(ISNUMBER(SEARCH("PMQ2",IM!$AC$1:$AC$7702))),0),"檢核"),"未登錄"),"")</f>
        <v/>
      </c>
      <c r="M173" s="264">
        <f t="array" ref="M173">IF(AND(SUMPRODUCT((IM!F2:F809=A173)*(ISNUMBER(SEARCH("EDC", IM!AC2:AC809))))&gt;0), "EDC", "")</f>
        <v/>
      </c>
      <c r="N173" s="307">
        <f t="array" ref="N173">IF(AND(SUMPRODUCT((IM!F2:F809=A173)*(ISNUMBER(SEARCH("STAR", IM!AC2:AC809))))&gt;0), "STAR", "")</f>
        <v/>
      </c>
      <c r="O173" s="298">
        <f t="array" ref="O173">IFERROR(INDEX(IM!$X$2:$X$652, MATCH(1, (IM!$F$2:$F$652=A173) * (ISNUMBER(SEARCH($D$1, IM!$AC$2:$AC$652))), 0)), "")</f>
        <v/>
      </c>
      <c r="P173" s="192">
        <f>(TEXT(I173,"yyyymmdd"))&amp;$T$3&amp;A173&amp;$T$3&amp;B173&amp;$R$3</f>
        <v/>
      </c>
      <c r="Q173" s="311" t="n"/>
      <c r="R173" s="311" t="n"/>
      <c r="S173" s="311" t="n"/>
      <c r="T173" s="311" t="n"/>
      <c r="U173" s="301">
        <f>IF(AND(W173&lt;&gt;"", X173&lt;&gt;""), 2, IF(OR(W173&lt;&gt;"", X173&lt;&gt;""), 1, 0))</f>
        <v/>
      </c>
      <c r="V173" s="285">
        <f>IF(I173="", "未到店",
IF(M173&lt;&gt;"EDC", "異常",
IF(OR(AND(Y173="STAR", N173="STAR"), AND(Y173&lt;&gt;"STAR", N173="")), "已完工", "異常")
)
)</f>
        <v/>
      </c>
      <c r="X173" s="313" t="inlineStr">
        <is>
          <t>8155001346</t>
        </is>
      </c>
      <c r="Y173" s="313">
        <f>IF(U173&gt;0,"STAR","")</f>
        <v/>
      </c>
    </row>
    <row r="174" ht="15.75" customHeight="1" s="140">
      <c r="A174" s="180" t="n">
        <v>5080</v>
      </c>
      <c r="B174" s="181" t="inlineStr">
        <is>
          <t>三芝楓愛林</t>
        </is>
      </c>
      <c r="C174" s="182">
        <f>VLOOKUP($A174,'0919門市清單主檔'!B:V,20,FALSE)</f>
        <v/>
      </c>
      <c r="D174" s="183">
        <f>VLOOKUP($A174,'0919門市清單主檔'!B:V,21,FALSE)</f>
        <v/>
      </c>
      <c r="E174" s="184">
        <f>VLOOKUP(D174,區域表!A:B,2,FALSE)</f>
        <v/>
      </c>
      <c r="F174" s="185">
        <f>IFERROR(IF(VLOOKUP(A174,門市狀態!A:D,4,FALSE)=0,"",VLOOKUP(A174,門市狀態!A:D,4,FALSE)),"")</f>
        <v/>
      </c>
      <c r="G174" s="186" t="inlineStr"/>
      <c r="H174" s="187">
        <f>IF(I174&gt;0,(TEXT(I174,"yyyymmdd")&amp;$T$3&amp;A174&amp;$T$3&amp;B174&amp;$R$3),"")</f>
        <v/>
      </c>
      <c r="I174" s="191" t="inlineStr"/>
      <c r="J174" s="189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/>
      </c>
      <c r="L174" s="261">
        <f t="array" ref="L174">IF(K174&gt;0,IFERROR(HYPERLINK("#'IM'!AC"&amp;MATCH(1,(IM!$F$1:$F$7702=A174)*(ISNUMBER(SEARCH("PMQ2",IM!$AC$1:$AC$7702))),0),"檢核"),"未登錄"),"")</f>
        <v/>
      </c>
      <c r="M174" s="264">
        <f t="array" ref="M174">IF(AND(SUMPRODUCT((IM!F2:F810=A174)*(ISNUMBER(SEARCH("EDC", IM!AC2:AC810))))&gt;0), "EDC", "")</f>
        <v/>
      </c>
      <c r="N174" s="307">
        <f t="array" ref="N174">IF(AND(SUMPRODUCT((IM!F2:F810=A174)*(ISNUMBER(SEARCH("STAR", IM!AC2:AC810))))&gt;0), "STAR", "")</f>
        <v/>
      </c>
      <c r="O174" s="298">
        <f t="array" ref="O174">IFERROR(INDEX(IM!$X$2:$X$652, MATCH(1, (IM!$F$2:$F$652=A174) * (ISNUMBER(SEARCH($D$1, IM!$AC$2:$AC$652))), 0)), "")</f>
        <v/>
      </c>
      <c r="P174" s="192">
        <f>(TEXT(I174,"yyyymmdd"))&amp;$T$3&amp;A174&amp;$T$3&amp;B174&amp;$R$3</f>
        <v/>
      </c>
      <c r="Q174" s="311" t="n"/>
      <c r="R174" s="311" t="n"/>
      <c r="S174" s="311" t="n"/>
      <c r="T174" s="311" t="n"/>
      <c r="U174" s="301">
        <f>IF(AND(W174&lt;&gt;"", X174&lt;&gt;""), 2, IF(OR(W174&lt;&gt;"", X174&lt;&gt;""), 1, 0))</f>
        <v/>
      </c>
      <c r="V174" s="285">
        <f>IF(I174="", "未到店",
IF(M174&lt;&gt;"EDC", "異常",
IF(OR(AND(Y174="STAR", N174="STAR"), AND(Y174&lt;&gt;"STAR", N174="")), "已完工", "異常")
)
)</f>
        <v/>
      </c>
      <c r="X174" s="313" t="n"/>
      <c r="Y174" s="313">
        <f>IF(U174&gt;0,"STAR","")</f>
        <v/>
      </c>
    </row>
    <row r="175" ht="15.75" customHeight="1" s="140">
      <c r="A175" s="180" t="n">
        <v>4154</v>
      </c>
      <c r="B175" s="181" t="inlineStr">
        <is>
          <t>林口麗園店</t>
        </is>
      </c>
      <c r="C175" s="182">
        <f>VLOOKUP($A175,'0919門市清單主檔'!B:V,20,FALSE)</f>
        <v/>
      </c>
      <c r="D175" s="183">
        <f>VLOOKUP($A175,'0919門市清單主檔'!B:V,21,FALSE)</f>
        <v/>
      </c>
      <c r="E175" s="184">
        <f>VLOOKUP(D175,區域表!A:B,2,FALSE)</f>
        <v/>
      </c>
      <c r="F175" s="185">
        <f>IFERROR(IF(VLOOKUP(A175,門市狀態!A:D,4,FALSE)=0,"",VLOOKUP(A175,門市狀態!A:D,4,FALSE)),"")</f>
        <v/>
      </c>
      <c r="G175" s="186" t="inlineStr"/>
      <c r="H175" s="187">
        <f>IF(I175&gt;0,(TEXT(I175,"yyyymmdd")&amp;$T$3&amp;A175&amp;$T$3&amp;B175&amp;$R$3),"")</f>
        <v/>
      </c>
      <c r="I175" s="191" t="inlineStr"/>
      <c r="J175" s="189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/>
      </c>
      <c r="L175" s="261">
        <f t="array" ref="L175">IF(K175&gt;0,IFERROR(HYPERLINK("#'IM'!AC"&amp;MATCH(1,(IM!$F$1:$F$7702=A175)*(ISNUMBER(SEARCH("PMQ2",IM!$AC$1:$AC$7702))),0),"檢核"),"未登錄"),"")</f>
        <v/>
      </c>
      <c r="M175" s="264">
        <f t="array" ref="M175">IF(AND(SUMPRODUCT((IM!F2:F811=A175)*(ISNUMBER(SEARCH("EDC", IM!AC2:AC811))))&gt;0), "EDC", "")</f>
        <v/>
      </c>
      <c r="N175" s="307">
        <f t="array" ref="N175">IF(AND(SUMPRODUCT((IM!F2:F811=A175)*(ISNUMBER(SEARCH("STAR", IM!AC2:AC811))))&gt;0), "STAR", "")</f>
        <v/>
      </c>
      <c r="O175" s="298">
        <f t="array" ref="O175">IFERROR(INDEX(IM!$X$2:$X$652, MATCH(1, (IM!$F$2:$F$652=A175) * (ISNUMBER(SEARCH($D$1, IM!$AC$2:$AC$652))), 0)), "")</f>
        <v/>
      </c>
      <c r="P175" s="192">
        <f>(TEXT(I175,"yyyymmdd"))&amp;$T$3&amp;A175&amp;$T$3&amp;B175&amp;$R$3</f>
        <v/>
      </c>
      <c r="Q175" s="311" t="n"/>
      <c r="R175" s="311" t="n"/>
      <c r="S175" s="311" t="n"/>
      <c r="T175" s="311" t="n"/>
      <c r="U175" s="301">
        <f>IF(AND(W175&lt;&gt;"", X175&lt;&gt;""), 2, IF(OR(W175&lt;&gt;"", X175&lt;&gt;""), 1, 0))</f>
        <v/>
      </c>
      <c r="V175" s="285">
        <f>IF(I175="", "未到店",
IF(M175&lt;&gt;"EDC", "異常",
IF(OR(AND(Y175="STAR", N175="STAR"), AND(Y175&lt;&gt;"STAR", N175="")), "已完工", "異常")
)
)</f>
        <v/>
      </c>
      <c r="W175" s="312" t="inlineStr">
        <is>
          <t>8155000649</t>
        </is>
      </c>
      <c r="X175" s="313" t="inlineStr">
        <is>
          <t>8155000817</t>
        </is>
      </c>
      <c r="Y175" s="313">
        <f>IF(U175&gt;0,"STAR","")</f>
        <v/>
      </c>
    </row>
    <row r="176" ht="15.75" customHeight="1" s="140">
      <c r="A176" s="180" t="inlineStr">
        <is>
          <t>L519</t>
        </is>
      </c>
      <c r="B176" s="181" t="inlineStr">
        <is>
          <t>車麗屋林口店</t>
        </is>
      </c>
      <c r="C176" s="182">
        <f>VLOOKUP($A176,'0919門市清單主檔'!B:V,20,FALSE)</f>
        <v/>
      </c>
      <c r="D176" s="183">
        <f>VLOOKUP($A176,'0919門市清單主檔'!B:V,21,FALSE)</f>
        <v/>
      </c>
      <c r="E176" s="184">
        <f>VLOOKUP(D176,區域表!A:B,2,FALSE)</f>
        <v/>
      </c>
      <c r="F176" s="185">
        <f>IFERROR(IF(VLOOKUP(A176,門市狀態!A:D,4,FALSE)=0,"",VLOOKUP(A176,門市狀態!A:D,4,FALSE)),"")</f>
        <v/>
      </c>
      <c r="G176" s="186" t="inlineStr">
        <is>
          <t>萊到店 WebPOS</t>
        </is>
      </c>
      <c r="H176" s="187">
        <f>IF(I176&gt;0,(TEXT(I176,"yyyymmdd")&amp;$T$3&amp;A176&amp;$T$3&amp;B176&amp;$R$3),"")</f>
        <v/>
      </c>
      <c r="I176" s="191" t="inlineStr"/>
      <c r="J176" s="189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/>
      </c>
      <c r="L176" s="261">
        <f t="array" ref="L176">IF(K176&gt;0,IFERROR(HYPERLINK("#'IM'!AC"&amp;MATCH(1,(IM!$F$1:$F$7702=A176)*(ISNUMBER(SEARCH("PMQ2",IM!$AC$1:$AC$7702))),0),"檢核"),"未登錄"),"")</f>
        <v/>
      </c>
      <c r="M176" s="264">
        <f t="array" ref="M176">IF(AND(SUMPRODUCT((IM!F2:F812=A176)*(ISNUMBER(SEARCH("EDC", IM!AC2:AC812))))&gt;0), "EDC", "")</f>
        <v/>
      </c>
      <c r="N176" s="307">
        <f t="array" ref="N176">IF(AND(SUMPRODUCT((IM!F2:F812=A176)*(ISNUMBER(SEARCH("STAR", IM!AC2:AC812))))&gt;0), "STAR", "")</f>
        <v/>
      </c>
      <c r="O176" s="298">
        <f t="array" ref="O176">IFERROR(INDEX(IM!$X$2:$X$652, MATCH(1, (IM!$F$2:$F$652=A176) * (ISNUMBER(SEARCH($D$1, IM!$AC$2:$AC$652))), 0)), "")</f>
        <v/>
      </c>
      <c r="P176" s="192">
        <f>(TEXT(I176,"yyyymmdd"))&amp;$T$3&amp;A176&amp;$T$3&amp;B176&amp;$R$3</f>
        <v/>
      </c>
      <c r="Q176" s="311" t="n"/>
      <c r="R176" s="311" t="n"/>
      <c r="S176" s="311" t="n"/>
      <c r="T176" s="311" t="n"/>
      <c r="U176" s="301">
        <f>IF(AND(W176&lt;&gt;"", X176&lt;&gt;""), 2, IF(OR(W176&lt;&gt;"", X176&lt;&gt;""), 1, 0))</f>
        <v/>
      </c>
      <c r="V176" s="285">
        <f>IF(I176="", "未到店",
IF(M176&lt;&gt;"EDC", "異常",
IF(OR(AND(Y176="STAR", N176="STAR"), AND(Y176&lt;&gt;"STAR", N176="")), "已完工", "異常")
)
)</f>
        <v/>
      </c>
      <c r="X176" s="313" t="n"/>
      <c r="Y176" s="313">
        <f>IF(U176&gt;0,"STAR","")</f>
        <v/>
      </c>
    </row>
    <row r="177" ht="15.75" customHeight="1" s="140">
      <c r="A177" s="180" t="inlineStr">
        <is>
          <t>L551</t>
        </is>
      </c>
      <c r="B177" s="181" t="inlineStr">
        <is>
          <t>林口顧家店</t>
        </is>
      </c>
      <c r="C177" s="182">
        <f>VLOOKUP($A177,'0919門市清單主檔'!B:V,20,FALSE)</f>
        <v/>
      </c>
      <c r="D177" s="183">
        <f>VLOOKUP($A177,'0919門市清單主檔'!B:V,21,FALSE)</f>
        <v/>
      </c>
      <c r="E177" s="184">
        <f>VLOOKUP(D177,區域表!A:B,2,FALSE)</f>
        <v/>
      </c>
      <c r="F177" s="185">
        <f>IFERROR(IF(VLOOKUP(A177,門市狀態!A:D,4,FALSE)=0,"",VLOOKUP(A177,門市狀態!A:D,4,FALSE)),"")</f>
        <v/>
      </c>
      <c r="G177" s="186" t="inlineStr">
        <is>
          <t>萊到店 WebPOS</t>
        </is>
      </c>
      <c r="H177" s="187">
        <f>IF(I177&gt;0,(TEXT(I177,"yyyymmdd")&amp;$T$3&amp;A177&amp;$T$3&amp;B177&amp;$R$3),"")</f>
        <v/>
      </c>
      <c r="I177" s="191" t="inlineStr"/>
      <c r="J177" s="189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/>
      </c>
      <c r="L177" s="261">
        <f t="array" ref="L177">IF(K177&gt;0,IFERROR(HYPERLINK("#'IM'!AC"&amp;MATCH(1,(IM!$F$1:$F$7702=A177)*(ISNUMBER(SEARCH("PMQ2",IM!$AC$1:$AC$7702))),0),"檢核"),"未登錄"),"")</f>
        <v/>
      </c>
      <c r="M177" s="264">
        <f t="array" ref="M177">IF(AND(SUMPRODUCT((IM!F2:F813=A177)*(ISNUMBER(SEARCH("EDC", IM!AC2:AC813))))&gt;0), "EDC", "")</f>
        <v/>
      </c>
      <c r="N177" s="307">
        <f t="array" ref="N177">IF(AND(SUMPRODUCT((IM!F2:F813=A177)*(ISNUMBER(SEARCH("STAR", IM!AC2:AC813))))&gt;0), "STAR", "")</f>
        <v/>
      </c>
      <c r="O177" s="298">
        <f t="array" ref="O177">IFERROR(INDEX(IM!$X$2:$X$652, MATCH(1, (IM!$F$2:$F$652=A177) * (ISNUMBER(SEARCH($D$1, IM!$AC$2:$AC$652))), 0)), "")</f>
        <v/>
      </c>
      <c r="P177" s="192">
        <f>(TEXT(I177,"yyyymmdd"))&amp;$T$3&amp;A177&amp;$T$3&amp;B177&amp;$R$3</f>
        <v/>
      </c>
      <c r="Q177" s="311" t="n"/>
      <c r="R177" s="311" t="n"/>
      <c r="S177" s="311" t="n"/>
      <c r="T177" s="311" t="n"/>
      <c r="U177" s="301">
        <f>IF(AND(W177&lt;&gt;"", X177&lt;&gt;""), 2, IF(OR(W177&lt;&gt;"", X177&lt;&gt;""), 1, 0))</f>
        <v/>
      </c>
      <c r="V177" s="285">
        <f>IF(I177="", "未到店",
IF(M177&lt;&gt;"EDC", "異常",
IF(OR(AND(Y177="STAR", N177="STAR"), AND(Y177&lt;&gt;"STAR", N177="")), "已完工", "異常")
)
)</f>
        <v/>
      </c>
      <c r="X177" s="313" t="n"/>
      <c r="Y177" s="313">
        <f>IF(U177&gt;0,"STAR","")</f>
        <v/>
      </c>
    </row>
    <row r="178" ht="15.75" customHeight="1" s="140">
      <c r="A178" s="180" t="n">
        <v>4483</v>
      </c>
      <c r="B178" s="181" t="inlineStr">
        <is>
          <t>林口築夢店</t>
        </is>
      </c>
      <c r="C178" s="182">
        <f>VLOOKUP($A178,'0919門市清單主檔'!B:V,20,FALSE)</f>
        <v/>
      </c>
      <c r="D178" s="183">
        <f>VLOOKUP($A178,'0919門市清單主檔'!B:V,21,FALSE)</f>
        <v/>
      </c>
      <c r="E178" s="184">
        <f>VLOOKUP(D178,區域表!A:B,2,FALSE)</f>
        <v/>
      </c>
      <c r="F178" s="185">
        <f>IFERROR(IF(VLOOKUP(A178,門市狀態!A:D,4,FALSE)=0,"",VLOOKUP(A178,門市狀態!A:D,4,FALSE)),"")</f>
        <v/>
      </c>
      <c r="G178" s="186" t="inlineStr"/>
      <c r="H178" s="187">
        <f>IF(I178&gt;0,(TEXT(I178,"yyyymmdd")&amp;$T$3&amp;A178&amp;$T$3&amp;B178&amp;$R$3),"")</f>
        <v/>
      </c>
      <c r="I178" s="191" t="inlineStr"/>
      <c r="J178" s="189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/>
      </c>
      <c r="L178" s="261">
        <f t="array" ref="L178">IF(K178&gt;0,IFERROR(HYPERLINK("#'IM'!AC"&amp;MATCH(1,(IM!$F$1:$F$7702=A178)*(ISNUMBER(SEARCH("PMQ2",IM!$AC$1:$AC$7702))),0),"檢核"),"未登錄"),"")</f>
        <v/>
      </c>
      <c r="M178" s="264">
        <f t="array" ref="M178">IF(AND(SUMPRODUCT((IM!F2:F815=A178)*(ISNUMBER(SEARCH("EDC", IM!AC2:AC815))))&gt;0), "EDC", "")</f>
        <v/>
      </c>
      <c r="N178" s="307">
        <f t="array" ref="N178">IF(AND(SUMPRODUCT((IM!F2:F815=A178)*(ISNUMBER(SEARCH("STAR", IM!AC2:AC815))))&gt;0), "STAR", "")</f>
        <v/>
      </c>
      <c r="O178" s="298">
        <f t="array" ref="O178">IFERROR(INDEX(IM!$X$2:$X$652, MATCH(1, (IM!$F$2:$F$652=A178) * (ISNUMBER(SEARCH($D$1, IM!$AC$2:$AC$652))), 0)), "")</f>
        <v/>
      </c>
      <c r="P178" s="192">
        <f>(TEXT(I178,"yyyymmdd"))&amp;$T$3&amp;A178&amp;$T$3&amp;B178&amp;$R$3</f>
        <v/>
      </c>
      <c r="Q178" s="311" t="n"/>
      <c r="R178" s="311" t="n"/>
      <c r="S178" s="311" t="n"/>
      <c r="T178" s="311" t="n"/>
      <c r="U178" s="301">
        <f>IF(AND(W178&lt;&gt;"", X178&lt;&gt;""), 2, IF(OR(W178&lt;&gt;"", X178&lt;&gt;""), 1, 0))</f>
        <v/>
      </c>
      <c r="V178" s="285">
        <f>IF(I178="", "未到店",
IF(M178&lt;&gt;"EDC", "異常",
IF(OR(AND(Y178="STAR", N178="STAR"), AND(Y178&lt;&gt;"STAR", N178="")), "已完工", "異常")
)
)</f>
        <v/>
      </c>
      <c r="W178" s="312" t="inlineStr">
        <is>
          <t>8155001328</t>
        </is>
      </c>
      <c r="X178" s="313" t="n"/>
      <c r="Y178" s="313">
        <f>IF(U178&gt;0,"STAR","")</f>
        <v/>
      </c>
    </row>
    <row r="179" ht="15.75" customHeight="1" s="140">
      <c r="A179" s="180" t="n">
        <v>2746</v>
      </c>
      <c r="B179" s="181" t="inlineStr">
        <is>
          <t>北縣板嘉店</t>
        </is>
      </c>
      <c r="C179" s="182">
        <f>VLOOKUP($A179,'0919門市清單主檔'!B:V,20,FALSE)</f>
        <v/>
      </c>
      <c r="D179" s="183">
        <f>VLOOKUP($A179,'0919門市清單主檔'!B:V,21,FALSE)</f>
        <v/>
      </c>
      <c r="E179" s="184">
        <f>VLOOKUP(D179,區域表!A:B,2,FALSE)</f>
        <v/>
      </c>
      <c r="F179" s="185">
        <f>IFERROR(IF(VLOOKUP(A179,門市狀態!A:D,4,FALSE)=0,"",VLOOKUP(A179,門市狀態!A:D,4,FALSE)),"")</f>
        <v/>
      </c>
      <c r="G179" s="186" t="inlineStr"/>
      <c r="H179" s="187">
        <f>IF(I179&gt;0,(TEXT(I179,"yyyymmdd")&amp;$T$3&amp;A179&amp;$T$3&amp;B179&amp;$R$3),"")</f>
        <v/>
      </c>
      <c r="I179" s="191" t="inlineStr"/>
      <c r="J179" s="189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/>
      </c>
      <c r="L179" s="261">
        <f t="array" ref="L179">IF(K179&gt;0,IFERROR(HYPERLINK("#'IM'!AC"&amp;MATCH(1,(IM!$F$1:$F$7702=A179)*(ISNUMBER(SEARCH("PMQ2",IM!$AC$1:$AC$7702))),0),"檢核"),"未登錄"),"")</f>
        <v/>
      </c>
      <c r="M179" s="264">
        <f t="array" ref="M179">IF(AND(SUMPRODUCT((IM!F2:F816=A179)*(ISNUMBER(SEARCH("EDC", IM!AC2:AC816))))&gt;0), "EDC", "")</f>
        <v/>
      </c>
      <c r="N179" s="307">
        <f t="array" ref="N179">IF(AND(SUMPRODUCT((IM!F2:F816=A179)*(ISNUMBER(SEARCH("STAR", IM!AC2:AC816))))&gt;0), "STAR", "")</f>
        <v/>
      </c>
      <c r="O179" s="298">
        <f t="array" ref="O179">IFERROR(INDEX(IM!$X$2:$X$652, MATCH(1, (IM!$F$2:$F$652=A179) * (ISNUMBER(SEARCH($D$1, IM!$AC$2:$AC$652))), 0)), "")</f>
        <v/>
      </c>
      <c r="P179" s="192">
        <f>(TEXT(I179,"yyyymmdd"))&amp;$T$3&amp;A179&amp;$T$3&amp;B179&amp;$R$3</f>
        <v/>
      </c>
      <c r="Q179" s="311" t="n"/>
      <c r="R179" s="311" t="n"/>
      <c r="S179" s="311" t="n"/>
      <c r="T179" s="311" t="n"/>
      <c r="U179" s="301">
        <f>IF(AND(W179&lt;&gt;"", X179&lt;&gt;""), 2, IF(OR(W179&lt;&gt;"", X179&lt;&gt;""), 1, 0))</f>
        <v/>
      </c>
      <c r="V179" s="285">
        <f>IF(I179="", "未到店",
IF(M179&lt;&gt;"EDC", "異常",
IF(OR(AND(Y179="STAR", N179="STAR"), AND(Y179&lt;&gt;"STAR", N179="")), "已完工", "異常")
)
)</f>
        <v/>
      </c>
      <c r="W179" s="312" t="inlineStr">
        <is>
          <t>8155001742</t>
        </is>
      </c>
      <c r="X179" s="313" t="inlineStr">
        <is>
          <t>8155000373</t>
        </is>
      </c>
      <c r="Y179" s="313">
        <f>IF(U179&gt;0,"STAR","")</f>
        <v/>
      </c>
    </row>
    <row r="180" ht="15.75" customHeight="1" s="140">
      <c r="A180" s="180" t="n">
        <v>3243</v>
      </c>
      <c r="B180" s="181" t="inlineStr">
        <is>
          <t>北縣醒吾店</t>
        </is>
      </c>
      <c r="C180" s="182">
        <f>VLOOKUP($A180,'0919門市清單主檔'!B:V,20,FALSE)</f>
        <v/>
      </c>
      <c r="D180" s="183">
        <f>VLOOKUP($A180,'0919門市清單主檔'!B:V,21,FALSE)</f>
        <v/>
      </c>
      <c r="E180" s="184">
        <f>VLOOKUP(D180,區域表!A:B,2,FALSE)</f>
        <v/>
      </c>
      <c r="F180" s="185">
        <f>IFERROR(IF(VLOOKUP(A180,門市狀態!A:D,4,FALSE)=0,"",VLOOKUP(A180,門市狀態!A:D,4,FALSE)),"")</f>
        <v/>
      </c>
      <c r="G180" s="186" t="inlineStr">
        <is>
          <t>學校</t>
        </is>
      </c>
      <c r="H180" s="187">
        <f>IF(I180&gt;0,(TEXT(I180,"yyyymmdd")&amp;$T$3&amp;A180&amp;$T$3&amp;B180&amp;$R$3),"")</f>
        <v/>
      </c>
      <c r="I180" s="191" t="inlineStr"/>
      <c r="J180" s="189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/>
      </c>
      <c r="L180" s="261">
        <f t="array" ref="L180">IF(K180&gt;0,IFERROR(HYPERLINK("#'IM'!AC"&amp;MATCH(1,(IM!$F$1:$F$7702=A180)*(ISNUMBER(SEARCH("PMQ2",IM!$AC$1:$AC$7702))),0),"檢核"),"未登錄"),"")</f>
        <v/>
      </c>
      <c r="M180" s="264">
        <f t="array" ref="M180">IF(AND(SUMPRODUCT((IM!F2:F817=A180)*(ISNUMBER(SEARCH("EDC", IM!AC2:AC817))))&gt;0), "EDC", "")</f>
        <v/>
      </c>
      <c r="N180" s="307">
        <f t="array" ref="N180">IF(AND(SUMPRODUCT((IM!F2:F817=A180)*(ISNUMBER(SEARCH("STAR", IM!AC2:AC817))))&gt;0), "STAR", "")</f>
        <v/>
      </c>
      <c r="O180" s="298">
        <f t="array" ref="O180">IFERROR(INDEX(IM!$X$2:$X$652, MATCH(1, (IM!$F$2:$F$652=A180) * (ISNUMBER(SEARCH($D$1, IM!$AC$2:$AC$652))), 0)), "")</f>
        <v/>
      </c>
      <c r="P180" s="192">
        <f>(TEXT(I180,"yyyymmdd"))&amp;$T$3&amp;A180&amp;$T$3&amp;B180&amp;$R$3</f>
        <v/>
      </c>
      <c r="Q180" s="311" t="n"/>
      <c r="R180" s="311" t="n"/>
      <c r="S180" s="311" t="n"/>
      <c r="T180" s="311" t="n"/>
      <c r="U180" s="301">
        <f>IF(AND(W180&lt;&gt;"", X180&lt;&gt;""), 2, IF(OR(W180&lt;&gt;"", X180&lt;&gt;""), 1, 0))</f>
        <v/>
      </c>
      <c r="V180" s="285">
        <f>IF(I180="", "未到店",
IF(M180&lt;&gt;"EDC", "異常",
IF(OR(AND(Y180="STAR", N180="STAR"), AND(Y180&lt;&gt;"STAR", N180="")), "已完工", "異常")
)
)</f>
        <v/>
      </c>
      <c r="W180" s="312" t="inlineStr">
        <is>
          <t>8155001327</t>
        </is>
      </c>
      <c r="X180" s="313" t="inlineStr">
        <is>
          <t>8155002010</t>
        </is>
      </c>
      <c r="Y180" s="313">
        <f>IF(U180&gt;0,"STAR","")</f>
        <v/>
      </c>
    </row>
    <row r="181" ht="15.75" customHeight="1" s="140">
      <c r="A181" s="180" t="n">
        <v>3137</v>
      </c>
      <c r="B181" s="181" t="inlineStr">
        <is>
          <t>北縣黎明店</t>
        </is>
      </c>
      <c r="C181" s="182">
        <f>VLOOKUP($A181,'0919門市清單主檔'!B:V,20,FALSE)</f>
        <v/>
      </c>
      <c r="D181" s="183">
        <f>VLOOKUP($A181,'0919門市清單主檔'!B:V,21,FALSE)</f>
        <v/>
      </c>
      <c r="E181" s="184">
        <f>VLOOKUP(D181,區域表!A:B,2,FALSE)</f>
        <v/>
      </c>
      <c r="F181" s="185">
        <f>IFERROR(IF(VLOOKUP(A181,門市狀態!A:D,4,FALSE)=0,"",VLOOKUP(A181,門市狀態!A:D,4,FALSE)),"")</f>
        <v/>
      </c>
      <c r="G181" s="186" t="inlineStr">
        <is>
          <t>學校</t>
        </is>
      </c>
      <c r="H181" s="187">
        <f>IF(I181&gt;0,(TEXT(I181,"yyyymmdd")&amp;$T$3&amp;A181&amp;$T$3&amp;B181&amp;$R$3),"")</f>
        <v/>
      </c>
      <c r="I181" s="191" t="inlineStr"/>
      <c r="J181" s="189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/>
      </c>
      <c r="L181" s="261">
        <f t="array" ref="L181">IF(K181&gt;0,IFERROR(HYPERLINK("#'IM'!AC"&amp;MATCH(1,(IM!$F$1:$F$7702=A181)*(ISNUMBER(SEARCH("PMQ2",IM!$AC$1:$AC$7702))),0),"檢核"),"未登錄"),"")</f>
        <v/>
      </c>
      <c r="M181" s="264">
        <f t="array" ref="M181">IF(AND(SUMPRODUCT((IM!F2:F818=A181)*(ISNUMBER(SEARCH("EDC", IM!AC2:AC818))))&gt;0), "EDC", "")</f>
        <v/>
      </c>
      <c r="N181" s="307">
        <f t="array" ref="N181">IF(AND(SUMPRODUCT((IM!F2:F818=A181)*(ISNUMBER(SEARCH("STAR", IM!AC2:AC818))))&gt;0), "STAR", "")</f>
        <v/>
      </c>
      <c r="O181" s="298">
        <f t="array" ref="O181">IFERROR(INDEX(IM!$X$2:$X$652, MATCH(1, (IM!$F$2:$F$652=A181) * (ISNUMBER(SEARCH($D$1, IM!$AC$2:$AC$652))), 0)), "")</f>
        <v/>
      </c>
      <c r="P181" s="192">
        <f>(TEXT(I181,"yyyymmdd"))&amp;$T$3&amp;A181&amp;$T$3&amp;B181&amp;$R$3</f>
        <v/>
      </c>
      <c r="Q181" s="311" t="n"/>
      <c r="R181" s="311" t="n"/>
      <c r="S181" s="311" t="n"/>
      <c r="T181" s="311" t="n"/>
      <c r="U181" s="301">
        <f>IF(AND(W181&lt;&gt;"", X181&lt;&gt;""), 2, IF(OR(W181&lt;&gt;"", X181&lt;&gt;""), 1, 0))</f>
        <v/>
      </c>
      <c r="V181" s="285">
        <f>IF(I181="", "未到店",
IF(M181&lt;&gt;"EDC", "異常",
IF(OR(AND(Y181="STAR", N181="STAR"), AND(Y181&lt;&gt;"STAR", N181="")), "已完工", "異常")
)
)</f>
        <v/>
      </c>
      <c r="X181" s="313" t="n"/>
      <c r="Y181" s="313">
        <f>IF(U181&gt;0,"STAR","")</f>
        <v/>
      </c>
    </row>
    <row r="182" ht="15.75" customHeight="1" s="140">
      <c r="A182" s="180" t="n">
        <v>2897</v>
      </c>
      <c r="B182" s="181" t="inlineStr">
        <is>
          <t>淡水台電宿舍</t>
        </is>
      </c>
      <c r="C182" s="182">
        <f>VLOOKUP($A182,'0919門市清單主檔'!B:V,20,FALSE)</f>
        <v/>
      </c>
      <c r="D182" s="183">
        <f>VLOOKUP($A182,'0919門市清單主檔'!B:V,21,FALSE)</f>
        <v/>
      </c>
      <c r="E182" s="184">
        <f>VLOOKUP(D182,區域表!A:B,2,FALSE)</f>
        <v/>
      </c>
      <c r="F182" s="185">
        <f>IFERROR(IF(VLOOKUP(A182,門市狀態!A:D,4,FALSE)=0,"",VLOOKUP(A182,門市狀態!A:D,4,FALSE)),"")</f>
        <v/>
      </c>
      <c r="G182" s="186" t="inlineStr"/>
      <c r="H182" s="187">
        <f>IF(I182&gt;0,(TEXT(I182,"yyyymmdd")&amp;$T$3&amp;A182&amp;$T$3&amp;B182&amp;$R$3),"")</f>
        <v/>
      </c>
      <c r="I182" s="191" t="inlineStr"/>
      <c r="J182" s="189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/>
      </c>
      <c r="L182" s="261">
        <f t="array" ref="L182">IF(K182&gt;0,IFERROR(HYPERLINK("#'IM'!AC"&amp;MATCH(1,(IM!$F$1:$F$7702=A182)*(ISNUMBER(SEARCH("PMQ2",IM!$AC$1:$AC$7702))),0),"檢核"),"未登錄"),"")</f>
        <v/>
      </c>
      <c r="M182" s="264">
        <f t="array" ref="M182">IF(AND(SUMPRODUCT((IM!F2:F819=A182)*(ISNUMBER(SEARCH("EDC", IM!AC2:AC819))))&gt;0), "EDC", "")</f>
        <v/>
      </c>
      <c r="N182" s="307">
        <f t="array" ref="N182">IF(AND(SUMPRODUCT((IM!F2:F819=A182)*(ISNUMBER(SEARCH("STAR", IM!AC2:AC819))))&gt;0), "STAR", "")</f>
        <v/>
      </c>
      <c r="O182" s="298">
        <f t="array" ref="O182">IFERROR(INDEX(IM!$X$2:$X$652, MATCH(1, (IM!$F$2:$F$652=A182) * (ISNUMBER(SEARCH($D$1, IM!$AC$2:$AC$652))), 0)), "")</f>
        <v/>
      </c>
      <c r="P182" s="192">
        <f>(TEXT(I182,"yyyymmdd"))&amp;$T$3&amp;A182&amp;$T$3&amp;B182&amp;$R$3</f>
        <v/>
      </c>
      <c r="Q182" s="311" t="n"/>
      <c r="R182" s="311" t="n"/>
      <c r="S182" s="311" t="n"/>
      <c r="T182" s="311" t="n"/>
      <c r="U182" s="301">
        <f>IF(AND(W182&lt;&gt;"", X182&lt;&gt;""), 2, IF(OR(W182&lt;&gt;"", X182&lt;&gt;""), 1, 0))</f>
        <v/>
      </c>
      <c r="V182" s="285">
        <f>IF(I182="", "未到店",
IF(M182&lt;&gt;"EDC", "異常",
IF(OR(AND(Y182="STAR", N182="STAR"), AND(Y182&lt;&gt;"STAR", N182="")), "已完工", "異常")
)
)</f>
        <v/>
      </c>
      <c r="W182" s="312" t="inlineStr">
        <is>
          <t>8155001905</t>
        </is>
      </c>
      <c r="X182" s="313" t="inlineStr">
        <is>
          <t>8155001906</t>
        </is>
      </c>
      <c r="Y182" s="313">
        <f>IF(U182&gt;0,"STAR","")</f>
        <v/>
      </c>
    </row>
    <row r="183" ht="15.75" customHeight="1" s="140">
      <c r="A183" s="180" t="n">
        <v>4153</v>
      </c>
      <c r="B183" s="181" t="inlineStr">
        <is>
          <t>淡水莊園店</t>
        </is>
      </c>
      <c r="C183" s="182">
        <f>VLOOKUP($A183,'0919門市清單主檔'!B:V,20,FALSE)</f>
        <v/>
      </c>
      <c r="D183" s="183">
        <f>VLOOKUP($A183,'0919門市清單主檔'!B:V,21,FALSE)</f>
        <v/>
      </c>
      <c r="E183" s="184">
        <f>VLOOKUP(D183,區域表!A:B,2,FALSE)</f>
        <v/>
      </c>
      <c r="F183" s="185">
        <f>IFERROR(IF(VLOOKUP(A183,門市狀態!A:D,4,FALSE)=0,"",VLOOKUP(A183,門市狀態!A:D,4,FALSE)),"")</f>
        <v/>
      </c>
      <c r="G183" s="186" t="inlineStr"/>
      <c r="H183" s="187">
        <f>IF(I183&gt;0,(TEXT(I183,"yyyymmdd")&amp;$T$3&amp;A183&amp;$T$3&amp;B183&amp;$R$3),"")</f>
        <v/>
      </c>
      <c r="I183" s="191" t="inlineStr"/>
      <c r="J183" s="189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/>
      </c>
      <c r="L183" s="261">
        <f t="array" ref="L183">IF(K183&gt;0,IFERROR(HYPERLINK("#'IM'!AC"&amp;MATCH(1,(IM!$F$1:$F$7702=A183)*(ISNUMBER(SEARCH("PMQ2",IM!$AC$1:$AC$7702))),0),"檢核"),"未登錄"),"")</f>
        <v/>
      </c>
      <c r="M183" s="264">
        <f t="array" ref="M183">IF(AND(SUMPRODUCT((IM!F2:F820=A183)*(ISNUMBER(SEARCH("EDC", IM!AC2:AC820))))&gt;0), "EDC", "")</f>
        <v/>
      </c>
      <c r="N183" s="307">
        <f t="array" ref="N183">IF(AND(SUMPRODUCT((IM!F2:F820=A183)*(ISNUMBER(SEARCH("STAR", IM!AC2:AC820))))&gt;0), "STAR", "")</f>
        <v/>
      </c>
      <c r="O183" s="298">
        <f t="array" ref="O183">IFERROR(INDEX(IM!$X$2:$X$652, MATCH(1, (IM!$F$2:$F$652=A183) * (ISNUMBER(SEARCH($D$1, IM!$AC$2:$AC$652))), 0)), "")</f>
        <v/>
      </c>
      <c r="P183" s="192">
        <f>(TEXT(I183,"yyyymmdd"))&amp;$T$3&amp;A183&amp;$T$3&amp;B183&amp;$R$3</f>
        <v/>
      </c>
      <c r="Q183" s="311" t="n"/>
      <c r="R183" s="311" t="n"/>
      <c r="S183" s="311" t="n"/>
      <c r="T183" s="311" t="n"/>
      <c r="U183" s="301">
        <f>IF(AND(W183&lt;&gt;"", X183&lt;&gt;""), 2, IF(OR(W183&lt;&gt;"", X183&lt;&gt;""), 1, 0))</f>
        <v/>
      </c>
      <c r="V183" s="285">
        <f>IF(I183="", "未到店",
IF(M183&lt;&gt;"EDC", "異常",
IF(OR(AND(Y183="STAR", N183="STAR"), AND(Y183&lt;&gt;"STAR", N183="")), "已完工", "異常")
)
)</f>
        <v/>
      </c>
      <c r="W183" s="312" t="inlineStr">
        <is>
          <t>8155002395</t>
        </is>
      </c>
      <c r="X183" s="313" t="inlineStr">
        <is>
          <t>8155002396</t>
        </is>
      </c>
      <c r="Y183" s="313">
        <f>IF(U183&gt;0,"STAR","")</f>
        <v/>
      </c>
    </row>
    <row r="184" ht="15.75" customHeight="1" s="140">
      <c r="A184" s="180" t="n">
        <v>4093</v>
      </c>
      <c r="B184" s="181" t="inlineStr">
        <is>
          <t>淡水新市一</t>
        </is>
      </c>
      <c r="C184" s="182">
        <f>VLOOKUP($A184,'0919門市清單主檔'!B:V,20,FALSE)</f>
        <v/>
      </c>
      <c r="D184" s="183">
        <f>VLOOKUP($A184,'0919門市清單主檔'!B:V,21,FALSE)</f>
        <v/>
      </c>
      <c r="E184" s="184">
        <f>VLOOKUP(D184,區域表!A:B,2,FALSE)</f>
        <v/>
      </c>
      <c r="F184" s="185">
        <f>IFERROR(IF(VLOOKUP(A184,門市狀態!A:D,4,FALSE)=0,"",VLOOKUP(A184,門市狀態!A:D,4,FALSE)),"")</f>
        <v/>
      </c>
      <c r="G184" s="186" t="inlineStr"/>
      <c r="H184" s="187">
        <f>IF(I184&gt;0,(TEXT(I184,"yyyymmdd")&amp;$T$3&amp;A184&amp;$T$3&amp;B184&amp;$R$3),"")</f>
        <v/>
      </c>
      <c r="I184" s="191" t="inlineStr"/>
      <c r="J184" s="189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/>
      </c>
      <c r="L184" s="261">
        <f t="array" ref="L184">IF(K184&gt;0,IFERROR(HYPERLINK("#'IM'!AC"&amp;MATCH(1,(IM!$F$1:$F$7702=A184)*(ISNUMBER(SEARCH("PMQ2",IM!$AC$1:$AC$7702))),0),"檢核"),"未登錄"),"")</f>
        <v/>
      </c>
      <c r="M184" s="264">
        <f t="array" ref="M184">IF(AND(SUMPRODUCT((IM!F2:F821=A184)*(ISNUMBER(SEARCH("EDC", IM!AC2:AC821))))&gt;0), "EDC", "")</f>
        <v/>
      </c>
      <c r="N184" s="307">
        <f t="array" ref="N184">IF(AND(SUMPRODUCT((IM!F2:F821=A184)*(ISNUMBER(SEARCH("STAR", IM!AC2:AC821))))&gt;0), "STAR", "")</f>
        <v/>
      </c>
      <c r="O184" s="298">
        <f t="array" ref="O184">IFERROR(INDEX(IM!$X$2:$X$652, MATCH(1, (IM!$F$2:$F$652=A184) * (ISNUMBER(SEARCH($D$1, IM!$AC$2:$AC$652))), 0)), "")</f>
        <v/>
      </c>
      <c r="P184" s="192">
        <f>(TEXT(I184,"yyyymmdd"))&amp;$T$3&amp;A184&amp;$T$3&amp;B184&amp;$R$3</f>
        <v/>
      </c>
      <c r="Q184" s="311" t="n"/>
      <c r="R184" s="311" t="n"/>
      <c r="S184" s="311" t="n"/>
      <c r="T184" s="311" t="n"/>
      <c r="U184" s="301">
        <f>IF(AND(W184&lt;&gt;"", X184&lt;&gt;""), 2, IF(OR(W184&lt;&gt;"", X184&lt;&gt;""), 1, 0))</f>
        <v/>
      </c>
      <c r="V184" s="285">
        <f>IF(I184="", "未到店",
IF(M184&lt;&gt;"EDC", "異常",
IF(OR(AND(Y184="STAR", N184="STAR"), AND(Y184&lt;&gt;"STAR", N184="")), "已完工", "異常")
)
)</f>
        <v/>
      </c>
      <c r="X184" s="313" t="inlineStr">
        <is>
          <t>8155000860</t>
        </is>
      </c>
      <c r="Y184" s="313">
        <f>IF(U184&gt;0,"STAR","")</f>
        <v/>
      </c>
    </row>
    <row r="185" ht="15.75" customHeight="1" s="140">
      <c r="A185" s="180" t="n">
        <v>4788</v>
      </c>
      <c r="B185" s="181" t="inlineStr">
        <is>
          <t>淡水國家店</t>
        </is>
      </c>
      <c r="C185" s="182">
        <f>VLOOKUP($A185,'0919門市清單主檔'!B:V,20,FALSE)</f>
        <v/>
      </c>
      <c r="D185" s="183">
        <f>VLOOKUP($A185,'0919門市清單主檔'!B:V,21,FALSE)</f>
        <v/>
      </c>
      <c r="E185" s="184">
        <f>VLOOKUP(D185,區域表!A:B,2,FALSE)</f>
        <v/>
      </c>
      <c r="F185" s="185">
        <f>IFERROR(IF(VLOOKUP(A185,門市狀態!A:D,4,FALSE)=0,"",VLOOKUP(A185,門市狀態!A:D,4,FALSE)),"")</f>
        <v/>
      </c>
      <c r="G185" s="186" t="inlineStr"/>
      <c r="H185" s="187">
        <f>IF(I185&gt;0,(TEXT(I185,"yyyymmdd")&amp;$T$3&amp;A185&amp;$T$3&amp;B185&amp;$R$3),"")</f>
        <v/>
      </c>
      <c r="I185" s="191" t="inlineStr"/>
      <c r="J185" s="189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/>
      </c>
      <c r="L185" s="261">
        <f t="array" ref="L185">IF(K185&gt;0,IFERROR(HYPERLINK("#'IM'!AC"&amp;MATCH(1,(IM!$F$1:$F$7702=A185)*(ISNUMBER(SEARCH("PMQ2",IM!$AC$1:$AC$7702))),0),"檢核"),"未登錄"),"")</f>
        <v/>
      </c>
      <c r="M185" s="264">
        <f t="array" ref="M185">IF(AND(SUMPRODUCT((IM!F2:F822=A185)*(ISNUMBER(SEARCH("EDC", IM!AC2:AC822))))&gt;0), "EDC", "")</f>
        <v/>
      </c>
      <c r="N185" s="307">
        <f t="array" ref="N185">IF(AND(SUMPRODUCT((IM!F2:F822=A185)*(ISNUMBER(SEARCH("STAR", IM!AC2:AC822))))&gt;0), "STAR", "")</f>
        <v/>
      </c>
      <c r="O185" s="298">
        <f t="array" ref="O185">IFERROR(INDEX(IM!$X$2:$X$652, MATCH(1, (IM!$F$2:$F$652=A185) * (ISNUMBER(SEARCH($D$1, IM!$AC$2:$AC$652))), 0)), "")</f>
        <v/>
      </c>
      <c r="P185" s="192">
        <f>(TEXT(I185,"yyyymmdd"))&amp;$T$3&amp;A185&amp;$T$3&amp;B185&amp;$R$3</f>
        <v/>
      </c>
      <c r="Q185" s="311" t="n"/>
      <c r="R185" s="311" t="n"/>
      <c r="S185" s="311" t="n"/>
      <c r="T185" s="311" t="n"/>
      <c r="U185" s="301">
        <f>IF(AND(W185&lt;&gt;"", X185&lt;&gt;""), 2, IF(OR(W185&lt;&gt;"", X185&lt;&gt;""), 1, 0))</f>
        <v/>
      </c>
      <c r="V185" s="285">
        <f>IF(I185="", "未到店",
IF(M185&lt;&gt;"EDC", "異常",
IF(OR(AND(Y185="STAR", N185="STAR"), AND(Y185&lt;&gt;"STAR", N185="")), "已完工", "異常")
)
)</f>
        <v/>
      </c>
      <c r="W185" s="312" t="inlineStr">
        <is>
          <t>8155001588</t>
        </is>
      </c>
      <c r="X185" s="313" t="inlineStr">
        <is>
          <t>8155001589</t>
        </is>
      </c>
      <c r="Y185" s="313">
        <f>IF(U185&gt;0,"STAR","")</f>
        <v/>
      </c>
    </row>
    <row r="186" ht="15.75" customHeight="1" s="140">
      <c r="A186" s="180" t="n">
        <v>4298</v>
      </c>
      <c r="B186" s="181" t="inlineStr">
        <is>
          <t>淡水後洲店</t>
        </is>
      </c>
      <c r="C186" s="182">
        <f>VLOOKUP($A186,'0919門市清單主檔'!B:V,20,FALSE)</f>
        <v/>
      </c>
      <c r="D186" s="183">
        <f>VLOOKUP($A186,'0919門市清單主檔'!B:V,21,FALSE)</f>
        <v/>
      </c>
      <c r="E186" s="184">
        <f>VLOOKUP(D186,區域表!A:B,2,FALSE)</f>
        <v/>
      </c>
      <c r="F186" s="185">
        <f>IFERROR(IF(VLOOKUP(A186,門市狀態!A:D,4,FALSE)=0,"",VLOOKUP(A186,門市狀態!A:D,4,FALSE)),"")</f>
        <v/>
      </c>
      <c r="G186" s="186" t="inlineStr"/>
      <c r="H186" s="187">
        <f>IF(I186&gt;0,(TEXT(I186,"yyyymmdd")&amp;$T$3&amp;A186&amp;$T$3&amp;B186&amp;$R$3),"")</f>
        <v/>
      </c>
      <c r="I186" s="191" t="inlineStr"/>
      <c r="J186" s="189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/>
      </c>
      <c r="L186" s="261">
        <f t="array" ref="L186">IF(K186&gt;0,IFERROR(HYPERLINK("#'IM'!AC"&amp;MATCH(1,(IM!$F$1:$F$7702=A186)*(ISNUMBER(SEARCH("PMQ2",IM!$AC$1:$AC$7702))),0),"檢核"),"未登錄"),"")</f>
        <v/>
      </c>
      <c r="M186" s="264">
        <f t="array" ref="M186">IF(AND(SUMPRODUCT((IM!F2:F823=A186)*(ISNUMBER(SEARCH("EDC", IM!AC2:AC823))))&gt;0), "EDC", "")</f>
        <v/>
      </c>
      <c r="N186" s="307">
        <f t="array" ref="N186">IF(AND(SUMPRODUCT((IM!F2:F823=A186)*(ISNUMBER(SEARCH("STAR", IM!AC2:AC823))))&gt;0), "STAR", "")</f>
        <v/>
      </c>
      <c r="O186" s="298">
        <f t="array" ref="O186">IFERROR(INDEX(IM!$X$2:$X$652, MATCH(1, (IM!$F$2:$F$652=A186) * (ISNUMBER(SEARCH($D$1, IM!$AC$2:$AC$652))), 0)), "")</f>
        <v/>
      </c>
      <c r="P186" s="192">
        <f>(TEXT(I186,"yyyymmdd"))&amp;$T$3&amp;A186&amp;$T$3&amp;B186&amp;$R$3</f>
        <v/>
      </c>
      <c r="Q186" s="311" t="n"/>
      <c r="R186" s="311" t="n"/>
      <c r="S186" s="311" t="n"/>
      <c r="T186" s="311" t="n"/>
      <c r="U186" s="301">
        <f>IF(AND(W186&lt;&gt;"", X186&lt;&gt;""), 2, IF(OR(W186&lt;&gt;"", X186&lt;&gt;""), 1, 0))</f>
        <v/>
      </c>
      <c r="V186" s="285">
        <f>IF(I186="", "未到店",
IF(M186&lt;&gt;"EDC", "異常",
IF(OR(AND(Y186="STAR", N186="STAR"), AND(Y186&lt;&gt;"STAR", N186="")), "已完工", "異常")
)
)</f>
        <v/>
      </c>
      <c r="W186" s="312" t="inlineStr">
        <is>
          <t>8155001783</t>
        </is>
      </c>
      <c r="X186" s="313" t="inlineStr">
        <is>
          <t>8155001784</t>
        </is>
      </c>
      <c r="Y186" s="313">
        <f>IF(U186&gt;0,"STAR","")</f>
        <v/>
      </c>
    </row>
    <row r="187" ht="15.75" customHeight="1" s="140">
      <c r="A187" s="180" t="n">
        <v>4541</v>
      </c>
      <c r="B187" s="181" t="inlineStr">
        <is>
          <t>淡水海天店</t>
        </is>
      </c>
      <c r="C187" s="182">
        <f>VLOOKUP($A187,'0919門市清單主檔'!B:V,20,FALSE)</f>
        <v/>
      </c>
      <c r="D187" s="183">
        <f>VLOOKUP($A187,'0919門市清單主檔'!B:V,21,FALSE)</f>
        <v/>
      </c>
      <c r="E187" s="184">
        <f>VLOOKUP(D187,區域表!A:B,2,FALSE)</f>
        <v/>
      </c>
      <c r="F187" s="185">
        <f>IFERROR(IF(VLOOKUP(A187,門市狀態!A:D,4,FALSE)=0,"",VLOOKUP(A187,門市狀態!A:D,4,FALSE)),"")</f>
        <v/>
      </c>
      <c r="G187" s="186" t="inlineStr"/>
      <c r="H187" s="187">
        <f>IF(I187&gt;0,(TEXT(I187,"yyyymmdd")&amp;$T$3&amp;A187&amp;$T$3&amp;B187&amp;$R$3),"")</f>
        <v/>
      </c>
      <c r="I187" s="191" t="inlineStr"/>
      <c r="J187" s="189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/>
      </c>
      <c r="L187" s="261">
        <f t="array" ref="L187">IF(K187&gt;0,IFERROR(HYPERLINK("#'IM'!AC"&amp;MATCH(1,(IM!$F$1:$F$7702=A187)*(ISNUMBER(SEARCH("PMQ2",IM!$AC$1:$AC$7702))),0),"檢核"),"未登錄"),"")</f>
        <v/>
      </c>
      <c r="M187" s="264">
        <f t="array" ref="M187">IF(AND(SUMPRODUCT((IM!F2:F824=A187)*(ISNUMBER(SEARCH("EDC", IM!AC2:AC824))))&gt;0), "EDC", "")</f>
        <v/>
      </c>
      <c r="N187" s="307">
        <f t="array" ref="N187">IF(AND(SUMPRODUCT((IM!F2:F824=A187)*(ISNUMBER(SEARCH("STAR", IM!AC2:AC824))))&gt;0), "STAR", "")</f>
        <v/>
      </c>
      <c r="O187" s="298">
        <f t="array" ref="O187">IFERROR(INDEX(IM!$X$2:$X$652, MATCH(1, (IM!$F$2:$F$652=A187) * (ISNUMBER(SEARCH($D$1, IM!$AC$2:$AC$652))), 0)), "")</f>
        <v/>
      </c>
      <c r="P187" s="192">
        <f>(TEXT(I187,"yyyymmdd"))&amp;$T$3&amp;A187&amp;$T$3&amp;B187&amp;$R$3</f>
        <v/>
      </c>
      <c r="Q187" s="311" t="n"/>
      <c r="R187" s="311" t="n"/>
      <c r="S187" s="311" t="n"/>
      <c r="T187" s="311" t="n"/>
      <c r="U187" s="301">
        <f>IF(AND(W187&lt;&gt;"", X187&lt;&gt;""), 2, IF(OR(W187&lt;&gt;"", X187&lt;&gt;""), 1, 0))</f>
        <v/>
      </c>
      <c r="V187" s="285">
        <f>IF(I187="", "未到店",
IF(M187&lt;&gt;"EDC", "異常",
IF(OR(AND(Y187="STAR", N187="STAR"), AND(Y187&lt;&gt;"STAR", N187="")), "已完工", "異常")
)
)</f>
        <v/>
      </c>
      <c r="X187" s="313" t="n"/>
      <c r="Y187" s="313">
        <f>IF(U187&gt;0,"STAR","")</f>
        <v/>
      </c>
    </row>
    <row r="188" ht="15.75" customHeight="1" s="140">
      <c r="A188" s="180" t="n">
        <v>4802</v>
      </c>
      <c r="B188" s="181" t="inlineStr">
        <is>
          <t>淡水沙崙店</t>
        </is>
      </c>
      <c r="C188" s="182">
        <f>VLOOKUP($A188,'0919門市清單主檔'!B:V,20,FALSE)</f>
        <v/>
      </c>
      <c r="D188" s="183">
        <f>VLOOKUP($A188,'0919門市清單主檔'!B:V,21,FALSE)</f>
        <v/>
      </c>
      <c r="E188" s="184">
        <f>VLOOKUP(D188,區域表!A:B,2,FALSE)</f>
        <v/>
      </c>
      <c r="F188" s="185">
        <f>IFERROR(IF(VLOOKUP(A188,門市狀態!A:D,4,FALSE)=0,"",VLOOKUP(A188,門市狀態!A:D,4,FALSE)),"")</f>
        <v/>
      </c>
      <c r="G188" s="186" t="inlineStr"/>
      <c r="H188" s="187">
        <f>IF(I188&gt;0,(TEXT(I188,"yyyymmdd")&amp;$T$3&amp;A188&amp;$T$3&amp;B188&amp;$R$3),"")</f>
        <v/>
      </c>
      <c r="I188" s="191" t="inlineStr"/>
      <c r="J188" s="189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/>
      </c>
      <c r="L188" s="261">
        <f t="array" ref="L188">IF(K188&gt;0,IFERROR(HYPERLINK("#'IM'!AC"&amp;MATCH(1,(IM!$F$1:$F$7702=A188)*(ISNUMBER(SEARCH("PMQ2",IM!$AC$1:$AC$7702))),0),"檢核"),"未登錄"),"")</f>
        <v/>
      </c>
      <c r="M188" s="264">
        <f t="array" ref="M188">IF(AND(SUMPRODUCT((IM!F2:F825=A188)*(ISNUMBER(SEARCH("EDC", IM!AC2:AC825))))&gt;0), "EDC", "")</f>
        <v/>
      </c>
      <c r="N188" s="307">
        <f t="array" ref="N188">IF(AND(SUMPRODUCT((IM!F2:F825=A188)*(ISNUMBER(SEARCH("STAR", IM!AC2:AC825))))&gt;0), "STAR", "")</f>
        <v/>
      </c>
      <c r="O188" s="298">
        <f t="array" ref="O188">IFERROR(INDEX(IM!$X$2:$X$652, MATCH(1, (IM!$F$2:$F$652=A188) * (ISNUMBER(SEARCH($D$1, IM!$AC$2:$AC$652))), 0)), "")</f>
        <v/>
      </c>
      <c r="P188" s="192">
        <f>(TEXT(I188,"yyyymmdd"))&amp;$T$3&amp;A188&amp;$T$3&amp;B188&amp;$R$3</f>
        <v/>
      </c>
      <c r="Q188" s="311" t="n"/>
      <c r="R188" s="311" t="n"/>
      <c r="S188" s="311" t="n"/>
      <c r="T188" s="311" t="n"/>
      <c r="U188" s="301">
        <f>IF(AND(W188&lt;&gt;"", X188&lt;&gt;""), 2, IF(OR(W188&lt;&gt;"", X188&lt;&gt;""), 1, 0))</f>
        <v/>
      </c>
      <c r="V188" s="285">
        <f>IF(I188="", "未到店",
IF(M188&lt;&gt;"EDC", "異常",
IF(OR(AND(Y188="STAR", N188="STAR"), AND(Y188&lt;&gt;"STAR", N188="")), "已完工", "異常")
)
)</f>
        <v/>
      </c>
      <c r="X188" s="313" t="n"/>
      <c r="Y188" s="313">
        <f>IF(U188&gt;0,"STAR","")</f>
        <v/>
      </c>
    </row>
    <row r="189" ht="15.75" customHeight="1" s="140">
      <c r="A189" s="180" t="n">
        <v>3652</v>
      </c>
      <c r="B189" s="181" t="inlineStr">
        <is>
          <t>北縣莊民店</t>
        </is>
      </c>
      <c r="C189" s="182">
        <f>VLOOKUP($A189,'0919門市清單主檔'!B:V,20,FALSE)</f>
        <v/>
      </c>
      <c r="D189" s="183">
        <f>VLOOKUP($A189,'0919門市清單主檔'!B:V,21,FALSE)</f>
        <v/>
      </c>
      <c r="E189" s="184">
        <f>VLOOKUP(D189,區域表!A:B,2,FALSE)</f>
        <v/>
      </c>
      <c r="F189" s="185">
        <f>IFERROR(IF(VLOOKUP(A189,門市狀態!A:D,4,FALSE)=0,"",VLOOKUP(A189,門市狀態!A:D,4,FALSE)),"")</f>
        <v/>
      </c>
      <c r="G189" s="186" t="inlineStr"/>
      <c r="H189" s="187">
        <f>IF(I189&gt;0,(TEXT(I189,"yyyymmdd")&amp;$T$3&amp;A189&amp;$T$3&amp;B189&amp;$R$3),"")</f>
        <v/>
      </c>
      <c r="I189" s="191" t="inlineStr"/>
      <c r="J189" s="189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/>
      </c>
      <c r="L189" s="261">
        <f t="array" ref="L189">IF(K189&gt;0,IFERROR(HYPERLINK("#'IM'!AC"&amp;MATCH(1,(IM!$F$1:$F$7702=A189)*(ISNUMBER(SEARCH("PMQ2",IM!$AC$1:$AC$7702))),0),"檢核"),"未登錄"),"")</f>
        <v/>
      </c>
      <c r="M189" s="264">
        <f t="array" ref="M189">IF(AND(SUMPRODUCT((IM!F2:F826=A189)*(ISNUMBER(SEARCH("EDC", IM!AC2:AC826))))&gt;0), "EDC", "")</f>
        <v/>
      </c>
      <c r="N189" s="307">
        <f t="array" ref="N189">IF(AND(SUMPRODUCT((IM!F2:F826=A189)*(ISNUMBER(SEARCH("STAR", IM!AC2:AC826))))&gt;0), "STAR", "")</f>
        <v/>
      </c>
      <c r="O189" s="298">
        <f t="array" ref="O189">IFERROR(INDEX(IM!$X$2:$X$652, MATCH(1, (IM!$F$2:$F$652=A189) * (ISNUMBER(SEARCH($D$1, IM!$AC$2:$AC$652))), 0)), "")</f>
        <v/>
      </c>
      <c r="P189" s="192">
        <f>(TEXT(I189,"yyyymmdd"))&amp;$T$3&amp;A189&amp;$T$3&amp;B189&amp;$R$3</f>
        <v/>
      </c>
      <c r="Q189" s="311" t="n"/>
      <c r="R189" s="311" t="n"/>
      <c r="S189" s="311" t="n"/>
      <c r="T189" s="311" t="n"/>
      <c r="U189" s="301">
        <f>IF(AND(W189&lt;&gt;"", X189&lt;&gt;""), 2, IF(OR(W189&lt;&gt;"", X189&lt;&gt;""), 1, 0))</f>
        <v/>
      </c>
      <c r="V189" s="285">
        <f>IF(I189="", "未到店",
IF(M189&lt;&gt;"EDC", "異常",
IF(OR(AND(Y189="STAR", N189="STAR"), AND(Y189&lt;&gt;"STAR", N189="")), "已完工", "異常")
)
)</f>
        <v/>
      </c>
      <c r="W189" s="312" t="inlineStr">
        <is>
          <t>8155000926</t>
        </is>
      </c>
      <c r="X189" s="313" t="inlineStr">
        <is>
          <t>8155000927</t>
        </is>
      </c>
      <c r="Y189" s="313">
        <f>IF(U189&gt;0,"STAR","")</f>
        <v/>
      </c>
    </row>
    <row r="190" ht="15.75" customHeight="1" s="140">
      <c r="A190" s="180" t="n">
        <v>5060</v>
      </c>
      <c r="B190" s="181" t="inlineStr">
        <is>
          <t>淡水魚市店</t>
        </is>
      </c>
      <c r="C190" s="182">
        <f>VLOOKUP($A190,'0919門市清單主檔'!B:V,20,FALSE)</f>
        <v/>
      </c>
      <c r="D190" s="183">
        <f>VLOOKUP($A190,'0919門市清單主檔'!B:V,21,FALSE)</f>
        <v/>
      </c>
      <c r="E190" s="184">
        <f>VLOOKUP(D190,區域表!A:B,2,FALSE)</f>
        <v/>
      </c>
      <c r="F190" s="185">
        <f>IFERROR(IF(VLOOKUP(A190,門市狀態!A:D,4,FALSE)=0,"",VLOOKUP(A190,門市狀態!A:D,4,FALSE)),"")</f>
        <v/>
      </c>
      <c r="G190" s="186" t="inlineStr"/>
      <c r="H190" s="187">
        <f>IF(I190&gt;0,(TEXT(I190,"yyyymmdd")&amp;$T$3&amp;A190&amp;$T$3&amp;B190&amp;$R$3),"")</f>
        <v/>
      </c>
      <c r="I190" s="191" t="inlineStr"/>
      <c r="J190" s="189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/>
      </c>
      <c r="L190" s="261">
        <f t="array" ref="L190">IF(K190&gt;0,IFERROR(HYPERLINK("#'IM'!AC"&amp;MATCH(1,(IM!$F$1:$F$7702=A190)*(ISNUMBER(SEARCH("PMQ2",IM!$AC$1:$AC$7702))),0),"檢核"),"未登錄"),"")</f>
        <v/>
      </c>
      <c r="M190" s="264">
        <f t="array" ref="M190">IF(AND(SUMPRODUCT((IM!F2:F827=A190)*(ISNUMBER(SEARCH("EDC", IM!AC2:AC827))))&gt;0), "EDC", "")</f>
        <v/>
      </c>
      <c r="N190" s="307">
        <f t="array" ref="N190">IF(AND(SUMPRODUCT((IM!F2:F827=A190)*(ISNUMBER(SEARCH("STAR", IM!AC2:AC827))))&gt;0), "STAR", "")</f>
        <v/>
      </c>
      <c r="O190" s="298">
        <f t="array" ref="O190">IFERROR(INDEX(IM!$X$2:$X$652, MATCH(1, (IM!$F$2:$F$652=A190) * (ISNUMBER(SEARCH($D$1, IM!$AC$2:$AC$652))), 0)), "")</f>
        <v/>
      </c>
      <c r="P190" s="192">
        <f>(TEXT(I190,"yyyymmdd"))&amp;$T$3&amp;A190&amp;$T$3&amp;B190&amp;$R$3</f>
        <v/>
      </c>
      <c r="Q190" s="311" t="n"/>
      <c r="R190" s="311" t="n"/>
      <c r="S190" s="311" t="n"/>
      <c r="T190" s="311" t="n"/>
      <c r="U190" s="301">
        <f>IF(AND(W190&lt;&gt;"", X190&lt;&gt;""), 2, IF(OR(W190&lt;&gt;"", X190&lt;&gt;""), 1, 0))</f>
        <v/>
      </c>
      <c r="V190" s="285">
        <f>IF(I190="", "未到店",
IF(M190&lt;&gt;"EDC", "異常",
IF(OR(AND(Y190="STAR", N190="STAR"), AND(Y190&lt;&gt;"STAR", N190="")), "已完工", "異常")
)
)</f>
        <v/>
      </c>
      <c r="X190" s="313" t="n"/>
      <c r="Y190" s="313">
        <f>IF(U190&gt;0,"STAR","")</f>
        <v/>
      </c>
    </row>
    <row r="191" ht="15.75" customHeight="1" s="140">
      <c r="A191" s="180" t="n">
        <v>5057</v>
      </c>
      <c r="B191" s="181" t="inlineStr">
        <is>
          <t>新莊中港店</t>
        </is>
      </c>
      <c r="C191" s="182">
        <f>VLOOKUP($A191,'0919門市清單主檔'!B:V,20,FALSE)</f>
        <v/>
      </c>
      <c r="D191" s="183">
        <f>VLOOKUP($A191,'0919門市清單主檔'!B:V,21,FALSE)</f>
        <v/>
      </c>
      <c r="E191" s="184">
        <f>VLOOKUP(D191,區域表!A:B,2,FALSE)</f>
        <v/>
      </c>
      <c r="F191" s="185">
        <f>IFERROR(IF(VLOOKUP(A191,門市狀態!A:D,4,FALSE)=0,"",VLOOKUP(A191,門市狀態!A:D,4,FALSE)),"")</f>
        <v/>
      </c>
      <c r="G191" s="186" t="inlineStr"/>
      <c r="H191" s="187">
        <f>IF(I191&gt;0,(TEXT(I191,"yyyymmdd")&amp;$T$3&amp;A191&amp;$T$3&amp;B191&amp;$R$3),"")</f>
        <v/>
      </c>
      <c r="I191" s="191" t="inlineStr"/>
      <c r="J191" s="189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/>
      </c>
      <c r="L191" s="261">
        <f t="array" ref="L191">IF(K191&gt;0,IFERROR(HYPERLINK("#'IM'!AC"&amp;MATCH(1,(IM!$F$1:$F$7702=A191)*(ISNUMBER(SEARCH("PMQ2",IM!$AC$1:$AC$7702))),0),"檢核"),"未登錄"),"")</f>
        <v/>
      </c>
      <c r="M191" s="264">
        <f t="array" ref="M191">IF(AND(SUMPRODUCT((IM!F2:F828=A191)*(ISNUMBER(SEARCH("EDC", IM!AC2:AC828))))&gt;0), "EDC", "")</f>
        <v/>
      </c>
      <c r="N191" s="307">
        <f t="array" ref="N191">IF(AND(SUMPRODUCT((IM!F2:F828=A191)*(ISNUMBER(SEARCH("STAR", IM!AC2:AC828))))&gt;0), "STAR", "")</f>
        <v/>
      </c>
      <c r="O191" s="298">
        <f t="array" ref="O191">IFERROR(INDEX(IM!$X$2:$X$652, MATCH(1, (IM!$F$2:$F$652=A191) * (ISNUMBER(SEARCH($D$1, IM!$AC$2:$AC$652))), 0)), "")</f>
        <v/>
      </c>
      <c r="P191" s="192">
        <f>(TEXT(I191,"yyyymmdd"))&amp;$T$3&amp;A191&amp;$T$3&amp;B191&amp;$R$3</f>
        <v/>
      </c>
      <c r="Q191" s="311" t="n"/>
      <c r="R191" s="311" t="n"/>
      <c r="S191" s="311" t="n"/>
      <c r="T191" s="311" t="n"/>
      <c r="U191" s="301">
        <f>IF(AND(W191&lt;&gt;"", X191&lt;&gt;""), 2, IF(OR(W191&lt;&gt;"", X191&lt;&gt;""), 1, 0))</f>
        <v/>
      </c>
      <c r="V191" s="285">
        <f>IF(I191="", "未到店",
IF(M191&lt;&gt;"EDC", "異常",
IF(OR(AND(Y191="STAR", N191="STAR"), AND(Y191&lt;&gt;"STAR", N191="")), "已完工", "異常")
)
)</f>
        <v/>
      </c>
      <c r="W191" s="312" t="inlineStr">
        <is>
          <t>8155002177</t>
        </is>
      </c>
      <c r="X191" s="313" t="inlineStr">
        <is>
          <t>8155000123</t>
        </is>
      </c>
      <c r="Y191" s="313">
        <f>IF(U191&gt;0,"STAR","")</f>
        <v/>
      </c>
    </row>
    <row r="192" ht="15.75" customHeight="1" s="140">
      <c r="A192" s="180" t="n">
        <v>3851</v>
      </c>
      <c r="B192" s="181" t="inlineStr">
        <is>
          <t>北縣輔園店</t>
        </is>
      </c>
      <c r="C192" s="182">
        <f>VLOOKUP($A192,'0919門市清單主檔'!B:V,20,FALSE)</f>
        <v/>
      </c>
      <c r="D192" s="183">
        <f>VLOOKUP($A192,'0919門市清單主檔'!B:V,21,FALSE)</f>
        <v/>
      </c>
      <c r="E192" s="184">
        <f>VLOOKUP(D192,區域表!A:B,2,FALSE)</f>
        <v/>
      </c>
      <c r="F192" s="185">
        <f>IFERROR(IF(VLOOKUP(A192,門市狀態!A:D,4,FALSE)=0,"",VLOOKUP(A192,門市狀態!A:D,4,FALSE)),"")</f>
        <v/>
      </c>
      <c r="G192" s="186" t="inlineStr">
        <is>
          <t>學校</t>
        </is>
      </c>
      <c r="H192" s="187">
        <f>IF(I192&gt;0,(TEXT(I192,"yyyymmdd")&amp;$T$3&amp;A192&amp;$T$3&amp;B192&amp;$R$3),"")</f>
        <v/>
      </c>
      <c r="I192" s="191" t="inlineStr"/>
      <c r="J192" s="189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/>
      </c>
      <c r="L192" s="261">
        <f t="array" ref="L192">IF(K192&gt;0,IFERROR(HYPERLINK("#'IM'!AC"&amp;MATCH(1,(IM!$F$1:$F$7702=A192)*(ISNUMBER(SEARCH("PMQ2",IM!$AC$1:$AC$7702))),0),"檢核"),"未登錄"),"")</f>
        <v/>
      </c>
      <c r="M192" s="264">
        <f t="array" ref="M192">IF(AND(SUMPRODUCT((IM!F2:F829=A192)*(ISNUMBER(SEARCH("EDC", IM!AC2:AC829))))&gt;0), "EDC", "")</f>
        <v/>
      </c>
      <c r="N192" s="307">
        <f t="array" ref="N192">IF(AND(SUMPRODUCT((IM!F2:F829=A192)*(ISNUMBER(SEARCH("STAR", IM!AC2:AC829))))&gt;0), "STAR", "")</f>
        <v/>
      </c>
      <c r="O192" s="298">
        <f t="array" ref="O192">IFERROR(INDEX(IM!$X$2:$X$652, MATCH(1, (IM!$F$2:$F$652=A192) * (ISNUMBER(SEARCH($D$1, IM!$AC$2:$AC$652))), 0)), "")</f>
        <v/>
      </c>
      <c r="P192" s="192">
        <f>(TEXT(I192,"yyyymmdd"))&amp;$T$3&amp;A192&amp;$T$3&amp;B192&amp;$R$3</f>
        <v/>
      </c>
      <c r="Q192" s="311" t="n"/>
      <c r="R192" s="311" t="n"/>
      <c r="S192" s="311" t="n"/>
      <c r="T192" s="311" t="n"/>
      <c r="U192" s="301">
        <f>IF(AND(W192&lt;&gt;"", X192&lt;&gt;""), 2, IF(OR(W192&lt;&gt;"", X192&lt;&gt;""), 1, 0))</f>
        <v/>
      </c>
      <c r="V192" s="285">
        <f>IF(I192="", "未到店",
IF(M192&lt;&gt;"EDC", "異常",
IF(OR(AND(Y192="STAR", N192="STAR"), AND(Y192&lt;&gt;"STAR", N192="")), "已完工", "異常")
)
)</f>
        <v/>
      </c>
      <c r="W192" s="312" t="inlineStr">
        <is>
          <t>8155001108</t>
        </is>
      </c>
      <c r="X192" s="313" t="inlineStr">
        <is>
          <t>8155001109</t>
        </is>
      </c>
      <c r="Y192" s="313">
        <f>IF(U192&gt;0,"STAR","")</f>
        <v/>
      </c>
    </row>
    <row r="193" ht="15.75" customHeight="1" s="140">
      <c r="A193" s="180" t="n">
        <v>2995</v>
      </c>
      <c r="B193" s="181" t="inlineStr">
        <is>
          <t>板橋湳雅夜市</t>
        </is>
      </c>
      <c r="C193" s="182">
        <f>VLOOKUP($A193,'0919門市清單主檔'!B:V,20,FALSE)</f>
        <v/>
      </c>
      <c r="D193" s="183">
        <f>VLOOKUP($A193,'0919門市清單主檔'!B:V,21,FALSE)</f>
        <v/>
      </c>
      <c r="E193" s="184">
        <f>VLOOKUP(D193,區域表!A:B,2,FALSE)</f>
        <v/>
      </c>
      <c r="F193" s="185">
        <f>IFERROR(IF(VLOOKUP(A193,門市狀態!A:D,4,FALSE)=0,"",VLOOKUP(A193,門市狀態!A:D,4,FALSE)),"")</f>
        <v/>
      </c>
      <c r="G193" s="186" t="inlineStr"/>
      <c r="H193" s="187">
        <f>IF(I193&gt;0,(TEXT(I193,"yyyymmdd")&amp;$T$3&amp;A193&amp;$T$3&amp;B193&amp;$R$3),"")</f>
        <v/>
      </c>
      <c r="I193" s="191" t="inlineStr"/>
      <c r="J193" s="189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/>
      </c>
      <c r="L193" s="261">
        <f t="array" ref="L193">IF(K193&gt;0,IFERROR(HYPERLINK("#'IM'!AC"&amp;MATCH(1,(IM!$F$1:$F$7702=A193)*(ISNUMBER(SEARCH("PMQ2",IM!$AC$1:$AC$7702))),0),"檢核"),"未登錄"),"")</f>
        <v/>
      </c>
      <c r="M193" s="264">
        <f t="array" ref="M193">IF(AND(SUMPRODUCT((IM!F2:F830=A193)*(ISNUMBER(SEARCH("EDC", IM!AC2:AC830))))&gt;0), "EDC", "")</f>
        <v/>
      </c>
      <c r="N193" s="307">
        <f t="array" ref="N193">IF(AND(SUMPRODUCT((IM!F2:F830=A193)*(ISNUMBER(SEARCH("STAR", IM!AC2:AC830))))&gt;0), "STAR", "")</f>
        <v/>
      </c>
      <c r="O193" s="298">
        <f t="array" ref="O193">IFERROR(INDEX(IM!$X$2:$X$652, MATCH(1, (IM!$F$2:$F$652=A193) * (ISNUMBER(SEARCH($D$1, IM!$AC$2:$AC$652))), 0)), "")</f>
        <v/>
      </c>
      <c r="P193" s="192">
        <f>(TEXT(I193,"yyyymmdd"))&amp;$T$3&amp;A193&amp;$T$3&amp;B193&amp;$R$3</f>
        <v/>
      </c>
      <c r="Q193" s="311" t="n"/>
      <c r="R193" s="311" t="n"/>
      <c r="S193" s="311" t="n"/>
      <c r="T193" s="311" t="n"/>
      <c r="U193" s="301">
        <f>IF(AND(W193&lt;&gt;"", X193&lt;&gt;""), 2, IF(OR(W193&lt;&gt;"", X193&lt;&gt;""), 1, 0))</f>
        <v/>
      </c>
      <c r="V193" s="285">
        <f>IF(I193="", "未到店",
IF(M193&lt;&gt;"EDC", "異常",
IF(OR(AND(Y193="STAR", N193="STAR"), AND(Y193&lt;&gt;"STAR", N193="")), "已完工", "異常")
)
)</f>
        <v/>
      </c>
      <c r="W193" s="312" t="inlineStr">
        <is>
          <t>8155001938</t>
        </is>
      </c>
      <c r="X193" s="313" t="inlineStr">
        <is>
          <t>8155001939</t>
        </is>
      </c>
      <c r="Y193" s="313">
        <f>IF(U193&gt;0,"STAR","")</f>
        <v/>
      </c>
    </row>
    <row r="194" ht="15.75" customHeight="1" s="140">
      <c r="A194" s="180" t="n">
        <v>2224</v>
      </c>
      <c r="B194" s="181" t="inlineStr">
        <is>
          <t>板橋莒光店</t>
        </is>
      </c>
      <c r="C194" s="182">
        <f>VLOOKUP($A194,'0919門市清單主檔'!B:V,20,FALSE)</f>
        <v/>
      </c>
      <c r="D194" s="183">
        <f>VLOOKUP($A194,'0919門市清單主檔'!B:V,21,FALSE)</f>
        <v/>
      </c>
      <c r="E194" s="184">
        <f>VLOOKUP(D194,區域表!A:B,2,FALSE)</f>
        <v/>
      </c>
      <c r="F194" s="185">
        <f>IFERROR(IF(VLOOKUP(A194,門市狀態!A:D,4,FALSE)=0,"",VLOOKUP(A194,門市狀態!A:D,4,FALSE)),"")</f>
        <v/>
      </c>
      <c r="G194" s="186" t="inlineStr"/>
      <c r="H194" s="187">
        <f>IF(I194&gt;0,(TEXT(I194,"yyyymmdd")&amp;$T$3&amp;A194&amp;$T$3&amp;B194&amp;$R$3),"")</f>
        <v/>
      </c>
      <c r="I194" s="191" t="inlineStr"/>
      <c r="J194" s="189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/>
      </c>
      <c r="L194" s="261">
        <f t="array" ref="L194">IF(K194&gt;0,IFERROR(HYPERLINK("#'IM'!AC"&amp;MATCH(1,(IM!$F$1:$F$7702=A194)*(ISNUMBER(SEARCH("PMQ2",IM!$AC$1:$AC$7702))),0),"檢核"),"未登錄"),"")</f>
        <v/>
      </c>
      <c r="M194" s="264">
        <f t="array" ref="M194">IF(AND(SUMPRODUCT((IM!F2:F831=A194)*(ISNUMBER(SEARCH("EDC", IM!AC2:AC831))))&gt;0), "EDC", "")</f>
        <v/>
      </c>
      <c r="N194" s="307">
        <f t="array" ref="N194">IF(AND(SUMPRODUCT((IM!F2:F831=A194)*(ISNUMBER(SEARCH("STAR", IM!AC2:AC831))))&gt;0), "STAR", "")</f>
        <v/>
      </c>
      <c r="O194" s="298">
        <f t="array" ref="O194">IFERROR(INDEX(IM!$X$2:$X$652, MATCH(1, (IM!$F$2:$F$652=A194) * (ISNUMBER(SEARCH($D$1, IM!$AC$2:$AC$652))), 0)), "")</f>
        <v/>
      </c>
      <c r="P194" s="192">
        <f>(TEXT(I194,"yyyymmdd"))&amp;$T$3&amp;A194&amp;$T$3&amp;B194&amp;$R$3</f>
        <v/>
      </c>
      <c r="Q194" s="311" t="n"/>
      <c r="R194" s="311" t="n"/>
      <c r="S194" s="311" t="n"/>
      <c r="T194" s="311" t="n"/>
      <c r="U194" s="301">
        <f>IF(AND(W194&lt;&gt;"", X194&lt;&gt;""), 2, IF(OR(W194&lt;&gt;"", X194&lt;&gt;""), 1, 0))</f>
        <v/>
      </c>
      <c r="V194" s="285">
        <f>IF(I194="", "未到店",
IF(M194&lt;&gt;"EDC", "異常",
IF(OR(AND(Y194="STAR", N194="STAR"), AND(Y194&lt;&gt;"STAR", N194="")), "已完工", "異常")
)
)</f>
        <v/>
      </c>
      <c r="W194" s="312" t="inlineStr">
        <is>
          <t>8155000110</t>
        </is>
      </c>
      <c r="X194" s="313" t="inlineStr">
        <is>
          <t>8155000111</t>
        </is>
      </c>
      <c r="Y194" s="313">
        <f>IF(U194&gt;0,"STAR","")</f>
        <v/>
      </c>
    </row>
    <row r="195" ht="15.75" customHeight="1" s="140">
      <c r="A195" s="180" t="n">
        <v>4046</v>
      </c>
      <c r="B195" s="181" t="inlineStr">
        <is>
          <t>板橋福康店</t>
        </is>
      </c>
      <c r="C195" s="182">
        <f>VLOOKUP($A195,'0919門市清單主檔'!B:V,20,FALSE)</f>
        <v/>
      </c>
      <c r="D195" s="183">
        <f>VLOOKUP($A195,'0919門市清單主檔'!B:V,21,FALSE)</f>
        <v/>
      </c>
      <c r="E195" s="184">
        <f>VLOOKUP(D195,區域表!A:B,2,FALSE)</f>
        <v/>
      </c>
      <c r="F195" s="185">
        <f>IFERROR(IF(VLOOKUP(A195,門市狀態!A:D,4,FALSE)=0,"",VLOOKUP(A195,門市狀態!A:D,4,FALSE)),"")</f>
        <v/>
      </c>
      <c r="G195" s="186" t="inlineStr"/>
      <c r="H195" s="187">
        <f>IF(I195&gt;0,(TEXT(I195,"yyyymmdd")&amp;$T$3&amp;A195&amp;$T$3&amp;B195&amp;$R$3),"")</f>
        <v/>
      </c>
      <c r="I195" s="191" t="inlineStr"/>
      <c r="J195" s="189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/>
      </c>
      <c r="L195" s="261">
        <f t="array" ref="L195">IF(K195&gt;0,IFERROR(HYPERLINK("#'IM'!AC"&amp;MATCH(1,(IM!$F$1:$F$7702=A195)*(ISNUMBER(SEARCH("PMQ2",IM!$AC$1:$AC$7702))),0),"檢核"),"未登錄"),"")</f>
        <v/>
      </c>
      <c r="M195" s="264">
        <f t="array" ref="M195">IF(AND(SUMPRODUCT((IM!F2:F832=A195)*(ISNUMBER(SEARCH("EDC", IM!AC2:AC832))))&gt;0), "EDC", "")</f>
        <v/>
      </c>
      <c r="N195" s="307">
        <f t="array" ref="N195">IF(AND(SUMPRODUCT((IM!F2:F832=A195)*(ISNUMBER(SEARCH("STAR", IM!AC2:AC832))))&gt;0), "STAR", "")</f>
        <v/>
      </c>
      <c r="O195" s="298">
        <f t="array" ref="O195">IFERROR(INDEX(IM!$X$2:$X$652, MATCH(1, (IM!$F$2:$F$652=A195) * (ISNUMBER(SEARCH($D$1, IM!$AC$2:$AC$652))), 0)), "")</f>
        <v/>
      </c>
      <c r="P195" s="192">
        <f>(TEXT(I195,"yyyymmdd"))&amp;$T$3&amp;A195&amp;$T$3&amp;B195&amp;$R$3</f>
        <v/>
      </c>
      <c r="Q195" s="311" t="n"/>
      <c r="R195" s="311" t="n"/>
      <c r="S195" s="311" t="n"/>
      <c r="T195" s="311" t="n"/>
      <c r="U195" s="301">
        <f>IF(AND(W195&lt;&gt;"", X195&lt;&gt;""), 2, IF(OR(W195&lt;&gt;"", X195&lt;&gt;""), 1, 0))</f>
        <v/>
      </c>
      <c r="V195" s="285">
        <f>IF(I195="", "未到店",
IF(M195&lt;&gt;"EDC", "異常",
IF(OR(AND(Y195="STAR", N195="STAR"), AND(Y195&lt;&gt;"STAR", N195="")), "已完工", "異常")
)
)</f>
        <v/>
      </c>
      <c r="W195" s="312" t="inlineStr">
        <is>
          <t>8155000977</t>
        </is>
      </c>
      <c r="X195" s="313" t="inlineStr">
        <is>
          <t>8155000978</t>
        </is>
      </c>
      <c r="Y195" s="313">
        <f>IF(U195&gt;0,"STAR","")</f>
        <v/>
      </c>
    </row>
    <row r="196" ht="15.75" customHeight="1" s="140">
      <c r="A196" s="180" t="inlineStr">
        <is>
          <t>D161</t>
        </is>
      </c>
      <c r="B196" s="181" t="inlineStr">
        <is>
          <t>北縣僑中三店</t>
        </is>
      </c>
      <c r="C196" s="182">
        <f>VLOOKUP($A196,'0919門市清單主檔'!B:V,20,FALSE)</f>
        <v/>
      </c>
      <c r="D196" s="183">
        <f>VLOOKUP($A196,'0919門市清單主檔'!B:V,21,FALSE)</f>
        <v/>
      </c>
      <c r="E196" s="184">
        <f>VLOOKUP(D196,區域表!A:B,2,FALSE)</f>
        <v/>
      </c>
      <c r="F196" s="185">
        <f>IFERROR(IF(VLOOKUP(A196,門市狀態!A:D,4,FALSE)=0,"",VLOOKUP(A196,門市狀態!A:D,4,FALSE)),"")</f>
        <v/>
      </c>
      <c r="G196" s="186" t="inlineStr"/>
      <c r="H196" s="187">
        <f>IF(I196&gt;0,(TEXT(I196,"yyyymmdd")&amp;$T$3&amp;A196&amp;$T$3&amp;B196&amp;$R$3),"")</f>
        <v/>
      </c>
      <c r="I196" s="191" t="inlineStr"/>
      <c r="J196" s="189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/>
      </c>
      <c r="L196" s="261">
        <f t="array" ref="L196">IF(K196&gt;0,IFERROR(HYPERLINK("#'IM'!AC"&amp;MATCH(1,(IM!$F$1:$F$7702=A196)*(ISNUMBER(SEARCH("PMQ2",IM!$AC$1:$AC$7702))),0),"檢核"),"未登錄"),"")</f>
        <v/>
      </c>
      <c r="M196" s="264">
        <f t="array" ref="M196">IF(AND(SUMPRODUCT((IM!F2:F833=A196)*(ISNUMBER(SEARCH("EDC", IM!AC2:AC833))))&gt;0), "EDC", "")</f>
        <v/>
      </c>
      <c r="N196" s="307">
        <f t="array" ref="N196">IF(AND(SUMPRODUCT((IM!F2:F833=A196)*(ISNUMBER(SEARCH("STAR", IM!AC2:AC833))))&gt;0), "STAR", "")</f>
        <v/>
      </c>
      <c r="O196" s="298">
        <f t="array" ref="O196">IFERROR(INDEX(IM!$X$2:$X$652, MATCH(1, (IM!$F$2:$F$652=A196) * (ISNUMBER(SEARCH($D$1, IM!$AC$2:$AC$652))), 0)), "")</f>
        <v/>
      </c>
      <c r="P196" s="192">
        <f>(TEXT(I196,"yyyymmdd"))&amp;$T$3&amp;A196&amp;$T$3&amp;B196&amp;$R$3</f>
        <v/>
      </c>
      <c r="Q196" s="311" t="n"/>
      <c r="R196" s="311" t="n"/>
      <c r="S196" s="311" t="n"/>
      <c r="T196" s="311" t="n"/>
      <c r="U196" s="301">
        <f>IF(AND(W196&lt;&gt;"", X196&lt;&gt;""), 2, IF(OR(W196&lt;&gt;"", X196&lt;&gt;""), 1, 0))</f>
        <v/>
      </c>
      <c r="V196" s="285">
        <f>IF(I196="", "未到店",
IF(M196&lt;&gt;"EDC", "異常",
IF(OR(AND(Y196="STAR", N196="STAR"), AND(Y196&lt;&gt;"STAR", N196="")), "已完工", "異常")
)
)</f>
        <v/>
      </c>
      <c r="W196" s="312" t="inlineStr">
        <is>
          <t>8155001375</t>
        </is>
      </c>
      <c r="X196" s="313" t="inlineStr">
        <is>
          <t>8155001376</t>
        </is>
      </c>
      <c r="Y196" s="313">
        <f>IF(U196&gt;0,"STAR","")</f>
        <v/>
      </c>
    </row>
    <row r="197" ht="15.75" customHeight="1" s="140">
      <c r="A197" s="180" t="n">
        <v>4145</v>
      </c>
      <c r="B197" s="181" t="inlineStr">
        <is>
          <t>板橋僑興店</t>
        </is>
      </c>
      <c r="C197" s="182">
        <f>VLOOKUP($A197,'0919門市清單主檔'!B:V,20,FALSE)</f>
        <v/>
      </c>
      <c r="D197" s="183">
        <f>VLOOKUP($A197,'0919門市清單主檔'!B:V,21,FALSE)</f>
        <v/>
      </c>
      <c r="E197" s="184">
        <f>VLOOKUP(D197,區域表!A:B,2,FALSE)</f>
        <v/>
      </c>
      <c r="F197" s="185">
        <f>IFERROR(IF(VLOOKUP(A197,門市狀態!A:D,4,FALSE)=0,"",VLOOKUP(A197,門市狀態!A:D,4,FALSE)),"")</f>
        <v/>
      </c>
      <c r="G197" s="186" t="inlineStr"/>
      <c r="H197" s="187">
        <f>IF(I197&gt;0,(TEXT(I197,"yyyymmdd")&amp;$T$3&amp;A197&amp;$T$3&amp;B197&amp;$R$3),"")</f>
        <v/>
      </c>
      <c r="I197" s="191" t="inlineStr"/>
      <c r="J197" s="189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/>
      </c>
      <c r="L197" s="261">
        <f t="array" ref="L197">IF(K197&gt;0,IFERROR(HYPERLINK("#'IM'!AC"&amp;MATCH(1,(IM!$F$1:$F$7702=A197)*(ISNUMBER(SEARCH("PMQ2",IM!$AC$1:$AC$7702))),0),"檢核"),"未登錄"),"")</f>
        <v/>
      </c>
      <c r="M197" s="264">
        <f t="array" ref="M197">IF(AND(SUMPRODUCT((IM!F2:F834=A197)*(ISNUMBER(SEARCH("EDC", IM!AC2:AC834))))&gt;0), "EDC", "")</f>
        <v/>
      </c>
      <c r="N197" s="307">
        <f t="array" ref="N197">IF(AND(SUMPRODUCT((IM!F2:F834=A197)*(ISNUMBER(SEARCH("STAR", IM!AC2:AC834))))&gt;0), "STAR", "")</f>
        <v/>
      </c>
      <c r="O197" s="298">
        <f t="array" ref="O197">IFERROR(INDEX(IM!$X$2:$X$652, MATCH(1, (IM!$F$2:$F$652=A197) * (ISNUMBER(SEARCH($D$1, IM!$AC$2:$AC$652))), 0)), "")</f>
        <v/>
      </c>
      <c r="P197" s="192">
        <f>(TEXT(I197,"yyyymmdd"))&amp;$T$3&amp;A197&amp;$T$3&amp;B197&amp;$R$3</f>
        <v/>
      </c>
      <c r="Q197" s="311" t="n"/>
      <c r="R197" s="311" t="n"/>
      <c r="S197" s="311" t="n"/>
      <c r="T197" s="311" t="n"/>
      <c r="U197" s="301">
        <f>IF(AND(W197&lt;&gt;"", X197&lt;&gt;""), 2, IF(OR(W197&lt;&gt;"", X197&lt;&gt;""), 1, 0))</f>
        <v/>
      </c>
      <c r="V197" s="285">
        <f>IF(I197="", "未到店",
IF(M197&lt;&gt;"EDC", "異常",
IF(OR(AND(Y197="STAR", N197="STAR"), AND(Y197&lt;&gt;"STAR", N197="")), "已完工", "異常")
)
)</f>
        <v/>
      </c>
      <c r="W197" s="312" t="inlineStr">
        <is>
          <t>8155002573</t>
        </is>
      </c>
      <c r="X197" s="313" t="inlineStr">
        <is>
          <t>8155002574</t>
        </is>
      </c>
      <c r="Y197" s="313">
        <f>IF(U197&gt;0,"STAR","")</f>
        <v/>
      </c>
    </row>
    <row r="198" ht="15.75" customHeight="1" s="140">
      <c r="A198" s="180" t="n">
        <v>4025</v>
      </c>
      <c r="B198" s="181" t="inlineStr">
        <is>
          <t>新莊祐信店</t>
        </is>
      </c>
      <c r="C198" s="182">
        <f>VLOOKUP($A198,'0919門市清單主檔'!B:V,20,FALSE)</f>
        <v/>
      </c>
      <c r="D198" s="183">
        <f>VLOOKUP($A198,'0919門市清單主檔'!B:V,21,FALSE)</f>
        <v/>
      </c>
      <c r="E198" s="184">
        <f>VLOOKUP(D198,區域表!A:B,2,FALSE)</f>
        <v/>
      </c>
      <c r="F198" s="185">
        <f>IFERROR(IF(VLOOKUP(A198,門市狀態!A:D,4,FALSE)=0,"",VLOOKUP(A198,門市狀態!A:D,4,FALSE)),"")</f>
        <v/>
      </c>
      <c r="G198" s="186" t="inlineStr"/>
      <c r="H198" s="187">
        <f>IF(I198&gt;0,(TEXT(I198,"yyyymmdd")&amp;$T$3&amp;A198&amp;$T$3&amp;B198&amp;$R$3),"")</f>
        <v/>
      </c>
      <c r="I198" s="191" t="inlineStr"/>
      <c r="J198" s="189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/>
      </c>
      <c r="L198" s="261">
        <f t="array" ref="L198">IF(K198&gt;0,IFERROR(HYPERLINK("#'IM'!AC"&amp;MATCH(1,(IM!$F$1:$F$7702=A198)*(ISNUMBER(SEARCH("PMQ2",IM!$AC$1:$AC$7702))),0),"檢核"),"未登錄"),"")</f>
        <v/>
      </c>
      <c r="M198" s="264">
        <f t="array" ref="M198">IF(AND(SUMPRODUCT((IM!F2:F835=A198)*(ISNUMBER(SEARCH("EDC", IM!AC2:AC835))))&gt;0), "EDC", "")</f>
        <v/>
      </c>
      <c r="N198" s="307">
        <f t="array" ref="N198">IF(AND(SUMPRODUCT((IM!F2:F835=A198)*(ISNUMBER(SEARCH("STAR", IM!AC2:AC835))))&gt;0), "STAR", "")</f>
        <v/>
      </c>
      <c r="O198" s="298">
        <f t="array" ref="O198">IFERROR(INDEX(IM!$X$2:$X$652, MATCH(1, (IM!$F$2:$F$652=A198) * (ISNUMBER(SEARCH($D$1, IM!$AC$2:$AC$652))), 0)), "")</f>
        <v/>
      </c>
      <c r="P198" s="192">
        <f>(TEXT(I198,"yyyymmdd"))&amp;$T$3&amp;A198&amp;$T$3&amp;B198&amp;$R$3</f>
        <v/>
      </c>
      <c r="Q198" s="311" t="n"/>
      <c r="R198" s="311" t="n"/>
      <c r="S198" s="311" t="n"/>
      <c r="T198" s="311" t="n"/>
      <c r="U198" s="301">
        <f>IF(AND(W198&lt;&gt;"", X198&lt;&gt;""), 2, IF(OR(W198&lt;&gt;"", X198&lt;&gt;""), 1, 0))</f>
        <v/>
      </c>
      <c r="V198" s="285">
        <f>IF(I198="", "未到店",
IF(M198&lt;&gt;"EDC", "異常",
IF(OR(AND(Y198="STAR", N198="STAR"), AND(Y198&lt;&gt;"STAR", N198="")), "已完工", "異常")
)
)</f>
        <v/>
      </c>
      <c r="W198" s="312" t="inlineStr">
        <is>
          <t>8155001256</t>
        </is>
      </c>
      <c r="X198" s="313" t="inlineStr">
        <is>
          <t>8155001257</t>
        </is>
      </c>
      <c r="Y198" s="313">
        <f>IF(U198&gt;0,"STAR","")</f>
        <v/>
      </c>
    </row>
    <row r="199" ht="15.75" customHeight="1" s="140">
      <c r="A199" s="180" t="n">
        <v>2403</v>
      </c>
      <c r="B199" s="181" t="inlineStr">
        <is>
          <t>北縣板龍店</t>
        </is>
      </c>
      <c r="C199" s="182">
        <f>VLOOKUP($A199,'0919門市清單主檔'!B:V,20,FALSE)</f>
        <v/>
      </c>
      <c r="D199" s="183">
        <f>VLOOKUP($A199,'0919門市清單主檔'!B:V,21,FALSE)</f>
        <v/>
      </c>
      <c r="E199" s="184">
        <f>VLOOKUP(D199,區域表!A:B,2,FALSE)</f>
        <v/>
      </c>
      <c r="F199" s="185">
        <f>IFERROR(IF(VLOOKUP(A199,門市狀態!A:D,4,FALSE)=0,"",VLOOKUP(A199,門市狀態!A:D,4,FALSE)),"")</f>
        <v/>
      </c>
      <c r="G199" s="186" t="inlineStr"/>
      <c r="H199" s="187">
        <f>IF(I199&gt;0,(TEXT(I199,"yyyymmdd")&amp;$T$3&amp;A199&amp;$T$3&amp;B199&amp;$R$3),"")</f>
        <v/>
      </c>
      <c r="I199" s="191" t="inlineStr"/>
      <c r="J199" s="189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/>
      </c>
      <c r="L199" s="261">
        <f t="array" ref="L199">IF(K199&gt;0,IFERROR(HYPERLINK("#'IM'!AC"&amp;MATCH(1,(IM!$F$1:$F$7702=A199)*(ISNUMBER(SEARCH("PMQ2",IM!$AC$1:$AC$7702))),0),"檢核"),"未登錄"),"")</f>
        <v/>
      </c>
      <c r="M199" s="264">
        <f t="array" ref="M199">IF(AND(SUMPRODUCT((IM!F2:F836=A199)*(ISNUMBER(SEARCH("EDC", IM!AC2:AC836))))&gt;0), "EDC", "")</f>
        <v/>
      </c>
      <c r="N199" s="307">
        <f t="array" ref="N199">IF(AND(SUMPRODUCT((IM!F2:F836=A199)*(ISNUMBER(SEARCH("STAR", IM!AC2:AC836))))&gt;0), "STAR", "")</f>
        <v/>
      </c>
      <c r="O199" s="298">
        <f t="array" ref="O199">IFERROR(INDEX(IM!$X$2:$X$652, MATCH(1, (IM!$F$2:$F$652=A199) * (ISNUMBER(SEARCH($D$1, IM!$AC$2:$AC$652))), 0)), "")</f>
        <v/>
      </c>
      <c r="P199" s="192">
        <f>(TEXT(I199,"yyyymmdd"))&amp;$T$3&amp;A199&amp;$T$3&amp;B199&amp;$R$3</f>
        <v/>
      </c>
      <c r="Q199" s="311" t="n"/>
      <c r="R199" s="311" t="n"/>
      <c r="S199" s="311" t="n"/>
      <c r="T199" s="311" t="n"/>
      <c r="U199" s="301">
        <f>IF(AND(W199&lt;&gt;"", X199&lt;&gt;""), 2, IF(OR(W199&lt;&gt;"", X199&lt;&gt;""), 1, 0))</f>
        <v/>
      </c>
      <c r="V199" s="285">
        <f>IF(I199="", "未到店",
IF(M199&lt;&gt;"EDC", "異常",
IF(OR(AND(Y199="STAR", N199="STAR"), AND(Y199&lt;&gt;"STAR", N199="")), "已完工", "異常")
)
)</f>
        <v/>
      </c>
      <c r="W199" s="312" t="inlineStr">
        <is>
          <t>8155000208</t>
        </is>
      </c>
      <c r="X199" s="313" t="inlineStr">
        <is>
          <t>8155000263</t>
        </is>
      </c>
      <c r="Y199" s="313">
        <f>IF(U199&gt;0,"STAR","")</f>
        <v/>
      </c>
    </row>
    <row r="200" ht="15.75" customHeight="1" s="140">
      <c r="A200" s="180" t="n">
        <v>4341</v>
      </c>
      <c r="B200" s="181" t="inlineStr">
        <is>
          <t>新莊莊美店</t>
        </is>
      </c>
      <c r="C200" s="182">
        <f>VLOOKUP($A200,'0919門市清單主檔'!B:V,20,FALSE)</f>
        <v/>
      </c>
      <c r="D200" s="183">
        <f>VLOOKUP($A200,'0919門市清單主檔'!B:V,21,FALSE)</f>
        <v/>
      </c>
      <c r="E200" s="184">
        <f>VLOOKUP(D200,區域表!A:B,2,FALSE)</f>
        <v/>
      </c>
      <c r="F200" s="185">
        <f>IFERROR(IF(VLOOKUP(A200,門市狀態!A:D,4,FALSE)=0,"",VLOOKUP(A200,門市狀態!A:D,4,FALSE)),"")</f>
        <v/>
      </c>
      <c r="G200" s="186" t="inlineStr"/>
      <c r="H200" s="187">
        <f>IF(I200&gt;0,(TEXT(I200,"yyyymmdd")&amp;$T$3&amp;A200&amp;$T$3&amp;B200&amp;$R$3),"")</f>
        <v/>
      </c>
      <c r="I200" s="191" t="inlineStr"/>
      <c r="J200" s="189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/>
      </c>
      <c r="L200" s="261">
        <f t="array" ref="L200">IF(K200&gt;0,IFERROR(HYPERLINK("#'IM'!AC"&amp;MATCH(1,(IM!$F$1:$F$7702=A200)*(ISNUMBER(SEARCH("PMQ2",IM!$AC$1:$AC$7702))),0),"檢核"),"未登錄"),"")</f>
        <v/>
      </c>
      <c r="M200" s="264">
        <f t="array" ref="M200">IF(AND(SUMPRODUCT((IM!F2:F837=A200)*(ISNUMBER(SEARCH("EDC", IM!AC2:AC837))))&gt;0), "EDC", "")</f>
        <v/>
      </c>
      <c r="N200" s="307">
        <f t="array" ref="N200">IF(AND(SUMPRODUCT((IM!F2:F837=A200)*(ISNUMBER(SEARCH("STAR", IM!AC2:AC837))))&gt;0), "STAR", "")</f>
        <v/>
      </c>
      <c r="O200" s="298">
        <f t="array" ref="O200">IFERROR(INDEX(IM!$X$2:$X$652, MATCH(1, (IM!$F$2:$F$652=A200) * (ISNUMBER(SEARCH($D$1, IM!$AC$2:$AC$652))), 0)), "")</f>
        <v/>
      </c>
      <c r="P200" s="192">
        <f>(TEXT(I200,"yyyymmdd"))&amp;$T$3&amp;A200&amp;$T$3&amp;B200&amp;$R$3</f>
        <v/>
      </c>
      <c r="Q200" s="311" t="n"/>
      <c r="R200" s="311" t="n"/>
      <c r="S200" s="311" t="n"/>
      <c r="T200" s="311" t="n"/>
      <c r="U200" s="301">
        <f>IF(AND(W200&lt;&gt;"", X200&lt;&gt;""), 2, IF(OR(W200&lt;&gt;"", X200&lt;&gt;""), 1, 0))</f>
        <v/>
      </c>
      <c r="V200" s="285">
        <f>IF(I200="", "未到店",
IF(M200&lt;&gt;"EDC", "異常",
IF(OR(AND(Y200="STAR", N200="STAR"), AND(Y200&lt;&gt;"STAR", N200="")), "已完工", "異常")
)
)</f>
        <v/>
      </c>
      <c r="W200" s="312" t="inlineStr">
        <is>
          <t>8155002461</t>
        </is>
      </c>
      <c r="X200" s="313" t="inlineStr">
        <is>
          <t>8155002462</t>
        </is>
      </c>
      <c r="Y200" s="313">
        <f>IF(U200&gt;0,"STAR","")</f>
        <v/>
      </c>
    </row>
    <row r="201" ht="15.75" customHeight="1" s="140">
      <c r="A201" s="180" t="inlineStr">
        <is>
          <t>D609</t>
        </is>
      </c>
      <c r="B201" s="181" t="inlineStr">
        <is>
          <t>板橋大興店</t>
        </is>
      </c>
      <c r="C201" s="182">
        <f>VLOOKUP($A201,'0919門市清單主檔'!B:V,20,FALSE)</f>
        <v/>
      </c>
      <c r="D201" s="183">
        <f>VLOOKUP($A201,'0919門市清單主檔'!B:V,21,FALSE)</f>
        <v/>
      </c>
      <c r="E201" s="184">
        <f>VLOOKUP(D201,區域表!A:B,2,FALSE)</f>
        <v/>
      </c>
      <c r="F201" s="185">
        <f>IFERROR(IF(VLOOKUP(A201,門市狀態!A:D,4,FALSE)=0,"",VLOOKUP(A201,門市狀態!A:D,4,FALSE)),"")</f>
        <v/>
      </c>
      <c r="G201" s="186" t="inlineStr"/>
      <c r="H201" s="187">
        <f>IF(I201&gt;0,(TEXT(I201,"yyyymmdd")&amp;$T$3&amp;A201&amp;$T$3&amp;B201&amp;$R$3),"")</f>
        <v/>
      </c>
      <c r="I201" s="191" t="inlineStr"/>
      <c r="J201" s="189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/>
      </c>
      <c r="L201" s="261">
        <f t="array" ref="L201">IF(K201&gt;0,IFERROR(HYPERLINK("#'IM'!AC"&amp;MATCH(1,(IM!$F$1:$F$7702=A201)*(ISNUMBER(SEARCH("PMQ2",IM!$AC$1:$AC$7702))),0),"檢核"),"未登錄"),"")</f>
        <v/>
      </c>
      <c r="M201" s="264">
        <f t="array" ref="M201">IF(AND(SUMPRODUCT((IM!F2:F838=A201)*(ISNUMBER(SEARCH("EDC", IM!AC2:AC838))))&gt;0), "EDC", "")</f>
        <v/>
      </c>
      <c r="N201" s="307">
        <f t="array" ref="N201">IF(AND(SUMPRODUCT((IM!F2:F838=A201)*(ISNUMBER(SEARCH("STAR", IM!AC2:AC838))))&gt;0), "STAR", "")</f>
        <v/>
      </c>
      <c r="O201" s="298">
        <f t="array" ref="O201">IFERROR(INDEX(IM!$X$2:$X$652, MATCH(1, (IM!$F$2:$F$652=A201) * (ISNUMBER(SEARCH($D$1, IM!$AC$2:$AC$652))), 0)), "")</f>
        <v/>
      </c>
      <c r="P201" s="192">
        <f>(TEXT(I201,"yyyymmdd"))&amp;$T$3&amp;A201&amp;$T$3&amp;B201&amp;$R$3</f>
        <v/>
      </c>
      <c r="Q201" s="311" t="n"/>
      <c r="R201" s="311" t="n"/>
      <c r="S201" s="311" t="n"/>
      <c r="T201" s="311" t="n"/>
      <c r="U201" s="301">
        <f>IF(AND(W201&lt;&gt;"", X201&lt;&gt;""), 2, IF(OR(W201&lt;&gt;"", X201&lt;&gt;""), 1, 0))</f>
        <v/>
      </c>
      <c r="V201" s="285">
        <f>IF(I201="", "未到店",
IF(M201&lt;&gt;"EDC", "異常",
IF(OR(AND(Y201="STAR", N201="STAR"), AND(Y201&lt;&gt;"STAR", N201="")), "已完工", "異常")
)
)</f>
        <v/>
      </c>
      <c r="W201" s="312" t="inlineStr">
        <is>
          <t>8155002454</t>
        </is>
      </c>
      <c r="X201" s="313" t="inlineStr">
        <is>
          <t>8155002459</t>
        </is>
      </c>
      <c r="Y201" s="313">
        <f>IF(U201&gt;0,"STAR","")</f>
        <v/>
      </c>
    </row>
    <row r="202" ht="15.75" customHeight="1" s="140">
      <c r="A202" s="180" t="n">
        <v>3358</v>
      </c>
      <c r="B202" s="181" t="inlineStr">
        <is>
          <t>新莊棒球場</t>
        </is>
      </c>
      <c r="C202" s="182">
        <f>VLOOKUP($A202,'0919門市清單主檔'!B:V,20,FALSE)</f>
        <v/>
      </c>
      <c r="D202" s="183">
        <f>VLOOKUP($A202,'0919門市清單主檔'!B:V,21,FALSE)</f>
        <v/>
      </c>
      <c r="E202" s="184">
        <f>VLOOKUP(D202,區域表!A:B,2,FALSE)</f>
        <v/>
      </c>
      <c r="F202" s="185">
        <f>IFERROR(IF(VLOOKUP(A202,門市狀態!A:D,4,FALSE)=0,"",VLOOKUP(A202,門市狀態!A:D,4,FALSE)),"")</f>
        <v/>
      </c>
      <c r="G202" s="186" t="inlineStr"/>
      <c r="H202" s="187">
        <f>IF(I202&gt;0,(TEXT(I202,"yyyymmdd")&amp;$T$3&amp;A202&amp;$T$3&amp;B202&amp;$R$3),"")</f>
        <v/>
      </c>
      <c r="I202" s="191" t="inlineStr"/>
      <c r="J202" s="189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/>
      </c>
      <c r="L202" s="261">
        <f t="array" ref="L202">IF(K202&gt;0,IFERROR(HYPERLINK("#'IM'!AC"&amp;MATCH(1,(IM!$F$1:$F$7702=A202)*(ISNUMBER(SEARCH("PMQ2",IM!$AC$1:$AC$7702))),0),"檢核"),"未登錄"),"")</f>
        <v/>
      </c>
      <c r="M202" s="264">
        <f t="array" ref="M202">IF(AND(SUMPRODUCT((IM!F2:F839=A202)*(ISNUMBER(SEARCH("EDC", IM!AC2:AC839))))&gt;0), "EDC", "")</f>
        <v/>
      </c>
      <c r="N202" s="307">
        <f t="array" ref="N202">IF(AND(SUMPRODUCT((IM!F2:F839=A202)*(ISNUMBER(SEARCH("STAR", IM!AC2:AC839))))&gt;0), "STAR", "")</f>
        <v/>
      </c>
      <c r="O202" s="298">
        <f t="array" ref="O202">IFERROR(INDEX(IM!$X$2:$X$652, MATCH(1, (IM!$F$2:$F$652=A202) * (ISNUMBER(SEARCH($D$1, IM!$AC$2:$AC$652))), 0)), "")</f>
        <v/>
      </c>
      <c r="P202" s="192">
        <f>(TEXT(I202,"yyyymmdd"))&amp;$T$3&amp;A202&amp;$T$3&amp;B202&amp;$R$3</f>
        <v/>
      </c>
      <c r="Q202" s="311" t="n"/>
      <c r="R202" s="311" t="n"/>
      <c r="S202" s="311" t="n"/>
      <c r="T202" s="311" t="n"/>
      <c r="U202" s="301">
        <f>IF(AND(W202&lt;&gt;"", X202&lt;&gt;""), 2, IF(OR(W202&lt;&gt;"", X202&lt;&gt;""), 1, 0))</f>
        <v/>
      </c>
      <c r="V202" s="285">
        <f>IF(I202="", "未到店",
IF(M202&lt;&gt;"EDC", "異常",
IF(OR(AND(Y202="STAR", N202="STAR"), AND(Y202&lt;&gt;"STAR", N202="")), "已完工", "異常")
)
)</f>
        <v/>
      </c>
      <c r="X202" s="313" t="n"/>
      <c r="Y202" s="313">
        <f>IF(U202&gt;0,"STAR","")</f>
        <v/>
      </c>
    </row>
    <row r="203" ht="15.75" customHeight="1" s="140">
      <c r="A203" s="180" t="n">
        <v>4552</v>
      </c>
      <c r="B203" s="181" t="inlineStr">
        <is>
          <t>新莊福慧店</t>
        </is>
      </c>
      <c r="C203" s="182">
        <f>VLOOKUP($A203,'0919門市清單主檔'!B:V,20,FALSE)</f>
        <v/>
      </c>
      <c r="D203" s="183">
        <f>VLOOKUP($A203,'0919門市清單主檔'!B:V,21,FALSE)</f>
        <v/>
      </c>
      <c r="E203" s="184">
        <f>VLOOKUP(D203,區域表!A:B,2,FALSE)</f>
        <v/>
      </c>
      <c r="F203" s="185">
        <f>IFERROR(IF(VLOOKUP(A203,門市狀態!A:D,4,FALSE)=0,"",VLOOKUP(A203,門市狀態!A:D,4,FALSE)),"")</f>
        <v/>
      </c>
      <c r="G203" s="186" t="inlineStr"/>
      <c r="H203" s="187">
        <f>IF(I203&gt;0,(TEXT(I203,"yyyymmdd")&amp;$T$3&amp;A203&amp;$T$3&amp;B203&amp;$R$3),"")</f>
        <v/>
      </c>
      <c r="I203" s="191" t="inlineStr"/>
      <c r="J203" s="189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/>
      </c>
      <c r="L203" s="261">
        <f t="array" ref="L203">IF(K203&gt;0,IFERROR(HYPERLINK("#'IM'!AC"&amp;MATCH(1,(IM!$F$1:$F$7702=A203)*(ISNUMBER(SEARCH("PMQ2",IM!$AC$1:$AC$7702))),0),"檢核"),"未登錄"),"")</f>
        <v/>
      </c>
      <c r="M203" s="264">
        <f t="array" ref="M203">IF(AND(SUMPRODUCT((IM!F2:F840=A203)*(ISNUMBER(SEARCH("EDC", IM!AC2:AC840))))&gt;0), "EDC", "")</f>
        <v/>
      </c>
      <c r="N203" s="307">
        <f t="array" ref="N203">IF(AND(SUMPRODUCT((IM!F2:F840=A203)*(ISNUMBER(SEARCH("STAR", IM!AC2:AC840))))&gt;0), "STAR", "")</f>
        <v/>
      </c>
      <c r="O203" s="298">
        <f t="array" ref="O203">IFERROR(INDEX(IM!$X$2:$X$652, MATCH(1, (IM!$F$2:$F$652=A203) * (ISNUMBER(SEARCH($D$1, IM!$AC$2:$AC$652))), 0)), "")</f>
        <v/>
      </c>
      <c r="P203" s="192">
        <f>(TEXT(I203,"yyyymmdd"))&amp;$T$3&amp;A203&amp;$T$3&amp;B203&amp;$R$3</f>
        <v/>
      </c>
      <c r="Q203" s="311" t="n"/>
      <c r="R203" s="311" t="n"/>
      <c r="S203" s="311" t="n"/>
      <c r="T203" s="311" t="n"/>
      <c r="U203" s="301">
        <f>IF(AND(W203&lt;&gt;"", X203&lt;&gt;""), 2, IF(OR(W203&lt;&gt;"", X203&lt;&gt;""), 1, 0))</f>
        <v/>
      </c>
      <c r="V203" s="285">
        <f>IF(I203="", "未到店",
IF(M203&lt;&gt;"EDC", "異常",
IF(OR(AND(Y203="STAR", N203="STAR"), AND(Y203&lt;&gt;"STAR", N203="")), "已完工", "異常")
)
)</f>
        <v/>
      </c>
      <c r="W203" s="312" t="inlineStr">
        <is>
          <t>8155002200</t>
        </is>
      </c>
      <c r="X203" s="313" t="n"/>
      <c r="Y203" s="313">
        <f>IF(U203&gt;0,"STAR","")</f>
        <v/>
      </c>
    </row>
    <row r="204" ht="15.75" customHeight="1" s="140">
      <c r="A204" s="180" t="n">
        <v>3955</v>
      </c>
      <c r="B204" s="181" t="inlineStr">
        <is>
          <t>板橋海龍店</t>
        </is>
      </c>
      <c r="C204" s="182">
        <f>VLOOKUP($A204,'0919門市清單主檔'!B:V,20,FALSE)</f>
        <v/>
      </c>
      <c r="D204" s="183">
        <f>VLOOKUP($A204,'0919門市清單主檔'!B:V,21,FALSE)</f>
        <v/>
      </c>
      <c r="E204" s="184">
        <f>VLOOKUP(D204,區域表!A:B,2,FALSE)</f>
        <v/>
      </c>
      <c r="F204" s="185">
        <f>IFERROR(IF(VLOOKUP(A204,門市狀態!A:D,4,FALSE)=0,"",VLOOKUP(A204,門市狀態!A:D,4,FALSE)),"")</f>
        <v/>
      </c>
      <c r="G204" s="186" t="inlineStr"/>
      <c r="H204" s="187">
        <f>IF(I204&gt;0,(TEXT(I204,"yyyymmdd")&amp;$T$3&amp;A204&amp;$T$3&amp;B204&amp;$R$3),"")</f>
        <v/>
      </c>
      <c r="I204" s="191" t="inlineStr"/>
      <c r="J204" s="189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/>
      </c>
      <c r="L204" s="261">
        <f t="array" ref="L204">IF(K204&gt;0,IFERROR(HYPERLINK("#'IM'!AC"&amp;MATCH(1,(IM!$F$1:$F$7702=A204)*(ISNUMBER(SEARCH("PMQ2",IM!$AC$1:$AC$7702))),0),"檢核"),"未登錄"),"")</f>
        <v/>
      </c>
      <c r="M204" s="264">
        <f t="array" ref="M204">IF(AND(SUMPRODUCT((IM!F2:F841=A204)*(ISNUMBER(SEARCH("EDC", IM!AC2:AC841))))&gt;0), "EDC", "")</f>
        <v/>
      </c>
      <c r="N204" s="307">
        <f t="array" ref="N204">IF(AND(SUMPRODUCT((IM!F2:F841=A204)*(ISNUMBER(SEARCH("STAR", IM!AC2:AC841))))&gt;0), "STAR", "")</f>
        <v/>
      </c>
      <c r="O204" s="298">
        <f t="array" ref="O204">IFERROR(INDEX(IM!$X$2:$X$652, MATCH(1, (IM!$F$2:$F$652=A204) * (ISNUMBER(SEARCH($D$1, IM!$AC$2:$AC$652))), 0)), "")</f>
        <v/>
      </c>
      <c r="P204" s="192">
        <f>(TEXT(I204,"yyyymmdd"))&amp;$T$3&amp;A204&amp;$T$3&amp;B204&amp;$R$3</f>
        <v/>
      </c>
      <c r="Q204" s="311" t="n"/>
      <c r="R204" s="311" t="n"/>
      <c r="S204" s="311" t="n"/>
      <c r="T204" s="311" t="n"/>
      <c r="U204" s="301">
        <f>IF(AND(W204&lt;&gt;"", X204&lt;&gt;""), 2, IF(OR(W204&lt;&gt;"", X204&lt;&gt;""), 1, 0))</f>
        <v/>
      </c>
      <c r="V204" s="285">
        <f>IF(I204="", "未到店",
IF(M204&lt;&gt;"EDC", "異常",
IF(OR(AND(Y204="STAR", N204="STAR"), AND(Y204&lt;&gt;"STAR", N204="")), "已完工", "異常")
)
)</f>
        <v/>
      </c>
      <c r="W204" s="312" t="inlineStr">
        <is>
          <t>8155000249</t>
        </is>
      </c>
      <c r="X204" s="313" t="inlineStr">
        <is>
          <t>8155001197</t>
        </is>
      </c>
      <c r="Y204" s="313">
        <f>IF(U204&gt;0,"STAR","")</f>
        <v/>
      </c>
    </row>
    <row r="205" ht="15.75" customHeight="1" s="140">
      <c r="A205" s="180" t="inlineStr">
        <is>
          <t>L516</t>
        </is>
      </c>
      <c r="B205" s="181" t="inlineStr">
        <is>
          <t>車麗屋新莊店</t>
        </is>
      </c>
      <c r="C205" s="182">
        <f>VLOOKUP($A205,'0919門市清單主檔'!B:V,20,FALSE)</f>
        <v/>
      </c>
      <c r="D205" s="183">
        <f>VLOOKUP($A205,'0919門市清單主檔'!B:V,21,FALSE)</f>
        <v/>
      </c>
      <c r="E205" s="184">
        <f>VLOOKUP(D205,區域表!A:B,2,FALSE)</f>
        <v/>
      </c>
      <c r="F205" s="185">
        <f>IFERROR(IF(VLOOKUP(A205,門市狀態!A:D,4,FALSE)=0,"",VLOOKUP(A205,門市狀態!A:D,4,FALSE)),"")</f>
        <v/>
      </c>
      <c r="G205" s="186" t="inlineStr">
        <is>
          <t>萊到店 WebPOS</t>
        </is>
      </c>
      <c r="H205" s="187">
        <f>IF(I205&gt;0,(TEXT(I205,"yyyymmdd")&amp;$T$3&amp;A205&amp;$T$3&amp;B205&amp;$R$3),"")</f>
        <v/>
      </c>
      <c r="I205" s="191" t="inlineStr"/>
      <c r="J205" s="189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/>
      </c>
      <c r="L205" s="261">
        <f t="array" ref="L205">IF(K205&gt;0,IFERROR(HYPERLINK("#'IM'!AC"&amp;MATCH(1,(IM!$F$1:$F$7702=A205)*(ISNUMBER(SEARCH("PMQ2",IM!$AC$1:$AC$7702))),0),"檢核"),"未登錄"),"")</f>
        <v/>
      </c>
      <c r="M205" s="264">
        <f t="array" ref="M205">IF(AND(SUMPRODUCT((IM!F2:F842=A205)*(ISNUMBER(SEARCH("EDC", IM!AC2:AC842))))&gt;0), "EDC", "")</f>
        <v/>
      </c>
      <c r="N205" s="307">
        <f t="array" ref="N205">IF(AND(SUMPRODUCT((IM!F2:F842=A205)*(ISNUMBER(SEARCH("STAR", IM!AC2:AC842))))&gt;0), "STAR", "")</f>
        <v/>
      </c>
      <c r="O205" s="298">
        <f t="array" ref="O205">IFERROR(INDEX(IM!$X$2:$X$652, MATCH(1, (IM!$F$2:$F$652=A205) * (ISNUMBER(SEARCH($D$1, IM!$AC$2:$AC$652))), 0)), "")</f>
        <v/>
      </c>
      <c r="P205" s="192">
        <f>(TEXT(I205,"yyyymmdd"))&amp;$T$3&amp;A205&amp;$T$3&amp;B205&amp;$R$3</f>
        <v/>
      </c>
      <c r="Q205" s="293" t="n"/>
      <c r="R205" s="293" t="n"/>
      <c r="S205" s="293" t="n"/>
      <c r="T205" s="293" t="n"/>
      <c r="U205" s="301">
        <f>IF(AND(W205&lt;&gt;"", X205&lt;&gt;""), 2, IF(OR(W205&lt;&gt;"", X205&lt;&gt;""), 1, 0))</f>
        <v/>
      </c>
      <c r="V205" s="285">
        <f>IF(I205="", "未到店",
IF(M205&lt;&gt;"EDC", "異常",
IF(OR(AND(Y205="STAR", N205="STAR"), AND(Y205&lt;&gt;"STAR", N205="")), "已完工", "異常")
)
)</f>
        <v/>
      </c>
      <c r="X205" s="313" t="n"/>
      <c r="Y205" s="313">
        <f>IF(U205&gt;0,"STAR","")</f>
        <v/>
      </c>
    </row>
    <row r="206" ht="15.75" customHeight="1" s="140">
      <c r="A206" s="180" t="n">
        <v>2362</v>
      </c>
      <c r="B206" s="181" t="inlineStr">
        <is>
          <t>新莊化成店</t>
        </is>
      </c>
      <c r="C206" s="182">
        <f>VLOOKUP($A206,'0919門市清單主檔'!B:V,20,FALSE)</f>
        <v/>
      </c>
      <c r="D206" s="183">
        <f>VLOOKUP($A206,'0919門市清單主檔'!B:V,21,FALSE)</f>
        <v/>
      </c>
      <c r="E206" s="184">
        <f>VLOOKUP(D206,區域表!A:B,2,FALSE)</f>
        <v/>
      </c>
      <c r="F206" s="185">
        <f>IFERROR(IF(VLOOKUP(A206,門市狀態!A:D,4,FALSE)=0,"",VLOOKUP(A206,門市狀態!A:D,4,FALSE)),"")</f>
        <v/>
      </c>
      <c r="G206" s="186" t="inlineStr"/>
      <c r="H206" s="187">
        <f>IF(I206&gt;0,(TEXT(I206,"yyyymmdd")&amp;$T$3&amp;A206&amp;$T$3&amp;B206&amp;$R$3),"")</f>
        <v/>
      </c>
      <c r="I206" s="191" t="inlineStr"/>
      <c r="J206" s="189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/>
      </c>
      <c r="L206" s="261">
        <f t="array" ref="L206">IF(K206&gt;0,IFERROR(HYPERLINK("#'IM'!AC"&amp;MATCH(1,(IM!$F$1:$F$7702=A206)*(ISNUMBER(SEARCH("PMQ2",IM!$AC$1:$AC$7702))),0),"檢核"),"未登錄"),"")</f>
        <v/>
      </c>
      <c r="M206" s="264">
        <f t="array" ref="M206">IF(AND(SUMPRODUCT((IM!F2:F857=A206)*(ISNUMBER(SEARCH("EDC", IM!AC2:AC857))))&gt;0), "EDC", "")</f>
        <v/>
      </c>
      <c r="N206" s="307">
        <f t="array" ref="N206">IF(AND(SUMPRODUCT((IM!F2:F857=A206)*(ISNUMBER(SEARCH("STAR", IM!AC2:AC857))))&gt;0), "STAR", "")</f>
        <v/>
      </c>
      <c r="O206" s="298">
        <f t="array" ref="O206">IFERROR(INDEX(IM!$X$2:$X$652, MATCH(1, (IM!$F$2:$F$652=A206) * (ISNUMBER(SEARCH($D$1, IM!$AC$2:$AC$652))), 0)), "")</f>
        <v/>
      </c>
      <c r="P206" s="192">
        <f>(TEXT(I206,"yyyymmdd"))&amp;$T$3&amp;A206&amp;$T$3&amp;B206&amp;$R$3</f>
        <v/>
      </c>
      <c r="Q206" s="311" t="n"/>
      <c r="R206" s="311" t="n"/>
      <c r="S206" s="311" t="n"/>
      <c r="T206" s="311" t="n"/>
      <c r="U206" s="301">
        <f>IF(AND(W206&lt;&gt;"", X206&lt;&gt;""), 2, IF(OR(W206&lt;&gt;"", X206&lt;&gt;""), 1, 0))</f>
        <v/>
      </c>
      <c r="V206" s="285">
        <f>IF(I206="", "未到店",
IF(M206&lt;&gt;"EDC", "異常",
IF(OR(AND(Y206="STAR", N206="STAR"), AND(Y206&lt;&gt;"STAR", N206="")), "已完工", "異常")
)
)</f>
        <v/>
      </c>
      <c r="W206" s="312" t="inlineStr">
        <is>
          <t>8155000177</t>
        </is>
      </c>
      <c r="X206" s="313" t="inlineStr">
        <is>
          <t>8155000178</t>
        </is>
      </c>
      <c r="Y206" s="313">
        <f>IF(U206&gt;0,"STAR","")</f>
        <v/>
      </c>
    </row>
    <row r="207" ht="15.75" customHeight="1" s="140">
      <c r="A207" s="180" t="n">
        <v>4679</v>
      </c>
      <c r="B207" s="181" t="inlineStr">
        <is>
          <t>新莊幸運店</t>
        </is>
      </c>
      <c r="C207" s="182">
        <f>VLOOKUP($A207,'0919門市清單主檔'!B:V,20,FALSE)</f>
        <v/>
      </c>
      <c r="D207" s="183">
        <f>VLOOKUP($A207,'0919門市清單主檔'!B:V,21,FALSE)</f>
        <v/>
      </c>
      <c r="E207" s="184">
        <f>VLOOKUP(D207,區域表!A:B,2,FALSE)</f>
        <v/>
      </c>
      <c r="F207" s="185">
        <f>IFERROR(IF(VLOOKUP(A207,門市狀態!A:D,4,FALSE)=0,"",VLOOKUP(A207,門市狀態!A:D,4,FALSE)),"")</f>
        <v/>
      </c>
      <c r="G207" s="186" t="inlineStr"/>
      <c r="H207" s="187">
        <f>IF(I207&gt;0,(TEXT(I207,"yyyymmdd")&amp;$T$3&amp;A207&amp;$T$3&amp;B207&amp;$R$3),"")</f>
        <v/>
      </c>
      <c r="I207" s="191" t="inlineStr"/>
      <c r="J207" s="189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/>
      </c>
      <c r="L207" s="261">
        <f t="array" ref="L207">IF(K207&gt;0,IFERROR(HYPERLINK("#'IM'!AC"&amp;MATCH(1,(IM!$F$1:$F$7702=A207)*(ISNUMBER(SEARCH("PMQ2",IM!$AC$1:$AC$7702))),0),"檢核"),"未登錄"),"")</f>
        <v/>
      </c>
      <c r="M207" s="264">
        <f t="array" ref="M207">IF(AND(SUMPRODUCT((IM!F2:F858=A207)*(ISNUMBER(SEARCH("EDC", IM!AC2:AC858))))&gt;0), "EDC", "")</f>
        <v/>
      </c>
      <c r="N207" s="307">
        <f t="array" ref="N207">IF(AND(SUMPRODUCT((IM!F2:F858=A207)*(ISNUMBER(SEARCH("STAR", IM!AC2:AC858))))&gt;0), "STAR", "")</f>
        <v/>
      </c>
      <c r="O207" s="298">
        <f t="array" ref="O207">IFERROR(INDEX(IM!$X$2:$X$652, MATCH(1, (IM!$F$2:$F$652=A207) * (ISNUMBER(SEARCH($D$1, IM!$AC$2:$AC$652))), 0)), "")</f>
        <v/>
      </c>
      <c r="P207" s="192">
        <f>(TEXT(I207,"yyyymmdd"))&amp;$T$3&amp;A207&amp;$T$3&amp;B207&amp;$R$3</f>
        <v/>
      </c>
      <c r="Q207" s="311" t="n"/>
      <c r="R207" s="311" t="n"/>
      <c r="S207" s="311" t="n"/>
      <c r="T207" s="311" t="n"/>
      <c r="U207" s="301">
        <f>IF(AND(W207&lt;&gt;"", X207&lt;&gt;""), 2, IF(OR(W207&lt;&gt;"", X207&lt;&gt;""), 1, 0))</f>
        <v/>
      </c>
      <c r="V207" s="285">
        <f>IF(I207="", "未到店",
   IF(M207&lt;&gt;"EDC", "異常",
      IF(OR(AND(Y207="STAR", N207="STAR"), AND(Y207&lt;&gt;"STAR", N207="")), "已完工", "異常")
   )
)</f>
        <v/>
      </c>
      <c r="X207" s="313" t="n"/>
      <c r="Y207" s="313">
        <f>IF(U207&gt;0,"STAR","")</f>
        <v/>
      </c>
    </row>
    <row r="208" ht="15.75" customHeight="1" s="140">
      <c r="A208" s="180" t="n">
        <v>4228</v>
      </c>
      <c r="B208" s="181" t="inlineStr">
        <is>
          <t>新莊頭前公園</t>
        </is>
      </c>
      <c r="C208" s="182">
        <f>VLOOKUP($A208,'0919門市清單主檔'!B:V,20,FALSE)</f>
        <v/>
      </c>
      <c r="D208" s="183">
        <f>VLOOKUP($A208,'0919門市清單主檔'!B:V,21,FALSE)</f>
        <v/>
      </c>
      <c r="E208" s="184">
        <f>VLOOKUP(D208,區域表!A:B,2,FALSE)</f>
        <v/>
      </c>
      <c r="F208" s="185">
        <f>IFERROR(IF(VLOOKUP(A208,門市狀態!A:D,4,FALSE)=0,"",VLOOKUP(A208,門市狀態!A:D,4,FALSE)),"")</f>
        <v/>
      </c>
      <c r="G208" s="186" t="inlineStr"/>
      <c r="H208" s="187">
        <f>IF(I208&gt;0,(TEXT(I208,"yyyymmdd")&amp;$T$3&amp;A208&amp;$T$3&amp;B208&amp;$R$3),"")</f>
        <v/>
      </c>
      <c r="I208" s="191" t="inlineStr"/>
      <c r="J208" s="189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/>
      </c>
      <c r="L208" s="261">
        <f t="array" ref="L208">IF(K208&gt;0,IFERROR(HYPERLINK("#'IM'!AC"&amp;MATCH(1,(IM!$F$1:$F$7702=A208)*(ISNUMBER(SEARCH("PMQ2",IM!$AC$1:$AC$7702))),0),"檢核"),"未登錄"),"")</f>
        <v/>
      </c>
      <c r="M208" s="264">
        <f t="array" ref="M208">IF(AND(SUMPRODUCT((IM!F2:F859=A208)*(ISNUMBER(SEARCH("EDC", IM!AC2:AC859))))&gt;0), "EDC", "")</f>
        <v/>
      </c>
      <c r="N208" s="307">
        <f t="array" ref="N208">IF(AND(SUMPRODUCT((IM!F2:F859=A208)*(ISNUMBER(SEARCH("STAR", IM!AC2:AC859))))&gt;0), "STAR", "")</f>
        <v/>
      </c>
      <c r="O208" s="298">
        <f t="array" ref="O208">IFERROR(INDEX(IM!$X$2:$X$652, MATCH(1, (IM!$F$2:$F$652=A208) * (ISNUMBER(SEARCH($D$1, IM!$AC$2:$AC$652))), 0)), "")</f>
        <v/>
      </c>
      <c r="P208" s="192">
        <f>(TEXT(I208,"yyyymmdd"))&amp;$T$3&amp;A208&amp;$T$3&amp;B208&amp;$R$3</f>
        <v/>
      </c>
      <c r="Q208" s="311" t="n"/>
      <c r="R208" s="311" t="n"/>
      <c r="S208" s="311" t="n"/>
      <c r="T208" s="311" t="n"/>
      <c r="U208" s="301">
        <f>IF(AND(W208&lt;&gt;"", X208&lt;&gt;""), 2, IF(OR(W208&lt;&gt;"", X208&lt;&gt;""), 1, 0))</f>
        <v/>
      </c>
      <c r="V208" s="285">
        <f>IF(I208="", "未到店",
IF(M208&lt;&gt;"EDC", "異常",
IF(OR(AND(Y208="STAR", N208="STAR"), AND(Y208&lt;&gt;"STAR", N208="")), "已完工", "異常")
)
)</f>
        <v/>
      </c>
      <c r="W208" s="312" t="inlineStr">
        <is>
          <t>8155001071</t>
        </is>
      </c>
      <c r="X208" s="313" t="inlineStr">
        <is>
          <t>8155001072</t>
        </is>
      </c>
      <c r="Y208" s="313">
        <f>IF(U208&gt;0,"STAR","")</f>
        <v/>
      </c>
    </row>
    <row r="209" ht="15.75" customHeight="1" s="140">
      <c r="A209" s="180" t="n">
        <v>3962</v>
      </c>
      <c r="B209" s="181" t="inlineStr">
        <is>
          <t>板橋仁化店</t>
        </is>
      </c>
      <c r="C209" s="182">
        <f>VLOOKUP($A209,'0919門市清單主檔'!B:V,20,FALSE)</f>
        <v/>
      </c>
      <c r="D209" s="183">
        <f>VLOOKUP($A209,'0919門市清單主檔'!B:V,21,FALSE)</f>
        <v/>
      </c>
      <c r="E209" s="184">
        <f>VLOOKUP(D209,區域表!A:B,2,FALSE)</f>
        <v/>
      </c>
      <c r="F209" s="185">
        <f>IFERROR(IF(VLOOKUP(A209,門市狀態!A:D,4,FALSE)=0,"",VLOOKUP(A209,門市狀態!A:D,4,FALSE)),"")</f>
        <v/>
      </c>
      <c r="G209" s="186" t="inlineStr"/>
      <c r="H209" s="187">
        <f>IF(I209&gt;0,(TEXT(I209,"yyyymmdd")&amp;$T$3&amp;A209&amp;$T$3&amp;B209&amp;$R$3),"")</f>
        <v/>
      </c>
      <c r="I209" s="191" t="inlineStr"/>
      <c r="J209" s="189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/>
      </c>
      <c r="L209" s="261">
        <f t="array" ref="L209">IF(K209&gt;0,IFERROR(HYPERLINK("#'IM'!AC"&amp;MATCH(1,(IM!$F$1:$F$7702=A209)*(ISNUMBER(SEARCH("PMQ2",IM!$AC$1:$AC$7702))),0),"檢核"),"未登錄"),"")</f>
        <v/>
      </c>
      <c r="M209" s="264">
        <f t="array" ref="M209">IF(AND(SUMPRODUCT((IM!F2:F843=A209)*(ISNUMBER(SEARCH("EDC", IM!AC2:AC843))))&gt;0), "EDC", "")</f>
        <v/>
      </c>
      <c r="N209" s="307">
        <f t="array" ref="N209">IF(AND(SUMPRODUCT((IM!F2:F843=A209)*(ISNUMBER(SEARCH("STAR", IM!AC2:AC843))))&gt;0), "STAR", "")</f>
        <v/>
      </c>
      <c r="O209" s="298">
        <f t="array" ref="O209">IFERROR(INDEX(IM!$X$2:$X$652, MATCH(1, (IM!$F$2:$F$652=A209) * (ISNUMBER(SEARCH($D$1, IM!$AC$2:$AC$652))), 0)), "")</f>
        <v/>
      </c>
      <c r="P209" s="192">
        <f>(TEXT(I209,"yyyymmdd"))&amp;$T$3&amp;A209&amp;$T$3&amp;B209&amp;$R$3</f>
        <v/>
      </c>
      <c r="Q209" s="311" t="n"/>
      <c r="R209" s="311" t="n"/>
      <c r="S209" s="311" t="n"/>
      <c r="T209" s="311" t="n"/>
      <c r="U209" s="301">
        <f>IF(AND(W209&lt;&gt;"", X209&lt;&gt;""), 2, IF(OR(W209&lt;&gt;"", X209&lt;&gt;""), 1, 0))</f>
        <v/>
      </c>
      <c r="V209" s="285">
        <f>IF(I209="", "未到店",
IF(M209&lt;&gt;"EDC", "異常",
IF(OR(AND(Y209="STAR", N209="STAR"), AND(Y209&lt;&gt;"STAR", N209="")), "已完工", "異常")
)
)</f>
        <v/>
      </c>
      <c r="W209" s="312" t="inlineStr">
        <is>
          <t>8155001210</t>
        </is>
      </c>
      <c r="X209" s="313" t="inlineStr">
        <is>
          <t>8155001211</t>
        </is>
      </c>
      <c r="Y209" s="313">
        <f>IF(U209&gt;0,"STAR","")</f>
        <v/>
      </c>
    </row>
    <row r="210" ht="15.75" customHeight="1" s="140">
      <c r="A210" s="180" t="n">
        <v>3399</v>
      </c>
      <c r="B210" s="181" t="inlineStr">
        <is>
          <t>板橋藝文中心</t>
        </is>
      </c>
      <c r="C210" s="182">
        <f>VLOOKUP($A210,'0919門市清單主檔'!B:V,20,FALSE)</f>
        <v/>
      </c>
      <c r="D210" s="183">
        <f>VLOOKUP($A210,'0919門市清單主檔'!B:V,21,FALSE)</f>
        <v/>
      </c>
      <c r="E210" s="184">
        <f>VLOOKUP(D210,區域表!A:B,2,FALSE)</f>
        <v/>
      </c>
      <c r="F210" s="185">
        <f>IFERROR(IF(VLOOKUP(A210,門市狀態!A:D,4,FALSE)=0,"",VLOOKUP(A210,門市狀態!A:D,4,FALSE)),"")</f>
        <v/>
      </c>
      <c r="G210" s="186" t="inlineStr"/>
      <c r="H210" s="187">
        <f>IF(I210&gt;0,(TEXT(I210,"yyyymmdd")&amp;$T$3&amp;A210&amp;$T$3&amp;B210&amp;$R$3),"")</f>
        <v/>
      </c>
      <c r="I210" s="191" t="inlineStr"/>
      <c r="J210" s="189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/>
      </c>
      <c r="L210" s="261">
        <f t="array" ref="L210">IF(K210&gt;0,IFERROR(HYPERLINK("#'IM'!AC"&amp;MATCH(1,(IM!$F$1:$F$7702=A210)*(ISNUMBER(SEARCH("PMQ2",IM!$AC$1:$AC$7702))),0),"檢核"),"未登錄"),"")</f>
        <v/>
      </c>
      <c r="M210" s="264">
        <f t="array" ref="M210">IF(AND(SUMPRODUCT((IM!F2:F847=A210)*(ISNUMBER(SEARCH("EDC", IM!AC2:AC847))))&gt;0), "EDC", "")</f>
        <v/>
      </c>
      <c r="N210" s="307">
        <f t="array" ref="N210">IF(AND(SUMPRODUCT((IM!F2:F847=A210)*(ISNUMBER(SEARCH("STAR", IM!AC2:AC847))))&gt;0), "STAR", "")</f>
        <v/>
      </c>
      <c r="O210" s="298">
        <f t="array" ref="O210">IFERROR(INDEX(IM!$X$2:$X$652, MATCH(1, (IM!$F$2:$F$652=A210) * (ISNUMBER(SEARCH($D$1, IM!$AC$2:$AC$652))), 0)), "")</f>
        <v/>
      </c>
      <c r="P210" s="192">
        <f>(TEXT(I210,"yyyymmdd"))&amp;$T$3&amp;A210&amp;$T$3&amp;B210&amp;$R$3</f>
        <v/>
      </c>
      <c r="Q210" s="311" t="n"/>
      <c r="R210" s="311" t="n"/>
      <c r="S210" s="311" t="n"/>
      <c r="T210" s="311" t="n"/>
      <c r="U210" s="301">
        <f>IF(AND(W210&lt;&gt;"", X210&lt;&gt;""), 2, IF(OR(W210&lt;&gt;"", X210&lt;&gt;""), 1, 0))</f>
        <v/>
      </c>
      <c r="V210" s="285">
        <f>IF(I210="", "未到店",
IF(M210&lt;&gt;"EDC", "異常",
IF(OR(AND(Y210="STAR", N210="STAR"), AND(Y210&lt;&gt;"STAR", N210="")), "已完工", "異常")
)
)</f>
        <v/>
      </c>
      <c r="W210" s="312" t="inlineStr">
        <is>
          <t>8155002065</t>
        </is>
      </c>
      <c r="X210" s="313" t="inlineStr">
        <is>
          <t>8155002066</t>
        </is>
      </c>
      <c r="Y210" s="313">
        <f>IF(U210&gt;0,"STAR","")</f>
        <v/>
      </c>
    </row>
    <row r="211" ht="15.75" customHeight="1" s="140">
      <c r="A211" s="180" t="n">
        <v>2154</v>
      </c>
      <c r="B211" s="181" t="inlineStr">
        <is>
          <t>北縣板莊店</t>
        </is>
      </c>
      <c r="C211" s="182">
        <f>VLOOKUP($A211,'0919門市清單主檔'!B:V,20,FALSE)</f>
        <v/>
      </c>
      <c r="D211" s="183">
        <f>VLOOKUP($A211,'0919門市清單主檔'!B:V,21,FALSE)</f>
        <v/>
      </c>
      <c r="E211" s="184">
        <f>VLOOKUP(D211,區域表!A:B,2,FALSE)</f>
        <v/>
      </c>
      <c r="F211" s="185">
        <f>IFERROR(IF(VLOOKUP(A211,門市狀態!A:D,4,FALSE)=0,"",VLOOKUP(A211,門市狀態!A:D,4,FALSE)),"")</f>
        <v/>
      </c>
      <c r="G211" s="186" t="inlineStr"/>
      <c r="H211" s="187">
        <f>IF(I211&gt;0,(TEXT(I211,"yyyymmdd")&amp;$T$3&amp;A211&amp;$T$3&amp;B211&amp;$R$3),"")</f>
        <v/>
      </c>
      <c r="I211" s="191" t="inlineStr"/>
      <c r="J211" s="189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/>
      </c>
      <c r="L211" s="261">
        <f t="array" ref="L211">IF(K211&gt;0,IFERROR(HYPERLINK("#'IM'!AC"&amp;MATCH(1,(IM!$F$1:$F$7702=A211)*(ISNUMBER(SEARCH("PMQ2",IM!$AC$1:$AC$7702))),0),"檢核"),"未登錄"),"")</f>
        <v/>
      </c>
      <c r="M211" s="264">
        <f t="array" ref="M211">IF(AND(SUMPRODUCT((IM!F2:F846=A211)*(ISNUMBER(SEARCH("EDC", IM!AC2:AC846))))&gt;0), "EDC", "")</f>
        <v/>
      </c>
      <c r="N211" s="307">
        <f t="array" ref="N211">IF(AND(SUMPRODUCT((IM!F2:F846=A211)*(ISNUMBER(SEARCH("STAR", IM!AC2:AC846))))&gt;0), "STAR", "")</f>
        <v/>
      </c>
      <c r="O211" s="298">
        <f t="array" ref="O211">IFERROR(INDEX(IM!$X$2:$X$652, MATCH(1, (IM!$F$2:$F$652=A211) * (ISNUMBER(SEARCH($D$1, IM!$AC$2:$AC$652))), 0)), "")</f>
        <v/>
      </c>
      <c r="P211" s="192">
        <f>(TEXT(I211,"yyyymmdd"))&amp;$T$3&amp;A211&amp;$T$3&amp;B211&amp;$R$3</f>
        <v/>
      </c>
      <c r="Q211" s="311" t="n"/>
      <c r="R211" s="311" t="n"/>
      <c r="S211" s="311" t="n"/>
      <c r="T211" s="311" t="n"/>
      <c r="U211" s="301">
        <f>IF(AND(W211&lt;&gt;"", X211&lt;&gt;""), 2, IF(OR(W211&lt;&gt;"", X211&lt;&gt;""), 1, 0))</f>
        <v/>
      </c>
      <c r="V211" s="285">
        <f>IF(I211="", "未到店",
IF(M211&lt;&gt;"EDC", "異常",
IF(OR(AND(Y211="STAR", N211="STAR"), AND(Y211&lt;&gt;"STAR", N211="")), "已完工", "異常")
)
)</f>
        <v/>
      </c>
      <c r="X211" s="313" t="n"/>
      <c r="Y211" s="313">
        <f>IF(U211&gt;0,"STAR","")</f>
        <v/>
      </c>
    </row>
    <row r="212" ht="15.75" customHeight="1" s="140">
      <c r="A212" s="180" t="n">
        <v>3551</v>
      </c>
      <c r="B212" s="181" t="inlineStr">
        <is>
          <t>北縣板豐店</t>
        </is>
      </c>
      <c r="C212" s="182">
        <f>VLOOKUP($A212,'0919門市清單主檔'!B:V,20,FALSE)</f>
        <v/>
      </c>
      <c r="D212" s="183">
        <f>VLOOKUP($A212,'0919門市清單主檔'!B:V,21,FALSE)</f>
        <v/>
      </c>
      <c r="E212" s="184">
        <f>VLOOKUP(D212,區域表!A:B,2,FALSE)</f>
        <v/>
      </c>
      <c r="F212" s="185">
        <f>IFERROR(IF(VLOOKUP(A212,門市狀態!A:D,4,FALSE)=0,"",VLOOKUP(A212,門市狀態!A:D,4,FALSE)),"")</f>
        <v/>
      </c>
      <c r="G212" s="186" t="inlineStr"/>
      <c r="H212" s="187">
        <f>IF(I212&gt;0,(TEXT(I212,"yyyymmdd")&amp;$T$3&amp;A212&amp;$T$3&amp;B212&amp;$R$3),"")</f>
        <v/>
      </c>
      <c r="I212" s="191" t="inlineStr"/>
      <c r="J212" s="189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/>
      </c>
      <c r="L212" s="261">
        <f t="array" ref="L212">IF(K212&gt;0,IFERROR(HYPERLINK("#'IM'!AC"&amp;MATCH(1,(IM!$F$1:$F$7702=A212)*(ISNUMBER(SEARCH("PMQ2",IM!$AC$1:$AC$7702))),0),"檢核"),"未登錄"),"")</f>
        <v/>
      </c>
      <c r="M212" s="264">
        <f t="array" ref="M212">IF(AND(SUMPRODUCT((IM!F2:F844=A212)*(ISNUMBER(SEARCH("EDC", IM!AC2:AC844))))&gt;0), "EDC", "")</f>
        <v/>
      </c>
      <c r="N212" s="307">
        <f t="array" ref="N212">IF(AND(SUMPRODUCT((IM!F2:F844=A212)*(ISNUMBER(SEARCH("STAR", IM!AC2:AC844))))&gt;0), "STAR", "")</f>
        <v/>
      </c>
      <c r="O212" s="298">
        <f t="array" ref="O212">IFERROR(INDEX(IM!$X$2:$X$652, MATCH(1, (IM!$F$2:$F$652=A212) * (ISNUMBER(SEARCH($D$1, IM!$AC$2:$AC$652))), 0)), "")</f>
        <v/>
      </c>
      <c r="P212" s="192">
        <f>(TEXT(I212,"yyyymmdd"))&amp;$T$3&amp;A212&amp;$T$3&amp;B212&amp;$R$3</f>
        <v/>
      </c>
      <c r="Q212" s="311" t="n"/>
      <c r="R212" s="311" t="n"/>
      <c r="S212" s="311" t="n"/>
      <c r="T212" s="311" t="n"/>
      <c r="U212" s="301">
        <f>IF(AND(W212&lt;&gt;"", X212&lt;&gt;""), 2, IF(OR(W212&lt;&gt;"", X212&lt;&gt;""), 1, 0))</f>
        <v/>
      </c>
      <c r="V212" s="285">
        <f>IF(I212="", "未到店",
IF(M212&lt;&gt;"EDC", "異常",
IF(OR(AND(Y212="STAR", N212="STAR"), AND(Y212&lt;&gt;"STAR", N212="")), "已完工", "異常")
)
)</f>
        <v/>
      </c>
      <c r="W212" s="312" t="inlineStr">
        <is>
          <t>8155002119</t>
        </is>
      </c>
      <c r="X212" s="313" t="inlineStr">
        <is>
          <t>8155002448</t>
        </is>
      </c>
      <c r="Y212" s="313">
        <f>IF(U212&gt;0,"STAR","")</f>
        <v/>
      </c>
    </row>
    <row r="213" ht="15.75" customHeight="1" s="140">
      <c r="A213" s="180" t="inlineStr">
        <is>
          <t>D111</t>
        </is>
      </c>
      <c r="B213" s="181" t="inlineStr">
        <is>
          <t>北縣府中店</t>
        </is>
      </c>
      <c r="C213" s="182">
        <f>VLOOKUP($A213,'0919門市清單主檔'!B:V,20,FALSE)</f>
        <v/>
      </c>
      <c r="D213" s="183">
        <f>VLOOKUP($A213,'0919門市清單主檔'!B:V,21,FALSE)</f>
        <v/>
      </c>
      <c r="E213" s="184">
        <f>VLOOKUP(D213,區域表!A:B,2,FALSE)</f>
        <v/>
      </c>
      <c r="F213" s="185">
        <f>IFERROR(IF(VLOOKUP(A213,門市狀態!A:D,4,FALSE)=0,"",VLOOKUP(A213,門市狀態!A:D,4,FALSE)),"")</f>
        <v/>
      </c>
      <c r="G213" s="186" t="inlineStr"/>
      <c r="H213" s="187">
        <f>IF(I213&gt;0,(TEXT(I213,"yyyymmdd")&amp;$T$3&amp;A213&amp;$T$3&amp;B213&amp;$R$3),"")</f>
        <v/>
      </c>
      <c r="I213" s="191" t="inlineStr"/>
      <c r="J213" s="189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/>
      </c>
      <c r="L213" s="261">
        <f t="array" ref="L213">IF(K213&gt;0,IFERROR(HYPERLINK("#'IM'!AC"&amp;MATCH(1,(IM!$F$1:$F$7702=A213)*(ISNUMBER(SEARCH("PMQ2",IM!$AC$1:$AC$7702))),0),"檢核"),"未登錄"),"")</f>
        <v/>
      </c>
      <c r="M213" s="264">
        <f t="array" ref="M213">IF(AND(SUMPRODUCT((IM!F2:F854=A213)*(ISNUMBER(SEARCH("EDC", IM!AC2:AC854))))&gt;0), "EDC", "")</f>
        <v/>
      </c>
      <c r="N213" s="307">
        <f t="array" ref="N213">IF(AND(SUMPRODUCT((IM!F2:F854=A213)*(ISNUMBER(SEARCH("STAR", IM!AC2:AC854))))&gt;0), "STAR", "")</f>
        <v/>
      </c>
      <c r="O213" s="298">
        <f t="array" ref="O213">IFERROR(INDEX(IM!$X$2:$X$652, MATCH(1, (IM!$F$2:$F$652=A213) * (ISNUMBER(SEARCH($D$1, IM!$AC$2:$AC$652))), 0)), "")</f>
        <v/>
      </c>
      <c r="P213" s="192">
        <f>(TEXT(I213,"yyyymmdd"))&amp;$T$3&amp;A213&amp;$T$3&amp;B213&amp;$R$3</f>
        <v/>
      </c>
      <c r="Q213" s="311" t="n"/>
      <c r="R213" s="311" t="n"/>
      <c r="S213" s="311" t="n"/>
      <c r="T213" s="311" t="n"/>
      <c r="U213" s="301">
        <f>IF(AND(W213&lt;&gt;"", X213&lt;&gt;""), 2, IF(OR(W213&lt;&gt;"", X213&lt;&gt;""), 1, 0))</f>
        <v/>
      </c>
      <c r="V213" s="285">
        <f>IF(I213="", "未到店",
IF(M213&lt;&gt;"EDC", "異常",
IF(OR(AND(Y213="STAR", N213="STAR"), AND(Y213&lt;&gt;"STAR", N213="")), "已完工", "異常")
)
)</f>
        <v/>
      </c>
      <c r="W213" s="312" t="inlineStr">
        <is>
          <t>8155002431</t>
        </is>
      </c>
      <c r="X213" s="313" t="inlineStr">
        <is>
          <t>8155002432</t>
        </is>
      </c>
      <c r="Y213" s="313">
        <f>IF(U213&gt;0,"STAR","")</f>
        <v/>
      </c>
    </row>
    <row r="214" ht="15.75" customHeight="1" s="140">
      <c r="A214" s="180" t="inlineStr">
        <is>
          <t>D349</t>
        </is>
      </c>
      <c r="B214" s="181" t="inlineStr">
        <is>
          <t>板橋成都店</t>
        </is>
      </c>
      <c r="C214" s="182">
        <f>VLOOKUP($A214,'0919門市清單主檔'!B:V,20,FALSE)</f>
        <v/>
      </c>
      <c r="D214" s="183">
        <f>VLOOKUP($A214,'0919門市清單主檔'!B:V,21,FALSE)</f>
        <v/>
      </c>
      <c r="E214" s="184">
        <f>VLOOKUP(D214,區域表!A:B,2,FALSE)</f>
        <v/>
      </c>
      <c r="F214" s="185">
        <f>IFERROR(IF(VLOOKUP(A214,門市狀態!A:D,4,FALSE)=0,"",VLOOKUP(A214,門市狀態!A:D,4,FALSE)),"")</f>
        <v/>
      </c>
      <c r="G214" s="186" t="inlineStr"/>
      <c r="H214" s="187">
        <f>IF(I214&gt;0,(TEXT(I214,"yyyymmdd")&amp;$T$3&amp;A214&amp;$T$3&amp;B214&amp;$R$3),"")</f>
        <v/>
      </c>
      <c r="I214" s="191" t="inlineStr"/>
      <c r="J214" s="189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/>
      </c>
      <c r="L214" s="261">
        <f t="array" ref="L214">IF(K214&gt;0,IFERROR(HYPERLINK("#'IM'!AC"&amp;MATCH(1,(IM!$F$1:$F$7702=A214)*(ISNUMBER(SEARCH("PMQ2",IM!$AC$1:$AC$7702))),0),"檢核"),"未登錄"),"")</f>
        <v/>
      </c>
      <c r="M214" s="264">
        <f t="array" ref="M214">IF(AND(SUMPRODUCT((IM!F2:F852=A214)*(ISNUMBER(SEARCH("EDC", IM!AC2:AC852))))&gt;0), "EDC", "")</f>
        <v/>
      </c>
      <c r="N214" s="307">
        <f t="array" ref="N214">IF(AND(SUMPRODUCT((IM!F2:F852=A214)*(ISNUMBER(SEARCH("STAR", IM!AC2:AC852))))&gt;0), "STAR", "")</f>
        <v/>
      </c>
      <c r="O214" s="298">
        <f t="array" ref="O214">IFERROR(INDEX(IM!$X$2:$X$652, MATCH(1, (IM!$F$2:$F$652=A214) * (ISNUMBER(SEARCH($D$1, IM!$AC$2:$AC$652))), 0)), "")</f>
        <v/>
      </c>
      <c r="P214" s="192">
        <f>(TEXT(I214,"yyyymmdd"))&amp;$T$3&amp;A214&amp;$T$3&amp;B214&amp;$R$3</f>
        <v/>
      </c>
      <c r="Q214" s="311" t="n"/>
      <c r="R214" s="311" t="n"/>
      <c r="S214" s="311" t="n"/>
      <c r="T214" s="311" t="n"/>
      <c r="U214" s="301">
        <f>IF(AND(W214&lt;&gt;"", X214&lt;&gt;""), 2, IF(OR(W214&lt;&gt;"", X214&lt;&gt;""), 1, 0))</f>
        <v/>
      </c>
      <c r="V214" s="285">
        <f>IF(I214="", "未到店",
IF(M214&lt;&gt;"EDC", "異常",
IF(OR(AND(Y214="STAR", N214="STAR"), AND(Y214&lt;&gt;"STAR", N214="")), "已完工", "異常")
)
)</f>
        <v/>
      </c>
      <c r="X214" s="313" t="n"/>
      <c r="Y214" s="313">
        <f>IF(U214&gt;0,"STAR","")</f>
        <v/>
      </c>
    </row>
    <row r="215" ht="15.75" customHeight="1" s="140">
      <c r="A215" s="180" t="n">
        <v>3416</v>
      </c>
      <c r="B215" s="181" t="inlineStr">
        <is>
          <t>板橋國慶店</t>
        </is>
      </c>
      <c r="C215" s="182">
        <f>VLOOKUP($A215,'0919門市清單主檔'!B:V,20,FALSE)</f>
        <v/>
      </c>
      <c r="D215" s="183">
        <f>VLOOKUP($A215,'0919門市清單主檔'!B:V,21,FALSE)</f>
        <v/>
      </c>
      <c r="E215" s="184">
        <f>VLOOKUP(D215,區域表!A:B,2,FALSE)</f>
        <v/>
      </c>
      <c r="F215" s="185">
        <f>IFERROR(IF(VLOOKUP(A215,門市狀態!A:D,4,FALSE)=0,"",VLOOKUP(A215,門市狀態!A:D,4,FALSE)),"")</f>
        <v/>
      </c>
      <c r="G215" s="186" t="inlineStr"/>
      <c r="H215" s="187">
        <f>IF(I215&gt;0,(TEXT(I215,"yyyymmdd")&amp;$T$3&amp;A215&amp;$T$3&amp;B215&amp;$R$3),"")</f>
        <v/>
      </c>
      <c r="I215" s="191" t="inlineStr"/>
      <c r="J215" s="189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/>
      </c>
      <c r="L215" s="261">
        <f t="array" ref="L215">IF(K215&gt;0,IFERROR(HYPERLINK("#'IM'!AC"&amp;MATCH(1,(IM!$F$1:$F$7702=A215)*(ISNUMBER(SEARCH("PMQ2",IM!$AC$1:$AC$7702))),0),"檢核"),"未登錄"),"")</f>
        <v/>
      </c>
      <c r="M215" s="264">
        <f t="array" ref="M215">IF(AND(SUMPRODUCT((IM!F2:F851=A215)*(ISNUMBER(SEARCH("EDC", IM!AC2:AC851))))&gt;0), "EDC", "")</f>
        <v/>
      </c>
      <c r="N215" s="307">
        <f t="array" ref="N215">IF(AND(SUMPRODUCT((IM!F2:F851=A215)*(ISNUMBER(SEARCH("STAR", IM!AC2:AC851))))&gt;0), "STAR", "")</f>
        <v/>
      </c>
      <c r="O215" s="298">
        <f t="array" ref="O215">IFERROR(INDEX(IM!$X$2:$X$652, MATCH(1, (IM!$F$2:$F$652=A215) * (ISNUMBER(SEARCH($D$1, IM!$AC$2:$AC$652))), 0)), "")</f>
        <v/>
      </c>
      <c r="P215" s="192">
        <f>(TEXT(I215,"yyyymmdd"))&amp;$T$3&amp;A215&amp;$T$3&amp;B215&amp;$R$3</f>
        <v/>
      </c>
      <c r="Q215" s="311" t="n"/>
      <c r="R215" s="311" t="n"/>
      <c r="S215" s="311" t="n"/>
      <c r="T215" s="311" t="n"/>
      <c r="U215" s="301">
        <f>IF(AND(W215&lt;&gt;"", X215&lt;&gt;""), 2, IF(OR(W215&lt;&gt;"", X215&lt;&gt;""), 1, 0))</f>
        <v/>
      </c>
      <c r="V215" s="285">
        <f>IF(I215="", "未到店",
IF(M215&lt;&gt;"EDC", "異常",
IF(OR(AND(Y215="STAR", N215="STAR"), AND(Y215&lt;&gt;"STAR", N215="")), "已完工", "異常")
)
)</f>
        <v/>
      </c>
      <c r="W215" s="312" t="inlineStr">
        <is>
          <t>8155002075</t>
        </is>
      </c>
      <c r="X215" s="313" t="inlineStr">
        <is>
          <t>8155002076</t>
        </is>
      </c>
      <c r="Y215" s="313">
        <f>IF(U215&gt;0,"STAR","")</f>
        <v/>
      </c>
    </row>
    <row r="216" ht="15.75" customHeight="1" s="140">
      <c r="A216" s="180" t="n">
        <v>3752</v>
      </c>
      <c r="B216" s="181" t="inlineStr">
        <is>
          <t>板橋豫章店</t>
        </is>
      </c>
      <c r="C216" s="182">
        <f>VLOOKUP($A216,'0919門市清單主檔'!B:V,20,FALSE)</f>
        <v/>
      </c>
      <c r="D216" s="183">
        <f>VLOOKUP($A216,'0919門市清單主檔'!B:V,21,FALSE)</f>
        <v/>
      </c>
      <c r="E216" s="184">
        <f>VLOOKUP(D216,區域表!A:B,2,FALSE)</f>
        <v/>
      </c>
      <c r="F216" s="185">
        <f>IFERROR(IF(VLOOKUP(A216,門市狀態!A:D,4,FALSE)=0,"",VLOOKUP(A216,門市狀態!A:D,4,FALSE)),"")</f>
        <v/>
      </c>
      <c r="G216" s="186" t="inlineStr">
        <is>
          <t>學校</t>
        </is>
      </c>
      <c r="H216" s="187">
        <f>IF(I216&gt;0,(TEXT(I216,"yyyymmdd")&amp;$T$3&amp;A216&amp;$T$3&amp;B216&amp;$R$3),"")</f>
        <v/>
      </c>
      <c r="I216" s="191" t="inlineStr"/>
      <c r="J216" s="189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/>
      </c>
      <c r="L216" s="261">
        <f t="array" ref="L216">IF(K216&gt;0,IFERROR(HYPERLINK("#'IM'!AC"&amp;MATCH(1,(IM!$F$1:$F$7702=A216)*(ISNUMBER(SEARCH("PMQ2",IM!$AC$1:$AC$7702))),0),"檢核"),"未登錄"),"")</f>
        <v/>
      </c>
      <c r="M216" s="264">
        <f t="array" ref="M216">IF(AND(SUMPRODUCT((IM!F2:F850=A216)*(ISNUMBER(SEARCH("EDC", IM!AC2:AC850))))&gt;0), "EDC", "")</f>
        <v/>
      </c>
      <c r="N216" s="307">
        <f t="array" ref="N216">IF(AND(SUMPRODUCT((IM!F2:F850=A216)*(ISNUMBER(SEARCH("STAR", IM!AC2:AC850))))&gt;0), "STAR", "")</f>
        <v/>
      </c>
      <c r="O216" s="298">
        <f t="array" ref="O216">IFERROR(INDEX(IM!$X$2:$X$652, MATCH(1, (IM!$F$2:$F$652=A216) * (ISNUMBER(SEARCH($D$1, IM!$AC$2:$AC$652))), 0)), "")</f>
        <v/>
      </c>
      <c r="P216" s="192">
        <f>(TEXT(I216,"yyyymmdd"))&amp;$T$3&amp;A216&amp;$T$3&amp;B216&amp;$R$3</f>
        <v/>
      </c>
      <c r="Q216" s="311" t="n"/>
      <c r="R216" s="311" t="n"/>
      <c r="S216" s="311" t="n"/>
      <c r="T216" s="311" t="n"/>
      <c r="U216" s="301">
        <f>IF(AND(W216&lt;&gt;"", X216&lt;&gt;""), 2, IF(OR(W216&lt;&gt;"", X216&lt;&gt;""), 1, 0))</f>
        <v/>
      </c>
      <c r="V216" s="285">
        <f>IF(I216="", "未到店",
IF(M216&lt;&gt;"EDC", "異常",
IF(OR(AND(Y216="STAR", N216="STAR"), AND(Y216&lt;&gt;"STAR", N216="")), "已完工", "異常")
)
)</f>
        <v/>
      </c>
      <c r="W216" s="312" t="inlineStr">
        <is>
          <t>8155001004</t>
        </is>
      </c>
      <c r="X216" s="313" t="inlineStr">
        <is>
          <t>8155001006</t>
        </is>
      </c>
      <c r="Y216" s="313">
        <f>IF(U216&gt;0,"STAR","")</f>
        <v/>
      </c>
    </row>
    <row r="217" ht="15.75" customHeight="1" s="140">
      <c r="A217" s="180" t="n">
        <v>4917</v>
      </c>
      <c r="B217" s="181" t="inlineStr">
        <is>
          <t>板橋翠華店</t>
        </is>
      </c>
      <c r="C217" s="182">
        <f>VLOOKUP($A217,'0919門市清單主檔'!B:V,20,FALSE)</f>
        <v/>
      </c>
      <c r="D217" s="183">
        <f>VLOOKUP($A217,'0919門市清單主檔'!B:V,21,FALSE)</f>
        <v/>
      </c>
      <c r="E217" s="184">
        <f>VLOOKUP(D217,區域表!A:B,2,FALSE)</f>
        <v/>
      </c>
      <c r="F217" s="185">
        <f>IFERROR(IF(VLOOKUP(A217,門市狀態!A:D,4,FALSE)=0,"",VLOOKUP(A217,門市狀態!A:D,4,FALSE)),"")</f>
        <v/>
      </c>
      <c r="G217" s="186" t="inlineStr"/>
      <c r="H217" s="187">
        <f>IF(I217&gt;0,(TEXT(I217,"yyyymmdd")&amp;$T$3&amp;A217&amp;$T$3&amp;B217&amp;$R$3),"")</f>
        <v/>
      </c>
      <c r="I217" s="191" t="inlineStr"/>
      <c r="J217" s="189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/>
      </c>
      <c r="L217" s="261">
        <f t="array" ref="L217">IF(K217&gt;0,IFERROR(HYPERLINK("#'IM'!AC"&amp;MATCH(1,(IM!$F$1:$F$7702=A217)*(ISNUMBER(SEARCH("PMQ2",IM!$AC$1:$AC$7702))),0),"檢核"),"未登錄"),"")</f>
        <v/>
      </c>
      <c r="M217" s="264">
        <f t="array" ref="M217">IF(AND(SUMPRODUCT((IM!F2:F845=A217)*(ISNUMBER(SEARCH("EDC", IM!AC2:AC845))))&gt;0), "EDC", "")</f>
        <v/>
      </c>
      <c r="N217" s="307">
        <f t="array" ref="N217">IF(AND(SUMPRODUCT((IM!F2:F845=A217)*(ISNUMBER(SEARCH("STAR", IM!AC2:AC845))))&gt;0), "STAR", "")</f>
        <v/>
      </c>
      <c r="O217" s="298">
        <f t="array" ref="O217">IFERROR(INDEX(IM!$X$2:$X$652, MATCH(1, (IM!$F$2:$F$652=A217) * (ISNUMBER(SEARCH($D$1, IM!$AC$2:$AC$652))), 0)), "")</f>
        <v/>
      </c>
      <c r="P217" s="192">
        <f>(TEXT(I217,"yyyymmdd"))&amp;$T$3&amp;A217&amp;$T$3&amp;B217&amp;$R$3</f>
        <v/>
      </c>
      <c r="Q217" s="311" t="n"/>
      <c r="R217" s="311" t="n"/>
      <c r="S217" s="311" t="n"/>
      <c r="T217" s="311" t="n"/>
      <c r="U217" s="301">
        <f>IF(AND(W217&lt;&gt;"", X217&lt;&gt;""), 2, IF(OR(W217&lt;&gt;"", X217&lt;&gt;""), 1, 0))</f>
        <v/>
      </c>
      <c r="V217" s="285">
        <f>IF(I217="", "未到店",
IF(M217&lt;&gt;"EDC", "異常",
IF(OR(AND(Y217="STAR", N217="STAR"), AND(Y217&lt;&gt;"STAR", N217="")), "已完工", "異常")
)
)</f>
        <v/>
      </c>
      <c r="W217" s="312" t="n"/>
      <c r="X217" s="313" t="inlineStr">
        <is>
          <t>8155001981</t>
        </is>
      </c>
      <c r="Y217" s="313">
        <f>IF(U217&gt;0,"STAR","")</f>
        <v/>
      </c>
    </row>
    <row r="218" ht="15.75" customHeight="1" s="140">
      <c r="A218" s="180" t="inlineStr">
        <is>
          <t>L501</t>
        </is>
      </c>
      <c r="B218" s="181" t="inlineStr">
        <is>
          <t>車麗屋板橋店</t>
        </is>
      </c>
      <c r="C218" s="182">
        <f>VLOOKUP($A218,'0919門市清單主檔'!B:V,20,FALSE)</f>
        <v/>
      </c>
      <c r="D218" s="183">
        <f>VLOOKUP($A218,'0919門市清單主檔'!B:V,21,FALSE)</f>
        <v/>
      </c>
      <c r="E218" s="184">
        <f>VLOOKUP(D218,區域表!A:B,2,FALSE)</f>
        <v/>
      </c>
      <c r="F218" s="185">
        <f>IFERROR(IF(VLOOKUP(A218,門市狀態!A:D,4,FALSE)=0,"",VLOOKUP(A218,門市狀態!A:D,4,FALSE)),"")</f>
        <v/>
      </c>
      <c r="G218" s="186" t="inlineStr">
        <is>
          <t>萊到店 WebPOS</t>
        </is>
      </c>
      <c r="H218" s="187">
        <f>IF(I218&gt;0,(TEXT(I218,"yyyymmdd")&amp;$T$3&amp;A218&amp;$T$3&amp;B218&amp;$R$3),"")</f>
        <v/>
      </c>
      <c r="I218" s="191" t="inlineStr"/>
      <c r="J218" s="189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/>
      </c>
      <c r="L218" s="261">
        <f t="array" ref="L218">IF(K218&gt;0,IFERROR(HYPERLINK("#'IM'!AC"&amp;MATCH(1,(IM!$F$1:$F$7702=A218)*(ISNUMBER(SEARCH("PMQ2",IM!$AC$1:$AC$7702))),0),"檢核"),"未登錄"),"")</f>
        <v/>
      </c>
      <c r="M218" s="264">
        <f t="array" ref="M218">IF(AND(SUMPRODUCT((IM!F2:F853=A218)*(ISNUMBER(SEARCH("EDC", IM!AC2:AC853))))&gt;0), "EDC", "")</f>
        <v/>
      </c>
      <c r="N218" s="307">
        <f t="array" ref="N218">IF(AND(SUMPRODUCT((IM!F2:F853=A218)*(ISNUMBER(SEARCH("STAR", IM!AC2:AC853))))&gt;0), "STAR", "")</f>
        <v/>
      </c>
      <c r="O218" s="298">
        <f t="array" ref="O218">IFERROR(INDEX(IM!$X$2:$X$652, MATCH(1, (IM!$F$2:$F$652=A218) * (ISNUMBER(SEARCH($D$1, IM!$AC$2:$AC$652))), 0)), "")</f>
        <v/>
      </c>
      <c r="P218" s="192">
        <f>(TEXT(I218,"yyyymmdd"))&amp;$T$3&amp;A218&amp;$T$3&amp;B218&amp;$R$3</f>
        <v/>
      </c>
      <c r="Q218" s="311" t="n"/>
      <c r="R218" s="311" t="n"/>
      <c r="S218" s="311" t="n"/>
      <c r="T218" s="311" t="n"/>
      <c r="U218" s="301">
        <f>IF(AND(W218&lt;&gt;"", X218&lt;&gt;""), 2, IF(OR(W218&lt;&gt;"", X218&lt;&gt;""), 1, 0))</f>
        <v/>
      </c>
      <c r="V218" s="285">
        <f>IF(I218="", "未到店",
IF(M218&lt;&gt;"EDC", "異常",
IF(OR(AND(Y218="STAR", N218="STAR"), AND(Y218&lt;&gt;"STAR", N218="")), "已完工", "異常")
)
)</f>
        <v/>
      </c>
      <c r="X218" s="313" t="n"/>
      <c r="Y218" s="313">
        <f>IF(U218&gt;0,"STAR","")</f>
        <v/>
      </c>
    </row>
    <row r="219" ht="15.75" customHeight="1" s="140">
      <c r="A219" s="180" t="n">
        <v>4422</v>
      </c>
      <c r="B219" s="181" t="inlineStr">
        <is>
          <t>板橋合安店</t>
        </is>
      </c>
      <c r="C219" s="182">
        <f>VLOOKUP($A219,'0919門市清單主檔'!B:V,20,FALSE)</f>
        <v/>
      </c>
      <c r="D219" s="183">
        <f>VLOOKUP($A219,'0919門市清單主檔'!B:V,21,FALSE)</f>
        <v/>
      </c>
      <c r="E219" s="184">
        <f>VLOOKUP(D219,區域表!A:B,2,FALSE)</f>
        <v/>
      </c>
      <c r="F219" s="185">
        <f>IFERROR(IF(VLOOKUP(A219,門市狀態!A:D,4,FALSE)=0,"",VLOOKUP(A219,門市狀態!A:D,4,FALSE)),"")</f>
        <v/>
      </c>
      <c r="G219" s="186" t="inlineStr"/>
      <c r="H219" s="187">
        <f>IF(I219&gt;0,(TEXT(I219,"yyyymmdd")&amp;$T$3&amp;A219&amp;$T$3&amp;B219&amp;$R$3),"")</f>
        <v/>
      </c>
      <c r="I219" s="200" t="inlineStr"/>
      <c r="J219" s="295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/>
      </c>
      <c r="L219" s="261">
        <f t="array" ref="L219">IF(K219&gt;0,IFERROR(HYPERLINK("#'IM'!AC"&amp;MATCH(1,(IM!$F$1:$F$7702=A219)*(ISNUMBER(SEARCH("PMQ2",IM!$AC$1:$AC$7702))),0),"檢核"),"未登錄"),"")</f>
        <v/>
      </c>
      <c r="M219" s="264">
        <f t="array" ref="M219">IF(AND(SUMPRODUCT((IM!F2:F848=A219)*(ISNUMBER(SEARCH("EDC", IM!AC2:AC848))))&gt;0), "EDC", "")</f>
        <v/>
      </c>
      <c r="N219" s="307">
        <f t="array" ref="N219">IF(AND(SUMPRODUCT((IM!F2:F848=A219)*(ISNUMBER(SEARCH("STAR", IM!AC2:AC848))))&gt;0), "STAR", "")</f>
        <v/>
      </c>
      <c r="O219" s="298">
        <f t="array" ref="O219">IFERROR(INDEX(IM!$X$2:$X$652, MATCH(1, (IM!$F$2:$F$652=A219) * (ISNUMBER(SEARCH($D$1, IM!$AC$2:$AC$652))), 0)), "")</f>
        <v/>
      </c>
      <c r="P219" s="192">
        <f>(TEXT(I219,"yyyymmdd"))&amp;$T$3&amp;A219&amp;$T$3&amp;B219&amp;$R$3</f>
        <v/>
      </c>
      <c r="Q219" s="311" t="n"/>
      <c r="R219" s="311" t="n"/>
      <c r="S219" s="311" t="n"/>
      <c r="T219" s="311" t="n"/>
      <c r="U219" s="301">
        <f>IF(AND(W219&lt;&gt;"", X219&lt;&gt;""), 2, IF(OR(W219&lt;&gt;"", X219&lt;&gt;""), 1, 0))</f>
        <v/>
      </c>
      <c r="V219" s="285">
        <f>IF(I219="", "未到店",
IF(M219&lt;&gt;"EDC", "異常",
IF(OR(AND(Y219="STAR", N219="STAR"), AND(Y219&lt;&gt;"STAR", N219="")), "已完工", "異常")
)
)</f>
        <v/>
      </c>
      <c r="X219" s="313" t="n"/>
      <c r="Y219" s="313">
        <f>IF(U219&gt;0,"STAR","")</f>
        <v/>
      </c>
    </row>
    <row r="220" ht="15.75" customHeight="1" s="140">
      <c r="A220" s="180" t="n">
        <v>2422</v>
      </c>
      <c r="B220" s="181" t="inlineStr">
        <is>
          <t>北縣板億店</t>
        </is>
      </c>
      <c r="C220" s="182">
        <f>VLOOKUP($A220,'0919門市清單主檔'!B:V,20,FALSE)</f>
        <v/>
      </c>
      <c r="D220" s="183">
        <f>VLOOKUP($A220,'0919門市清單主檔'!B:V,21,FALSE)</f>
        <v/>
      </c>
      <c r="E220" s="184">
        <f>VLOOKUP(D220,區域表!A:B,2,FALSE)</f>
        <v/>
      </c>
      <c r="F220" s="185">
        <f>IFERROR(IF(VLOOKUP(A220,門市狀態!A:D,4,FALSE)=0,"",VLOOKUP(A220,門市狀態!A:D,4,FALSE)),"")</f>
        <v/>
      </c>
      <c r="G220" s="186" t="inlineStr"/>
      <c r="H220" s="187">
        <f>IF(I220&gt;0,(TEXT(I220,"yyyymmdd")&amp;$T$3&amp;A220&amp;$T$3&amp;B220&amp;$R$3),"")</f>
        <v/>
      </c>
      <c r="I220" s="200" t="inlineStr"/>
      <c r="J220" s="295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/>
      </c>
      <c r="L220" s="261">
        <f t="array" ref="L220">IF(K220&gt;0,IFERROR(HYPERLINK("#'IM'!AC"&amp;MATCH(1,(IM!$F$1:$F$7702=A220)*(ISNUMBER(SEARCH("PMQ2",IM!$AC$1:$AC$7702))),0),"檢核"),"未登錄"),"")</f>
        <v/>
      </c>
      <c r="M220" s="264">
        <f t="array" ref="M220">IF(AND(SUMPRODUCT((IM!F2:F849=A220)*(ISNUMBER(SEARCH("EDC", IM!AC2:AC849))))&gt;0), "EDC", "")</f>
        <v/>
      </c>
      <c r="N220" s="307">
        <f t="array" ref="N220">IF(AND(SUMPRODUCT((IM!F2:F849=A220)*(ISNUMBER(SEARCH("STAR", IM!AC2:AC849))))&gt;0), "STAR", "")</f>
        <v/>
      </c>
      <c r="O220" s="298">
        <f t="array" ref="O220">IFERROR(INDEX(IM!$X$2:$X$652, MATCH(1, (IM!$F$2:$F$652=A220) * (ISNUMBER(SEARCH($D$1, IM!$AC$2:$AC$652))), 0)), "")</f>
        <v/>
      </c>
      <c r="P220" s="192">
        <f>(TEXT(I220,"yyyymmdd"))&amp;$T$3&amp;A220&amp;$T$3&amp;B220&amp;$R$3</f>
        <v/>
      </c>
      <c r="Q220" s="311" t="n"/>
      <c r="R220" s="311" t="n"/>
      <c r="S220" s="311" t="n"/>
      <c r="T220" s="311" t="n"/>
      <c r="U220" s="301">
        <f>IF(AND(W220&lt;&gt;"", X220&lt;&gt;""), 2, IF(OR(W220&lt;&gt;"", X220&lt;&gt;""), 1, 0))</f>
        <v/>
      </c>
      <c r="V220" s="285">
        <f>IF(I220="", "未到店",
IF(M220&lt;&gt;"EDC", "異常",
IF(OR(AND(Y220="STAR", N220="STAR"), AND(Y220&lt;&gt;"STAR", N220="")), "已完工", "異常")
)
)</f>
        <v/>
      </c>
      <c r="W220" s="312" t="inlineStr">
        <is>
          <t>8155001711</t>
        </is>
      </c>
      <c r="X220" s="313" t="inlineStr">
        <is>
          <t>8155001712</t>
        </is>
      </c>
      <c r="Y220" s="313">
        <f>IF(U220&gt;0,"STAR","")</f>
        <v/>
      </c>
    </row>
    <row r="221" ht="15.75" customHeight="1" s="140">
      <c r="A221" s="196" t="n">
        <v>2535</v>
      </c>
      <c r="B221" s="181" t="inlineStr">
        <is>
          <t>五股五工店</t>
        </is>
      </c>
      <c r="C221" s="197">
        <f>VLOOKUP($A221,'0919門市清單主檔'!B:V,20,FALSE)</f>
        <v/>
      </c>
      <c r="D221" s="198">
        <f>VLOOKUP($A221,'0919門市清單主檔'!B:V,21,FALSE)</f>
        <v/>
      </c>
      <c r="E221" s="184">
        <f>VLOOKUP(D221,區域表!A:B,2,FALSE)</f>
        <v/>
      </c>
      <c r="F221" s="185">
        <f>IFERROR(IF(VLOOKUP(A221,門市狀態!A:D,4,FALSE)=0,"",VLOOKUP(A221,門市狀態!A:D,4,FALSE)),"")</f>
        <v/>
      </c>
      <c r="G221" s="199" t="inlineStr"/>
      <c r="H221" s="187">
        <f>IF(I221&gt;0,(TEXT(I221,"yyyymmdd")&amp;$T$3&amp;A221&amp;$T$3&amp;B221&amp;$R$3),"")</f>
        <v/>
      </c>
      <c r="I221" s="200" t="inlineStr"/>
      <c r="J221" s="295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/>
      </c>
      <c r="L221" s="261">
        <f t="array" ref="L221">IF(K221&gt;0,IFERROR(HYPERLINK("#'IM'!AC"&amp;MATCH(1,(IM!$F$1:$F$7702=A221)*(ISNUMBER(SEARCH("PMQ2",IM!$AC$1:$AC$7702))),0),"檢核"),"未登錄"),"")</f>
        <v/>
      </c>
      <c r="M221" s="264">
        <f t="array" ref="M221">IF(AND(SUMPRODUCT((IM!F2:F855=A221)*(ISNUMBER(SEARCH("EDC", IM!AC2:AC855))))&gt;0), "EDC", "")</f>
        <v/>
      </c>
      <c r="N221" s="307">
        <f t="array" ref="N221">IF(AND(SUMPRODUCT((IM!F2:F855=A221)*(ISNUMBER(SEARCH("STAR", IM!AC2:AC855))))&gt;0), "STAR", "")</f>
        <v/>
      </c>
      <c r="O221" s="298">
        <f t="array" ref="O221">IFERROR(INDEX(IM!$X$2:$X$652, MATCH(1, (IM!$F$2:$F$652=A221) * (ISNUMBER(SEARCH($D$1, IM!$AC$2:$AC$652))), 0)), "")</f>
        <v/>
      </c>
      <c r="P221" s="192">
        <f>(TEXT(I221,"yyyymmdd"))&amp;$T$3&amp;A221&amp;$T$3&amp;B221&amp;$R$3</f>
        <v/>
      </c>
      <c r="Q221" s="311" t="n"/>
      <c r="R221" s="311" t="n"/>
      <c r="S221" s="311" t="n"/>
      <c r="T221" s="311" t="n"/>
      <c r="U221" s="301">
        <f>IF(AND(W221&lt;&gt;"", X221&lt;&gt;""), 2, IF(OR(W221&lt;&gt;"", X221&lt;&gt;""), 1, 0))</f>
        <v/>
      </c>
      <c r="V221" s="285">
        <f>IF(I221="", "未到店",
IF(M221&lt;&gt;"EDC", "異常",
IF(OR(AND(Y221="STAR", N221="STAR"), AND(Y221&lt;&gt;"STAR", N221="")), "已完工", "異常")
)
)</f>
        <v/>
      </c>
      <c r="W221" s="312" t="inlineStr">
        <is>
          <t>8155000264</t>
        </is>
      </c>
      <c r="X221" s="313" t="n"/>
      <c r="Y221" s="313">
        <f>IF(U221&gt;0,"STAR","")</f>
        <v/>
      </c>
    </row>
    <row r="222" ht="15" customFormat="1" customHeight="1" s="313">
      <c r="A222" s="314" t="inlineStr">
        <is>
          <t>TT01</t>
        </is>
      </c>
      <c r="B222" s="181" t="inlineStr">
        <is>
          <t>五股訓練教室</t>
        </is>
      </c>
      <c r="C222" s="201">
        <f>VLOOKUP($A222,'0919門市清單主檔'!B:V,20,FALSE)</f>
        <v/>
      </c>
      <c r="D222" s="201">
        <f>VLOOKUP($A222,'0919門市清單主檔'!B:V,21,FALSE)</f>
        <v/>
      </c>
      <c r="E222" s="184">
        <f>VLOOKUP(D222,區域表!A:B,2,FALSE)</f>
        <v/>
      </c>
      <c r="F222" s="185">
        <f>IFERROR(IF(VLOOKUP(A222,門市狀態!A:D,4,FALSE)=0,"",VLOOKUP(A222,門市狀態!A:D,4,FALSE)),"")</f>
        <v/>
      </c>
      <c r="G222" s="202" t="inlineStr">
        <is>
          <t>訓練教室</t>
        </is>
      </c>
      <c r="H222" s="187">
        <f>IF(I222&gt;0,(TEXT(I222,"yyyymmdd")&amp;$T$3&amp;A222&amp;$T$3&amp;B222&amp;$R$3),"")</f>
        <v/>
      </c>
      <c r="I222" s="200" t="inlineStr"/>
      <c r="J222" s="295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/>
      </c>
      <c r="L222" s="261">
        <f t="array" ref="L222">IF(K222&gt;0,IFERROR(HYPERLINK("#'IM'!AC"&amp;MATCH(1,(IM!$F$1:$F$7702=A222)*(ISNUMBER(SEARCH("PMQ2",IM!$AC$1:$AC$7702))),0),"檢核"),"未登錄"),"")</f>
        <v/>
      </c>
      <c r="M222" s="264">
        <f t="array" ref="M222">IF(AND(SUMPRODUCT((IM!F2:F856=A222)*(ISNUMBER(SEARCH("EDC", IM!AC2:AC856))))&gt;0), "EDC", "")</f>
        <v/>
      </c>
      <c r="N222" s="307">
        <f t="array" ref="N222">IF(AND(SUMPRODUCT((IM!F2:F856=A222)*(ISNUMBER(SEARCH("STAR", IM!AC2:AC856))))&gt;0), "STAR", "")</f>
        <v/>
      </c>
      <c r="O222" s="298">
        <f t="array" ref="O222">IFERROR(INDEX(IM!$X$2:$X$652, MATCH(1, (IM!$F$2:$F$652=A222) * (ISNUMBER(SEARCH($D$1, IM!$AC$2:$AC$652))), 0)), "")</f>
        <v/>
      </c>
      <c r="P222" s="192">
        <f>(TEXT(I222,"yyyymmdd"))&amp;$T$3&amp;A222&amp;$T$3&amp;B222&amp;$R$3</f>
        <v/>
      </c>
      <c r="Q222" s="294" t="n"/>
      <c r="R222" s="294" t="n"/>
      <c r="S222" s="294" t="n"/>
      <c r="T222" s="294" t="n"/>
      <c r="U222" s="301">
        <f>IF(AND(W222&lt;&gt;"", X222&lt;&gt;""), 2, IF(OR(W222&lt;&gt;"", X222&lt;&gt;""), 1, 0))</f>
        <v/>
      </c>
      <c r="V222" s="285">
        <f>IF(I222="", "未到店",
IF(M222&lt;&gt;"EDC", "異常",
IF(OR(AND(Y222="STAR", N222="STAR"), AND(Y222&lt;&gt;"STAR", N222="")), "已完工", "異常")
)
)</f>
        <v/>
      </c>
      <c r="W222" s="312" t="inlineStr">
        <is>
          <t>8155002571</t>
        </is>
      </c>
      <c r="Y222" s="313">
        <f>IF(U222&gt;0,"STAR","")</f>
        <v/>
      </c>
    </row>
    <row r="223" ht="15" customFormat="1" customHeight="1" s="313">
      <c r="A223" s="244" t="n">
        <v>5316</v>
      </c>
      <c r="B223" s="181" t="inlineStr">
        <is>
          <t>三重五常店</t>
        </is>
      </c>
      <c r="C223" s="201">
        <f>VLOOKUP($A223,'0919門市清單主檔'!B:V,20,FALSE)</f>
        <v/>
      </c>
      <c r="D223" s="201">
        <f>VLOOKUP($A223,'0919門市清單主檔'!B:V,21,FALSE)</f>
        <v/>
      </c>
      <c r="E223" s="184">
        <f>VLOOKUP(D223,區域表!A:B,2,FALSE)</f>
        <v/>
      </c>
      <c r="F223" s="185">
        <f>IFERROR(IF(VLOOKUP(A223,門市狀態!A:D,4,FALSE)=0,"",VLOOKUP(A223,門市狀態!A:D,4,FALSE)),"")</f>
        <v/>
      </c>
      <c r="G223" s="202" t="n"/>
      <c r="H223" s="187">
        <f>IF(I223&gt;0,(TEXT(I223,"yyyymmdd")&amp;$T$3&amp;A223&amp;$T$3&amp;B223&amp;$R$3),"")</f>
        <v/>
      </c>
      <c r="I223" s="200" t="inlineStr"/>
      <c r="J223" s="295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/>
      </c>
      <c r="L223" s="261">
        <f t="array" ref="L223">IF(K223&gt;0,IFERROR(HYPERLINK("#'IM'!AC"&amp;MATCH(1,(IM!$F$1:$F$7702=A223)*(ISNUMBER(SEARCH("PMQ2",IM!$AC$1:$AC$7702))),0),"檢核"),"未登錄"),"")</f>
        <v/>
      </c>
      <c r="M223" s="264">
        <f t="array" ref="M223">IF(AND(SUMPRODUCT((IM!F2:F860=A223)*(ISNUMBER(SEARCH("EDC", IM!AC2:AC860))))&gt;0), "EDC", "")</f>
        <v/>
      </c>
      <c r="N223" s="307">
        <f t="array" ref="N223">IF(AND(SUMPRODUCT((IM!F2:F860=A223)*(ISNUMBER(SEARCH("STAR", IM!AC2:AC860))))&gt;0), "STAR", "")</f>
        <v/>
      </c>
      <c r="O223" s="299">
        <f t="array" ref="O223">IFERROR(INDEX(IM!$X$2:$X$652, MATCH(1, (IM!$F$2:$F$652=A223) * (ISNUMBER(SEARCH($D$1, IM!$AC$2:$AC$652))), 0)), "")</f>
        <v/>
      </c>
      <c r="P223" s="289">
        <f>(TEXT(I223,"yyyymmdd"))&amp;$T$3&amp;A223&amp;$T$3&amp;B223&amp;$R$3</f>
        <v/>
      </c>
      <c r="Q223" s="288" t="n"/>
      <c r="R223" s="288" t="n"/>
      <c r="S223" s="288" t="n"/>
      <c r="T223" s="288" t="n"/>
      <c r="U223" s="301">
        <f>IF(AND(W223&lt;&gt;"", X223&lt;&gt;""), 2, IF(OR(W223&lt;&gt;"", X223&lt;&gt;""), 1, 0))</f>
        <v/>
      </c>
      <c r="V223" s="285">
        <f>IF(I223="", "未到店",
IF(M223&lt;&gt;"EDC", "異常",
IF(OR(AND(Y223="STAR", N223="STAR"), AND(Y223&lt;&gt;"STAR", N223="")), "已完工", "異常")
)
)</f>
        <v/>
      </c>
      <c r="W223" s="312" t="n"/>
      <c r="Y223" s="313">
        <f>IF(U223&gt;0,"STAR","")</f>
        <v/>
      </c>
    </row>
    <row r="224" ht="15" customFormat="1" customHeight="1" s="313">
      <c r="A224" s="244" t="n">
        <v>5291</v>
      </c>
      <c r="B224" s="181" t="inlineStr">
        <is>
          <t>新莊國家置地</t>
        </is>
      </c>
      <c r="C224" s="201">
        <f>VLOOKUP($A224,'0919門市清單主檔'!B:V,20,FALSE)</f>
        <v/>
      </c>
      <c r="D224" s="201">
        <f>VLOOKUP($A224,'0919門市清單主檔'!B:V,21,FALSE)</f>
        <v/>
      </c>
      <c r="E224" s="184">
        <f>VLOOKUP(D224,區域表!A:B,2,FALSE)</f>
        <v/>
      </c>
      <c r="F224" s="185">
        <f>IFERROR(IF(VLOOKUP(A224,門市狀態!A:D,4,FALSE)=0,"",VLOOKUP(A224,門市狀態!A:D,4,FALSE)),"")</f>
        <v/>
      </c>
      <c r="G224" s="202" t="n"/>
      <c r="H224" s="187">
        <f>IF(I224&gt;0,(TEXT(I224,"yyyymmdd")&amp;$T$3&amp;A224&amp;$T$3&amp;B224&amp;$R$3),"")</f>
        <v/>
      </c>
      <c r="I224" s="203" t="inlineStr"/>
      <c r="J224" s="296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/>
      </c>
      <c r="L224" s="262">
        <f t="array" ref="L224">IF(K224&gt;0,IFERROR(HYPERLINK("#'IM'!AC"&amp;MATCH(1,(IM!$F$1:$F$7702=A224)*(ISNUMBER(SEARCH("PMQ2",IM!$AC$1:$AC$7702))),0),"檢核"),"未登錄"),"")</f>
        <v/>
      </c>
      <c r="M224" s="309">
        <f t="array" ref="M224">IF(AND(SUMPRODUCT((IM!F2:F861=A224)*(ISNUMBER(SEARCH("EDC", IM!AC2:AC861))))&gt;0), "EDC", "")</f>
        <v/>
      </c>
      <c r="N224" s="308">
        <f t="array" ref="N224">IF(AND(SUMPRODUCT((IM!F2:F861=A224)*(ISNUMBER(SEARCH("STAR", IM!AC2:AC861))))&gt;0), "STAR", "")</f>
        <v/>
      </c>
      <c r="O224" s="300">
        <f t="array" ref="O224">IFERROR(INDEX(IM!$X$2:$X$652, MATCH(1, (IM!$F$2:$F$652=A224) * (ISNUMBER(SEARCH($D$1, IM!$AC$2:$AC$652))), 0)), "")</f>
        <v/>
      </c>
      <c r="P224" s="290">
        <f>(TEXT(I224,"yyyymmdd"))&amp;$T$3&amp;A224&amp;$T$3&amp;B224&amp;$R$3</f>
        <v/>
      </c>
      <c r="Q224" s="291" t="n"/>
      <c r="R224" s="291" t="n"/>
      <c r="S224" s="291" t="n"/>
      <c r="T224" s="291" t="n"/>
      <c r="U224" s="302">
        <f>IF(AND(W224&lt;&gt;"", X224&lt;&gt;""), 2, IF(OR(W224&lt;&gt;"", X224&lt;&gt;""), 1, 0))</f>
        <v/>
      </c>
      <c r="V224" s="285">
        <f>IF(I224="", "未到店",
IF(M224&lt;&gt;"EDC", "異常",
IF(OR(AND(Y224="STAR", N224="STAR"), AND(Y224&lt;&gt;"STAR", N224="")), "已完工", "異常")
)
)</f>
        <v/>
      </c>
      <c r="W224" s="335" t="n"/>
      <c r="X224" s="336" t="n"/>
      <c r="Y224" s="313">
        <f>IF(U224&gt;0,"STAR","")</f>
        <v/>
      </c>
    </row>
  </sheetData>
  <autoFilter ref="A14:Y14">
    <sortState ref="A15:Y224">
      <sortCondition ref="I14"/>
    </sortState>
  </autoFilter>
  <conditionalFormatting sqref="A15:A25 A27:A219 A221:A222 A225:A304">
    <cfRule type="expression" priority="40" dxfId="366">
      <formula>F15="撤店"</formula>
    </cfRule>
  </conditionalFormatting>
  <conditionalFormatting sqref="K15:K25 K27:K222 K225:K303">
    <cfRule type="expression" priority="39" dxfId="320">
      <formula>K15&gt;2</formula>
    </cfRule>
  </conditionalFormatting>
  <conditionalFormatting sqref="I225:I303">
    <cfRule type="expression" priority="33" dxfId="368">
      <formula>AND(I225&lt;&gt;"", OR(M225="", O225=""))</formula>
    </cfRule>
    <cfRule type="expression" priority="35" dxfId="320">
      <formula>AND(K225&gt;0, ISBLANK(I225))</formula>
    </cfRule>
  </conditionalFormatting>
  <conditionalFormatting sqref="M225:M1048576">
    <cfRule type="expression" priority="31" dxfId="366">
      <formula>VLOOKUP(A225,#REF!,9,FALSE)="異常"</formula>
    </cfRule>
  </conditionalFormatting>
  <conditionalFormatting sqref="A220">
    <cfRule type="expression" priority="28" dxfId="366">
      <formula>F220="撤店"</formula>
    </cfRule>
  </conditionalFormatting>
  <conditionalFormatting sqref="I15:I25 I27:I219 I221:I222">
    <cfRule type="expression" priority="373" dxfId="368">
      <formula>AND(I15&lt;&gt;"", OR(#REF!="", M15=""))</formula>
    </cfRule>
    <cfRule type="expression" priority="374" dxfId="320">
      <formula>AND(K15&gt;0, ISBLANK(I15))</formula>
    </cfRule>
  </conditionalFormatting>
  <conditionalFormatting sqref="I220">
    <cfRule type="expression" priority="377" dxfId="368">
      <formula>AND(I220&lt;&gt;"", OR(#REF!="", M220=""))</formula>
    </cfRule>
    <cfRule type="expression" priority="378" dxfId="320">
      <formula>AND(K220&gt;0, ISBLANK(I220))</formula>
    </cfRule>
  </conditionalFormatting>
  <conditionalFormatting sqref="A26">
    <cfRule type="expression" priority="20" dxfId="366">
      <formula>F26="撤店"</formula>
    </cfRule>
  </conditionalFormatting>
  <conditionalFormatting sqref="K26">
    <cfRule type="expression" priority="19" dxfId="320">
      <formula>K26&gt;2</formula>
    </cfRule>
  </conditionalFormatting>
  <conditionalFormatting sqref="I26">
    <cfRule type="expression" priority="21" dxfId="368">
      <formula>AND(I26&lt;&gt;"", OR(#REF!="", M26=""))</formula>
    </cfRule>
    <cfRule type="expression" priority="22" dxfId="320">
      <formula>AND(K26&gt;0, ISBLANK(I26))</formula>
    </cfRule>
  </conditionalFormatting>
  <conditionalFormatting sqref="V15:V224">
    <cfRule type="expression" priority="16" dxfId="327">
      <formula>V15="完工"</formula>
    </cfRule>
    <cfRule type="expression" priority="17" dxfId="328">
      <formula>V15="異常"</formula>
    </cfRule>
  </conditionalFormatting>
  <conditionalFormatting sqref="A224">
    <cfRule type="expression" priority="15" dxfId="366">
      <formula>F224="撤店"</formula>
    </cfRule>
  </conditionalFormatting>
  <conditionalFormatting sqref="K224">
    <cfRule type="expression" priority="14" dxfId="320">
      <formula>K224&gt;2</formula>
    </cfRule>
  </conditionalFormatting>
  <conditionalFormatting sqref="I224">
    <cfRule type="expression" priority="379" dxfId="368">
      <formula>AND(I224&lt;&gt;"", OR(#REF!="", M224=""))</formula>
    </cfRule>
    <cfRule type="expression" priority="379" dxfId="320">
      <formula>AND(K224&gt;0, ISBLANK(I224))</formula>
    </cfRule>
  </conditionalFormatting>
  <conditionalFormatting sqref="A223">
    <cfRule type="expression" priority="6" dxfId="366">
      <formula>F223="撤店"</formula>
    </cfRule>
  </conditionalFormatting>
  <conditionalFormatting sqref="K223">
    <cfRule type="expression" priority="5" dxfId="320">
      <formula>K223&gt;2</formula>
    </cfRule>
  </conditionalFormatting>
  <conditionalFormatting sqref="O15:O224">
    <cfRule type="expression" priority="1" dxfId="328">
      <formula>O15&lt;&gt;I15</formula>
    </cfRule>
  </conditionalFormatting>
  <pageMargins left="0.7" right="0.7" top="0.75" bottom="0.75" header="0" footer="0"/>
  <pageSetup orientation="portrait" paperSize="9" scale="4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baseColWidth="8" defaultRowHeight="21.6" customHeight="1"/>
  <cols>
    <col width="5.59765625" bestFit="1" customWidth="1" style="140" min="1" max="2"/>
    <col width="13.796875" bestFit="1" customWidth="1" style="140" min="3" max="3"/>
    <col hidden="1" width="16.19921875" customWidth="1" style="140" min="4" max="4"/>
    <col hidden="1" width="21.59765625" customWidth="1" style="140" min="5" max="5"/>
    <col width="7.69921875" bestFit="1" customWidth="1" style="140" min="6" max="6"/>
    <col width="22.3984375" bestFit="1" customWidth="1" style="140" min="7" max="7"/>
    <col hidden="1" width="13.69921875" customWidth="1" style="140" min="8" max="8"/>
    <col hidden="1" width="18.796875" customWidth="1" style="140" min="9" max="9"/>
    <col hidden="1" width="7.3984375" customWidth="1" style="140" min="10" max="10"/>
    <col hidden="1" width="5.59765625" customWidth="1" style="140" min="11" max="11"/>
    <col hidden="1" width="7.69921875" customWidth="1" style="140" min="12" max="12"/>
    <col width="15.796875" customWidth="1" style="140" min="13" max="13"/>
    <col hidden="1" width="7.69921875" customWidth="1" style="140" min="14" max="14"/>
    <col width="18.59765625" customWidth="1" style="140" min="15" max="15"/>
    <col width="33.296875" customWidth="1" style="140" min="16" max="16"/>
    <col hidden="1" width="11.59765625" customWidth="1" style="140" min="17" max="17"/>
    <col hidden="1" width="7.69921875" customWidth="1" style="140" min="18" max="18"/>
    <col width="7.69921875" bestFit="1" customWidth="1" style="140" min="19" max="19"/>
    <col hidden="1" width="5.59765625" customWidth="1" style="140" min="20" max="20"/>
    <col hidden="1" width="7.3984375" customWidth="1" style="140" min="21" max="21"/>
    <col width="18.796875" bestFit="1" customWidth="1" style="140" min="22" max="22"/>
    <col hidden="1" width="18.796875" customWidth="1" style="140" min="23" max="23"/>
    <col width="18.796875" bestFit="1" customWidth="1" style="121" min="24" max="24"/>
    <col hidden="1" width="18.796875" customWidth="1" style="140" min="25" max="25"/>
    <col hidden="1" width="7.69921875" customWidth="1" style="140" min="26" max="26"/>
    <col hidden="1" width="13.69921875" customWidth="1" style="140" min="27" max="27"/>
    <col hidden="1" width="9.3984375" customWidth="1" style="140" min="28" max="28"/>
    <col width="41.69921875" customWidth="1" style="140" min="29" max="29"/>
    <col width="5.59765625" bestFit="1" customWidth="1" style="140" min="30" max="30"/>
    <col width="6.19921875" bestFit="1" customWidth="1" style="140" min="31" max="31"/>
    <col width="5.59765625" bestFit="1" customWidth="1" style="140" min="32" max="37"/>
    <col width="12.796875" bestFit="1" customWidth="1" style="140" min="38" max="38"/>
  </cols>
  <sheetData>
    <row r="1" ht="21.6" customHeight="1" s="140">
      <c r="A1" s="26" t="inlineStr">
        <is>
          <t>項次</t>
        </is>
      </c>
      <c r="B1" s="26" t="inlineStr">
        <is>
          <t>工作
類別</t>
        </is>
      </c>
      <c r="C1" s="26" t="inlineStr">
        <is>
          <t>台芝
工作案號</t>
        </is>
      </c>
      <c r="D1" s="26" t="inlineStr">
        <is>
          <t>客戶
工作案號</t>
        </is>
      </c>
      <c r="E1" s="26" t="inlineStr">
        <is>
          <t>案件類別</t>
        </is>
      </c>
      <c r="F1" s="26" t="inlineStr">
        <is>
          <t>門店編號</t>
        </is>
      </c>
      <c r="G1" s="26" t="inlineStr">
        <is>
          <t>門店名稱</t>
        </is>
      </c>
      <c r="H1" s="26" t="inlineStr">
        <is>
          <t>縣市鄉鎮</t>
        </is>
      </c>
      <c r="I1" s="26" t="inlineStr">
        <is>
          <t>報修時間</t>
        </is>
      </c>
      <c r="J1" s="26" t="inlineStr">
        <is>
          <t>星期</t>
        </is>
      </c>
      <c r="K1" s="26" t="inlineStr">
        <is>
          <t>時段</t>
        </is>
      </c>
      <c r="L1" s="26" t="inlineStr">
        <is>
          <t>報修類別
代碼</t>
        </is>
      </c>
      <c r="M1" s="26" t="inlineStr">
        <is>
          <t>報修類別</t>
        </is>
      </c>
      <c r="N1" s="26" t="inlineStr">
        <is>
          <t>報修項目代碼</t>
        </is>
      </c>
      <c r="O1" s="26" t="inlineStr">
        <is>
          <t>報修項目</t>
        </is>
      </c>
      <c r="P1" s="26" t="inlineStr">
        <is>
          <t>報修說明</t>
        </is>
      </c>
      <c r="Q1" s="26" t="inlineStr">
        <is>
          <t>設備號碼</t>
        </is>
      </c>
      <c r="R1" s="26" t="inlineStr">
        <is>
          <t>負責部門</t>
        </is>
      </c>
      <c r="S1" s="26" t="inlineStr">
        <is>
          <t>服務人員</t>
        </is>
      </c>
      <c r="T1" s="26" t="inlineStr">
        <is>
          <t>到場
次數</t>
        </is>
      </c>
      <c r="U1" s="26" t="inlineStr">
        <is>
          <t>完工
結果</t>
        </is>
      </c>
      <c r="V1" s="26" t="inlineStr">
        <is>
          <t>派修時間</t>
        </is>
      </c>
      <c r="W1" s="26" t="inlineStr">
        <is>
          <t>到場時間</t>
        </is>
      </c>
      <c r="X1" s="120" t="inlineStr">
        <is>
          <t>離場時間</t>
        </is>
      </c>
      <c r="Y1" s="26" t="inlineStr">
        <is>
          <t>完修時限</t>
        </is>
      </c>
      <c r="Z1" s="26" t="inlineStr">
        <is>
          <t>處理工時</t>
        </is>
      </c>
      <c r="AA1" s="26" t="inlineStr">
        <is>
          <t>逾時時間</t>
        </is>
      </c>
      <c r="AB1" s="26" t="inlineStr">
        <is>
          <t>結案類別</t>
        </is>
      </c>
      <c r="AC1" s="26" t="inlineStr">
        <is>
          <t>工作內容</t>
        </is>
      </c>
      <c r="AD1" s="26" t="inlineStr">
        <is>
          <t>保養</t>
        </is>
      </c>
      <c r="AE1" s="26" t="inlineStr">
        <is>
          <t>裝/換
徹機</t>
        </is>
      </c>
      <c r="AF1" s="26" t="inlineStr">
        <is>
          <t>耗材
自送</t>
        </is>
      </c>
      <c r="AG1" s="26" t="inlineStr">
        <is>
          <t>耗材
配送</t>
        </is>
      </c>
      <c r="AH1" s="26" t="inlineStr">
        <is>
          <t>發票
收款</t>
        </is>
      </c>
      <c r="AI1" s="26" t="inlineStr">
        <is>
          <t>合約
事宜</t>
        </is>
      </c>
      <c r="AJ1" s="26" t="inlineStr">
        <is>
          <t>其它</t>
        </is>
      </c>
      <c r="AK1" s="26" t="inlineStr">
        <is>
          <t>客戶
簽章</t>
        </is>
      </c>
      <c r="AL1" s="115" t="inlineStr">
        <is>
          <t>提取日期</t>
        </is>
      </c>
      <c r="AM1" s="337" t="inlineStr">
        <is>
          <t>STAR</t>
        </is>
      </c>
    </row>
    <row r="2" ht="21.6" customHeight="1" s="140">
      <c r="A2" s="28" t="n">
        <v>35</v>
      </c>
      <c r="B2" s="28" t="inlineStr">
        <is>
          <t>服務</t>
        </is>
      </c>
      <c r="C2" s="28" t="n">
        <v>2025031212</v>
      </c>
      <c r="D2" s="28" t="n"/>
      <c r="E2" s="28" t="n"/>
      <c r="F2" s="28" t="n">
        <v>4316</v>
      </c>
      <c r="G2" s="28" t="inlineStr">
        <is>
          <t>五股工商店</t>
        </is>
      </c>
      <c r="H2" s="28" t="inlineStr">
        <is>
          <t>新北市五股區</t>
        </is>
      </c>
      <c r="I2" s="28" t="n"/>
      <c r="J2" s="28" t="n"/>
      <c r="K2" s="28" t="n"/>
      <c r="L2" s="28" t="n"/>
      <c r="M2" s="29" t="n"/>
      <c r="N2" s="28" t="n"/>
      <c r="O2" s="29" t="n"/>
      <c r="P2" s="29" t="n"/>
      <c r="Q2" s="28" t="inlineStr">
        <is>
          <t>THILF04316</t>
        </is>
      </c>
      <c r="R2" s="28" t="inlineStr">
        <is>
          <t>新北一</t>
        </is>
      </c>
      <c r="S2" s="28" t="inlineStr">
        <is>
          <t>湯家瑋</t>
        </is>
      </c>
      <c r="T2" s="28" t="n">
        <v>1</v>
      </c>
      <c r="U2" s="28" t="inlineStr">
        <is>
          <t>已完工</t>
        </is>
      </c>
      <c r="V2" s="28" t="inlineStr">
        <is>
          <t>2025-03-10 11:09:27</t>
        </is>
      </c>
      <c r="W2" s="28" t="inlineStr">
        <is>
          <t>2025-03-10 10:00:00</t>
        </is>
      </c>
      <c r="X2" s="141" t="n">
        <v>45726.46527777778</v>
      </c>
      <c r="Y2" s="28" t="n"/>
      <c r="Z2" s="28" t="n">
        <v>1.2</v>
      </c>
      <c r="AA2" s="28" t="n"/>
      <c r="AB2" s="28" t="inlineStr">
        <is>
          <t>到場處理</t>
        </is>
      </c>
      <c r="AC2" s="310" t="inlineStr">
        <is>
          <t>star</t>
        </is>
      </c>
      <c r="AD2" s="28" t="n"/>
      <c r="AE2" s="28" t="n"/>
      <c r="AF2" s="28" t="n"/>
      <c r="AG2" s="28" t="n"/>
      <c r="AH2" s="28" t="n"/>
      <c r="AI2" s="28" t="n"/>
      <c r="AJ2" s="28" t="inlineStr">
        <is>
          <t>O</t>
        </is>
      </c>
      <c r="AK2" s="28" t="inlineStr">
        <is>
          <t>O</t>
        </is>
      </c>
      <c r="AL2" s="116">
        <f>DATEVALUE(TEXT(I2, "yyyy/mm/dd"))</f>
        <v/>
      </c>
      <c r="AM2">
        <f>IF(ISNUMBER(SEARCH("STAR", AC2)), "STAR", "")</f>
        <v/>
      </c>
    </row>
    <row r="3" ht="21.6" customHeight="1" s="140">
      <c r="A3" s="31" t="n">
        <v>130</v>
      </c>
      <c r="B3" s="31" t="inlineStr">
        <is>
          <t>服務</t>
        </is>
      </c>
      <c r="C3" s="31" t="n">
        <v>2025033297</v>
      </c>
      <c r="D3" s="31" t="n"/>
      <c r="E3" s="31" t="n"/>
      <c r="F3" s="31" t="n">
        <v>4977</v>
      </c>
      <c r="G3" s="31" t="inlineStr">
        <is>
          <t>三重初戀店</t>
        </is>
      </c>
      <c r="H3" s="31" t="inlineStr">
        <is>
          <t>新北市三重區</t>
        </is>
      </c>
      <c r="I3" s="31" t="n"/>
      <c r="J3" s="31" t="n"/>
      <c r="K3" s="31" t="n"/>
      <c r="L3" s="31" t="n"/>
      <c r="M3" s="32" t="n"/>
      <c r="N3" s="31" t="n"/>
      <c r="O3" s="32" t="n"/>
      <c r="P3" s="33" t="n"/>
      <c r="Q3" s="31" t="inlineStr">
        <is>
          <t>THILF04977</t>
        </is>
      </c>
      <c r="R3" s="31" t="inlineStr">
        <is>
          <t>新北一</t>
        </is>
      </c>
      <c r="S3" s="31" t="inlineStr">
        <is>
          <t>吳宗鴻</t>
        </is>
      </c>
      <c r="T3" s="31" t="n">
        <v>1</v>
      </c>
      <c r="U3" s="31" t="inlineStr">
        <is>
          <t>已完工</t>
        </is>
      </c>
      <c r="V3" s="31" t="inlineStr">
        <is>
          <t>2025-03-27 12:35:42</t>
        </is>
      </c>
      <c r="W3" s="31" t="inlineStr">
        <is>
          <t>2025-03-27 11:50:00</t>
        </is>
      </c>
      <c r="X3" s="247" t="n">
        <v>45743.52430555555</v>
      </c>
      <c r="Y3" s="31" t="n"/>
      <c r="Z3" s="31" t="n">
        <v>0.8</v>
      </c>
      <c r="AA3" s="31" t="n"/>
      <c r="AB3" s="31" t="inlineStr">
        <is>
          <t>到場處理</t>
        </is>
      </c>
      <c r="AC3" s="33" t="inlineStr">
        <is>
          <t>Star</t>
        </is>
      </c>
      <c r="AD3" s="31" t="n"/>
      <c r="AE3" s="31" t="inlineStr">
        <is>
          <t>O</t>
        </is>
      </c>
      <c r="AF3" s="31" t="n"/>
      <c r="AG3" s="31" t="n"/>
      <c r="AH3" s="31" t="n"/>
      <c r="AI3" s="31" t="n"/>
      <c r="AJ3" s="31" t="n"/>
      <c r="AK3" s="31" t="inlineStr">
        <is>
          <t>O</t>
        </is>
      </c>
      <c r="AL3" s="116">
        <f>DATEVALUE(TEXT(I3, "yyyy/mm/dd"))</f>
        <v/>
      </c>
      <c r="AM3">
        <f>IF(ISNUMBER(SEARCH("STAR", AC3)), "STAR", "")</f>
        <v/>
      </c>
    </row>
    <row r="4" ht="21.6" customHeight="1" s="140">
      <c r="A4" s="28" t="n">
        <v>1</v>
      </c>
      <c r="B4" s="28" t="inlineStr">
        <is>
          <t>維修</t>
        </is>
      </c>
      <c r="C4" s="28" t="n">
        <v>2025033603</v>
      </c>
      <c r="D4" s="28" t="inlineStr">
        <is>
          <t>15291114033101</t>
        </is>
      </c>
      <c r="E4" s="28" t="inlineStr">
        <is>
          <t>一般件</t>
        </is>
      </c>
      <c r="F4" s="28" t="n">
        <v>5291</v>
      </c>
      <c r="G4" s="28" t="inlineStr">
        <is>
          <t>新莊國家置地</t>
        </is>
      </c>
      <c r="H4" s="28" t="inlineStr">
        <is>
          <t>新北市新莊區</t>
        </is>
      </c>
      <c r="I4" s="28" t="inlineStr">
        <is>
          <t>2025-03-31 13:40:37</t>
        </is>
      </c>
      <c r="J4" s="28" t="inlineStr">
        <is>
          <t>星期一</t>
        </is>
      </c>
      <c r="K4" s="28" t="inlineStr">
        <is>
          <t>下午</t>
        </is>
      </c>
      <c r="L4" s="28" t="inlineStr">
        <is>
          <t>HL25</t>
        </is>
      </c>
      <c r="M4" s="29" t="inlineStr">
        <is>
          <t>HL-SC螢幕</t>
        </is>
      </c>
      <c r="N4" s="28" t="n">
        <v>2501</v>
      </c>
      <c r="O4" s="29" t="inlineStr">
        <is>
          <t>螢幕畫面閃爍頻繁或無畫面</t>
        </is>
      </c>
      <c r="P4" s="30" t="inlineStr">
        <is>
      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      </is>
      </c>
      <c r="Q4" s="28" t="inlineStr">
        <is>
          <t>THILF05291</t>
        </is>
      </c>
      <c r="R4" s="28" t="inlineStr">
        <is>
          <t>新北一</t>
        </is>
      </c>
      <c r="S4" s="28" t="inlineStr">
        <is>
          <t>湯家瑋</t>
        </is>
      </c>
      <c r="T4" s="28" t="n">
        <v>1</v>
      </c>
      <c r="U4" s="28" t="inlineStr">
        <is>
          <t>已完工</t>
        </is>
      </c>
      <c r="V4" s="28" t="inlineStr">
        <is>
          <t>2025-03-31 13:46:12</t>
        </is>
      </c>
      <c r="W4" s="28" t="inlineStr">
        <is>
          <t>2025-04-01 09:15:00</t>
        </is>
      </c>
      <c r="X4" s="141" t="n">
        <v>45748.40625</v>
      </c>
      <c r="Y4" s="28" t="inlineStr">
        <is>
          <t>2025-04-01 17:46:00</t>
        </is>
      </c>
      <c r="Z4" s="28" t="n">
        <v>0.5</v>
      </c>
      <c r="AA4" s="28" t="n"/>
      <c r="AB4" s="28" t="inlineStr">
        <is>
          <t>到場處理</t>
        </is>
      </c>
      <c r="AC4" s="30" t="inlineStr">
        <is>
          <t>回收測試螢幕
8133003668</t>
        </is>
      </c>
      <c r="AD4" s="28" t="n"/>
      <c r="AE4" s="28" t="n"/>
      <c r="AF4" s="28" t="n"/>
      <c r="AG4" s="28" t="n"/>
      <c r="AH4" s="28" t="n"/>
      <c r="AI4" s="28" t="n"/>
      <c r="AJ4" s="28" t="n"/>
      <c r="AK4" s="28" t="inlineStr">
        <is>
          <t>O</t>
        </is>
      </c>
      <c r="AL4" s="116">
        <f>DATEVALUE(TEXT(I4, "yyyy/mm/dd"))</f>
        <v/>
      </c>
      <c r="AM4">
        <f>IF(ISNUMBER(SEARCH("STAR", AC4)), "STAR", "")</f>
        <v/>
      </c>
    </row>
    <row r="5" ht="21.6" customHeight="1" s="140">
      <c r="A5" s="31" t="n">
        <v>2</v>
      </c>
      <c r="B5" s="31" t="inlineStr">
        <is>
          <t>服務</t>
        </is>
      </c>
      <c r="C5" s="31" t="n">
        <v>2025040063</v>
      </c>
      <c r="D5" s="31" t="n"/>
      <c r="E5" s="31" t="n"/>
      <c r="F5" s="31" t="inlineStr">
        <is>
          <t>D070</t>
        </is>
      </c>
      <c r="G5" s="31" t="inlineStr">
        <is>
          <t>三重重新店</t>
        </is>
      </c>
      <c r="H5" s="31" t="inlineStr">
        <is>
          <t>新北市三重區</t>
        </is>
      </c>
      <c r="I5" s="31" t="n"/>
      <c r="J5" s="31" t="n"/>
      <c r="K5" s="31" t="n"/>
      <c r="L5" s="31" t="n"/>
      <c r="M5" s="32" t="n"/>
      <c r="N5" s="31" t="n"/>
      <c r="O5" s="32" t="n"/>
      <c r="P5" s="33" t="n"/>
      <c r="Q5" s="31" t="inlineStr">
        <is>
          <t>THILF0D070</t>
        </is>
      </c>
      <c r="R5" s="31" t="inlineStr">
        <is>
          <t>新北一</t>
        </is>
      </c>
      <c r="S5" s="31" t="inlineStr">
        <is>
          <t>吳宗鴻</t>
        </is>
      </c>
      <c r="T5" s="31" t="n">
        <v>1</v>
      </c>
      <c r="U5" s="31" t="inlineStr">
        <is>
          <t>已完工</t>
        </is>
      </c>
      <c r="V5" s="31" t="inlineStr">
        <is>
          <t>2025-04-01 11:45:32</t>
        </is>
      </c>
      <c r="W5" s="31" t="inlineStr">
        <is>
          <t>2025-04-01 10:39:00</t>
        </is>
      </c>
      <c r="X5" s="247" t="n">
        <v>45748.48888888889</v>
      </c>
      <c r="Y5" s="31" t="n"/>
      <c r="Z5" s="31" t="n">
        <v>1.1</v>
      </c>
      <c r="AA5" s="31" t="n"/>
      <c r="AB5" s="31" t="inlineStr">
        <is>
          <t>到場處理</t>
        </is>
      </c>
      <c r="AC5" s="33" t="inlineStr">
        <is>
          <t>PMQ2+EDC+STAR</t>
        </is>
      </c>
      <c r="AD5" s="31" t="inlineStr">
        <is>
          <t>O</t>
        </is>
      </c>
      <c r="AE5" s="31" t="n"/>
      <c r="AF5" s="31" t="n"/>
      <c r="AG5" s="31" t="n"/>
      <c r="AH5" s="31" t="n"/>
      <c r="AI5" s="31" t="n"/>
      <c r="AJ5" s="31" t="inlineStr">
        <is>
          <t>O</t>
        </is>
      </c>
      <c r="AK5" s="31" t="inlineStr">
        <is>
          <t>O</t>
        </is>
      </c>
      <c r="AL5" s="116">
        <f>DATEVALUE(TEXT(I5, "yyyy/mm/dd"))</f>
        <v/>
      </c>
      <c r="AM5">
        <f>IF(ISNUMBER(SEARCH("STAR", AC5)), "STAR", "")</f>
        <v/>
      </c>
    </row>
    <row r="6" ht="21.6" customHeight="1" s="140">
      <c r="A6" s="28" t="n">
        <v>3</v>
      </c>
      <c r="B6" s="28" t="inlineStr">
        <is>
          <t>服務</t>
        </is>
      </c>
      <c r="C6" s="28" t="n">
        <v>2025040080</v>
      </c>
      <c r="D6" s="28" t="n"/>
      <c r="E6" s="28" t="n"/>
      <c r="F6" s="28" t="n">
        <v>3818</v>
      </c>
      <c r="G6" s="28" t="inlineStr">
        <is>
          <t>板橋漢江店</t>
        </is>
      </c>
      <c r="H6" s="28" t="inlineStr">
        <is>
          <t>新北市板橋區</t>
        </is>
      </c>
      <c r="I6" s="28" t="n"/>
      <c r="J6" s="28" t="n"/>
      <c r="K6" s="28" t="n"/>
      <c r="L6" s="28" t="n"/>
      <c r="M6" s="29" t="n"/>
      <c r="N6" s="28" t="n"/>
      <c r="O6" s="29" t="n"/>
      <c r="P6" s="30" t="n"/>
      <c r="Q6" s="28" t="inlineStr">
        <is>
          <t>THILF03818</t>
        </is>
      </c>
      <c r="R6" s="28" t="inlineStr">
        <is>
          <t>新北一</t>
        </is>
      </c>
      <c r="S6" s="28" t="inlineStr">
        <is>
          <t>狄澤洋</t>
        </is>
      </c>
      <c r="T6" s="28" t="n">
        <v>1</v>
      </c>
      <c r="U6" s="28" t="inlineStr">
        <is>
          <t>已完工</t>
        </is>
      </c>
      <c r="V6" s="28" t="inlineStr">
        <is>
          <t>2025-04-01 13:42:39</t>
        </is>
      </c>
      <c r="W6" s="28" t="inlineStr">
        <is>
          <t>2025-04-01 13:24:00</t>
        </is>
      </c>
      <c r="X6" s="141" t="n">
        <v>45748.56875</v>
      </c>
      <c r="Y6" s="28" t="n"/>
      <c r="Z6" s="28" t="n">
        <v>0.3</v>
      </c>
      <c r="AA6" s="28" t="n"/>
      <c r="AB6" s="28" t="inlineStr">
        <is>
          <t>到場處理</t>
        </is>
      </c>
      <c r="AC6" s="30" t="inlineStr">
        <is>
          <t>PMQ2+EDC+STAR</t>
        </is>
      </c>
      <c r="AD6" s="28" t="inlineStr">
        <is>
          <t>O</t>
        </is>
      </c>
      <c r="AE6" s="28" t="n"/>
      <c r="AF6" s="28" t="n"/>
      <c r="AG6" s="28" t="n"/>
      <c r="AH6" s="28" t="n"/>
      <c r="AI6" s="28" t="n"/>
      <c r="AJ6" s="28" t="inlineStr">
        <is>
          <t>O</t>
        </is>
      </c>
      <c r="AK6" s="28" t="inlineStr">
        <is>
          <t>O</t>
        </is>
      </c>
      <c r="AL6" s="116">
        <f>DATEVALUE(TEXT(I6, "yyyy/mm/dd"))</f>
        <v/>
      </c>
      <c r="AM6">
        <f>IF(ISNUMBER(SEARCH("STAR", AC6)), "STAR", "")</f>
        <v/>
      </c>
    </row>
    <row r="7" ht="21.6" customHeight="1" s="140">
      <c r="A7" s="31" t="n">
        <v>4</v>
      </c>
      <c r="B7" s="31" t="inlineStr">
        <is>
          <t>服務</t>
        </is>
      </c>
      <c r="C7" s="31" t="n">
        <v>2025040090</v>
      </c>
      <c r="D7" s="31" t="n"/>
      <c r="E7" s="31" t="n"/>
      <c r="F7" s="31" t="n">
        <v>3147</v>
      </c>
      <c r="G7" s="31" t="inlineStr">
        <is>
          <t>北縣板明店</t>
        </is>
      </c>
      <c r="H7" s="31" t="inlineStr">
        <is>
          <t>新北市板橋區</t>
        </is>
      </c>
      <c r="I7" s="31" t="n"/>
      <c r="J7" s="31" t="n"/>
      <c r="K7" s="31" t="n"/>
      <c r="L7" s="31" t="n"/>
      <c r="M7" s="32" t="n"/>
      <c r="N7" s="31" t="n"/>
      <c r="O7" s="32" t="n"/>
      <c r="P7" s="32" t="n"/>
      <c r="Q7" s="31" t="inlineStr">
        <is>
          <t>THILF03147</t>
        </is>
      </c>
      <c r="R7" s="31" t="inlineStr">
        <is>
          <t>新北一</t>
        </is>
      </c>
      <c r="S7" s="31" t="inlineStr">
        <is>
          <t>狄澤洋</t>
        </is>
      </c>
      <c r="T7" s="31" t="n">
        <v>1</v>
      </c>
      <c r="U7" s="31" t="inlineStr">
        <is>
          <t>已完工</t>
        </is>
      </c>
      <c r="V7" s="31" t="inlineStr">
        <is>
          <t>2025-04-01 14:33:44</t>
        </is>
      </c>
      <c r="W7" s="31" t="inlineStr">
        <is>
          <t>2025-04-01 14:14:00</t>
        </is>
      </c>
      <c r="X7" s="247" t="n">
        <v>45748.60347222222</v>
      </c>
      <c r="Y7" s="31" t="n"/>
      <c r="Z7" s="31" t="n">
        <v>0.3</v>
      </c>
      <c r="AA7" s="31" t="n"/>
      <c r="AB7" s="31" t="inlineStr">
        <is>
          <t>到場處理</t>
        </is>
      </c>
      <c r="AC7" s="32" t="inlineStr">
        <is>
          <t>PMQ2+EDC+STAR</t>
        </is>
      </c>
      <c r="AD7" s="31" t="inlineStr">
        <is>
          <t>O</t>
        </is>
      </c>
      <c r="AE7" s="31" t="n"/>
      <c r="AF7" s="31" t="n"/>
      <c r="AG7" s="31" t="n"/>
      <c r="AH7" s="31" t="n"/>
      <c r="AI7" s="31" t="n"/>
      <c r="AJ7" s="31" t="inlineStr">
        <is>
          <t>O</t>
        </is>
      </c>
      <c r="AK7" s="31" t="inlineStr">
        <is>
          <t>O</t>
        </is>
      </c>
      <c r="AL7" s="116">
        <f>DATEVALUE(TEXT(I7, "yyyy/mm/dd"))</f>
        <v/>
      </c>
      <c r="AM7">
        <f>IF(ISNUMBER(SEARCH("STAR", AC7)), "STAR", "")</f>
        <v/>
      </c>
    </row>
    <row r="8" ht="21.6" customHeight="1" s="140">
      <c r="A8" s="28" t="n">
        <v>5</v>
      </c>
      <c r="B8" s="28" t="inlineStr">
        <is>
          <t>服務</t>
        </is>
      </c>
      <c r="C8" s="28" t="n">
        <v>2025040162</v>
      </c>
      <c r="D8" s="28" t="n"/>
      <c r="E8" s="28" t="n"/>
      <c r="F8" s="28" t="n">
        <v>4241</v>
      </c>
      <c r="G8" s="28" t="inlineStr">
        <is>
          <t>三重仁義店</t>
        </is>
      </c>
      <c r="H8" s="28" t="inlineStr">
        <is>
          <t>新北市三重區</t>
        </is>
      </c>
      <c r="I8" s="28" t="n"/>
      <c r="J8" s="28" t="n"/>
      <c r="K8" s="28" t="n"/>
      <c r="L8" s="28" t="n"/>
      <c r="M8" s="29" t="n"/>
      <c r="N8" s="28" t="n"/>
      <c r="O8" s="29" t="n"/>
      <c r="P8" s="30" t="n"/>
      <c r="Q8" s="28" t="inlineStr">
        <is>
          <t>THILF04241</t>
        </is>
      </c>
      <c r="R8" s="28" t="inlineStr">
        <is>
          <t>新北一</t>
        </is>
      </c>
      <c r="S8" s="28" t="inlineStr">
        <is>
          <t>吳宗鴻</t>
        </is>
      </c>
      <c r="T8" s="28" t="n">
        <v>1</v>
      </c>
      <c r="U8" s="28" t="inlineStr">
        <is>
          <t>已完工</t>
        </is>
      </c>
      <c r="V8" s="28" t="inlineStr">
        <is>
          <t>2025-04-01 15:54:24</t>
        </is>
      </c>
      <c r="W8" s="28" t="inlineStr">
        <is>
          <t>2025-04-01 15:00:00</t>
        </is>
      </c>
      <c r="X8" s="141" t="n">
        <v>45748.66180555556</v>
      </c>
      <c r="Y8" s="28" t="n"/>
      <c r="Z8" s="28" t="n">
        <v>0.9</v>
      </c>
      <c r="AA8" s="28" t="n"/>
      <c r="AB8" s="28" t="inlineStr">
        <is>
          <t>到場處理</t>
        </is>
      </c>
      <c r="AC8" s="30" t="inlineStr">
        <is>
          <t>PMQ2+EDC+STAR</t>
        </is>
      </c>
      <c r="AD8" s="28" t="inlineStr">
        <is>
          <t>O</t>
        </is>
      </c>
      <c r="AE8" s="28" t="n"/>
      <c r="AF8" s="28" t="n"/>
      <c r="AG8" s="28" t="n"/>
      <c r="AH8" s="28" t="n"/>
      <c r="AI8" s="28" t="n"/>
      <c r="AJ8" s="28" t="inlineStr">
        <is>
          <t>O</t>
        </is>
      </c>
      <c r="AK8" s="28" t="inlineStr">
        <is>
          <t>O</t>
        </is>
      </c>
      <c r="AL8" s="116">
        <f>DATEVALUE(TEXT(I8, "yyyy/mm/dd"))</f>
        <v/>
      </c>
      <c r="AM8">
        <f>IF(ISNUMBER(SEARCH("STAR", AC8)), "STAR", "")</f>
        <v/>
      </c>
    </row>
    <row r="9" ht="21.6" customHeight="1" s="140">
      <c r="A9" s="31" t="n">
        <v>6</v>
      </c>
      <c r="B9" s="31" t="inlineStr">
        <is>
          <t>服務</t>
        </is>
      </c>
      <c r="C9" s="31" t="n">
        <v>2025040403</v>
      </c>
      <c r="D9" s="31" t="n"/>
      <c r="E9" s="31" t="n"/>
      <c r="F9" s="31" t="n">
        <v>3627</v>
      </c>
      <c r="G9" s="31" t="inlineStr">
        <is>
          <t>三重重新橋</t>
        </is>
      </c>
      <c r="H9" s="31" t="inlineStr">
        <is>
          <t>新北市三重區</t>
        </is>
      </c>
      <c r="I9" s="31" t="n"/>
      <c r="J9" s="31" t="n"/>
      <c r="K9" s="31" t="n"/>
      <c r="L9" s="31" t="n"/>
      <c r="M9" s="32" t="n"/>
      <c r="N9" s="31" t="n"/>
      <c r="O9" s="32" t="n"/>
      <c r="P9" s="33" t="n"/>
      <c r="Q9" s="31" t="inlineStr">
        <is>
          <t>THILF03627</t>
        </is>
      </c>
      <c r="R9" s="31" t="inlineStr">
        <is>
          <t>新北一</t>
        </is>
      </c>
      <c r="S9" s="31" t="inlineStr">
        <is>
          <t>吳宗鴻</t>
        </is>
      </c>
      <c r="T9" s="31" t="n">
        <v>1</v>
      </c>
      <c r="U9" s="31" t="inlineStr">
        <is>
          <t>已完工</t>
        </is>
      </c>
      <c r="V9" s="31" t="inlineStr">
        <is>
          <t>2025-04-02 11:11:33</t>
        </is>
      </c>
      <c r="W9" s="31" t="inlineStr">
        <is>
          <t>2025-04-02 10:00:00</t>
        </is>
      </c>
      <c r="X9" s="247" t="n">
        <v>45749.46527777778</v>
      </c>
      <c r="Y9" s="31" t="n"/>
      <c r="Z9" s="31" t="n">
        <v>1.2</v>
      </c>
      <c r="AA9" s="31" t="n"/>
      <c r="AB9" s="31" t="inlineStr">
        <is>
          <t>到場處理</t>
        </is>
      </c>
      <c r="AC9" s="33" t="inlineStr">
        <is>
          <t>PMQ2+EDC+STAR</t>
        </is>
      </c>
      <c r="AD9" s="31" t="inlineStr">
        <is>
          <t>O</t>
        </is>
      </c>
      <c r="AE9" s="31" t="n"/>
      <c r="AF9" s="31" t="n"/>
      <c r="AG9" s="31" t="n"/>
      <c r="AH9" s="31" t="n"/>
      <c r="AI9" s="31" t="n"/>
      <c r="AJ9" s="31" t="inlineStr">
        <is>
          <t>O</t>
        </is>
      </c>
      <c r="AK9" s="31" t="inlineStr">
        <is>
          <t>O</t>
        </is>
      </c>
      <c r="AL9" s="116">
        <f>DATEVALUE(TEXT(I9, "yyyy/mm/dd"))</f>
        <v/>
      </c>
      <c r="AM9">
        <f>IF(ISNUMBER(SEARCH("STAR", AC9)), "STAR", "")</f>
        <v/>
      </c>
    </row>
    <row r="10" ht="21.6" customHeight="1" s="140">
      <c r="A10" s="28" t="n">
        <v>7</v>
      </c>
      <c r="B10" s="28" t="inlineStr">
        <is>
          <t>維修</t>
        </is>
      </c>
      <c r="C10" s="28" t="n">
        <v>2025040423</v>
      </c>
      <c r="D10" s="28" t="inlineStr">
        <is>
          <t>14241114040201</t>
        </is>
      </c>
      <c r="E10" s="28" t="inlineStr">
        <is>
          <t>一般件</t>
        </is>
      </c>
      <c r="F10" s="28" t="n">
        <v>4241</v>
      </c>
      <c r="G10" s="28" t="inlineStr">
        <is>
          <t>三重仁義店</t>
        </is>
      </c>
      <c r="H10" s="28" t="inlineStr">
        <is>
          <t>新北市三重區</t>
        </is>
      </c>
      <c r="I10" s="28" t="inlineStr">
        <is>
          <t>2025-04-02 11:48:16</t>
        </is>
      </c>
      <c r="J10" s="28" t="inlineStr">
        <is>
          <t>星期三</t>
        </is>
      </c>
      <c r="K10" s="28" t="inlineStr">
        <is>
          <t>上午</t>
        </is>
      </c>
      <c r="L10" s="28" t="inlineStr">
        <is>
          <t>HL23</t>
        </is>
      </c>
      <c r="M10" s="29" t="inlineStr">
        <is>
          <t>HL-TM主機</t>
        </is>
      </c>
      <c r="N10" s="28" t="n">
        <v>2305</v>
      </c>
      <c r="O10" s="29" t="inlineStr">
        <is>
          <t>抽屜無法正常開關</t>
        </is>
      </c>
      <c r="P10" s="30" t="inlineStr">
        <is>
          <t>TM1抽屜無法打開(外觀顏色:米白，鎖頭靠右，K01)使用鑰匙也無法開啟，請台芝到店協助</t>
        </is>
      </c>
      <c r="Q10" s="28" t="inlineStr">
        <is>
          <t>THILF04241</t>
        </is>
      </c>
      <c r="R10" s="28" t="inlineStr">
        <is>
          <t>新北一</t>
        </is>
      </c>
      <c r="S10" s="28" t="inlineStr">
        <is>
          <t>吳宗鴻</t>
        </is>
      </c>
      <c r="T10" s="28" t="n">
        <v>1</v>
      </c>
      <c r="U10" s="28" t="inlineStr">
        <is>
          <t>已完工</t>
        </is>
      </c>
      <c r="V10" s="28" t="inlineStr">
        <is>
          <t>2025-04-02 11:50:27</t>
        </is>
      </c>
      <c r="W10" s="28" t="inlineStr">
        <is>
          <t>2025-04-02 12:22:00</t>
        </is>
      </c>
      <c r="X10" s="141" t="n">
        <v>45749.53611111111</v>
      </c>
      <c r="Y10" s="28" t="inlineStr">
        <is>
          <t>2025-04-07 15:50:00</t>
        </is>
      </c>
      <c r="Z10" s="28" t="n">
        <v>0.5</v>
      </c>
      <c r="AA10" s="28" t="n"/>
      <c r="AB10" s="28" t="inlineStr">
        <is>
          <t>到場處理</t>
        </is>
      </c>
      <c r="AC10" s="30" t="inlineStr">
        <is>
          <t>到店檢查正常無異狀，鑰匙需完全插入才可轉動，測試正常</t>
        </is>
      </c>
      <c r="AD10" s="28" t="n"/>
      <c r="AE10" s="28" t="n"/>
      <c r="AF10" s="28" t="n"/>
      <c r="AG10" s="28" t="n"/>
      <c r="AH10" s="28" t="n"/>
      <c r="AI10" s="28" t="n"/>
      <c r="AJ10" s="28" t="n"/>
      <c r="AK10" s="28" t="inlineStr">
        <is>
          <t>O</t>
        </is>
      </c>
      <c r="AL10" s="116">
        <f>DATEVALUE(TEXT(I10, "yyyy/mm/dd"))</f>
        <v/>
      </c>
      <c r="AM10">
        <f>IF(ISNUMBER(SEARCH("STAR", AC10)), "STAR", "")</f>
        <v/>
      </c>
    </row>
    <row r="11" ht="21.6" customHeight="1" s="140">
      <c r="A11" s="31" t="n">
        <v>8</v>
      </c>
      <c r="B11" s="31" t="inlineStr">
        <is>
          <t>服務</t>
        </is>
      </c>
      <c r="C11" s="31" t="n">
        <v>2025040432</v>
      </c>
      <c r="D11" s="31" t="n"/>
      <c r="E11" s="31" t="n"/>
      <c r="F11" s="31" t="n">
        <v>4084</v>
      </c>
      <c r="G11" s="31" t="inlineStr">
        <is>
          <t>三重昌隆店</t>
        </is>
      </c>
      <c r="H11" s="31" t="inlineStr">
        <is>
          <t>新北市三重區</t>
        </is>
      </c>
      <c r="I11" s="31" t="n"/>
      <c r="J11" s="31" t="n"/>
      <c r="K11" s="31" t="n"/>
      <c r="L11" s="31" t="n"/>
      <c r="M11" s="32" t="n"/>
      <c r="N11" s="31" t="n"/>
      <c r="O11" s="32" t="n"/>
      <c r="P11" s="33" t="n"/>
      <c r="Q11" s="31" t="inlineStr">
        <is>
          <t>THILF04084</t>
        </is>
      </c>
      <c r="R11" s="31" t="inlineStr">
        <is>
          <t>新北一</t>
        </is>
      </c>
      <c r="S11" s="31" t="inlineStr">
        <is>
          <t>吳宗鴻</t>
        </is>
      </c>
      <c r="T11" s="31" t="n">
        <v>1</v>
      </c>
      <c r="U11" s="31" t="inlineStr">
        <is>
          <t>已完工</t>
        </is>
      </c>
      <c r="V11" s="31" t="inlineStr">
        <is>
          <t>2025-04-02 12:08:19</t>
        </is>
      </c>
      <c r="W11" s="31" t="inlineStr">
        <is>
          <t>2025-04-02 11:20:00</t>
        </is>
      </c>
      <c r="X11" s="247" t="n">
        <v>45749.50486111111</v>
      </c>
      <c r="Y11" s="31" t="n"/>
      <c r="Z11" s="31" t="n">
        <v>0.8</v>
      </c>
      <c r="AA11" s="31" t="n"/>
      <c r="AB11" s="31" t="inlineStr">
        <is>
          <t>到場處理</t>
        </is>
      </c>
      <c r="AC11" s="33" t="inlineStr">
        <is>
          <t>PMQ2+EDC+STAR</t>
        </is>
      </c>
      <c r="AD11" s="31" t="inlineStr">
        <is>
          <t>O</t>
        </is>
      </c>
      <c r="AE11" s="31" t="n"/>
      <c r="AF11" s="31" t="n"/>
      <c r="AG11" s="31" t="n"/>
      <c r="AH11" s="31" t="n"/>
      <c r="AI11" s="31" t="n"/>
      <c r="AJ11" s="31" t="inlineStr">
        <is>
          <t>O</t>
        </is>
      </c>
      <c r="AK11" s="31" t="inlineStr">
        <is>
          <t>O</t>
        </is>
      </c>
      <c r="AL11" s="116">
        <f>DATEVALUE(TEXT(I11, "yyyy/mm/dd"))</f>
        <v/>
      </c>
      <c r="AM11">
        <f>IF(ISNUMBER(SEARCH("STAR", AC11)), "STAR", "")</f>
        <v/>
      </c>
    </row>
    <row r="12" ht="21.6" customHeight="1" s="140">
      <c r="A12" s="28" t="n">
        <v>9</v>
      </c>
      <c r="B12" s="28" t="inlineStr">
        <is>
          <t>服務</t>
        </is>
      </c>
      <c r="C12" s="28" t="n">
        <v>2025040488</v>
      </c>
      <c r="D12" s="28" t="n"/>
      <c r="E12" s="28" t="n"/>
      <c r="F12" s="28" t="n">
        <v>4260</v>
      </c>
      <c r="G12" s="28" t="inlineStr">
        <is>
          <t>三重重高店</t>
        </is>
      </c>
      <c r="H12" s="28" t="inlineStr">
        <is>
          <t>新北市三重區</t>
        </is>
      </c>
      <c r="I12" s="28" t="n"/>
      <c r="J12" s="28" t="n"/>
      <c r="K12" s="28" t="n"/>
      <c r="L12" s="28" t="n"/>
      <c r="M12" s="29" t="n"/>
      <c r="N12" s="28" t="n"/>
      <c r="O12" s="29" t="n"/>
      <c r="P12" s="30" t="n"/>
      <c r="Q12" s="28" t="inlineStr">
        <is>
          <t>THILF04260</t>
        </is>
      </c>
      <c r="R12" s="28" t="inlineStr">
        <is>
          <t>新北一</t>
        </is>
      </c>
      <c r="S12" s="28" t="inlineStr">
        <is>
          <t>吳宗鴻</t>
        </is>
      </c>
      <c r="T12" s="28" t="n">
        <v>1</v>
      </c>
      <c r="U12" s="28" t="inlineStr">
        <is>
          <t>已完工</t>
        </is>
      </c>
      <c r="V12" s="28" t="inlineStr">
        <is>
          <t>2025-04-02 14:54:17</t>
        </is>
      </c>
      <c r="W12" s="28" t="inlineStr">
        <is>
          <t>2025-04-02 13:45:00</t>
        </is>
      </c>
      <c r="X12" s="141" t="n">
        <v>45749.62013888889</v>
      </c>
      <c r="Y12" s="28" t="n"/>
      <c r="Z12" s="28" t="n">
        <v>1.1</v>
      </c>
      <c r="AA12" s="28" t="n"/>
      <c r="AB12" s="28" t="inlineStr">
        <is>
          <t>到場處理</t>
        </is>
      </c>
      <c r="AC12" s="30" t="inlineStr">
        <is>
          <t>PMQ2+EDC+STAR</t>
        </is>
      </c>
      <c r="AD12" s="28" t="inlineStr">
        <is>
          <t>O</t>
        </is>
      </c>
      <c r="AE12" s="28" t="n"/>
      <c r="AF12" s="28" t="n"/>
      <c r="AG12" s="28" t="n"/>
      <c r="AH12" s="28" t="n"/>
      <c r="AI12" s="28" t="n"/>
      <c r="AJ12" s="28" t="inlineStr">
        <is>
          <t>O</t>
        </is>
      </c>
      <c r="AK12" s="28" t="inlineStr">
        <is>
          <t>O</t>
        </is>
      </c>
      <c r="AL12" s="116">
        <f>DATEVALUE(TEXT(I12, "yyyy/mm/dd"))</f>
        <v/>
      </c>
      <c r="AM12">
        <f>IF(ISNUMBER(SEARCH("STAR", AC12)), "STAR", "")</f>
        <v/>
      </c>
    </row>
    <row r="13" ht="21.6" customHeight="1" s="140">
      <c r="A13" s="31" t="n">
        <v>10</v>
      </c>
      <c r="B13" s="31" t="inlineStr">
        <is>
          <t>服務</t>
        </is>
      </c>
      <c r="C13" s="31" t="n">
        <v>2025040508</v>
      </c>
      <c r="D13" s="31" t="n"/>
      <c r="E13" s="31" t="n"/>
      <c r="F13" s="31" t="n">
        <v>2221</v>
      </c>
      <c r="G13" s="31" t="inlineStr">
        <is>
          <t>板橋雙十店</t>
        </is>
      </c>
      <c r="H13" s="31" t="inlineStr">
        <is>
          <t>新北市板橋區</t>
        </is>
      </c>
      <c r="I13" s="31" t="n"/>
      <c r="J13" s="31" t="n"/>
      <c r="K13" s="31" t="n"/>
      <c r="L13" s="31" t="n"/>
      <c r="M13" s="32" t="n"/>
      <c r="N13" s="31" t="n"/>
      <c r="O13" s="32" t="n"/>
      <c r="P13" s="33" t="n"/>
      <c r="Q13" s="31" t="inlineStr">
        <is>
          <t>THILF02221</t>
        </is>
      </c>
      <c r="R13" s="31" t="inlineStr">
        <is>
          <t>新北一</t>
        </is>
      </c>
      <c r="S13" s="31" t="inlineStr">
        <is>
          <t>狄澤洋</t>
        </is>
      </c>
      <c r="T13" s="31" t="n">
        <v>1</v>
      </c>
      <c r="U13" s="31" t="inlineStr">
        <is>
          <t>已完工</t>
        </is>
      </c>
      <c r="V13" s="31" t="inlineStr">
        <is>
          <t>2025-04-02 15:49:27</t>
        </is>
      </c>
      <c r="W13" s="31" t="inlineStr">
        <is>
          <t>2025-04-02 15:12:00</t>
        </is>
      </c>
      <c r="X13" s="247" t="n">
        <v>45749.65972222222</v>
      </c>
      <c r="Y13" s="31" t="n"/>
      <c r="Z13" s="31" t="n">
        <v>0.6</v>
      </c>
      <c r="AA13" s="31" t="n"/>
      <c r="AB13" s="31" t="inlineStr">
        <is>
          <t>到場處理</t>
        </is>
      </c>
      <c r="AC13" s="33" t="inlineStr">
        <is>
          <t>PMQ2+EDC+STAR</t>
        </is>
      </c>
      <c r="AD13" s="31" t="inlineStr">
        <is>
          <t>O</t>
        </is>
      </c>
      <c r="AE13" s="31" t="n"/>
      <c r="AF13" s="31" t="n"/>
      <c r="AG13" s="31" t="n"/>
      <c r="AH13" s="31" t="n"/>
      <c r="AI13" s="31" t="n"/>
      <c r="AJ13" s="31" t="inlineStr">
        <is>
          <t>O</t>
        </is>
      </c>
      <c r="AK13" s="31" t="inlineStr">
        <is>
          <t>O</t>
        </is>
      </c>
      <c r="AL13" s="116">
        <f>DATEVALUE(TEXT(I13, "yyyy/mm/dd"))</f>
        <v/>
      </c>
      <c r="AM13">
        <f>IF(ISNUMBER(SEARCH("STAR", AC13)), "STAR", "")</f>
        <v/>
      </c>
    </row>
    <row r="14" ht="21.6" customHeight="1" s="140">
      <c r="A14" s="28" t="n">
        <v>11</v>
      </c>
      <c r="B14" s="28" t="inlineStr">
        <is>
          <t>服務</t>
        </is>
      </c>
      <c r="C14" s="28" t="n">
        <v>2025040545</v>
      </c>
      <c r="D14" s="28" t="n"/>
      <c r="E14" s="28" t="n"/>
      <c r="F14" s="28" t="n">
        <v>2321</v>
      </c>
      <c r="G14" s="28" t="inlineStr">
        <is>
          <t>北縣重鑫店</t>
        </is>
      </c>
      <c r="H14" s="28" t="inlineStr">
        <is>
          <t>新北市三重區</t>
        </is>
      </c>
      <c r="I14" s="28" t="n"/>
      <c r="J14" s="28" t="n"/>
      <c r="K14" s="28" t="n"/>
      <c r="L14" s="28" t="n"/>
      <c r="M14" s="29" t="n"/>
      <c r="N14" s="28" t="n"/>
      <c r="O14" s="29" t="n"/>
      <c r="P14" s="30" t="n"/>
      <c r="Q14" s="28" t="inlineStr">
        <is>
          <t>THILF02321</t>
        </is>
      </c>
      <c r="R14" s="28" t="inlineStr">
        <is>
          <t>新北一</t>
        </is>
      </c>
      <c r="S14" s="28" t="inlineStr">
        <is>
          <t>吳宗鴻</t>
        </is>
      </c>
      <c r="T14" s="28" t="n">
        <v>1</v>
      </c>
      <c r="U14" s="28" t="inlineStr">
        <is>
          <t>已完工</t>
        </is>
      </c>
      <c r="V14" s="28" t="inlineStr">
        <is>
          <t>2025-04-02 16:05:47</t>
        </is>
      </c>
      <c r="W14" s="28" t="inlineStr">
        <is>
          <t>2025-04-02 15:00:00</t>
        </is>
      </c>
      <c r="X14" s="141" t="n">
        <v>45749.67013888889</v>
      </c>
      <c r="Y14" s="28" t="n"/>
      <c r="Z14" s="28" t="n">
        <v>1.1</v>
      </c>
      <c r="AA14" s="28" t="n"/>
      <c r="AB14" s="28" t="inlineStr">
        <is>
          <t>到場處理</t>
        </is>
      </c>
      <c r="AC14" s="30" t="inlineStr">
        <is>
          <t>PMQ2+EDC+STAR</t>
        </is>
      </c>
      <c r="AD14" s="28" t="inlineStr">
        <is>
          <t>O</t>
        </is>
      </c>
      <c r="AE14" s="28" t="n"/>
      <c r="AF14" s="28" t="n"/>
      <c r="AG14" s="28" t="n"/>
      <c r="AH14" s="28" t="n"/>
      <c r="AI14" s="28" t="n"/>
      <c r="AJ14" s="28" t="inlineStr">
        <is>
          <t>O</t>
        </is>
      </c>
      <c r="AK14" s="28" t="inlineStr">
        <is>
          <t>O</t>
        </is>
      </c>
      <c r="AL14" s="116">
        <f>DATEVALUE(TEXT(I14, "yyyy/mm/dd"))</f>
        <v/>
      </c>
      <c r="AM14">
        <f>IF(ISNUMBER(SEARCH("STAR", AC14)), "STAR", "")</f>
        <v/>
      </c>
    </row>
    <row r="15" ht="21.6" customHeight="1" s="140">
      <c r="A15" s="31" t="n">
        <v>12</v>
      </c>
      <c r="B15" s="31" t="inlineStr">
        <is>
          <t>服務</t>
        </is>
      </c>
      <c r="C15" s="31" t="n">
        <v>2025040568</v>
      </c>
      <c r="D15" s="31" t="n"/>
      <c r="E15" s="31" t="n"/>
      <c r="F15" s="31" t="inlineStr">
        <is>
          <t>D072</t>
        </is>
      </c>
      <c r="G15" s="31" t="inlineStr">
        <is>
          <t>北縣僑福店</t>
        </is>
      </c>
      <c r="H15" s="31" t="inlineStr">
        <is>
          <t>新北市板橋區</t>
        </is>
      </c>
      <c r="I15" s="31" t="n"/>
      <c r="J15" s="31" t="n"/>
      <c r="K15" s="31" t="n"/>
      <c r="L15" s="31" t="n"/>
      <c r="M15" s="32" t="n"/>
      <c r="N15" s="31" t="n"/>
      <c r="O15" s="32" t="n"/>
      <c r="P15" s="32" t="n"/>
      <c r="Q15" s="31" t="inlineStr">
        <is>
          <t>THILF0D072</t>
        </is>
      </c>
      <c r="R15" s="31" t="inlineStr">
        <is>
          <t>新北一</t>
        </is>
      </c>
      <c r="S15" s="31" t="inlineStr">
        <is>
          <t>狄澤洋</t>
        </is>
      </c>
      <c r="T15" s="31" t="n">
        <v>1</v>
      </c>
      <c r="U15" s="31" t="inlineStr">
        <is>
          <t>已完工</t>
        </is>
      </c>
      <c r="V15" s="31" t="inlineStr">
        <is>
          <t>2025-04-02 16:32:35</t>
        </is>
      </c>
      <c r="W15" s="31" t="inlineStr">
        <is>
          <t>2025-04-02 15:58:00</t>
        </is>
      </c>
      <c r="X15" s="247" t="n">
        <v>45749.6875</v>
      </c>
      <c r="Y15" s="31" t="n"/>
      <c r="Z15" s="31" t="n">
        <v>0.5</v>
      </c>
      <c r="AA15" s="31" t="n"/>
      <c r="AB15" s="31" t="inlineStr">
        <is>
          <t>到場處理</t>
        </is>
      </c>
      <c r="AC15" s="32" t="inlineStr">
        <is>
          <t>PMQ2+EDC+STAR</t>
        </is>
      </c>
      <c r="AD15" s="31" t="inlineStr">
        <is>
          <t>O</t>
        </is>
      </c>
      <c r="AE15" s="31" t="n"/>
      <c r="AF15" s="31" t="n"/>
      <c r="AG15" s="31" t="n"/>
      <c r="AH15" s="31" t="n"/>
      <c r="AI15" s="31" t="n"/>
      <c r="AJ15" s="31" t="n"/>
      <c r="AK15" s="31" t="inlineStr">
        <is>
          <t>O</t>
        </is>
      </c>
      <c r="AL15" s="116">
        <f>DATEVALUE(TEXT(I15, "yyyy/mm/dd"))</f>
        <v/>
      </c>
      <c r="AM15">
        <f>IF(ISNUMBER(SEARCH("STAR", AC15)), "STAR", "")</f>
        <v/>
      </c>
    </row>
    <row r="16" ht="21.6" customHeight="1" s="140">
      <c r="A16" s="31" t="n">
        <v>14</v>
      </c>
      <c r="B16" s="31" t="inlineStr">
        <is>
          <t>維修</t>
        </is>
      </c>
      <c r="C16" s="31" t="n">
        <v>2025040598</v>
      </c>
      <c r="D16" s="31" t="inlineStr">
        <is>
          <t>E4762114040301</t>
        </is>
      </c>
      <c r="E16" s="31" t="inlineStr">
        <is>
          <t>一般件</t>
        </is>
      </c>
      <c r="F16" s="31" t="n">
        <v>4762</v>
      </c>
      <c r="G16" s="31" t="inlineStr">
        <is>
          <t>新莊巷口店</t>
        </is>
      </c>
      <c r="H16" s="31" t="inlineStr">
        <is>
          <t>新北市新莊區</t>
        </is>
      </c>
      <c r="I16" s="31" t="inlineStr">
        <is>
          <t>2025-04-03 11:47:56</t>
        </is>
      </c>
      <c r="J16" s="31" t="inlineStr">
        <is>
          <t>星期四</t>
        </is>
      </c>
      <c r="K16" s="31" t="inlineStr">
        <is>
          <t>上午</t>
        </is>
      </c>
      <c r="L16" s="31" t="inlineStr">
        <is>
          <t>HL23</t>
        </is>
      </c>
      <c r="M16" s="32" t="inlineStr">
        <is>
          <t>HL-TM主機</t>
        </is>
      </c>
      <c r="N16" s="31" t="n">
        <v>2304</v>
      </c>
      <c r="O16" s="32" t="inlineStr">
        <is>
          <t>錢匣損壞</t>
        </is>
      </c>
      <c r="P16" s="33" t="inlineStr">
        <is>
          <t>門市反應tm1(TCX800)抽屜錢匣彈簧斷一個，抽屜外觀黑色/鑰匙孔中間/無鑰匙孔編號...須請台芝到店協助(機1收銀錢箱彈簧斷掉無法固定紙鈔)</t>
        </is>
      </c>
      <c r="Q16" s="31" t="inlineStr">
        <is>
          <t>THILF04762</t>
        </is>
      </c>
      <c r="R16" s="31" t="inlineStr">
        <is>
          <t>新北一</t>
        </is>
      </c>
      <c r="S16" s="31" t="inlineStr">
        <is>
          <t>湯家瑋</t>
        </is>
      </c>
      <c r="T16" s="31" t="n">
        <v>1</v>
      </c>
      <c r="U16" s="31" t="inlineStr">
        <is>
          <t>已完工</t>
        </is>
      </c>
      <c r="V16" s="31" t="inlineStr">
        <is>
          <t>2025-04-03 11:58:14</t>
        </is>
      </c>
      <c r="W16" s="31" t="inlineStr">
        <is>
          <t>2025-04-07 13:00:00</t>
        </is>
      </c>
      <c r="X16" s="247" t="n">
        <v>45754.5625</v>
      </c>
      <c r="Y16" s="31" t="inlineStr">
        <is>
          <t>2025-04-08 13:00:00</t>
        </is>
      </c>
      <c r="Z16" s="31" t="n">
        <v>0.5</v>
      </c>
      <c r="AA16" s="31" t="n"/>
      <c r="AB16" s="31" t="inlineStr">
        <is>
          <t>到場處理</t>
        </is>
      </c>
      <c r="AC16" s="33" t="inlineStr">
        <is>
          <t>更換彈簧</t>
        </is>
      </c>
      <c r="AD16" s="31" t="n"/>
      <c r="AE16" s="31" t="n"/>
      <c r="AF16" s="31" t="n"/>
      <c r="AG16" s="31" t="n"/>
      <c r="AH16" s="31" t="n"/>
      <c r="AI16" s="31" t="n"/>
      <c r="AJ16" s="31" t="n"/>
      <c r="AK16" s="31" t="inlineStr">
        <is>
          <t>O</t>
        </is>
      </c>
      <c r="AL16" s="116">
        <f>DATEVALUE(TEXT(I16, "yyyy/mm/dd"))</f>
        <v/>
      </c>
      <c r="AM16">
        <f>IF(ISNUMBER(SEARCH("STAR", AC16)), "STAR", "")</f>
        <v/>
      </c>
    </row>
    <row r="17" ht="21.6" customHeight="1" s="140">
      <c r="A17" s="28" t="n">
        <v>15</v>
      </c>
      <c r="B17" s="28" t="inlineStr">
        <is>
          <t>服務</t>
        </is>
      </c>
      <c r="C17" s="28" t="n">
        <v>2025040682</v>
      </c>
      <c r="D17" s="28" t="n"/>
      <c r="E17" s="28" t="n"/>
      <c r="F17" s="28" t="n">
        <v>4155</v>
      </c>
      <c r="G17" s="28" t="inlineStr">
        <is>
          <t>三重穀保店</t>
        </is>
      </c>
      <c r="H17" s="28" t="inlineStr">
        <is>
          <t>新北市三重區</t>
        </is>
      </c>
      <c r="I17" s="28" t="n"/>
      <c r="J17" s="28" t="n"/>
      <c r="K17" s="28" t="n"/>
      <c r="L17" s="28" t="n"/>
      <c r="M17" s="29" t="n"/>
      <c r="N17" s="28" t="n"/>
      <c r="O17" s="29" t="n"/>
      <c r="P17" s="30" t="n"/>
      <c r="Q17" s="28" t="inlineStr">
        <is>
          <t>THILF04155</t>
        </is>
      </c>
      <c r="R17" s="28" t="inlineStr">
        <is>
          <t>新北一</t>
        </is>
      </c>
      <c r="S17" s="28" t="inlineStr">
        <is>
          <t>吳宗鴻</t>
        </is>
      </c>
      <c r="T17" s="28" t="n">
        <v>1</v>
      </c>
      <c r="U17" s="28" t="inlineStr">
        <is>
          <t>已完工</t>
        </is>
      </c>
      <c r="V17" s="28" t="inlineStr">
        <is>
          <t>2025-04-07 11:05:17</t>
        </is>
      </c>
      <c r="W17" s="28" t="inlineStr">
        <is>
          <t>2025-04-07 10:00:00</t>
        </is>
      </c>
      <c r="X17" s="141" t="n">
        <v>45754.46111111111</v>
      </c>
      <c r="Y17" s="28" t="n"/>
      <c r="Z17" s="28" t="n">
        <v>1.1</v>
      </c>
      <c r="AA17" s="28" t="n"/>
      <c r="AB17" s="28" t="inlineStr">
        <is>
          <t>到場處理</t>
        </is>
      </c>
      <c r="AC17" s="30" t="inlineStr">
        <is>
          <t>PMQ2+EDC+STAR</t>
        </is>
      </c>
      <c r="AD17" s="28" t="inlineStr">
        <is>
          <t>O</t>
        </is>
      </c>
      <c r="AE17" s="28" t="n"/>
      <c r="AF17" s="28" t="n"/>
      <c r="AG17" s="28" t="n"/>
      <c r="AH17" s="28" t="n"/>
      <c r="AI17" s="28" t="n"/>
      <c r="AJ17" s="28" t="inlineStr">
        <is>
          <t>O</t>
        </is>
      </c>
      <c r="AK17" s="28" t="inlineStr">
        <is>
          <t>O</t>
        </is>
      </c>
      <c r="AL17" s="116">
        <f>DATEVALUE(TEXT(I17, "yyyy/mm/dd"))</f>
        <v/>
      </c>
      <c r="AM17">
        <f>IF(ISNUMBER(SEARCH("STAR", AC17)), "STAR", "")</f>
        <v/>
      </c>
    </row>
    <row r="18" ht="21.6" customHeight="1" s="140">
      <c r="A18" s="31" t="n">
        <v>16</v>
      </c>
      <c r="B18" s="31" t="inlineStr">
        <is>
          <t>服務</t>
        </is>
      </c>
      <c r="C18" s="31" t="n">
        <v>2025040746</v>
      </c>
      <c r="D18" s="31" t="n"/>
      <c r="E18" s="31" t="n"/>
      <c r="F18" s="31" t="n">
        <v>4762</v>
      </c>
      <c r="G18" s="31" t="inlineStr">
        <is>
          <t>新莊巷口店</t>
        </is>
      </c>
      <c r="H18" s="31" t="inlineStr">
        <is>
          <t>新北市新莊區</t>
        </is>
      </c>
      <c r="I18" s="31" t="n"/>
      <c r="J18" s="31" t="n"/>
      <c r="K18" s="31" t="n"/>
      <c r="L18" s="31" t="n"/>
      <c r="M18" s="32" t="n"/>
      <c r="N18" s="31" t="n"/>
      <c r="O18" s="32" t="n"/>
      <c r="P18" s="32" t="n"/>
      <c r="Q18" s="31" t="inlineStr">
        <is>
          <t>THILF04762</t>
        </is>
      </c>
      <c r="R18" s="31" t="inlineStr">
        <is>
          <t>新北一</t>
        </is>
      </c>
      <c r="S18" s="31" t="inlineStr">
        <is>
          <t>湯家瑋</t>
        </is>
      </c>
      <c r="T18" s="31" t="n">
        <v>1</v>
      </c>
      <c r="U18" s="31" t="inlineStr">
        <is>
          <t>已完工</t>
        </is>
      </c>
      <c r="V18" s="31" t="inlineStr">
        <is>
          <t>2025-04-07 14:07:35</t>
        </is>
      </c>
      <c r="W18" s="31" t="inlineStr">
        <is>
          <t>2025-04-07 13:30:00</t>
        </is>
      </c>
      <c r="X18" s="247" t="n">
        <v>45754.58333333334</v>
      </c>
      <c r="Y18" s="31" t="n"/>
      <c r="Z18" s="31" t="n">
        <v>0.5</v>
      </c>
      <c r="AA18" s="31" t="n"/>
      <c r="AB18" s="31" t="inlineStr">
        <is>
          <t>到場處理</t>
        </is>
      </c>
      <c r="AC18" s="32" t="inlineStr">
        <is>
          <t>PMQ2+EDC</t>
        </is>
      </c>
      <c r="AD18" s="31" t="inlineStr">
        <is>
          <t>O</t>
        </is>
      </c>
      <c r="AE18" s="31" t="n"/>
      <c r="AF18" s="31" t="n"/>
      <c r="AG18" s="31" t="n"/>
      <c r="AH18" s="31" t="n"/>
      <c r="AI18" s="31" t="n"/>
      <c r="AJ18" s="31" t="inlineStr">
        <is>
          <t>O</t>
        </is>
      </c>
      <c r="AK18" s="31" t="inlineStr">
        <is>
          <t>O</t>
        </is>
      </c>
      <c r="AL18" s="116">
        <f>DATEVALUE(TEXT(I18, "yyyy/mm/dd"))</f>
        <v/>
      </c>
      <c r="AM18">
        <f>IF(ISNUMBER(SEARCH("STAR", AC18)), "STAR", "")</f>
        <v/>
      </c>
    </row>
  </sheetData>
  <autoFilter ref="A1:AM3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ySplit="1" topLeftCell="A2" activePane="bottomLeft" state="frozen"/>
      <selection pane="bottomLeft" activeCell="AD5" sqref="AD5"/>
    </sheetView>
  </sheetViews>
  <sheetFormatPr baseColWidth="8" defaultRowHeight="15.6"/>
  <cols>
    <col width="6" bestFit="1" customWidth="1" style="140" min="1" max="1"/>
    <col hidden="1" width="6" customWidth="1" style="140" min="2" max="2"/>
    <col width="11.59765625" bestFit="1" customWidth="1" style="140" min="3" max="3"/>
    <col hidden="1" width="8.09765625" customWidth="1" style="140" min="4" max="5"/>
    <col width="13.796875" customWidth="1" style="140" min="6" max="8"/>
    <col hidden="1" width="8.09765625" customWidth="1" style="140" min="9" max="9"/>
    <col hidden="1" width="6" customWidth="1" style="140" min="10" max="11"/>
    <col hidden="1" width="8.09765625" customWidth="1" style="140" min="12" max="16"/>
    <col hidden="1" width="11.3984375" customWidth="1" style="140" min="17" max="17"/>
    <col hidden="1" width="8.09765625" customWidth="1" style="140" min="18" max="18"/>
    <col width="8.09765625" customWidth="1" style="140" min="19" max="19"/>
    <col hidden="1" width="6" customWidth="1" style="140" min="20" max="20"/>
    <col hidden="1" width="7.5" customWidth="1" style="140" min="21" max="21"/>
    <col hidden="1" width="19.09765625" customWidth="1" style="140" min="22" max="23"/>
    <col width="19.09765625" bestFit="1" customWidth="1" style="140" min="24" max="24"/>
    <col hidden="1" width="8.09765625" customWidth="1" style="140" min="25" max="27"/>
    <col hidden="1" width="9.5" customWidth="1" style="140" min="28" max="28"/>
    <col width="38.19921875" bestFit="1" customWidth="1" style="140" min="29" max="29"/>
    <col width="38.19921875" bestFit="1" customWidth="1" style="110" min="30" max="30"/>
    <col hidden="1" width="6" customWidth="1" style="140" min="31" max="31"/>
    <col hidden="1" width="6.59765625" customWidth="1" style="140" min="32" max="32"/>
    <col hidden="1" width="6" customWidth="1" style="140" min="33" max="38"/>
  </cols>
  <sheetData>
    <row r="1" ht="49.95" customHeight="1" s="140">
      <c r="A1" s="123" t="inlineStr">
        <is>
          <t>項次</t>
        </is>
      </c>
      <c r="B1" s="123" t="inlineStr">
        <is>
          <t>工作
類別</t>
        </is>
      </c>
      <c r="C1" s="123" t="inlineStr">
        <is>
          <t>台芝
工作案號</t>
        </is>
      </c>
      <c r="D1" s="123" t="inlineStr">
        <is>
          <t>客戶
工作案號</t>
        </is>
      </c>
      <c r="E1" s="123" t="inlineStr">
        <is>
          <t>案件類別</t>
        </is>
      </c>
      <c r="F1" s="123" t="inlineStr">
        <is>
          <t>門店編號</t>
        </is>
      </c>
      <c r="G1" s="123" t="inlineStr">
        <is>
          <t>門店名稱</t>
        </is>
      </c>
      <c r="H1" s="123" t="inlineStr">
        <is>
          <t>縣市鄉鎮</t>
        </is>
      </c>
      <c r="I1" s="123" t="inlineStr">
        <is>
          <t>報修時間</t>
        </is>
      </c>
      <c r="J1" s="123" t="inlineStr">
        <is>
          <t>星期</t>
        </is>
      </c>
      <c r="K1" s="123" t="inlineStr">
        <is>
          <t>時段</t>
        </is>
      </c>
      <c r="L1" s="123" t="inlineStr">
        <is>
          <t>報修類別
代碼</t>
        </is>
      </c>
      <c r="M1" s="123" t="inlineStr">
        <is>
          <t>報修類別</t>
        </is>
      </c>
      <c r="N1" s="123" t="inlineStr">
        <is>
          <t>報修項目代碼</t>
        </is>
      </c>
      <c r="O1" s="123" t="inlineStr">
        <is>
          <t>報修項目</t>
        </is>
      </c>
      <c r="P1" s="123" t="inlineStr">
        <is>
          <t>報修說明</t>
        </is>
      </c>
      <c r="Q1" s="123" t="inlineStr">
        <is>
          <t>設備號碼</t>
        </is>
      </c>
      <c r="R1" s="123" t="inlineStr">
        <is>
          <t>負責部門</t>
        </is>
      </c>
      <c r="S1" s="123" t="inlineStr">
        <is>
          <t>服務人員</t>
        </is>
      </c>
      <c r="T1" s="123" t="inlineStr">
        <is>
          <t>到場
次數</t>
        </is>
      </c>
      <c r="U1" s="123" t="inlineStr">
        <is>
          <t>完工
結果</t>
        </is>
      </c>
      <c r="V1" s="123" t="inlineStr">
        <is>
          <t>派修時間</t>
        </is>
      </c>
      <c r="W1" s="123" t="inlineStr">
        <is>
          <t>到場時間</t>
        </is>
      </c>
      <c r="X1" s="123" t="inlineStr">
        <is>
          <t>離場時間</t>
        </is>
      </c>
      <c r="Y1" s="123" t="inlineStr">
        <is>
          <t>完修時限</t>
        </is>
      </c>
      <c r="Z1" s="123" t="inlineStr">
        <is>
          <t>處理工時</t>
        </is>
      </c>
      <c r="AA1" s="123" t="inlineStr">
        <is>
          <t>逾時時間</t>
        </is>
      </c>
      <c r="AB1" s="123" t="inlineStr">
        <is>
          <t>結案類別</t>
        </is>
      </c>
      <c r="AC1" s="123" t="inlineStr">
        <is>
          <t>工作內容</t>
        </is>
      </c>
      <c r="AD1" s="124" t="inlineStr">
        <is>
          <t>更正內容</t>
        </is>
      </c>
      <c r="AE1" s="26" t="inlineStr">
        <is>
          <t>保養</t>
        </is>
      </c>
      <c r="AF1" s="26" t="inlineStr">
        <is>
          <t>裝/換
徹機</t>
        </is>
      </c>
      <c r="AG1" s="26" t="inlineStr">
        <is>
          <t>耗材
自送</t>
        </is>
      </c>
      <c r="AH1" s="26" t="inlineStr">
        <is>
          <t>耗材
配送</t>
        </is>
      </c>
      <c r="AI1" s="26" t="inlineStr">
        <is>
          <t>發票
收款</t>
        </is>
      </c>
      <c r="AJ1" s="26" t="inlineStr">
        <is>
          <t>合約
事宜</t>
        </is>
      </c>
      <c r="AK1" s="26" t="inlineStr">
        <is>
          <t>其它</t>
        </is>
      </c>
      <c r="AL1" s="26" t="inlineStr">
        <is>
          <t>客戶
簽章</t>
        </is>
      </c>
    </row>
    <row r="2" ht="21.6" customHeight="1" s="140">
      <c r="A2" s="28" t="n">
        <v>87</v>
      </c>
      <c r="B2" s="28" t="inlineStr">
        <is>
          <t>服務</t>
        </is>
      </c>
      <c r="C2" s="28" t="n">
        <v>2025011806</v>
      </c>
      <c r="D2" s="28" t="n"/>
      <c r="E2" s="28" t="n"/>
      <c r="F2" s="28" t="n">
        <v>4983</v>
      </c>
      <c r="G2" s="28" t="inlineStr">
        <is>
          <t>板橋藝文店</t>
        </is>
      </c>
      <c r="H2" s="28" t="inlineStr">
        <is>
          <t>新北市板橋區</t>
        </is>
      </c>
      <c r="I2" s="28" t="n"/>
      <c r="J2" s="28" t="n"/>
      <c r="K2" s="28" t="n"/>
      <c r="L2" s="28" t="n"/>
      <c r="M2" s="29" t="n"/>
      <c r="N2" s="28" t="n"/>
      <c r="O2" s="29" t="n"/>
      <c r="P2" s="30" t="n"/>
      <c r="Q2" s="28" t="inlineStr">
        <is>
          <t>THILF04983</t>
        </is>
      </c>
      <c r="R2" s="28" t="inlineStr">
        <is>
          <t>新北一</t>
        </is>
      </c>
      <c r="S2" s="28" t="inlineStr">
        <is>
          <t>狄澤洋</t>
        </is>
      </c>
      <c r="T2" s="28" t="n">
        <v>1</v>
      </c>
      <c r="U2" s="28" t="inlineStr">
        <is>
          <t>已完工</t>
        </is>
      </c>
      <c r="V2" s="28" t="inlineStr">
        <is>
          <t>2025-01-13 16:13:58</t>
        </is>
      </c>
      <c r="W2" s="28" t="inlineStr">
        <is>
          <t>2025-01-13 15:35:00</t>
        </is>
      </c>
      <c r="X2" s="141" t="n">
        <v>45670.67708333334</v>
      </c>
      <c r="Y2" s="28" t="n"/>
      <c r="Z2" s="28" t="n">
        <v>0.7</v>
      </c>
      <c r="AA2" s="28" t="n"/>
      <c r="AB2" s="28" t="inlineStr">
        <is>
          <t>到場處理</t>
        </is>
      </c>
      <c r="AC2" s="113" t="inlineStr">
        <is>
          <t>PMQ4</t>
        </is>
      </c>
      <c r="AD2" s="255" t="inlineStr">
        <is>
          <t>PMQ1</t>
        </is>
      </c>
      <c r="AE2" s="28" t="n"/>
      <c r="AF2" s="28" t="n"/>
      <c r="AG2" s="28" t="n"/>
      <c r="AH2" s="28" t="n"/>
      <c r="AI2" s="28" t="n"/>
      <c r="AJ2" s="28" t="n"/>
      <c r="AK2" s="28" t="inlineStr">
        <is>
          <t>O</t>
        </is>
      </c>
      <c r="AL2" s="116">
        <f>DATEVALUE(TEXT(I2, "yyyy/mm/dd"))</f>
        <v/>
      </c>
    </row>
    <row r="3" ht="21.6" customHeight="1" s="140">
      <c r="A3" s="31" t="n">
        <v>52</v>
      </c>
      <c r="B3" s="31" t="inlineStr">
        <is>
          <t>服務</t>
        </is>
      </c>
      <c r="C3" s="31" t="n">
        <v>2025031532</v>
      </c>
      <c r="D3" s="31" t="n"/>
      <c r="E3" s="31" t="n"/>
      <c r="F3" s="31" t="n">
        <v>2221</v>
      </c>
      <c r="G3" s="31" t="inlineStr">
        <is>
          <t>板橋雙十店</t>
        </is>
      </c>
      <c r="H3" s="31" t="inlineStr">
        <is>
          <t>新北市板橋區</t>
        </is>
      </c>
      <c r="I3" s="31" t="n"/>
      <c r="J3" s="31" t="n"/>
      <c r="K3" s="31" t="n"/>
      <c r="L3" s="31" t="n"/>
      <c r="M3" s="32" t="n"/>
      <c r="N3" s="31" t="n"/>
      <c r="O3" s="32" t="n"/>
      <c r="P3" s="33" t="n"/>
      <c r="Q3" s="31" t="inlineStr">
        <is>
          <t>THILF02221</t>
        </is>
      </c>
      <c r="R3" s="31" t="inlineStr">
        <is>
          <t>新北一</t>
        </is>
      </c>
      <c r="S3" s="31" t="inlineStr">
        <is>
          <t>狄澤洋</t>
        </is>
      </c>
      <c r="T3" s="31" t="n">
        <v>1</v>
      </c>
      <c r="U3" s="31" t="inlineStr">
        <is>
          <t>已完工</t>
        </is>
      </c>
      <c r="V3" s="31" t="inlineStr">
        <is>
          <t>2025-03-12 12:00:36</t>
        </is>
      </c>
      <c r="W3" s="31" t="inlineStr">
        <is>
          <t>2025-03-12 11:41:00</t>
        </is>
      </c>
      <c r="X3" s="247" t="n">
        <v>45728.49861111111</v>
      </c>
      <c r="Y3" s="31" t="n"/>
      <c r="Z3" s="31" t="n">
        <v>0.3</v>
      </c>
      <c r="AA3" s="31" t="n"/>
      <c r="AB3" s="31" t="inlineStr">
        <is>
          <t>到場處理</t>
        </is>
      </c>
      <c r="AC3" s="33" t="inlineStr">
        <is>
          <t>PMQ1</t>
        </is>
      </c>
      <c r="AD3" s="292" t="inlineStr">
        <is>
          <t>勿登</t>
        </is>
      </c>
      <c r="AE3" s="31" t="n"/>
      <c r="AF3" s="31" t="n"/>
      <c r="AG3" s="31" t="n"/>
      <c r="AH3" s="31" t="n"/>
      <c r="AI3" s="31" t="n"/>
      <c r="AJ3" s="31" t="n"/>
      <c r="AK3" s="31" t="inlineStr">
        <is>
          <t>O</t>
        </is>
      </c>
      <c r="AL3" s="116">
        <f>DATEVALUE(TEXT(I3, "yyyy/mm/dd"))</f>
        <v/>
      </c>
    </row>
    <row r="4" ht="21.6" customHeight="1" s="140">
      <c r="A4" s="31" t="n"/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2" t="n"/>
      <c r="N4" s="31" t="n"/>
      <c r="O4" s="32" t="n"/>
      <c r="P4" s="33" t="n"/>
      <c r="Q4" s="31" t="n"/>
      <c r="R4" s="31" t="n"/>
      <c r="S4" s="31" t="n"/>
      <c r="T4" s="31" t="n"/>
      <c r="U4" s="31" t="n"/>
      <c r="V4" s="31" t="n"/>
      <c r="W4" s="31" t="n"/>
      <c r="X4" s="31" t="n"/>
      <c r="Y4" s="31" t="n"/>
      <c r="Z4" s="31" t="n"/>
      <c r="AA4" s="31" t="n"/>
      <c r="AB4" s="31" t="n"/>
      <c r="AC4" s="142" t="n"/>
      <c r="AD4" s="112" t="n"/>
      <c r="AE4" s="31" t="n"/>
      <c r="AF4" s="31" t="n"/>
      <c r="AG4" s="31" t="n"/>
      <c r="AH4" s="31" t="n"/>
      <c r="AI4" s="31" t="n"/>
      <c r="AJ4" s="31" t="n"/>
      <c r="AK4" s="31" t="inlineStr">
        <is>
          <t>O</t>
        </is>
      </c>
    </row>
    <row r="5" ht="21.6" customHeight="1" s="140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9" t="n"/>
      <c r="N5" s="28" t="n"/>
      <c r="O5" s="29" t="n"/>
      <c r="P5" s="30" t="n"/>
      <c r="Q5" s="28" t="n"/>
      <c r="R5" s="28" t="n"/>
      <c r="S5" s="28" t="n"/>
      <c r="T5" s="28" t="n"/>
      <c r="U5" s="28" t="n"/>
      <c r="V5" s="28" t="n"/>
      <c r="W5" s="28" t="n"/>
      <c r="X5" s="141" t="n"/>
      <c r="Y5" s="28" t="n"/>
      <c r="Z5" s="28" t="n"/>
      <c r="AA5" s="28" t="n"/>
      <c r="AB5" s="28" t="n"/>
      <c r="AC5" s="113" t="n"/>
      <c r="AD5" s="113" t="n"/>
      <c r="AE5" s="28" t="n"/>
      <c r="AF5" s="28" t="n"/>
      <c r="AG5" s="28" t="n"/>
      <c r="AH5" s="28" t="n"/>
      <c r="AI5" s="28" t="n"/>
      <c r="AJ5" s="28" t="n"/>
      <c r="AK5" s="28" t="inlineStr">
        <is>
          <t>O</t>
        </is>
      </c>
      <c r="AL5" s="116">
        <f>DATEVALUE(TEXT(I5, "yyyy/mm/dd"))</f>
        <v/>
      </c>
    </row>
    <row r="6" ht="21.6" customHeight="1" s="140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9" t="n"/>
      <c r="N6" s="28" t="n"/>
      <c r="O6" s="29" t="n"/>
      <c r="P6" s="30" t="n"/>
      <c r="Q6" s="28" t="n"/>
      <c r="R6" s="28" t="n"/>
      <c r="S6" s="28" t="n"/>
      <c r="T6" s="28" t="n"/>
      <c r="U6" s="28" t="n"/>
      <c r="V6" s="28" t="n"/>
      <c r="W6" s="28" t="n"/>
      <c r="X6" s="141" t="n"/>
      <c r="Y6" s="28" t="n"/>
      <c r="Z6" s="28" t="n"/>
      <c r="AA6" s="28" t="n"/>
      <c r="AB6" s="28" t="n"/>
      <c r="AC6" s="119" t="n"/>
      <c r="AD6" s="243" t="n"/>
      <c r="AE6" s="28" t="n"/>
      <c r="AF6" s="28" t="n"/>
      <c r="AG6" s="28" t="n"/>
      <c r="AH6" s="28" t="n"/>
      <c r="AI6" s="28" t="n"/>
      <c r="AJ6" s="28" t="n"/>
      <c r="AK6" s="28" t="inlineStr">
        <is>
          <t>O</t>
        </is>
      </c>
      <c r="AL6" s="116">
        <f>DATEVALUE(TEXT(I6, "yyyy/mm/dd"))</f>
        <v/>
      </c>
    </row>
    <row r="7" ht="21.6" customHeight="1" s="140">
      <c r="A7" s="128" t="n"/>
      <c r="B7" s="128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129" t="n"/>
      <c r="N7" s="128" t="n"/>
      <c r="O7" s="129" t="n"/>
      <c r="P7" s="130" t="n"/>
      <c r="Q7" s="128" t="n"/>
      <c r="R7" s="128" t="n"/>
      <c r="S7" s="128" t="n"/>
      <c r="T7" s="128" t="n"/>
      <c r="U7" s="128" t="n"/>
      <c r="V7" s="128" t="n"/>
      <c r="W7" s="128" t="n"/>
      <c r="X7" s="128" t="n"/>
      <c r="Y7" s="128" t="n"/>
      <c r="Z7" s="128" t="n"/>
      <c r="AA7" s="128" t="n"/>
      <c r="AB7" s="128" t="n"/>
      <c r="AC7" s="131" t="n"/>
      <c r="AD7" s="132" t="n"/>
      <c r="AE7" s="122" t="n"/>
      <c r="AF7" s="31" t="n"/>
      <c r="AG7" s="31" t="n"/>
      <c r="AH7" s="31" t="n"/>
      <c r="AI7" s="31" t="n"/>
      <c r="AJ7" s="31" t="n"/>
      <c r="AK7" s="31" t="inlineStr">
        <is>
          <t>O</t>
        </is>
      </c>
    </row>
    <row r="8" ht="21.6" customHeight="1" s="140">
      <c r="A8" s="128" t="n"/>
      <c r="B8" s="128" t="n"/>
      <c r="C8" s="128" t="n"/>
      <c r="D8" s="128" t="n"/>
      <c r="E8" s="128" t="n"/>
      <c r="F8" s="128" t="n"/>
      <c r="G8" s="128" t="n"/>
      <c r="H8" s="128" t="n"/>
      <c r="I8" s="128" t="n"/>
      <c r="J8" s="128" t="n"/>
      <c r="K8" s="128" t="n"/>
      <c r="L8" s="128" t="n"/>
      <c r="M8" s="129" t="n"/>
      <c r="N8" s="128" t="n"/>
      <c r="O8" s="129" t="n"/>
      <c r="P8" s="130" t="n"/>
      <c r="Q8" s="128" t="n"/>
      <c r="R8" s="128" t="n"/>
      <c r="S8" s="128" t="n"/>
      <c r="T8" s="128" t="n"/>
      <c r="U8" s="128" t="n"/>
      <c r="V8" s="128" t="n"/>
      <c r="W8" s="128" t="n"/>
      <c r="X8" s="128" t="n"/>
      <c r="Y8" s="128" t="n"/>
      <c r="Z8" s="128" t="n"/>
      <c r="AA8" s="128" t="n"/>
      <c r="AB8" s="128" t="n"/>
      <c r="AC8" s="133" t="n"/>
      <c r="AD8" s="134" t="n"/>
      <c r="AE8" s="122" t="n"/>
      <c r="AF8" s="31" t="n"/>
      <c r="AG8" s="31" t="n"/>
      <c r="AH8" s="31" t="n"/>
      <c r="AI8" s="31" t="n"/>
      <c r="AJ8" s="31" t="n"/>
      <c r="AK8" s="31" t="inlineStr">
        <is>
          <t>O</t>
        </is>
      </c>
    </row>
    <row r="9" ht="21.6" customHeight="1" s="140">
      <c r="A9" s="128" t="n"/>
      <c r="B9" s="128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129" t="n"/>
      <c r="N9" s="128" t="n"/>
      <c r="O9" s="129" t="n"/>
      <c r="P9" s="129" t="n"/>
      <c r="Q9" s="128" t="n"/>
      <c r="R9" s="128" t="n"/>
      <c r="S9" s="128" t="n"/>
      <c r="T9" s="128" t="n"/>
      <c r="U9" s="128" t="n"/>
      <c r="V9" s="128" t="n"/>
      <c r="W9" s="128" t="n"/>
      <c r="X9" s="128" t="n"/>
      <c r="Y9" s="128" t="n"/>
      <c r="Z9" s="128" t="n"/>
      <c r="AA9" s="128" t="n"/>
      <c r="AB9" s="128" t="n"/>
      <c r="AC9" s="135" t="n"/>
      <c r="AD9" s="132" t="n"/>
      <c r="AE9" s="122" t="n"/>
      <c r="AF9" s="31" t="n"/>
      <c r="AG9" s="31" t="n"/>
      <c r="AH9" s="31" t="n"/>
      <c r="AI9" s="31" t="n"/>
      <c r="AJ9" s="31" t="n"/>
      <c r="AK9" s="31" t="inlineStr">
        <is>
          <t>O</t>
        </is>
      </c>
    </row>
    <row r="10" ht="21.6" customHeight="1" s="140">
      <c r="A10" s="128" t="n"/>
      <c r="B10" s="128" t="n"/>
      <c r="C10" s="128" t="n"/>
      <c r="D10" s="128" t="n"/>
      <c r="E10" s="128" t="n"/>
      <c r="F10" s="128" t="n"/>
      <c r="G10" s="128" t="n"/>
      <c r="H10" s="128" t="n"/>
      <c r="I10" s="128" t="n"/>
      <c r="J10" s="128" t="n"/>
      <c r="K10" s="128" t="n"/>
      <c r="L10" s="128" t="n"/>
      <c r="M10" s="129" t="n"/>
      <c r="N10" s="128" t="n"/>
      <c r="O10" s="129" t="n"/>
      <c r="P10" s="129" t="n"/>
      <c r="Q10" s="128" t="n"/>
      <c r="R10" s="128" t="n"/>
      <c r="S10" s="128" t="n"/>
      <c r="T10" s="128" t="n"/>
      <c r="U10" s="128" t="n"/>
      <c r="V10" s="128" t="n"/>
      <c r="W10" s="128" t="n"/>
      <c r="X10" s="128" t="n"/>
      <c r="Y10" s="128" t="n"/>
      <c r="Z10" s="128" t="n"/>
      <c r="AA10" s="128" t="n"/>
      <c r="AB10" s="128" t="n"/>
      <c r="AC10" s="131" t="n"/>
      <c r="AD10" s="136" t="n"/>
      <c r="AE10" s="122" t="inlineStr">
        <is>
          <t>O</t>
        </is>
      </c>
      <c r="AF10" s="31" t="n"/>
      <c r="AG10" s="31" t="n"/>
      <c r="AH10" s="31" t="n"/>
      <c r="AI10" s="31" t="n"/>
      <c r="AJ10" s="31" t="n"/>
      <c r="AK10" s="31" t="inlineStr">
        <is>
          <t>O</t>
        </is>
      </c>
    </row>
    <row r="11" ht="21.6" customHeight="1" s="140">
      <c r="A11" s="125" t="n"/>
      <c r="B11" s="125" t="n"/>
      <c r="C11" s="125" t="n"/>
      <c r="D11" s="125" t="n"/>
      <c r="E11" s="125" t="n"/>
      <c r="F11" s="125" t="n"/>
      <c r="G11" s="125" t="n"/>
      <c r="H11" s="125" t="n"/>
      <c r="I11" s="125" t="n"/>
      <c r="J11" s="125" t="n"/>
      <c r="K11" s="125" t="n"/>
      <c r="L11" s="125" t="n"/>
      <c r="M11" s="126" t="n"/>
      <c r="N11" s="125" t="n"/>
      <c r="O11" s="126" t="n"/>
      <c r="P11" s="126" t="n"/>
      <c r="Q11" s="125" t="n"/>
      <c r="R11" s="125" t="n"/>
      <c r="S11" s="125" t="n"/>
      <c r="T11" s="125" t="n"/>
      <c r="U11" s="125" t="n"/>
      <c r="V11" s="125" t="n"/>
      <c r="W11" s="125" t="n"/>
      <c r="X11" s="125" t="n"/>
      <c r="Y11" s="125" t="n"/>
      <c r="Z11" s="125" t="n"/>
      <c r="AA11" s="125" t="n"/>
      <c r="AB11" s="125" t="n"/>
      <c r="AC11" s="126" t="n"/>
      <c r="AD11" s="127" t="n"/>
      <c r="AE11" s="114" t="n"/>
      <c r="AF11" s="114" t="n"/>
      <c r="AG11" s="114" t="n"/>
      <c r="AH11" s="114" t="n"/>
      <c r="AI11" s="114" t="n"/>
      <c r="AJ11" s="114" t="n"/>
      <c r="AK11" s="114" t="n"/>
    </row>
    <row r="12" ht="21.6" customHeight="1" s="140">
      <c r="A12" s="137" t="n"/>
      <c r="B12" s="137" t="n"/>
      <c r="C12" s="137" t="n"/>
      <c r="D12" s="137" t="n"/>
      <c r="E12" s="137" t="n"/>
      <c r="F12" s="137" t="n"/>
      <c r="G12" s="137" t="n"/>
      <c r="H12" s="137" t="n"/>
      <c r="I12" s="137" t="n"/>
      <c r="J12" s="137" t="n"/>
      <c r="K12" s="137" t="n"/>
      <c r="L12" s="137" t="n"/>
      <c r="M12" s="138" t="n"/>
      <c r="N12" s="137" t="n"/>
      <c r="O12" s="138" t="n"/>
      <c r="P12" s="138" t="n"/>
      <c r="Q12" s="137" t="n"/>
      <c r="R12" s="137" t="n"/>
      <c r="S12" s="137" t="n"/>
      <c r="T12" s="137" t="n"/>
      <c r="U12" s="137" t="n"/>
      <c r="V12" s="137" t="n"/>
      <c r="W12" s="137" t="n"/>
      <c r="X12" s="137" t="n"/>
      <c r="Y12" s="137" t="n"/>
      <c r="Z12" s="137" t="n"/>
      <c r="AA12" s="137" t="n"/>
      <c r="AB12" s="137" t="n"/>
      <c r="AC12" s="138" t="n"/>
      <c r="AD12" s="139" t="n"/>
      <c r="AE12" s="137" t="n"/>
      <c r="AF12" s="137" t="n"/>
      <c r="AG12" s="137" t="n"/>
      <c r="AH12" s="137" t="n"/>
      <c r="AI12" s="137" t="n"/>
      <c r="AJ12" s="137" t="n"/>
      <c r="AK12" s="137" t="n"/>
    </row>
    <row r="13">
      <c r="F13" s="102" t="inlineStr">
        <is>
          <t>吳宗鴻</t>
        </is>
      </c>
      <c r="G13" s="103" t="inlineStr">
        <is>
          <t>湯家瑋</t>
        </is>
      </c>
      <c r="H13" s="103" t="inlineStr">
        <is>
          <t>狄澤洋</t>
        </is>
      </c>
    </row>
    <row r="14">
      <c r="C14" s="101" t="inlineStr">
        <is>
          <t>錯誤紀錄:</t>
        </is>
      </c>
      <c r="F14" s="104">
        <f>COUNTIF($S:$S,F13)</f>
        <v/>
      </c>
      <c r="G14" s="104">
        <f>COUNTIF($S:$S,G13)</f>
        <v/>
      </c>
      <c r="H14" s="104">
        <f>COUNTIF($S:$S,H13)</f>
        <v/>
      </c>
    </row>
    <row r="15">
      <c r="F15" s="104" t="n"/>
      <c r="G15" s="104" t="n"/>
      <c r="H15" s="104" t="n"/>
    </row>
  </sheetData>
  <autoFilter ref="A1:AL1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S983"/>
  <sheetViews>
    <sheetView zoomScaleNormal="100" workbookViewId="0">
      <pane ySplit="7" topLeftCell="A8" activePane="bottomLeft" state="frozen"/>
      <selection activeCell="F8" sqref="F8"/>
      <selection pane="bottomLeft" activeCell="A1" sqref="A1"/>
    </sheetView>
  </sheetViews>
  <sheetFormatPr baseColWidth="8" defaultColWidth="11.19921875" defaultRowHeight="15" customHeight="1"/>
  <cols>
    <col width="13.69921875" bestFit="1" customWidth="1" style="212" min="1" max="1"/>
    <col width="14.09765625" bestFit="1" customWidth="1" style="212" min="2" max="2"/>
    <col width="9" bestFit="1" customWidth="1" style="358" min="3" max="5"/>
    <col width="11.8984375" bestFit="1" customWidth="1" style="212" min="6" max="6"/>
    <col width="11.8984375" customWidth="1" style="212" min="7" max="7"/>
    <col width="11.5" bestFit="1" customWidth="1" style="212" min="8" max="8"/>
    <col width="11.69921875" bestFit="1" customWidth="1" style="212" min="9" max="9"/>
    <col width="17.69921875" bestFit="1" customWidth="1" style="212" min="10" max="10"/>
    <col hidden="1" width="1.8984375" customWidth="1" style="212" min="11" max="15"/>
    <col hidden="1" width="4" customWidth="1" style="212" min="16" max="16"/>
    <col hidden="1" width="7.69921875" customWidth="1" style="212" min="17" max="17"/>
    <col width="18.3984375" customWidth="1" style="212" min="18" max="18"/>
    <col width="11.09765625" customWidth="1" style="212" min="19" max="19"/>
    <col width="8.69921875" customWidth="1" style="212" min="20" max="20"/>
    <col width="11.19921875" customWidth="1" style="212" min="21" max="16384"/>
  </cols>
  <sheetData>
    <row r="1" ht="20.25" customHeight="1" s="140">
      <c r="A1" s="204" t="inlineStr">
        <is>
          <t>吳宗鴻</t>
        </is>
      </c>
      <c r="B1" s="205" t="inlineStr">
        <is>
          <t>門市總數</t>
        </is>
      </c>
      <c r="C1" s="206">
        <f>COUNTA(I8:I200)</f>
        <v/>
      </c>
      <c r="D1" s="207" t="n"/>
      <c r="E1" s="207" t="n"/>
      <c r="F1" s="208" t="n"/>
      <c r="G1" s="207" t="n"/>
      <c r="H1" s="205" t="inlineStr">
        <is>
          <t>STAR 總數</t>
        </is>
      </c>
      <c r="I1" s="283">
        <f>COUNTIFS(門市主檔!E:E,A1,門市主檔!Y:Y,"STAR")</f>
        <v/>
      </c>
      <c r="J1" s="209" t="n"/>
      <c r="K1" s="210" t="n"/>
      <c r="L1" s="210" t="n"/>
      <c r="M1" s="210" t="n"/>
      <c r="N1" s="210" t="n"/>
      <c r="O1" s="210" t="n"/>
      <c r="P1" s="211" t="n"/>
      <c r="Q1" s="211" t="n"/>
      <c r="R1" s="242" t="n">
        <v>45748</v>
      </c>
      <c r="S1" s="242" t="n">
        <v>45777</v>
      </c>
    </row>
    <row r="2" ht="21" customHeight="1" s="140">
      <c r="A2" s="213" t="n"/>
      <c r="B2" s="214" t="inlineStr">
        <is>
          <t>每月基礎保養件數</t>
        </is>
      </c>
      <c r="C2" s="215" t="n">
        <v>39</v>
      </c>
      <c r="D2" s="216" t="n">
        <v>39</v>
      </c>
      <c r="E2" s="216" t="n">
        <v>38</v>
      </c>
      <c r="F2" s="217">
        <f>SUM(C2:E2)</f>
        <v/>
      </c>
      <c r="G2" s="236" t="n"/>
      <c r="H2" s="281" t="inlineStr">
        <is>
          <t>專案已更換</t>
        </is>
      </c>
      <c r="I2" s="215">
        <f>COUNTIF(G:G,"已更換")</f>
        <v/>
      </c>
      <c r="J2" s="219" t="n"/>
      <c r="K2" s="210" t="n"/>
      <c r="L2" s="210" t="n"/>
      <c r="M2" s="210" t="n"/>
      <c r="N2" s="210" t="n"/>
      <c r="O2" s="210" t="n"/>
      <c r="P2" s="211" t="n"/>
      <c r="Q2" s="211" t="n"/>
      <c r="R2" s="242" t="n">
        <v>45778</v>
      </c>
      <c r="S2" s="257" t="n">
        <v>45808</v>
      </c>
    </row>
    <row r="3" ht="21" customHeight="1" s="140">
      <c r="A3" s="213" t="n"/>
      <c r="B3" s="214" t="inlineStr">
        <is>
          <t>前月未完工件數</t>
        </is>
      </c>
      <c r="C3" s="215" t="n">
        <v>0</v>
      </c>
      <c r="D3" s="216">
        <f>C2-C4</f>
        <v/>
      </c>
      <c r="E3" s="216">
        <f>IF(E4&gt;1,D2+D3-D4,0)</f>
        <v/>
      </c>
      <c r="F3" s="217" t="n"/>
      <c r="G3" s="236" t="n"/>
      <c r="H3" s="282" t="inlineStr">
        <is>
          <t>專案未更換</t>
        </is>
      </c>
      <c r="I3" s="223">
        <f>COUNTIF(H:H,"未更換")</f>
        <v/>
      </c>
      <c r="J3" s="219" t="n"/>
      <c r="K3" s="210" t="n"/>
      <c r="L3" s="210" t="n"/>
      <c r="M3" s="210" t="n"/>
      <c r="N3" s="210" t="n"/>
      <c r="O3" s="210" t="n"/>
      <c r="P3" s="211" t="n"/>
      <c r="Q3" s="211" t="n"/>
      <c r="R3" s="242" t="n">
        <v>45809</v>
      </c>
      <c r="S3" s="242" t="n">
        <v>45838</v>
      </c>
    </row>
    <row r="4" ht="21" customHeight="1" s="140">
      <c r="A4" s="220" t="n"/>
      <c r="B4" s="214" t="inlineStr">
        <is>
          <t>已保養件數</t>
        </is>
      </c>
      <c r="C4" s="221">
        <f>COUNTIF(C$8:C$181,"v")</f>
        <v/>
      </c>
      <c r="D4" s="222">
        <f>COUNTIF(D$8:D$181,"v")</f>
        <v/>
      </c>
      <c r="E4" s="222">
        <f>COUNTIF(E$8:E$181,"v")</f>
        <v/>
      </c>
      <c r="F4" s="217">
        <f>SUM(C4:E4)</f>
        <v/>
      </c>
      <c r="G4" s="236" t="n"/>
      <c r="H4" s="281" t="inlineStr">
        <is>
          <t>達成率</t>
        </is>
      </c>
      <c r="I4" s="284">
        <f>I2/I1</f>
        <v/>
      </c>
      <c r="J4" s="219" t="n"/>
      <c r="K4" s="210" t="n"/>
      <c r="L4" s="210" t="n"/>
      <c r="M4" s="210" t="n"/>
      <c r="N4" s="210" t="n"/>
      <c r="O4" s="210" t="n"/>
      <c r="P4" s="211" t="n"/>
      <c r="Q4" s="211" t="n"/>
    </row>
    <row r="5" ht="22.5" customHeight="1" s="140">
      <c r="A5" s="220" t="n"/>
      <c r="B5" s="214" t="inlineStr">
        <is>
          <t>未完工件數</t>
        </is>
      </c>
      <c r="C5" s="223">
        <f>MAX(C2-C4,0)</f>
        <v/>
      </c>
      <c r="D5" s="224">
        <f>MAX(C2+D2-C4-D4,0)</f>
        <v/>
      </c>
      <c r="E5" s="224">
        <f>MAX(C2+D2+E2-C4-D4-E4,0)</f>
        <v/>
      </c>
      <c r="F5" s="225" t="inlineStr">
        <is>
          <t>未完工總數</t>
        </is>
      </c>
      <c r="G5" s="280" t="n"/>
      <c r="H5" s="280" t="n"/>
      <c r="I5" s="218" t="n"/>
      <c r="J5" s="219" t="n"/>
      <c r="K5" s="210" t="n"/>
      <c r="L5" s="210" t="n"/>
      <c r="M5" s="210" t="n"/>
      <c r="N5" s="210" t="n"/>
      <c r="O5" s="210" t="n"/>
      <c r="P5" s="211" t="n"/>
      <c r="Q5" s="211" t="n"/>
    </row>
    <row r="6" ht="23.25" customHeight="1" s="140">
      <c r="A6" s="237" t="n"/>
      <c r="B6" s="325" t="inlineStr">
        <is>
          <t>達成率</t>
        </is>
      </c>
      <c r="C6" s="326">
        <f>C4/C2</f>
        <v/>
      </c>
      <c r="D6" s="327">
        <f>D4/(D2+D3)</f>
        <v/>
      </c>
      <c r="E6" s="327">
        <f>E4/(E2+E3)</f>
        <v/>
      </c>
      <c r="F6" s="328">
        <f>COUNTIFS(F8:F181,"未保養",J8:J181,"&lt;&gt;不保養")</f>
        <v/>
      </c>
      <c r="G6" s="328" t="n"/>
      <c r="H6" s="328" t="n"/>
      <c r="I6" s="329" t="inlineStr">
        <is>
          <t>初戀</t>
        </is>
      </c>
      <c r="J6" s="330">
        <f t="array" ref="J6">IFERROR(HYPERLINK("#" &amp; ADDRESS(MIN(IF(ISNUMBER(SEARCH(I6, A8:J200)), ROW(A8:J200), 10000000000)), MIN(IF(ISNUMBER(SEARCH(I6, A8:J200)), COLUMN(A8:J200), 10000000000))), "搜索"), "未找到")</f>
        <v/>
      </c>
      <c r="K6" s="210" t="n"/>
      <c r="L6" s="210" t="n"/>
      <c r="M6" s="210" t="n"/>
      <c r="N6" s="210" t="n"/>
      <c r="O6" s="210" t="n"/>
      <c r="P6" s="211" t="n"/>
      <c r="Q6" s="211" t="n"/>
    </row>
    <row r="7" ht="25.5" customHeight="1" s="140">
      <c r="A7" s="231" t="inlineStr">
        <is>
          <t>門市編號</t>
        </is>
      </c>
      <c r="B7" s="231" t="inlineStr">
        <is>
          <t>門市名稱</t>
        </is>
      </c>
      <c r="C7" s="231" t="inlineStr">
        <is>
          <t>4月</t>
        </is>
      </c>
      <c r="D7" s="231" t="inlineStr">
        <is>
          <t>5月</t>
        </is>
      </c>
      <c r="E7" s="231" t="inlineStr">
        <is>
          <t>6月</t>
        </is>
      </c>
      <c r="F7" s="231" t="inlineStr">
        <is>
          <t>未保養</t>
        </is>
      </c>
      <c r="G7" s="231" t="inlineStr">
        <is>
          <t>STAR</t>
        </is>
      </c>
      <c r="H7" s="231" t="inlineStr">
        <is>
          <t>數量</t>
        </is>
      </c>
      <c r="I7" s="231" t="inlineStr">
        <is>
          <t>地區</t>
        </is>
      </c>
      <c r="J7" s="231" t="inlineStr">
        <is>
          <t>前季保養日期</t>
        </is>
      </c>
      <c r="K7" s="232" t="n"/>
      <c r="L7" s="232" t="n"/>
      <c r="M7" s="232" t="n"/>
      <c r="N7" s="232" t="n"/>
      <c r="O7" s="232" t="n"/>
      <c r="P7" s="211" t="n"/>
      <c r="Q7" s="211" t="n"/>
    </row>
    <row r="8" ht="19.5" customHeight="1" s="140">
      <c r="A8" s="233" t="n">
        <v>3458</v>
      </c>
      <c r="B8" s="233">
        <f>VLOOKUP(A8,門市主檔!A:B,2,FALSE)</f>
        <v/>
      </c>
      <c r="C8" s="355">
        <f>IF(COUNTIFS(IM!$F:$F,A8,IM!$AD:$AD,"O",IM!$X:$X,"&gt;="&amp;$R$1, IM!$X:$X,"&lt;="&amp;$S$1)&gt;0,"V","")</f>
        <v/>
      </c>
      <c r="D8" s="355">
        <f>IF(AND(C8&lt;&gt;"V", COUNTIFS(IM!$F:$F,A8, IM!$AD:$AD, "O", IM!$X:$X, "&gt;="&amp;$R$2, IM!$X:$X, "&lt;="&amp;$S$2)&gt;0), "V", "")</f>
        <v/>
      </c>
      <c r="E8" s="355">
        <f>IF(AND(C8&lt;&gt;"V",D8&lt;&gt;"V", COUNTIFS(IM!$F:$F, A8, IM!$AD:$AD, "O", IM!$X:$X, "&gt;="&amp;$R$3, IM!$X:$X, "&lt;="&amp;$S$3)&gt;0), "V", "")</f>
        <v/>
      </c>
      <c r="F8" s="233">
        <f>IF(COUNTBLANK(C8:E8)=3,"未保養","")</f>
        <v/>
      </c>
      <c r="G8" s="233">
        <f>IF(AND(VLOOKUP(A8,門市主檔!A:Y,25,FALSE)="STAR", VLOOKUP(A8,門市主檔!A:N,14,FALSE)=""), "未更換", IF(VLOOKUP(A8,門市主檔!A:Y,25,FALSE)&lt;&gt;"STAR", "無專案", "已更換"))</f>
        <v/>
      </c>
      <c r="H8" s="339">
        <f>VLOOKUP(A8,門市主檔!A:U,21,FALSE)</f>
        <v/>
      </c>
      <c r="I8" s="233">
        <f>VLOOKUP(A8,'0919門市清單主檔'!B:V,21,FALSE)</f>
        <v/>
      </c>
      <c r="J8" s="245" t="n">
        <v>45699.67638888889</v>
      </c>
      <c r="K8" s="211" t="n"/>
      <c r="L8" s="211" t="n"/>
      <c r="M8" s="211" t="n"/>
      <c r="N8" s="211" t="n"/>
      <c r="O8" s="211" t="n"/>
      <c r="P8" s="211" t="inlineStr">
        <is>
          <t>THILF0</t>
        </is>
      </c>
      <c r="Q8" s="211" t="n"/>
    </row>
    <row r="9" ht="19.5" customHeight="1" s="140">
      <c r="A9" s="233" t="n">
        <v>4243</v>
      </c>
      <c r="B9" s="233">
        <f>VLOOKUP(A9,門市主檔!A:B,2,FALSE)</f>
        <v/>
      </c>
      <c r="C9" s="355">
        <f>IF(COUNTIFS(IM!$F:$F,A9,IM!$AD:$AD,"O",IM!$X:$X,"&gt;="&amp;$R$1, IM!$X:$X,"&lt;="&amp;$S$1)&gt;0,"V","")</f>
        <v/>
      </c>
      <c r="D9" s="355">
        <f>IF(AND(C9&lt;&gt;"V", COUNTIFS(IM!$F:$F,A9, IM!$AD:$AD, "O", IM!$X:$X, "&gt;="&amp;$R$2, IM!$X:$X, "&lt;="&amp;$S$2)&gt;0), "V", "")</f>
        <v/>
      </c>
      <c r="E9" s="355">
        <f>IF(AND(C9&lt;&gt;"V",D9&lt;&gt;"V", COUNTIFS(IM!$F:$F, A9, IM!$AD:$AD, "O", IM!$X:$X, "&gt;="&amp;$R$3, IM!$X:$X, "&lt;="&amp;$S$3)&gt;0), "V", "")</f>
        <v/>
      </c>
      <c r="F9" s="233">
        <f>IF(COUNTBLANK(C9:E9)=3,"未保養","")</f>
        <v/>
      </c>
      <c r="G9" s="233">
        <f>IF(AND(VLOOKUP(A9,門市主檔!A:Y,25,FALSE)="STAR", VLOOKUP(A9,門市主檔!A:N,14,FALSE)=""), "未更換", IF(VLOOKUP(A9,門市主檔!A:Y,25,FALSE)&lt;&gt;"STAR", "無專案", "已更換"))</f>
        <v/>
      </c>
      <c r="H9" s="339">
        <f>VLOOKUP(A9,門市主檔!A:U,21,FALSE)</f>
        <v/>
      </c>
      <c r="I9" s="233">
        <f>VLOOKUP(A9,'0919門市清單主檔'!B:V,21,FALSE)</f>
        <v/>
      </c>
      <c r="J9" s="245" t="n">
        <v>45699.63819444444</v>
      </c>
      <c r="K9" s="211" t="n"/>
      <c r="L9" s="211" t="n"/>
      <c r="M9" s="211" t="n"/>
      <c r="N9" s="211" t="n"/>
      <c r="O9" s="211" t="n"/>
      <c r="P9" s="211" t="inlineStr">
        <is>
          <t>THILF0</t>
        </is>
      </c>
      <c r="Q9" s="211" t="n"/>
    </row>
    <row r="10" ht="19.5" customHeight="1" s="140">
      <c r="A10" s="233" t="n">
        <v>5074</v>
      </c>
      <c r="B10" s="233">
        <f>VLOOKUP(A10,門市主檔!A:B,2,FALSE)</f>
        <v/>
      </c>
      <c r="C10" s="355">
        <f>IF(COUNTIFS(IM!$F:$F,A10,IM!$AD:$AD,"O",IM!$X:$X,"&gt;="&amp;$R$1, IM!$X:$X,"&lt;="&amp;$S$1)&gt;0,"V","")</f>
        <v/>
      </c>
      <c r="D10" s="355">
        <f>IF(AND(C10&lt;&gt;"V", COUNTIFS(IM!$F:$F,A10, IM!$AD:$AD, "O", IM!$X:$X, "&gt;="&amp;$R$2, IM!$X:$X, "&lt;="&amp;$S$2)&gt;0), "V", "")</f>
        <v/>
      </c>
      <c r="E10" s="355">
        <f>IF(AND(C10&lt;&gt;"V",D10&lt;&gt;"V", COUNTIFS(IM!$F:$F, A10, IM!$AD:$AD, "O", IM!$X:$X, "&gt;="&amp;$R$3, IM!$X:$X, "&lt;="&amp;$S$3)&gt;0), "V", "")</f>
        <v/>
      </c>
      <c r="F10" s="233">
        <f>IF(COUNTBLANK(C10:E10)=3,"未保養","")</f>
        <v/>
      </c>
      <c r="G10" s="233">
        <f>IF(AND(VLOOKUP(A10,門市主檔!A:Y,25,FALSE)="STAR", VLOOKUP(A10,門市主檔!A:N,14,FALSE)=""), "未更換", IF(VLOOKUP(A10,門市主檔!A:Y,25,FALSE)&lt;&gt;"STAR", "無專案", "已更換"))</f>
        <v/>
      </c>
      <c r="H10" s="339">
        <f>VLOOKUP(A10,門市主檔!A:U,21,FALSE)</f>
        <v/>
      </c>
      <c r="I10" s="233">
        <f>VLOOKUP(A10,'0919門市清單主檔'!B:V,21,FALSE)</f>
        <v/>
      </c>
      <c r="J10" s="245" t="n">
        <v>45671.63472222222</v>
      </c>
      <c r="K10" s="211" t="n"/>
      <c r="L10" s="211" t="n"/>
      <c r="M10" s="211" t="n"/>
      <c r="N10" s="211" t="n"/>
      <c r="O10" s="211" t="n"/>
      <c r="P10" s="211" t="inlineStr">
        <is>
          <t>THILF0</t>
        </is>
      </c>
      <c r="Q10" s="211" t="n"/>
    </row>
    <row r="11" ht="19.5" customHeight="1" s="140">
      <c r="A11" s="233" t="n">
        <v>4259</v>
      </c>
      <c r="B11" s="233">
        <f>VLOOKUP(A11,門市主檔!A:B,2,FALSE)</f>
        <v/>
      </c>
      <c r="C11" s="355">
        <f>IF(COUNTIFS(IM!$F:$F,A11,IM!$AD:$AD,"O",IM!$X:$X,"&gt;="&amp;$R$1, IM!$X:$X,"&lt;="&amp;$S$1)&gt;0,"V","")</f>
        <v/>
      </c>
      <c r="D11" s="355">
        <f>IF(AND(C11&lt;&gt;"V", COUNTIFS(IM!$F:$F,A11, IM!$AD:$AD, "O", IM!$X:$X, "&gt;="&amp;$R$2, IM!$X:$X, "&lt;="&amp;$S$2)&gt;0), "V", "")</f>
        <v/>
      </c>
      <c r="E11" s="355">
        <f>IF(AND(C11&lt;&gt;"V",D11&lt;&gt;"V", COUNTIFS(IM!$F:$F, A11, IM!$AD:$AD, "O", IM!$X:$X, "&gt;="&amp;$R$3, IM!$X:$X, "&lt;="&amp;$S$3)&gt;0), "V", "")</f>
        <v/>
      </c>
      <c r="F11" s="233">
        <f>IF(COUNTBLANK(C11:E11)=3,"未保養","")</f>
        <v/>
      </c>
      <c r="G11" s="233">
        <f>IF(AND(VLOOKUP(A11,門市主檔!A:Y,25,FALSE)="STAR", VLOOKUP(A11,門市主檔!A:N,14,FALSE)=""), "未更換", IF(VLOOKUP(A11,門市主檔!A:Y,25,FALSE)&lt;&gt;"STAR", "無專案", "已更換"))</f>
        <v/>
      </c>
      <c r="H11" s="339">
        <f>VLOOKUP(A11,門市主檔!A:U,21,FALSE)</f>
        <v/>
      </c>
      <c r="I11" s="233">
        <f>VLOOKUP(A11,'0919門市清單主檔'!B:V,21,FALSE)</f>
        <v/>
      </c>
      <c r="J11" s="245" t="n">
        <v>45671.51180555556</v>
      </c>
      <c r="K11" s="211" t="n"/>
      <c r="L11" s="211" t="n"/>
      <c r="M11" s="211" t="n"/>
      <c r="N11" s="211" t="n"/>
      <c r="O11" s="211" t="n"/>
      <c r="P11" s="211" t="inlineStr">
        <is>
          <t>THILF0</t>
        </is>
      </c>
      <c r="Q11" s="211" t="n"/>
    </row>
    <row r="12" ht="19.5" customHeight="1" s="140">
      <c r="A12" s="233" t="n">
        <v>4528</v>
      </c>
      <c r="B12" s="233">
        <f>VLOOKUP(A12,門市主檔!A:B,2,FALSE)</f>
        <v/>
      </c>
      <c r="C12" s="355">
        <f>IF(COUNTIFS(IM!$F:$F,A12,IM!$AD:$AD,"O",IM!$X:$X,"&gt;="&amp;$R$1, IM!$X:$X,"&lt;="&amp;$S$1)&gt;0,"V","")</f>
        <v/>
      </c>
      <c r="D12" s="355">
        <f>IF(AND(C12&lt;&gt;"V", COUNTIFS(IM!$F:$F,A12, IM!$AD:$AD, "O", IM!$X:$X, "&gt;="&amp;$R$2, IM!$X:$X, "&lt;="&amp;$S$2)&gt;0), "V", "")</f>
        <v/>
      </c>
      <c r="E12" s="355">
        <f>IF(AND(C12&lt;&gt;"V",D12&lt;&gt;"V", COUNTIFS(IM!$F:$F, A12, IM!$AD:$AD, "O", IM!$X:$X, "&gt;="&amp;$R$3, IM!$X:$X, "&lt;="&amp;$S$3)&gt;0), "V", "")</f>
        <v/>
      </c>
      <c r="F12" s="233">
        <f>IF(COUNTBLANK(C12:E12)=3,"未保養","")</f>
        <v/>
      </c>
      <c r="G12" s="233">
        <f>IF(AND(VLOOKUP(A12,門市主檔!A:Y,25,FALSE)="STAR", VLOOKUP(A12,門市主檔!A:N,14,FALSE)=""), "未更換", IF(VLOOKUP(A12,門市主檔!A:Y,25,FALSE)&lt;&gt;"STAR", "無專案", "已更換"))</f>
        <v/>
      </c>
      <c r="H12" s="339">
        <f>VLOOKUP(A12,門市主檔!A:U,21,FALSE)</f>
        <v/>
      </c>
      <c r="I12" s="233">
        <f>VLOOKUP(A12,'0919門市清單主檔'!B:V,21,FALSE)</f>
        <v/>
      </c>
      <c r="J12" s="245" t="n">
        <v>45671.46388888889</v>
      </c>
      <c r="K12" s="211" t="n"/>
      <c r="L12" s="211" t="n"/>
      <c r="M12" s="211" t="n"/>
      <c r="N12" s="211" t="n"/>
      <c r="O12" s="211" t="n"/>
      <c r="P12" s="211" t="inlineStr">
        <is>
          <t>THILF0</t>
        </is>
      </c>
      <c r="Q12" s="211" t="n"/>
    </row>
    <row r="13" ht="19.5" customHeight="1" s="140">
      <c r="A13" s="233" t="n">
        <v>2306</v>
      </c>
      <c r="B13" s="233">
        <f>VLOOKUP(A13,門市主檔!A:B,2,FALSE)</f>
        <v/>
      </c>
      <c r="C13" s="355">
        <f>IF(COUNTIFS(IM!$F:$F,A13,IM!$AD:$AD,"O",IM!$X:$X,"&gt;="&amp;$R$1, IM!$X:$X,"&lt;="&amp;$S$1)&gt;0,"V","")</f>
        <v/>
      </c>
      <c r="D13" s="355">
        <f>IF(AND(C13&lt;&gt;"V", COUNTIFS(IM!$F:$F,A13, IM!$AD:$AD, "O", IM!$X:$X, "&gt;="&amp;$R$2, IM!$X:$X, "&lt;="&amp;$S$2)&gt;0), "V", "")</f>
        <v/>
      </c>
      <c r="E13" s="355">
        <f>IF(AND(C13&lt;&gt;"V",D13&lt;&gt;"V", COUNTIFS(IM!$F:$F, A13, IM!$AD:$AD, "O", IM!$X:$X, "&gt;="&amp;$R$3, IM!$X:$X, "&lt;="&amp;$S$3)&gt;0), "V", "")</f>
        <v/>
      </c>
      <c r="F13" s="233">
        <f>IF(COUNTBLANK(C13:E13)=3,"未保養","")</f>
        <v/>
      </c>
      <c r="G13" s="233">
        <f>IF(AND(VLOOKUP(A13,門市主檔!A:Y,25,FALSE)="STAR", VLOOKUP(A13,門市主檔!A:N,14,FALSE)=""), "未更換", IF(VLOOKUP(A13,門市主檔!A:Y,25,FALSE)&lt;&gt;"STAR", "無專案", "已更換"))</f>
        <v/>
      </c>
      <c r="H13" s="339">
        <f>VLOOKUP(A13,門市主檔!A:U,21,FALSE)</f>
        <v/>
      </c>
      <c r="I13" s="233">
        <f>VLOOKUP(A13,'0919門市清單主檔'!B:V,21,FALSE)</f>
        <v/>
      </c>
      <c r="J13" s="245" t="n">
        <v>45671.54166666666</v>
      </c>
      <c r="K13" s="211" t="n"/>
      <c r="L13" s="211" t="n"/>
      <c r="M13" s="211" t="n"/>
      <c r="N13" s="211" t="n"/>
      <c r="O13" s="211" t="n"/>
      <c r="P13" s="211" t="inlineStr">
        <is>
          <t>THILF0</t>
        </is>
      </c>
      <c r="Q13" s="211" t="n"/>
    </row>
    <row r="14" ht="19.5" customHeight="1" s="140">
      <c r="A14" s="233" t="n">
        <v>2442</v>
      </c>
      <c r="B14" s="233">
        <f>VLOOKUP(A14,門市主檔!A:B,2,FALSE)</f>
        <v/>
      </c>
      <c r="C14" s="355">
        <f>IF(COUNTIFS(IM!$F:$F,A14,IM!$AD:$AD,"O",IM!$X:$X,"&gt;="&amp;$R$1, IM!$X:$X,"&lt;="&amp;$S$1)&gt;0,"V","")</f>
        <v/>
      </c>
      <c r="D14" s="355">
        <f>IF(AND(C14&lt;&gt;"V", COUNTIFS(IM!$F:$F,A14, IM!$AD:$AD, "O", IM!$X:$X, "&gt;="&amp;$R$2, IM!$X:$X, "&lt;="&amp;$S$2)&gt;0), "V", "")</f>
        <v/>
      </c>
      <c r="E14" s="355">
        <f>IF(AND(C14&lt;&gt;"V",D14&lt;&gt;"V", COUNTIFS(IM!$F:$F, A14, IM!$AD:$AD, "O", IM!$X:$X, "&gt;="&amp;$R$3, IM!$X:$X, "&lt;="&amp;$S$3)&gt;0), "V", "")</f>
        <v/>
      </c>
      <c r="F14" s="233">
        <f>IF(COUNTBLANK(C14:E14)=3,"未保養","")</f>
        <v/>
      </c>
      <c r="G14" s="233">
        <f>IF(AND(VLOOKUP(A14,門市主檔!A:Y,25,FALSE)="STAR", VLOOKUP(A14,門市主檔!A:N,14,FALSE)=""), "未更換", IF(VLOOKUP(A14,門市主檔!A:Y,25,FALSE)&lt;&gt;"STAR", "無專案", "已更換"))</f>
        <v/>
      </c>
      <c r="H14" s="339">
        <f>VLOOKUP(A14,門市主檔!A:U,21,FALSE)</f>
        <v/>
      </c>
      <c r="I14" s="233">
        <f>VLOOKUP(A14,'0919門市清單主檔'!B:V,21,FALSE)</f>
        <v/>
      </c>
      <c r="J14" s="245" t="n">
        <v>45671.59027777778</v>
      </c>
      <c r="K14" s="211" t="n"/>
      <c r="L14" s="211" t="n"/>
      <c r="M14" s="211" t="n"/>
      <c r="N14" s="211" t="n"/>
      <c r="O14" s="211" t="n"/>
      <c r="P14" s="211" t="inlineStr">
        <is>
          <t>THILF0</t>
        </is>
      </c>
      <c r="Q14" s="211" t="n"/>
    </row>
    <row r="15" ht="19.5" customHeight="1" s="140">
      <c r="A15" s="233" t="n">
        <v>4764</v>
      </c>
      <c r="B15" s="233">
        <f>VLOOKUP(A15,門市主檔!A:B,2,FALSE)</f>
        <v/>
      </c>
      <c r="C15" s="355">
        <f>IF(COUNTIFS(IM!$F:$F,A15,IM!$AD:$AD,"O",IM!$X:$X,"&gt;="&amp;$R$1, IM!$X:$X,"&lt;="&amp;$S$1)&gt;0,"V","")</f>
        <v/>
      </c>
      <c r="D15" s="355">
        <f>IF(AND(C15&lt;&gt;"V", COUNTIFS(IM!$F:$F,A15, IM!$AD:$AD, "O", IM!$X:$X, "&gt;="&amp;$R$2, IM!$X:$X, "&lt;="&amp;$S$2)&gt;0), "V", "")</f>
        <v/>
      </c>
      <c r="E15" s="355">
        <f>IF(AND(C15&lt;&gt;"V",D15&lt;&gt;"V", COUNTIFS(IM!$F:$F, A15, IM!$AD:$AD, "O", IM!$X:$X, "&gt;="&amp;$R$3, IM!$X:$X, "&lt;="&amp;$S$3)&gt;0), "V", "")</f>
        <v/>
      </c>
      <c r="F15" s="233">
        <f>IF(COUNTBLANK(C15:E15)=3,"未保養","")</f>
        <v/>
      </c>
      <c r="G15" s="233">
        <f>IF(AND(VLOOKUP(A15,門市主檔!A:Y,25,FALSE)="STAR", VLOOKUP(A15,門市主檔!A:N,14,FALSE)=""), "未更換", IF(VLOOKUP(A15,門市主檔!A:Y,25,FALSE)&lt;&gt;"STAR", "無專案", "已更換"))</f>
        <v/>
      </c>
      <c r="H15" s="339">
        <f>VLOOKUP(A15,門市主檔!A:U,21,FALSE)</f>
        <v/>
      </c>
      <c r="I15" s="233">
        <f>VLOOKUP(A15,'0919門市清單主檔'!B:V,21,FALSE)</f>
        <v/>
      </c>
      <c r="J15" s="245" t="n">
        <v>45671.57222222222</v>
      </c>
      <c r="K15" s="211" t="n"/>
      <c r="L15" s="211" t="n"/>
      <c r="M15" s="211" t="n"/>
      <c r="N15" s="211" t="n"/>
      <c r="O15" s="211" t="n"/>
      <c r="P15" s="211" t="inlineStr">
        <is>
          <t>THILF0</t>
        </is>
      </c>
      <c r="Q15" s="211" t="n"/>
    </row>
    <row r="16" ht="19.5" customHeight="1" s="140">
      <c r="A16" s="233" t="n">
        <v>5080</v>
      </c>
      <c r="B16" s="233">
        <f>VLOOKUP(A16,門市主檔!A:B,2,FALSE)</f>
        <v/>
      </c>
      <c r="C16" s="355">
        <f>IF(COUNTIFS(IM!$F:$F,A16,IM!$AD:$AD,"O",IM!$X:$X,"&gt;="&amp;$R$1, IM!$X:$X,"&lt;="&amp;$S$1)&gt;0,"V","")</f>
        <v/>
      </c>
      <c r="D16" s="355">
        <f>IF(AND(C16&lt;&gt;"V", COUNTIFS(IM!$F:$F,A16, IM!$AD:$AD, "O", IM!$X:$X, "&gt;="&amp;$R$2, IM!$X:$X, "&lt;="&amp;$S$2)&gt;0), "V", "")</f>
        <v/>
      </c>
      <c r="E16" s="355">
        <f>IF(AND(C16&lt;&gt;"V",D16&lt;&gt;"V", COUNTIFS(IM!$F:$F, A16, IM!$AD:$AD, "O", IM!$X:$X, "&gt;="&amp;$R$3, IM!$X:$X, "&lt;="&amp;$S$3)&gt;0), "V", "")</f>
        <v/>
      </c>
      <c r="F16" s="233">
        <f>IF(COUNTBLANK(C16:E16)=3,"未保養","")</f>
        <v/>
      </c>
      <c r="G16" s="233">
        <f>IF(AND(VLOOKUP(A16,門市主檔!A:Y,25,FALSE)="STAR", VLOOKUP(A16,門市主檔!A:N,14,FALSE)=""), "未更換", IF(VLOOKUP(A16,門市主檔!A:Y,25,FALSE)&lt;&gt;"STAR", "無專案", "已更換"))</f>
        <v/>
      </c>
      <c r="H16" s="339">
        <f>VLOOKUP(A16,門市主檔!A:U,21,FALSE)</f>
        <v/>
      </c>
      <c r="I16" s="233">
        <f>VLOOKUP(A16,'0919門市清單主檔'!B:V,21,FALSE)</f>
        <v/>
      </c>
      <c r="J16" s="245" t="n">
        <v>45727.62916666667</v>
      </c>
      <c r="K16" s="234" t="n"/>
      <c r="L16" s="234" t="n"/>
      <c r="M16" s="234" t="n"/>
      <c r="N16" s="234" t="n"/>
      <c r="O16" s="234" t="n"/>
      <c r="P16" s="211" t="inlineStr">
        <is>
          <t>THILF0</t>
        </is>
      </c>
      <c r="Q16" s="241" t="inlineStr">
        <is>
          <t>萊爾富</t>
        </is>
      </c>
    </row>
    <row r="17" ht="19.5" customHeight="1" s="140">
      <c r="A17" s="233" t="n">
        <v>2237</v>
      </c>
      <c r="B17" s="233">
        <f>VLOOKUP(A17,門市主檔!A:B,2,FALSE)</f>
        <v/>
      </c>
      <c r="C17" s="355">
        <f>IF(COUNTIFS(IM!$F:$F,A17,IM!$AD:$AD,"O",IM!$X:$X,"&gt;="&amp;$R$1, IM!$X:$X,"&lt;="&amp;$S$1)&gt;0,"V","")</f>
        <v/>
      </c>
      <c r="D17" s="355">
        <f>IF(AND(C17&lt;&gt;"V", COUNTIFS(IM!$F:$F,A17, IM!$AD:$AD, "O", IM!$X:$X, "&gt;="&amp;$R$2, IM!$X:$X, "&lt;="&amp;$S$2)&gt;0), "V", "")</f>
        <v/>
      </c>
      <c r="E17" s="355">
        <f>IF(AND(C17&lt;&gt;"V",D17&lt;&gt;"V", COUNTIFS(IM!$F:$F, A17, IM!$AD:$AD, "O", IM!$X:$X, "&gt;="&amp;$R$3, IM!$X:$X, "&lt;="&amp;$S$3)&gt;0), "V", "")</f>
        <v/>
      </c>
      <c r="F17" s="233">
        <f>IF(COUNTBLANK(C17:E17)=3,"未保養","")</f>
        <v/>
      </c>
      <c r="G17" s="233">
        <f>IF(AND(VLOOKUP(A17,門市主檔!A:Y,25,FALSE)="STAR", VLOOKUP(A17,門市主檔!A:N,14,FALSE)=""), "未更換", IF(VLOOKUP(A17,門市主檔!A:Y,25,FALSE)&lt;&gt;"STAR", "無專案", "已更換"))</f>
        <v/>
      </c>
      <c r="H17" s="339">
        <f>VLOOKUP(A17,門市主檔!A:U,21,FALSE)</f>
        <v/>
      </c>
      <c r="I17" s="233">
        <f>VLOOKUP(A17,'0919門市清單主檔'!B:V,21,FALSE)</f>
        <v/>
      </c>
      <c r="J17" s="245" t="n">
        <v>45692.63819444444</v>
      </c>
      <c r="K17" s="234" t="n"/>
      <c r="L17" s="234" t="n"/>
      <c r="M17" s="234" t="n"/>
      <c r="N17" s="234" t="n"/>
      <c r="O17" s="234" t="n"/>
      <c r="P17" s="211" t="inlineStr">
        <is>
          <t>THILF0</t>
        </is>
      </c>
      <c r="Q17" s="241" t="inlineStr">
        <is>
          <t>萊爾富</t>
        </is>
      </c>
    </row>
    <row r="18" ht="19.5" customHeight="1" s="140">
      <c r="A18" s="233" t="n">
        <v>4844</v>
      </c>
      <c r="B18" s="233">
        <f>VLOOKUP(A18,門市主檔!A:B,2,FALSE)</f>
        <v/>
      </c>
      <c r="C18" s="355">
        <f>IF(COUNTIFS(IM!$F:$F,A18,IM!$AD:$AD,"O",IM!$X:$X,"&gt;="&amp;$R$1, IM!$X:$X,"&lt;="&amp;$S$1)&gt;0,"V","")</f>
        <v/>
      </c>
      <c r="D18" s="355">
        <f>IF(AND(C18&lt;&gt;"V", COUNTIFS(IM!$F:$F,A18, IM!$AD:$AD, "O", IM!$X:$X, "&gt;="&amp;$R$2, IM!$X:$X, "&lt;="&amp;$S$2)&gt;0), "V", "")</f>
        <v/>
      </c>
      <c r="E18" s="355">
        <f>IF(AND(C18&lt;&gt;"V",D18&lt;&gt;"V", COUNTIFS(IM!$F:$F, A18, IM!$AD:$AD, "O", IM!$X:$X, "&gt;="&amp;$R$3, IM!$X:$X, "&lt;="&amp;$S$3)&gt;0), "V", "")</f>
        <v/>
      </c>
      <c r="F18" s="233">
        <f>IF(COUNTBLANK(C18:E18)=3,"未保養","")</f>
        <v/>
      </c>
      <c r="G18" s="233">
        <f>IF(AND(VLOOKUP(A18,門市主檔!A:Y,25,FALSE)="STAR", VLOOKUP(A18,門市主檔!A:N,14,FALSE)=""), "未更換", IF(VLOOKUP(A18,門市主檔!A:Y,25,FALSE)&lt;&gt;"STAR", "無專案", "已更換"))</f>
        <v/>
      </c>
      <c r="H18" s="339">
        <f>VLOOKUP(A18,門市主檔!A:U,21,FALSE)</f>
        <v/>
      </c>
      <c r="I18" s="233">
        <f>VLOOKUP(A18,'0919門市清單主檔'!B:V,21,FALSE)</f>
        <v/>
      </c>
      <c r="J18" s="245" t="n">
        <v>45692.66875</v>
      </c>
      <c r="K18" s="234" t="n"/>
      <c r="L18" s="234" t="n"/>
      <c r="M18" s="234" t="n"/>
      <c r="N18" s="234" t="n"/>
      <c r="O18" s="234" t="n"/>
      <c r="P18" s="211" t="inlineStr">
        <is>
          <t>THILF0</t>
        </is>
      </c>
      <c r="Q18" s="241" t="inlineStr">
        <is>
          <t>萊爾富</t>
        </is>
      </c>
    </row>
    <row r="19" ht="19.5" customHeight="1" s="140">
      <c r="A19" s="233" t="n">
        <v>5316</v>
      </c>
      <c r="B19" s="233">
        <f>VLOOKUP(A19,門市主檔!A:B,2,FALSE)</f>
        <v/>
      </c>
      <c r="C19" s="355">
        <f>IF(COUNTIFS(IM!$F:$F,A19,IM!$AD:$AD,"O",IM!$X:$X,"&gt;="&amp;$R$1, IM!$X:$X,"&lt;="&amp;$S$1)&gt;0,"V","")</f>
        <v/>
      </c>
      <c r="D19" s="355">
        <f>IF(AND(C19&lt;&gt;"V", COUNTIFS(IM!$F:$F,A19, IM!$AD:$AD, "O", IM!$X:$X, "&gt;="&amp;$R$2, IM!$X:$X, "&lt;="&amp;$S$2)&gt;0), "V", "")</f>
        <v/>
      </c>
      <c r="E19" s="355">
        <f>IF(AND(C19&lt;&gt;"V",D19&lt;&gt;"V", COUNTIFS(IM!$F:$F, A19, IM!$AD:$AD, "O", IM!$X:$X, "&gt;="&amp;$R$3, IM!$X:$X, "&lt;="&amp;$S$3)&gt;0), "V", "")</f>
        <v/>
      </c>
      <c r="F19" s="233">
        <f>IF(COUNTBLANK(C19:E19)=3,"未保養","")</f>
        <v/>
      </c>
      <c r="G19" s="233">
        <f>IF(AND(VLOOKUP(A19,門市主檔!A:Y,25,FALSE)="STAR", VLOOKUP(A19,門市主檔!A:N,14,FALSE)=""), "未更換", IF(VLOOKUP(A19,門市主檔!A:Y,25,FALSE)&lt;&gt;"STAR", "無專案", "已更換"))</f>
        <v/>
      </c>
      <c r="H19" s="339">
        <f>VLOOKUP(A19,門市主檔!A:U,21,FALSE)</f>
        <v/>
      </c>
      <c r="I19" s="233">
        <f>VLOOKUP(A19,'0919門市清單主檔'!B:V,21,FALSE)</f>
        <v/>
      </c>
      <c r="J19" s="246" t="inlineStr">
        <is>
          <t>新開</t>
        </is>
      </c>
      <c r="K19" s="234" t="n"/>
      <c r="L19" s="234" t="n"/>
      <c r="M19" s="234" t="n"/>
      <c r="N19" s="234" t="n"/>
      <c r="O19" s="234" t="n"/>
      <c r="P19" s="211" t="inlineStr">
        <is>
          <t>THILF0</t>
        </is>
      </c>
      <c r="Q19" s="241" t="inlineStr">
        <is>
          <t>萊爾富</t>
        </is>
      </c>
    </row>
    <row r="20" ht="19.5" customHeight="1" s="140">
      <c r="A20" s="233" t="inlineStr">
        <is>
          <t>D057</t>
        </is>
      </c>
      <c r="B20" s="233">
        <f>VLOOKUP(A20,門市主檔!A:B,2,FALSE)</f>
        <v/>
      </c>
      <c r="C20" s="355">
        <f>IF(COUNTIFS(IM!$F:$F,A20,IM!$AD:$AD,"O",IM!$X:$X,"&gt;="&amp;$R$1, IM!$X:$X,"&lt;="&amp;$S$1)&gt;0,"V","")</f>
        <v/>
      </c>
      <c r="D20" s="355">
        <f>IF(AND(C20&lt;&gt;"V", COUNTIFS(IM!$F:$F,A20, IM!$AD:$AD, "O", IM!$X:$X, "&gt;="&amp;$R$2, IM!$X:$X, "&lt;="&amp;$S$2)&gt;0), "V", "")</f>
        <v/>
      </c>
      <c r="E20" s="355">
        <f>IF(AND(C20&lt;&gt;"V",D20&lt;&gt;"V", COUNTIFS(IM!$F:$F, A20, IM!$AD:$AD, "O", IM!$X:$X, "&gt;="&amp;$R$3, IM!$X:$X, "&lt;="&amp;$S$3)&gt;0), "V", "")</f>
        <v/>
      </c>
      <c r="F20" s="233">
        <f>IF(COUNTBLANK(C20:E20)=3,"未保養","")</f>
        <v/>
      </c>
      <c r="G20" s="233">
        <f>IF(AND(VLOOKUP(A20,門市主檔!A:Y,25,FALSE)="STAR", VLOOKUP(A20,門市主檔!A:N,14,FALSE)=""), "未更換", IF(VLOOKUP(A20,門市主檔!A:Y,25,FALSE)&lt;&gt;"STAR", "無專案", "已更換"))</f>
        <v/>
      </c>
      <c r="H20" s="339">
        <f>VLOOKUP(A20,門市主檔!A:U,21,FALSE)</f>
        <v/>
      </c>
      <c r="I20" s="233">
        <f>VLOOKUP(A20,'0919門市清單主檔'!B:V,21,FALSE)</f>
        <v/>
      </c>
      <c r="J20" s="245" t="n">
        <v>45708.58472222222</v>
      </c>
      <c r="K20" s="234" t="n"/>
      <c r="L20" s="234" t="n"/>
      <c r="M20" s="234" t="n"/>
      <c r="N20" s="234" t="n"/>
      <c r="O20" s="234" t="n"/>
      <c r="P20" s="211" t="inlineStr">
        <is>
          <t>THILF0</t>
        </is>
      </c>
      <c r="Q20" s="241" t="inlineStr">
        <is>
          <t>萊爾富</t>
        </is>
      </c>
    </row>
    <row r="21" ht="19.5" customHeight="1" s="140">
      <c r="A21" s="233" t="n">
        <v>3796</v>
      </c>
      <c r="B21" s="233">
        <f>VLOOKUP(A21,門市主檔!A:B,2,FALSE)</f>
        <v/>
      </c>
      <c r="C21" s="355">
        <f>IF(COUNTIFS(IM!$F:$F,A21,IM!$AD:$AD,"O",IM!$X:$X,"&gt;="&amp;$R$1, IM!$X:$X,"&lt;="&amp;$S$1)&gt;0,"V","")</f>
        <v/>
      </c>
      <c r="D21" s="355">
        <f>IF(AND(C21&lt;&gt;"V", COUNTIFS(IM!$F:$F,A21, IM!$AD:$AD, "O", IM!$X:$X, "&gt;="&amp;$R$2, IM!$X:$X, "&lt;="&amp;$S$2)&gt;0), "V", "")</f>
        <v/>
      </c>
      <c r="E21" s="355">
        <f>IF(AND(C21&lt;&gt;"V",D21&lt;&gt;"V", COUNTIFS(IM!$F:$F, A21, IM!$AD:$AD, "O", IM!$X:$X, "&gt;="&amp;$R$3, IM!$X:$X, "&lt;="&amp;$S$3)&gt;0), "V", "")</f>
        <v/>
      </c>
      <c r="F21" s="233">
        <f>IF(COUNTBLANK(C21:E21)=3,"未保養","")</f>
        <v/>
      </c>
      <c r="G21" s="233">
        <f>IF(AND(VLOOKUP(A21,門市主檔!A:Y,25,FALSE)="STAR", VLOOKUP(A21,門市主檔!A:N,14,FALSE)=""), "未更換", IF(VLOOKUP(A21,門市主檔!A:Y,25,FALSE)&lt;&gt;"STAR", "無專案", "已更換"))</f>
        <v/>
      </c>
      <c r="H21" s="339">
        <f>VLOOKUP(A21,門市主檔!A:U,21,FALSE)</f>
        <v/>
      </c>
      <c r="I21" s="233">
        <f>VLOOKUP(A21,'0919門市清單主檔'!B:V,21,FALSE)</f>
        <v/>
      </c>
      <c r="J21" s="245" t="n">
        <v>45719.63472222222</v>
      </c>
      <c r="K21" s="234" t="n"/>
      <c r="L21" s="234" t="n"/>
      <c r="M21" s="234" t="n"/>
      <c r="N21" s="234" t="n"/>
      <c r="O21" s="234" t="n"/>
      <c r="P21" s="211" t="inlineStr">
        <is>
          <t>THILF0</t>
        </is>
      </c>
      <c r="Q21" s="241" t="inlineStr">
        <is>
          <t>萊爾富</t>
        </is>
      </c>
    </row>
    <row r="22" ht="19.5" customHeight="1" s="140">
      <c r="A22" s="233" t="n">
        <v>4241</v>
      </c>
      <c r="B22" s="233">
        <f>VLOOKUP(A22,門市主檔!A:B,2,FALSE)</f>
        <v/>
      </c>
      <c r="C22" s="355">
        <f>IF(COUNTIFS(IM!$F:$F,A22,IM!$AD:$AD,"O",IM!$X:$X,"&gt;="&amp;$R$1, IM!$X:$X,"&lt;="&amp;$S$1)&gt;0,"V","")</f>
        <v/>
      </c>
      <c r="D22" s="355">
        <f>IF(AND(C22&lt;&gt;"V", COUNTIFS(IM!$F:$F,A22, IM!$AD:$AD, "O", IM!$X:$X, "&gt;="&amp;$R$2, IM!$X:$X, "&lt;="&amp;$S$2)&gt;0), "V", "")</f>
        <v/>
      </c>
      <c r="E22" s="355">
        <f>IF(AND(C22&lt;&gt;"V",D22&lt;&gt;"V", COUNTIFS(IM!$F:$F, A22, IM!$AD:$AD, "O", IM!$X:$X, "&gt;="&amp;$R$3, IM!$X:$X, "&lt;="&amp;$S$3)&gt;0), "V", "")</f>
        <v/>
      </c>
      <c r="F22" s="233">
        <f>IF(COUNTBLANK(C22:E22)=3,"未保養","")</f>
        <v/>
      </c>
      <c r="G22" s="233">
        <f>IF(AND(VLOOKUP(A22,門市主檔!A:Y,25,FALSE)="STAR", VLOOKUP(A22,門市主檔!A:N,14,FALSE)=""), "未更換", IF(VLOOKUP(A22,門市主檔!A:Y,25,FALSE)&lt;&gt;"STAR", "無專案", "已更換"))</f>
        <v/>
      </c>
      <c r="H22" s="339">
        <f>VLOOKUP(A22,門市主檔!A:U,21,FALSE)</f>
        <v/>
      </c>
      <c r="I22" s="233">
        <f>VLOOKUP(A22,'0919門市清單主檔'!B:V,21,FALSE)</f>
        <v/>
      </c>
      <c r="J22" s="245" t="n">
        <v>45719.60694444444</v>
      </c>
      <c r="K22" s="211" t="n"/>
      <c r="L22" s="211" t="n"/>
      <c r="M22" s="211" t="n"/>
      <c r="N22" s="211" t="n"/>
      <c r="O22" s="211" t="n"/>
      <c r="P22" s="211" t="inlineStr">
        <is>
          <t>THILF0</t>
        </is>
      </c>
      <c r="Q22" s="241" t="inlineStr">
        <is>
          <t>萊爾富</t>
        </is>
      </c>
    </row>
    <row r="23" ht="19.5" customHeight="1" s="140">
      <c r="A23" s="233" t="n">
        <v>4352</v>
      </c>
      <c r="B23" s="233">
        <f>VLOOKUP(A23,門市主檔!A:B,2,FALSE)</f>
        <v/>
      </c>
      <c r="C23" s="355">
        <f>IF(COUNTIFS(IM!$F:$F,A23,IM!$AD:$AD,"O",IM!$X:$X,"&gt;="&amp;$R$1, IM!$X:$X,"&lt;="&amp;$S$1)&gt;0,"V","")</f>
        <v/>
      </c>
      <c r="D23" s="355">
        <f>IF(AND(C23&lt;&gt;"V", COUNTIFS(IM!$F:$F,A23, IM!$AD:$AD, "O", IM!$X:$X, "&gt;="&amp;$R$2, IM!$X:$X, "&lt;="&amp;$S$2)&gt;0), "V", "")</f>
        <v/>
      </c>
      <c r="E23" s="355">
        <f>IF(AND(C23&lt;&gt;"V",D23&lt;&gt;"V", COUNTIFS(IM!$F:$F, A23, IM!$AD:$AD, "O", IM!$X:$X, "&gt;="&amp;$R$3, IM!$X:$X, "&lt;="&amp;$S$3)&gt;0), "V", "")</f>
        <v/>
      </c>
      <c r="F23" s="233">
        <f>IF(COUNTBLANK(C23:E23)=3,"未保養","")</f>
        <v/>
      </c>
      <c r="G23" s="233">
        <f>IF(AND(VLOOKUP(A23,門市主檔!A:Y,25,FALSE)="STAR", VLOOKUP(A23,門市主檔!A:N,14,FALSE)=""), "未更換", IF(VLOOKUP(A23,門市主檔!A:Y,25,FALSE)&lt;&gt;"STAR", "無專案", "已更換"))</f>
        <v/>
      </c>
      <c r="H23" s="339">
        <f>VLOOKUP(A23,門市主檔!A:U,21,FALSE)</f>
        <v/>
      </c>
      <c r="I23" s="233">
        <f>VLOOKUP(A23,'0919門市清單主檔'!B:V,21,FALSE)</f>
        <v/>
      </c>
      <c r="J23" s="245" t="n">
        <v>45719.58402777778</v>
      </c>
      <c r="K23" s="211" t="n"/>
      <c r="L23" s="211" t="n"/>
      <c r="M23" s="211" t="n"/>
      <c r="N23" s="211" t="n"/>
      <c r="O23" s="211" t="n"/>
      <c r="P23" s="211" t="inlineStr">
        <is>
          <t>THILF0</t>
        </is>
      </c>
      <c r="Q23" s="241" t="inlineStr">
        <is>
          <t>萊爾富</t>
        </is>
      </c>
    </row>
    <row r="24" ht="19.5" customHeight="1" s="140">
      <c r="A24" s="233" t="n">
        <v>3601</v>
      </c>
      <c r="B24" s="233">
        <f>VLOOKUP(A24,門市主檔!A:B,2,FALSE)</f>
        <v/>
      </c>
      <c r="C24" s="355">
        <f>IF(COUNTIFS(IM!$F:$F,A24,IM!$AD:$AD,"O",IM!$X:$X,"&gt;="&amp;$R$1, IM!$X:$X,"&lt;="&amp;$S$1)&gt;0,"V","")</f>
        <v/>
      </c>
      <c r="D24" s="355">
        <f>IF(AND(C24&lt;&gt;"V", COUNTIFS(IM!$F:$F,A24, IM!$AD:$AD, "O", IM!$X:$X, "&gt;="&amp;$R$2, IM!$X:$X, "&lt;="&amp;$S$2)&gt;0), "V", "")</f>
        <v/>
      </c>
      <c r="E24" s="355">
        <f>IF(AND(C24&lt;&gt;"V",D24&lt;&gt;"V", COUNTIFS(IM!$F:$F, A24, IM!$AD:$AD, "O", IM!$X:$X, "&gt;="&amp;$R$3, IM!$X:$X, "&lt;="&amp;$S$3)&gt;0), "V", "")</f>
        <v/>
      </c>
      <c r="F24" s="233">
        <f>IF(COUNTBLANK(C24:E24)=3,"未保養","")</f>
        <v/>
      </c>
      <c r="G24" s="233">
        <f>IF(AND(VLOOKUP(A24,門市主檔!A:Y,25,FALSE)="STAR", VLOOKUP(A24,門市主檔!A:N,14,FALSE)=""), "未更換", IF(VLOOKUP(A24,門市主檔!A:Y,25,FALSE)&lt;&gt;"STAR", "無專案", "已更換"))</f>
        <v/>
      </c>
      <c r="H24" s="339">
        <f>VLOOKUP(A24,門市主檔!A:U,21,FALSE)</f>
        <v/>
      </c>
      <c r="I24" s="233">
        <f>VLOOKUP(A24,'0919門市清單主檔'!B:V,21,FALSE)</f>
        <v/>
      </c>
      <c r="J24" s="245" t="n">
        <v>45719.44583333333</v>
      </c>
      <c r="K24" s="234" t="n"/>
      <c r="L24" s="234" t="n"/>
      <c r="M24" s="234" t="n"/>
      <c r="N24" s="234" t="n"/>
      <c r="O24" s="234" t="n"/>
      <c r="P24" s="211" t="n"/>
      <c r="Q24" s="241" t="inlineStr">
        <is>
          <t>萊爾富</t>
        </is>
      </c>
    </row>
    <row r="25" ht="19.5" customHeight="1" s="140">
      <c r="A25" s="233" t="n">
        <v>3811</v>
      </c>
      <c r="B25" s="233">
        <f>VLOOKUP(A25,門市主檔!A:B,2,FALSE)</f>
        <v/>
      </c>
      <c r="C25" s="355">
        <f>IF(COUNTIFS(IM!$F:$F,A25,IM!$AD:$AD,"O",IM!$X:$X,"&gt;="&amp;$R$1, IM!$X:$X,"&lt;="&amp;$S$1)&gt;0,"V","")</f>
        <v/>
      </c>
      <c r="D25" s="355">
        <f>IF(AND(C25&lt;&gt;"V", COUNTIFS(IM!$F:$F,A25, IM!$AD:$AD, "O", IM!$X:$X, "&gt;="&amp;$R$2, IM!$X:$X, "&lt;="&amp;$S$2)&gt;0), "V", "")</f>
        <v/>
      </c>
      <c r="E25" s="355">
        <f>IF(AND(C25&lt;&gt;"V",D25&lt;&gt;"V", COUNTIFS(IM!$F:$F, A25, IM!$AD:$AD, "O", IM!$X:$X, "&gt;="&amp;$R$3, IM!$X:$X, "&lt;="&amp;$S$3)&gt;0), "V", "")</f>
        <v/>
      </c>
      <c r="F25" s="233">
        <f>IF(COUNTBLANK(C25:E25)=3,"未保養","")</f>
        <v/>
      </c>
      <c r="G25" s="233">
        <f>IF(AND(VLOOKUP(A25,門市主檔!A:Y,25,FALSE)="STAR", VLOOKUP(A25,門市主檔!A:N,14,FALSE)=""), "未更換", IF(VLOOKUP(A25,門市主檔!A:Y,25,FALSE)&lt;&gt;"STAR", "無專案", "已更換"))</f>
        <v/>
      </c>
      <c r="H25" s="339">
        <f>VLOOKUP(A25,門市主檔!A:U,21,FALSE)</f>
        <v/>
      </c>
      <c r="I25" s="233">
        <f>VLOOKUP(A25,'0919門市清單主檔'!B:V,21,FALSE)</f>
        <v/>
      </c>
      <c r="J25" s="245" t="n">
        <v>45720.57986111111</v>
      </c>
      <c r="K25" s="234" t="n"/>
      <c r="L25" s="234" t="n"/>
      <c r="M25" s="234" t="n"/>
      <c r="N25" s="234" t="n"/>
      <c r="O25" s="234" t="n"/>
      <c r="P25" s="211" t="n"/>
      <c r="Q25" s="241" t="inlineStr">
        <is>
          <t>萊爾富</t>
        </is>
      </c>
    </row>
    <row r="26" ht="19.5" customHeight="1" s="140">
      <c r="A26" s="233" t="n">
        <v>3840</v>
      </c>
      <c r="B26" s="233">
        <f>VLOOKUP(A26,門市主檔!A:B,2,FALSE)</f>
        <v/>
      </c>
      <c r="C26" s="355">
        <f>IF(COUNTIFS(IM!$F:$F,A26,IM!$AD:$AD,"O",IM!$X:$X,"&gt;="&amp;$R$1, IM!$X:$X,"&lt;="&amp;$S$1)&gt;0,"V","")</f>
        <v/>
      </c>
      <c r="D26" s="355">
        <f>IF(AND(C26&lt;&gt;"V", COUNTIFS(IM!$F:$F,A26, IM!$AD:$AD, "O", IM!$X:$X, "&gt;="&amp;$R$2, IM!$X:$X, "&lt;="&amp;$S$2)&gt;0), "V", "")</f>
        <v/>
      </c>
      <c r="E26" s="355">
        <f>IF(AND(C26&lt;&gt;"V",D26&lt;&gt;"V", COUNTIFS(IM!$F:$F, A26, IM!$AD:$AD, "O", IM!$X:$X, "&gt;="&amp;$R$3, IM!$X:$X, "&lt;="&amp;$S$3)&gt;0), "V", "")</f>
        <v/>
      </c>
      <c r="F26" s="233">
        <f>IF(COUNTBLANK(C26:E26)=3,"未保養","")</f>
        <v/>
      </c>
      <c r="G26" s="233">
        <f>IF(AND(VLOOKUP(A26,門市主檔!A:Y,25,FALSE)="STAR", VLOOKUP(A26,門市主檔!A:N,14,FALSE)=""), "未更換", IF(VLOOKUP(A26,門市主檔!A:Y,25,FALSE)&lt;&gt;"STAR", "無專案", "已更換"))</f>
        <v/>
      </c>
      <c r="H26" s="339">
        <f>VLOOKUP(A26,門市主檔!A:U,21,FALSE)</f>
        <v/>
      </c>
      <c r="I26" s="233">
        <f>VLOOKUP(A26,'0919門市清單主檔'!B:V,21,FALSE)</f>
        <v/>
      </c>
      <c r="J26" s="245" t="n">
        <v>45719.48680555556</v>
      </c>
      <c r="K26" s="234" t="n"/>
      <c r="L26" s="234" t="n"/>
      <c r="M26" s="234" t="n"/>
      <c r="N26" s="234" t="n"/>
      <c r="O26" s="234" t="n"/>
      <c r="P26" s="211" t="n"/>
      <c r="Q26" s="241" t="inlineStr">
        <is>
          <t>萊爾富</t>
        </is>
      </c>
    </row>
    <row r="27" ht="19.5" customHeight="1" s="140">
      <c r="A27" s="233" t="inlineStr">
        <is>
          <t>D194</t>
        </is>
      </c>
      <c r="B27" s="233">
        <f>VLOOKUP(A27,門市主檔!A:B,2,FALSE)</f>
        <v/>
      </c>
      <c r="C27" s="355">
        <f>IF(COUNTIFS(IM!$F:$F,A27,IM!$AD:$AD,"O",IM!$X:$X,"&gt;="&amp;$R$1, IM!$X:$X,"&lt;="&amp;$S$1)&gt;0,"V","")</f>
        <v/>
      </c>
      <c r="D27" s="355">
        <f>IF(AND(C27&lt;&gt;"V", COUNTIFS(IM!$F:$F,A27, IM!$AD:$AD, "O", IM!$X:$X, "&gt;="&amp;$R$2, IM!$X:$X, "&lt;="&amp;$S$2)&gt;0), "V", "")</f>
        <v/>
      </c>
      <c r="E27" s="355">
        <f>IF(AND(C27&lt;&gt;"V",D27&lt;&gt;"V", COUNTIFS(IM!$F:$F, A27, IM!$AD:$AD, "O", IM!$X:$X, "&gt;="&amp;$R$3, IM!$X:$X, "&lt;="&amp;$S$3)&gt;0), "V", "")</f>
        <v/>
      </c>
      <c r="F27" s="233">
        <f>IF(COUNTBLANK(C27:E27)=3,"未保養","")</f>
        <v/>
      </c>
      <c r="G27" s="233">
        <f>IF(AND(VLOOKUP(A27,門市主檔!A:Y,25,FALSE)="STAR", VLOOKUP(A27,門市主檔!A:N,14,FALSE)=""), "未更換", IF(VLOOKUP(A27,門市主檔!A:Y,25,FALSE)&lt;&gt;"STAR", "無專案", "已更換"))</f>
        <v/>
      </c>
      <c r="H27" s="339">
        <f>VLOOKUP(A27,門市主檔!A:U,21,FALSE)</f>
        <v/>
      </c>
      <c r="I27" s="233">
        <f>VLOOKUP(A27,'0919門市清單主檔'!B:V,21,FALSE)</f>
        <v/>
      </c>
      <c r="J27" s="245" t="n">
        <v>45708.65902777778</v>
      </c>
      <c r="K27" s="234" t="n"/>
      <c r="L27" s="234" t="n"/>
      <c r="M27" s="234" t="n"/>
      <c r="N27" s="234" t="n"/>
      <c r="O27" s="234" t="n"/>
      <c r="P27" s="211" t="n"/>
      <c r="Q27" s="241" t="inlineStr">
        <is>
          <t>萊爾富</t>
        </is>
      </c>
    </row>
    <row r="28" ht="19.5" customHeight="1" s="140">
      <c r="A28" s="233" t="n">
        <v>2222</v>
      </c>
      <c r="B28" s="233">
        <f>VLOOKUP(A28,門市主檔!A:B,2,FALSE)</f>
        <v/>
      </c>
      <c r="C28" s="355">
        <f>IF(COUNTIFS(IM!$F:$F,A28,IM!$AD:$AD,"O",IM!$X:$X,"&gt;="&amp;$R$1, IM!$X:$X,"&lt;="&amp;$S$1)&gt;0,"V","")</f>
        <v/>
      </c>
      <c r="D28" s="355">
        <f>IF(AND(C28&lt;&gt;"V", COUNTIFS(IM!$F:$F,A28, IM!$AD:$AD, "O", IM!$X:$X, "&gt;="&amp;$R$2, IM!$X:$X, "&lt;="&amp;$S$2)&gt;0), "V", "")</f>
        <v/>
      </c>
      <c r="E28" s="355">
        <f>IF(AND(C28&lt;&gt;"V",D28&lt;&gt;"V", COUNTIFS(IM!$F:$F, A28, IM!$AD:$AD, "O", IM!$X:$X, "&gt;="&amp;$R$3, IM!$X:$X, "&lt;="&amp;$S$3)&gt;0), "V", "")</f>
        <v/>
      </c>
      <c r="F28" s="233">
        <f>IF(COUNTBLANK(C28:E28)=3,"未保養","")</f>
        <v/>
      </c>
      <c r="G28" s="233">
        <f>IF(AND(VLOOKUP(A28,門市主檔!A:Y,25,FALSE)="STAR", VLOOKUP(A28,門市主檔!A:N,14,FALSE)=""), "未更換", IF(VLOOKUP(A28,門市主檔!A:Y,25,FALSE)&lt;&gt;"STAR", "無專案", "已更換"))</f>
        <v/>
      </c>
      <c r="H28" s="339">
        <f>VLOOKUP(A28,門市主檔!A:U,21,FALSE)</f>
        <v/>
      </c>
      <c r="I28" s="233">
        <f>VLOOKUP(A28,'0919門市清單主檔'!B:V,21,FALSE)</f>
        <v/>
      </c>
      <c r="J28" s="245" t="n">
        <v>45715.61527777778</v>
      </c>
      <c r="K28" s="234" t="n"/>
      <c r="L28" s="234" t="n"/>
      <c r="M28" s="234" t="n"/>
      <c r="N28" s="234" t="n"/>
      <c r="O28" s="234" t="n"/>
      <c r="P28" s="211" t="inlineStr">
        <is>
          <t>THILF0</t>
        </is>
      </c>
      <c r="Q28" s="241" t="inlineStr">
        <is>
          <t>萊爾富</t>
        </is>
      </c>
    </row>
    <row r="29" ht="19.5" customHeight="1" s="140">
      <c r="A29" s="233" t="inlineStr">
        <is>
          <t>D350</t>
        </is>
      </c>
      <c r="B29" s="233">
        <f>VLOOKUP(A29,門市主檔!A:B,2,FALSE)</f>
        <v/>
      </c>
      <c r="C29" s="355">
        <f>IF(COUNTIFS(IM!$F:$F,A29,IM!$AD:$AD,"O",IM!$X:$X,"&gt;="&amp;$R$1, IM!$X:$X,"&lt;="&amp;$S$1)&gt;0,"V","")</f>
        <v/>
      </c>
      <c r="D29" s="355">
        <f>IF(AND(C29&lt;&gt;"V", COUNTIFS(IM!$F:$F,A29, IM!$AD:$AD, "O", IM!$X:$X, "&gt;="&amp;$R$2, IM!$X:$X, "&lt;="&amp;$S$2)&gt;0), "V", "")</f>
        <v/>
      </c>
      <c r="E29" s="355">
        <f>IF(AND(C29&lt;&gt;"V",D29&lt;&gt;"V", COUNTIFS(IM!$F:$F, A29, IM!$AD:$AD, "O", IM!$X:$X, "&gt;="&amp;$R$3, IM!$X:$X, "&lt;="&amp;$S$3)&gt;0), "V", "")</f>
        <v/>
      </c>
      <c r="F29" s="233">
        <f>IF(COUNTBLANK(C29:E29)=3,"未保養","")</f>
        <v/>
      </c>
      <c r="G29" s="233">
        <f>IF(AND(VLOOKUP(A29,門市主檔!A:Y,25,FALSE)="STAR", VLOOKUP(A29,門市主檔!A:N,14,FALSE)=""), "未更換", IF(VLOOKUP(A29,門市主檔!A:Y,25,FALSE)&lt;&gt;"STAR", "無專案", "已更換"))</f>
        <v/>
      </c>
      <c r="H29" s="339">
        <f>VLOOKUP(A29,門市主檔!A:U,21,FALSE)</f>
        <v/>
      </c>
      <c r="I29" s="233">
        <f>VLOOKUP(A29,'0919門市清單主檔'!B:V,21,FALSE)</f>
        <v/>
      </c>
      <c r="J29" s="245" t="n">
        <v>45720.61805555555</v>
      </c>
      <c r="K29" s="234" t="n"/>
      <c r="L29" s="234" t="n"/>
      <c r="M29" s="234" t="n"/>
      <c r="N29" s="234" t="n"/>
      <c r="O29" s="234" t="n"/>
      <c r="P29" s="211" t="inlineStr">
        <is>
          <t>THILF0</t>
        </is>
      </c>
      <c r="Q29" s="241" t="inlineStr">
        <is>
          <t>萊爾富</t>
        </is>
      </c>
    </row>
    <row r="30" ht="19.5" customHeight="1" s="140">
      <c r="A30" s="233" t="n">
        <v>4098</v>
      </c>
      <c r="B30" s="233">
        <f>VLOOKUP(A30,門市主檔!A:B,2,FALSE)</f>
        <v/>
      </c>
      <c r="C30" s="355">
        <f>IF(COUNTIFS(IM!$F:$F,A30,IM!$AD:$AD,"O",IM!$X:$X,"&gt;="&amp;$R$1, IM!$X:$X,"&lt;="&amp;$S$1)&gt;0,"V","")</f>
        <v/>
      </c>
      <c r="D30" s="355">
        <f>IF(AND(C30&lt;&gt;"V", COUNTIFS(IM!$F:$F,A30, IM!$AD:$AD, "O", IM!$X:$X, "&gt;="&amp;$R$2, IM!$X:$X, "&lt;="&amp;$S$2)&gt;0), "V", "")</f>
        <v/>
      </c>
      <c r="E30" s="355">
        <f>IF(AND(C30&lt;&gt;"V",D30&lt;&gt;"V", COUNTIFS(IM!$F:$F, A30, IM!$AD:$AD, "O", IM!$X:$X, "&gt;="&amp;$R$3, IM!$X:$X, "&lt;="&amp;$S$3)&gt;0), "V", "")</f>
        <v/>
      </c>
      <c r="F30" s="233">
        <f>IF(COUNTBLANK(C30:E30)=3,"未保養","")</f>
        <v/>
      </c>
      <c r="G30" s="233">
        <f>IF(AND(VLOOKUP(A30,門市主檔!A:Y,25,FALSE)="STAR", VLOOKUP(A30,門市主檔!A:N,14,FALSE)=""), "未更換", IF(VLOOKUP(A30,門市主檔!A:Y,25,FALSE)&lt;&gt;"STAR", "無專案", "已更換"))</f>
        <v/>
      </c>
      <c r="H30" s="339">
        <f>VLOOKUP(A30,門市主檔!A:U,21,FALSE)</f>
        <v/>
      </c>
      <c r="I30" s="233">
        <f>VLOOKUP(A30,'0919門市清單主檔'!B:V,21,FALSE)</f>
        <v/>
      </c>
      <c r="J30" s="245" t="n">
        <v>45720.49305555555</v>
      </c>
      <c r="K30" s="234" t="n"/>
      <c r="L30" s="234" t="n"/>
      <c r="M30" s="234" t="n"/>
      <c r="N30" s="234" t="n"/>
      <c r="O30" s="234" t="n"/>
      <c r="P30" s="211" t="inlineStr">
        <is>
          <t>THILF0</t>
        </is>
      </c>
      <c r="Q30" s="241" t="inlineStr">
        <is>
          <t>萊爾富</t>
        </is>
      </c>
    </row>
    <row r="31" ht="19.5" customHeight="1" s="140">
      <c r="A31" s="233" t="n">
        <v>3772</v>
      </c>
      <c r="B31" s="233">
        <f>VLOOKUP(A31,門市主檔!A:B,2,FALSE)</f>
        <v/>
      </c>
      <c r="C31" s="355">
        <f>IF(COUNTIFS(IM!$F:$F,A31,IM!$AD:$AD,"O",IM!$X:$X,"&gt;="&amp;$R$1, IM!$X:$X,"&lt;="&amp;$S$1)&gt;0,"V","")</f>
        <v/>
      </c>
      <c r="D31" s="355">
        <f>IF(AND(C31&lt;&gt;"V", COUNTIFS(IM!$F:$F,A31, IM!$AD:$AD, "O", IM!$X:$X, "&gt;="&amp;$R$2, IM!$X:$X, "&lt;="&amp;$S$2)&gt;0), "V", "")</f>
        <v/>
      </c>
      <c r="E31" s="355">
        <f>IF(AND(C31&lt;&gt;"V",D31&lt;&gt;"V", COUNTIFS(IM!$F:$F, A31, IM!$AD:$AD, "O", IM!$X:$X, "&gt;="&amp;$R$3, IM!$X:$X, "&lt;="&amp;$S$3)&gt;0), "V", "")</f>
        <v/>
      </c>
      <c r="F31" s="233">
        <f>IF(COUNTBLANK(C31:E31)=3,"未保養","")</f>
        <v/>
      </c>
      <c r="G31" s="233">
        <f>IF(AND(VLOOKUP(A31,門市主檔!A:Y,25,FALSE)="STAR", VLOOKUP(A31,門市主檔!A:N,14,FALSE)=""), "未更換", IF(VLOOKUP(A31,門市主檔!A:Y,25,FALSE)&lt;&gt;"STAR", "無專案", "已更換"))</f>
        <v/>
      </c>
      <c r="H31" s="339">
        <f>VLOOKUP(A31,門市主檔!A:U,21,FALSE)</f>
        <v/>
      </c>
      <c r="I31" s="233">
        <f>VLOOKUP(A31,'0919門市清單主檔'!B:V,21,FALSE)</f>
        <v/>
      </c>
      <c r="J31" s="245" t="n">
        <v>45715.64236111111</v>
      </c>
      <c r="K31" s="234" t="n"/>
      <c r="L31" s="234" t="n"/>
      <c r="M31" s="234" t="n"/>
      <c r="N31" s="234" t="n"/>
      <c r="O31" s="234" t="n"/>
      <c r="P31" s="211" t="inlineStr">
        <is>
          <t>THILF0</t>
        </is>
      </c>
      <c r="Q31" s="241" t="inlineStr">
        <is>
          <t>萊爾富</t>
        </is>
      </c>
    </row>
    <row r="32" ht="19.5" customHeight="1" s="140">
      <c r="A32" s="233" t="n">
        <v>4560</v>
      </c>
      <c r="B32" s="233">
        <f>VLOOKUP(A32,門市主檔!A:B,2,FALSE)</f>
        <v/>
      </c>
      <c r="C32" s="355">
        <f>IF(COUNTIFS(IM!$F:$F,A32,IM!$AD:$AD,"O",IM!$X:$X,"&gt;="&amp;$R$1, IM!$X:$X,"&lt;="&amp;$S$1)&gt;0,"V","")</f>
        <v/>
      </c>
      <c r="D32" s="355">
        <f>IF(AND(C32&lt;&gt;"V", COUNTIFS(IM!$F:$F,A32, IM!$AD:$AD, "O", IM!$X:$X, "&gt;="&amp;$R$2, IM!$X:$X, "&lt;="&amp;$S$2)&gt;0), "V", "")</f>
        <v/>
      </c>
      <c r="E32" s="355">
        <f>IF(AND(C32&lt;&gt;"V",D32&lt;&gt;"V", COUNTIFS(IM!$F:$F, A32, IM!$AD:$AD, "O", IM!$X:$X, "&gt;="&amp;$R$3, IM!$X:$X, "&lt;="&amp;$S$3)&gt;0), "V", "")</f>
        <v/>
      </c>
      <c r="F32" s="233">
        <f>IF(COUNTBLANK(C32:E32)=3,"未保養","")</f>
        <v/>
      </c>
      <c r="G32" s="233">
        <f>IF(AND(VLOOKUP(A32,門市主檔!A:Y,25,FALSE)="STAR", VLOOKUP(A32,門市主檔!A:N,14,FALSE)=""), "未更換", IF(VLOOKUP(A32,門市主檔!A:Y,25,FALSE)&lt;&gt;"STAR", "無專案", "已更換"))</f>
        <v/>
      </c>
      <c r="H32" s="339">
        <f>VLOOKUP(A32,門市主檔!A:U,21,FALSE)</f>
        <v/>
      </c>
      <c r="I32" s="233">
        <f>VLOOKUP(A32,'0919門市清單主檔'!B:V,21,FALSE)</f>
        <v/>
      </c>
      <c r="J32" s="245" t="n">
        <v>45702.59375</v>
      </c>
      <c r="K32" s="234" t="n"/>
      <c r="L32" s="234" t="n"/>
      <c r="M32" s="234" t="n"/>
      <c r="N32" s="234" t="n"/>
      <c r="O32" s="234" t="n"/>
      <c r="P32" s="211" t="inlineStr">
        <is>
          <t>THILF0</t>
        </is>
      </c>
      <c r="Q32" s="241" t="inlineStr">
        <is>
          <t>萊爾富</t>
        </is>
      </c>
    </row>
    <row r="33" ht="19.5" customHeight="1" s="140">
      <c r="A33" s="233" t="n">
        <v>2303</v>
      </c>
      <c r="B33" s="233">
        <f>VLOOKUP(A33,門市主檔!A:B,2,FALSE)</f>
        <v/>
      </c>
      <c r="C33" s="355">
        <f>IF(COUNTIFS(IM!$F:$F,A33,IM!$AD:$AD,"O",IM!$X:$X,"&gt;="&amp;$R$1, IM!$X:$X,"&lt;="&amp;$S$1)&gt;0,"V","")</f>
        <v/>
      </c>
      <c r="D33" s="355">
        <f>IF(AND(C33&lt;&gt;"V", COUNTIFS(IM!$F:$F,A33, IM!$AD:$AD, "O", IM!$X:$X, "&gt;="&amp;$R$2, IM!$X:$X, "&lt;="&amp;$S$2)&gt;0), "V", "")</f>
        <v/>
      </c>
      <c r="E33" s="355">
        <f>IF(AND(C33&lt;&gt;"V",D33&lt;&gt;"V", COUNTIFS(IM!$F:$F, A33, IM!$AD:$AD, "O", IM!$X:$X, "&gt;="&amp;$R$3, IM!$X:$X, "&lt;="&amp;$S$3)&gt;0), "V", "")</f>
        <v/>
      </c>
      <c r="F33" s="233">
        <f>IF(COUNTBLANK(C33:E33)=3,"未保養","")</f>
        <v/>
      </c>
      <c r="G33" s="233">
        <f>IF(AND(VLOOKUP(A33,門市主檔!A:Y,25,FALSE)="STAR", VLOOKUP(A33,門市主檔!A:N,14,FALSE)=""), "未更換", IF(VLOOKUP(A33,門市主檔!A:Y,25,FALSE)&lt;&gt;"STAR", "無專案", "已更換"))</f>
        <v/>
      </c>
      <c r="H33" s="339">
        <f>VLOOKUP(A33,門市主檔!A:U,21,FALSE)</f>
        <v/>
      </c>
      <c r="I33" s="233">
        <f>VLOOKUP(A33,'0919門市清單主檔'!B:V,21,FALSE)</f>
        <v/>
      </c>
      <c r="J33" s="245" t="n">
        <v>45720.45833333334</v>
      </c>
      <c r="K33" s="234" t="n"/>
      <c r="L33" s="234" t="n"/>
      <c r="M33" s="234" t="n"/>
      <c r="N33" s="234" t="n"/>
      <c r="O33" s="234" t="n"/>
      <c r="P33" s="211" t="inlineStr">
        <is>
          <t>THILF0</t>
        </is>
      </c>
      <c r="Q33" s="241" t="inlineStr">
        <is>
          <t>萊爾富</t>
        </is>
      </c>
    </row>
    <row r="34" ht="19.5" customHeight="1" s="140">
      <c r="A34" s="233" t="n">
        <v>4029</v>
      </c>
      <c r="B34" s="233">
        <f>VLOOKUP(A34,門市主檔!A:B,2,FALSE)</f>
        <v/>
      </c>
      <c r="C34" s="355">
        <f>IF(COUNTIFS(IM!$F:$F,A34,IM!$AD:$AD,"O",IM!$X:$X,"&gt;="&amp;$R$1, IM!$X:$X,"&lt;="&amp;$S$1)&gt;0,"V","")</f>
        <v/>
      </c>
      <c r="D34" s="355">
        <f>IF(AND(C34&lt;&gt;"V", COUNTIFS(IM!$F:$F,A34, IM!$AD:$AD, "O", IM!$X:$X, "&gt;="&amp;$R$2, IM!$X:$X, "&lt;="&amp;$S$2)&gt;0), "V", "")</f>
        <v/>
      </c>
      <c r="E34" s="355">
        <f>IF(AND(C34&lt;&gt;"V",D34&lt;&gt;"V", COUNTIFS(IM!$F:$F, A34, IM!$AD:$AD, "O", IM!$X:$X, "&gt;="&amp;$R$3, IM!$X:$X, "&lt;="&amp;$S$3)&gt;0), "V", "")</f>
        <v/>
      </c>
      <c r="F34" s="233">
        <f>IF(COUNTBLANK(C34:E34)=3,"未保養","")</f>
        <v/>
      </c>
      <c r="G34" s="233">
        <f>IF(AND(VLOOKUP(A34,門市主檔!A:Y,25,FALSE)="STAR", VLOOKUP(A34,門市主檔!A:N,14,FALSE)=""), "未更換", IF(VLOOKUP(A34,門市主檔!A:Y,25,FALSE)&lt;&gt;"STAR", "無專案", "已更換"))</f>
        <v/>
      </c>
      <c r="H34" s="339">
        <f>VLOOKUP(A34,門市主檔!A:U,21,FALSE)</f>
        <v/>
      </c>
      <c r="I34" s="233">
        <f>VLOOKUP(A34,'0919門市清單主檔'!B:V,21,FALSE)</f>
        <v/>
      </c>
      <c r="J34" s="245" t="n">
        <v>45702.5</v>
      </c>
      <c r="K34" s="234" t="n"/>
      <c r="L34" s="234" t="n"/>
      <c r="M34" s="234" t="n"/>
      <c r="N34" s="234" t="n"/>
      <c r="O34" s="234" t="n"/>
      <c r="P34" s="211" t="inlineStr">
        <is>
          <t>THILF0</t>
        </is>
      </c>
      <c r="Q34" s="241" t="inlineStr">
        <is>
          <t>萊爾富</t>
        </is>
      </c>
    </row>
    <row r="35" ht="19.5" customHeight="1" s="140">
      <c r="A35" s="233" t="n">
        <v>3623</v>
      </c>
      <c r="B35" s="233">
        <f>VLOOKUP(A35,門市主檔!A:B,2,FALSE)</f>
        <v/>
      </c>
      <c r="C35" s="355">
        <f>IF(COUNTIFS(IM!$F:$F,A35,IM!$AD:$AD,"O",IM!$X:$X,"&gt;="&amp;$R$1, IM!$X:$X,"&lt;="&amp;$S$1)&gt;0,"V","")</f>
        <v/>
      </c>
      <c r="D35" s="355">
        <f>IF(AND(C35&lt;&gt;"V", COUNTIFS(IM!$F:$F,A35, IM!$AD:$AD, "O", IM!$X:$X, "&gt;="&amp;$R$2, IM!$X:$X, "&lt;="&amp;$S$2)&gt;0), "V", "")</f>
        <v/>
      </c>
      <c r="E35" s="355">
        <f>IF(AND(C35&lt;&gt;"V",D35&lt;&gt;"V", COUNTIFS(IM!$F:$F, A35, IM!$AD:$AD, "O", IM!$X:$X, "&gt;="&amp;$R$3, IM!$X:$X, "&lt;="&amp;$S$3)&gt;0), "V", "")</f>
        <v/>
      </c>
      <c r="F35" s="233">
        <f>IF(COUNTBLANK(C35:E35)=3,"未保養","")</f>
        <v/>
      </c>
      <c r="G35" s="233">
        <f>IF(AND(VLOOKUP(A35,門市主檔!A:Y,25,FALSE)="STAR", VLOOKUP(A35,門市主檔!A:N,14,FALSE)=""), "未更換", IF(VLOOKUP(A35,門市主檔!A:Y,25,FALSE)&lt;&gt;"STAR", "無專案", "已更換"))</f>
        <v/>
      </c>
      <c r="H35" s="339">
        <f>VLOOKUP(A35,門市主檔!A:U,21,FALSE)</f>
        <v/>
      </c>
      <c r="I35" s="233">
        <f>VLOOKUP(A35,'0919門市清單主檔'!B:V,21,FALSE)</f>
        <v/>
      </c>
      <c r="J35" s="245" t="n">
        <v>45702.64166666667</v>
      </c>
      <c r="K35" s="234" t="n"/>
      <c r="L35" s="234" t="n"/>
      <c r="M35" s="234" t="n"/>
      <c r="N35" s="234" t="n"/>
      <c r="O35" s="234" t="n"/>
      <c r="P35" s="211" t="inlineStr">
        <is>
          <t>THILF0</t>
        </is>
      </c>
      <c r="Q35" s="241" t="inlineStr">
        <is>
          <t>萊爾富</t>
        </is>
      </c>
    </row>
    <row r="36" ht="19.5" customHeight="1" s="140">
      <c r="A36" s="233" t="n">
        <v>3741</v>
      </c>
      <c r="B36" s="233">
        <f>VLOOKUP(A36,門市主檔!A:B,2,FALSE)</f>
        <v/>
      </c>
      <c r="C36" s="355">
        <f>IF(COUNTIFS(IM!$F:$F,A36,IM!$AD:$AD,"O",IM!$X:$X,"&gt;="&amp;$R$1, IM!$X:$X,"&lt;="&amp;$S$1)&gt;0,"V","")</f>
        <v/>
      </c>
      <c r="D36" s="355">
        <f>IF(AND(C36&lt;&gt;"V", COUNTIFS(IM!$F:$F,A36, IM!$AD:$AD, "O", IM!$X:$X, "&gt;="&amp;$R$2, IM!$X:$X, "&lt;="&amp;$S$2)&gt;0), "V", "")</f>
        <v/>
      </c>
      <c r="E36" s="355">
        <f>IF(AND(C36&lt;&gt;"V",D36&lt;&gt;"V", COUNTIFS(IM!$F:$F, A36, IM!$AD:$AD, "O", IM!$X:$X, "&gt;="&amp;$R$3, IM!$X:$X, "&lt;="&amp;$S$3)&gt;0), "V", "")</f>
        <v/>
      </c>
      <c r="F36" s="233">
        <f>IF(COUNTBLANK(C36:E36)=3,"未保養","")</f>
        <v/>
      </c>
      <c r="G36" s="233">
        <f>IF(AND(VLOOKUP(A36,門市主檔!A:Y,25,FALSE)="STAR", VLOOKUP(A36,門市主檔!A:N,14,FALSE)=""), "未更換", IF(VLOOKUP(A36,門市主檔!A:Y,25,FALSE)&lt;&gt;"STAR", "無專案", "已更換"))</f>
        <v/>
      </c>
      <c r="H36" s="339">
        <f>VLOOKUP(A36,門市主檔!A:U,21,FALSE)</f>
        <v/>
      </c>
      <c r="I36" s="233">
        <f>VLOOKUP(A36,'0919門市清單主檔'!B:V,21,FALSE)</f>
        <v/>
      </c>
      <c r="J36" s="245" t="n">
        <v>45701.53958333333</v>
      </c>
      <c r="K36" s="234" t="n"/>
      <c r="L36" s="234" t="n"/>
      <c r="M36" s="234" t="n"/>
      <c r="N36" s="234" t="n"/>
      <c r="O36" s="234" t="n"/>
      <c r="P36" s="211" t="inlineStr">
        <is>
          <t>THILF0</t>
        </is>
      </c>
      <c r="Q36" s="241" t="inlineStr">
        <is>
          <t>萊爾富</t>
        </is>
      </c>
    </row>
    <row r="37" ht="19.5" customHeight="1" s="140">
      <c r="A37" s="233" t="inlineStr">
        <is>
          <t>D028</t>
        </is>
      </c>
      <c r="B37" s="233">
        <f>VLOOKUP(A37,門市主檔!A:B,2,FALSE)</f>
        <v/>
      </c>
      <c r="C37" s="355">
        <f>IF(COUNTIFS(IM!$F:$F,A37,IM!$AD:$AD,"O",IM!$X:$X,"&gt;="&amp;$R$1, IM!$X:$X,"&lt;="&amp;$S$1)&gt;0,"V","")</f>
        <v/>
      </c>
      <c r="D37" s="355">
        <f>IF(AND(C37&lt;&gt;"V", COUNTIFS(IM!$F:$F,A37, IM!$AD:$AD, "O", IM!$X:$X, "&gt;="&amp;$R$2, IM!$X:$X, "&lt;="&amp;$S$2)&gt;0), "V", "")</f>
        <v/>
      </c>
      <c r="E37" s="355">
        <f>IF(AND(C37&lt;&gt;"V",D37&lt;&gt;"V", COUNTIFS(IM!$F:$F, A37, IM!$AD:$AD, "O", IM!$X:$X, "&gt;="&amp;$R$3, IM!$X:$X, "&lt;="&amp;$S$3)&gt;0), "V", "")</f>
        <v/>
      </c>
      <c r="F37" s="233">
        <f>IF(COUNTBLANK(C37:E37)=3,"未保養","")</f>
        <v/>
      </c>
      <c r="G37" s="233">
        <f>IF(AND(VLOOKUP(A37,門市主檔!A:Y,25,FALSE)="STAR", VLOOKUP(A37,門市主檔!A:N,14,FALSE)=""), "未更換", IF(VLOOKUP(A37,門市主檔!A:Y,25,FALSE)&lt;&gt;"STAR", "無專案", "已更換"))</f>
        <v/>
      </c>
      <c r="H37" s="339">
        <f>VLOOKUP(A37,門市主檔!A:U,21,FALSE)</f>
        <v/>
      </c>
      <c r="I37" s="233">
        <f>VLOOKUP(A37,'0919門市清單主檔'!B:V,21,FALSE)</f>
        <v/>
      </c>
      <c r="J37" s="245" t="n">
        <v>45702.47986111111</v>
      </c>
      <c r="K37" s="234" t="n"/>
      <c r="L37" s="234" t="n"/>
      <c r="M37" s="234" t="n"/>
      <c r="N37" s="234" t="n"/>
      <c r="O37" s="234" t="n"/>
      <c r="P37" s="211" t="inlineStr">
        <is>
          <t>THILF0</t>
        </is>
      </c>
      <c r="Q37" s="241" t="inlineStr">
        <is>
          <t>萊爾富</t>
        </is>
      </c>
    </row>
    <row r="38" ht="19.5" customHeight="1" s="140">
      <c r="A38" s="233" t="n">
        <v>3957</v>
      </c>
      <c r="B38" s="233">
        <f>VLOOKUP(A38,門市主檔!A:B,2,FALSE)</f>
        <v/>
      </c>
      <c r="C38" s="355">
        <f>IF(COUNTIFS(IM!$F:$F,A38,IM!$AD:$AD,"O",IM!$X:$X,"&gt;="&amp;$R$1, IM!$X:$X,"&lt;="&amp;$S$1)&gt;0,"V","")</f>
        <v/>
      </c>
      <c r="D38" s="355">
        <f>IF(AND(C38&lt;&gt;"V", COUNTIFS(IM!$F:$F,A38, IM!$AD:$AD, "O", IM!$X:$X, "&gt;="&amp;$R$2, IM!$X:$X, "&lt;="&amp;$S$2)&gt;0), "V", "")</f>
        <v/>
      </c>
      <c r="E38" s="355">
        <f>IF(AND(C38&lt;&gt;"V",D38&lt;&gt;"V", COUNTIFS(IM!$F:$F, A38, IM!$AD:$AD, "O", IM!$X:$X, "&gt;="&amp;$R$3, IM!$X:$X, "&lt;="&amp;$S$3)&gt;0), "V", "")</f>
        <v/>
      </c>
      <c r="F38" s="233">
        <f>IF(COUNTBLANK(C38:E38)=3,"未保養","")</f>
        <v/>
      </c>
      <c r="G38" s="233">
        <f>IF(AND(VLOOKUP(A38,門市主檔!A:Y,25,FALSE)="STAR", VLOOKUP(A38,門市主檔!A:N,14,FALSE)=""), "未更換", IF(VLOOKUP(A38,門市主檔!A:Y,25,FALSE)&lt;&gt;"STAR", "無專案", "已更換"))</f>
        <v/>
      </c>
      <c r="H38" s="339">
        <f>VLOOKUP(A38,門市主檔!A:U,21,FALSE)</f>
        <v/>
      </c>
      <c r="I38" s="233">
        <f>VLOOKUP(A38,'0919門市清單主檔'!B:V,21,FALSE)</f>
        <v/>
      </c>
      <c r="J38" s="245" t="n">
        <v>45720.64097222222</v>
      </c>
      <c r="K38" s="234" t="n"/>
      <c r="L38" s="234" t="n"/>
      <c r="M38" s="234" t="n"/>
      <c r="N38" s="234" t="n"/>
      <c r="O38" s="234" t="n"/>
      <c r="P38" s="211" t="inlineStr">
        <is>
          <t>THILF0</t>
        </is>
      </c>
      <c r="Q38" s="241" t="inlineStr">
        <is>
          <t>萊爾富</t>
        </is>
      </c>
    </row>
    <row r="39" ht="19.5" customHeight="1" s="140">
      <c r="A39" s="233" t="inlineStr">
        <is>
          <t>D195</t>
        </is>
      </c>
      <c r="B39" s="233">
        <f>VLOOKUP(A39,門市主檔!A:B,2,FALSE)</f>
        <v/>
      </c>
      <c r="C39" s="355">
        <f>IF(COUNTIFS(IM!$F:$F,A39,IM!$AD:$AD,"O",IM!$X:$X,"&gt;="&amp;$R$1, IM!$X:$X,"&lt;="&amp;$S$1)&gt;0,"V","")</f>
        <v/>
      </c>
      <c r="D39" s="355">
        <f>IF(AND(C39&lt;&gt;"V", COUNTIFS(IM!$F:$F,A39, IM!$AD:$AD, "O", IM!$X:$X, "&gt;="&amp;$R$2, IM!$X:$X, "&lt;="&amp;$S$2)&gt;0), "V", "")</f>
        <v/>
      </c>
      <c r="E39" s="355">
        <f>IF(AND(C39&lt;&gt;"V",D39&lt;&gt;"V", COUNTIFS(IM!$F:$F, A39, IM!$AD:$AD, "O", IM!$X:$X, "&gt;="&amp;$R$3, IM!$X:$X, "&lt;="&amp;$S$3)&gt;0), "V", "")</f>
        <v/>
      </c>
      <c r="F39" s="233">
        <f>IF(COUNTBLANK(C39:E39)=3,"未保養","")</f>
        <v/>
      </c>
      <c r="G39" s="233">
        <f>IF(AND(VLOOKUP(A39,門市主檔!A:Y,25,FALSE)="STAR", VLOOKUP(A39,門市主檔!A:N,14,FALSE)=""), "未更換", IF(VLOOKUP(A39,門市主檔!A:Y,25,FALSE)&lt;&gt;"STAR", "無專案", "已更換"))</f>
        <v/>
      </c>
      <c r="H39" s="339">
        <f>VLOOKUP(A39,門市主檔!A:U,21,FALSE)</f>
        <v/>
      </c>
      <c r="I39" s="233">
        <f>VLOOKUP(A39,'0919門市清單主檔'!B:V,21,FALSE)</f>
        <v/>
      </c>
      <c r="J39" s="245" t="n">
        <v>45715.51041666666</v>
      </c>
      <c r="K39" s="234" t="n"/>
      <c r="L39" s="234" t="n"/>
      <c r="M39" s="234" t="n"/>
      <c r="N39" s="234" t="n"/>
      <c r="O39" s="234" t="n"/>
      <c r="P39" s="211" t="inlineStr">
        <is>
          <t>THILF0</t>
        </is>
      </c>
      <c r="Q39" s="241" t="inlineStr">
        <is>
          <t>萊爾富</t>
        </is>
      </c>
    </row>
    <row r="40" ht="19.5" customHeight="1" s="140">
      <c r="A40" s="233" t="n">
        <v>4196</v>
      </c>
      <c r="B40" s="233">
        <f>VLOOKUP(A40,門市主檔!A:B,2,FALSE)</f>
        <v/>
      </c>
      <c r="C40" s="355">
        <f>IF(COUNTIFS(IM!$F:$F,A40,IM!$AD:$AD,"O",IM!$X:$X,"&gt;="&amp;$R$1, IM!$X:$X,"&lt;="&amp;$S$1)&gt;0,"V","")</f>
        <v/>
      </c>
      <c r="D40" s="355">
        <f>IF(AND(C40&lt;&gt;"V", COUNTIFS(IM!$F:$F,A40, IM!$AD:$AD, "O", IM!$X:$X, "&gt;="&amp;$R$2, IM!$X:$X, "&lt;="&amp;$S$2)&gt;0), "V", "")</f>
        <v/>
      </c>
      <c r="E40" s="355">
        <f>IF(AND(C40&lt;&gt;"V",D40&lt;&gt;"V", COUNTIFS(IM!$F:$F, A40, IM!$AD:$AD, "O", IM!$X:$X, "&gt;="&amp;$R$3, IM!$X:$X, "&lt;="&amp;$S$3)&gt;0), "V", "")</f>
        <v/>
      </c>
      <c r="F40" s="233">
        <f>IF(COUNTBLANK(C40:E40)=3,"未保養","")</f>
        <v/>
      </c>
      <c r="G40" s="233">
        <f>IF(AND(VLOOKUP(A40,門市主檔!A:Y,25,FALSE)="STAR", VLOOKUP(A40,門市主檔!A:N,14,FALSE)=""), "未更換", IF(VLOOKUP(A40,門市主檔!A:Y,25,FALSE)&lt;&gt;"STAR", "無專案", "已更換"))</f>
        <v/>
      </c>
      <c r="H40" s="339">
        <f>VLOOKUP(A40,門市主檔!A:U,21,FALSE)</f>
        <v/>
      </c>
      <c r="I40" s="233">
        <f>VLOOKUP(A40,'0919門市清單主檔'!B:V,21,FALSE)</f>
        <v/>
      </c>
      <c r="J40" s="245" t="n">
        <v>45708.61180555556</v>
      </c>
      <c r="K40" s="234" t="n"/>
      <c r="L40" s="234" t="n"/>
      <c r="M40" s="234" t="n"/>
      <c r="N40" s="234" t="n"/>
      <c r="O40" s="234" t="n"/>
      <c r="P40" s="211" t="inlineStr">
        <is>
          <t>THILF0</t>
        </is>
      </c>
      <c r="Q40" s="241" t="inlineStr">
        <is>
          <t>萊爾富</t>
        </is>
      </c>
    </row>
    <row r="41" ht="19.5" customHeight="1" s="140">
      <c r="A41" s="233" t="inlineStr">
        <is>
          <t>D620</t>
        </is>
      </c>
      <c r="B41" s="233">
        <f>VLOOKUP(A41,門市主檔!A:B,2,FALSE)</f>
        <v/>
      </c>
      <c r="C41" s="355">
        <f>IF(COUNTIFS(IM!$F:$F,A41,IM!$AD:$AD,"O",IM!$X:$X,"&gt;="&amp;$R$1, IM!$X:$X,"&lt;="&amp;$S$1)&gt;0,"V","")</f>
        <v/>
      </c>
      <c r="D41" s="355">
        <f>IF(AND(C41&lt;&gt;"V", COUNTIFS(IM!$F:$F,A41, IM!$AD:$AD, "O", IM!$X:$X, "&gt;="&amp;$R$2, IM!$X:$X, "&lt;="&amp;$S$2)&gt;0), "V", "")</f>
        <v/>
      </c>
      <c r="E41" s="355">
        <f>IF(AND(C41&lt;&gt;"V",D41&lt;&gt;"V", COUNTIFS(IM!$F:$F, A41, IM!$AD:$AD, "O", IM!$X:$X, "&gt;="&amp;$R$3, IM!$X:$X, "&lt;="&amp;$S$3)&gt;0), "V", "")</f>
        <v/>
      </c>
      <c r="F41" s="233">
        <f>IF(COUNTBLANK(C41:E41)=3,"未保養","")</f>
        <v/>
      </c>
      <c r="G41" s="233">
        <f>IF(AND(VLOOKUP(A41,門市主檔!A:Y,25,FALSE)="STAR", VLOOKUP(A41,門市主檔!A:N,14,FALSE)=""), "未更換", IF(VLOOKUP(A41,門市主檔!A:Y,25,FALSE)&lt;&gt;"STAR", "無專案", "已更換"))</f>
        <v/>
      </c>
      <c r="H41" s="339">
        <f>VLOOKUP(A41,門市主檔!A:U,21,FALSE)</f>
        <v/>
      </c>
      <c r="I41" s="233">
        <f>VLOOKUP(A41,'0919門市清單主檔'!B:V,21,FALSE)</f>
        <v/>
      </c>
      <c r="J41" s="245" t="n">
        <v>45719.66180555556</v>
      </c>
      <c r="K41" s="234" t="n"/>
      <c r="L41" s="234" t="n"/>
      <c r="M41" s="234" t="n"/>
      <c r="N41" s="234" t="n"/>
      <c r="O41" s="234" t="n"/>
      <c r="P41" s="211" t="inlineStr">
        <is>
          <t>THILF0</t>
        </is>
      </c>
      <c r="Q41" s="241" t="inlineStr">
        <is>
          <t>萊爾富</t>
        </is>
      </c>
    </row>
    <row r="42" ht="19.5" customHeight="1" s="140">
      <c r="A42" s="233" t="n">
        <v>4210</v>
      </c>
      <c r="B42" s="233">
        <f>VLOOKUP(A42,門市主檔!A:B,2,FALSE)</f>
        <v/>
      </c>
      <c r="C42" s="355">
        <f>IF(COUNTIFS(IM!$F:$F,A42,IM!$AD:$AD,"O",IM!$X:$X,"&gt;="&amp;$R$1, IM!$X:$X,"&lt;="&amp;$S$1)&gt;0,"V","")</f>
        <v/>
      </c>
      <c r="D42" s="355">
        <f>IF(AND(C42&lt;&gt;"V", COUNTIFS(IM!$F:$F,A42, IM!$AD:$AD, "O", IM!$X:$X, "&gt;="&amp;$R$2, IM!$X:$X, "&lt;="&amp;$S$2)&gt;0), "V", "")</f>
        <v/>
      </c>
      <c r="E42" s="355">
        <f>IF(AND(C42&lt;&gt;"V",D42&lt;&gt;"V", COUNTIFS(IM!$F:$F, A42, IM!$AD:$AD, "O", IM!$X:$X, "&gt;="&amp;$R$3, IM!$X:$X, "&lt;="&amp;$S$3)&gt;0), "V", "")</f>
        <v/>
      </c>
      <c r="F42" s="233">
        <f>IF(COUNTBLANK(C42:E42)=3,"未保養","")</f>
        <v/>
      </c>
      <c r="G42" s="233">
        <f>IF(AND(VLOOKUP(A42,門市主檔!A:Y,25,FALSE)="STAR", VLOOKUP(A42,門市主檔!A:N,14,FALSE)=""), "未更換", IF(VLOOKUP(A42,門市主檔!A:Y,25,FALSE)&lt;&gt;"STAR", "無專案", "已更換"))</f>
        <v/>
      </c>
      <c r="H42" s="339">
        <f>VLOOKUP(A42,門市主檔!A:U,21,FALSE)</f>
        <v/>
      </c>
      <c r="I42" s="233">
        <f>VLOOKUP(A42,'0919門市清單主檔'!B:V,21,FALSE)</f>
        <v/>
      </c>
      <c r="J42" s="245" t="n">
        <v>45708.63333333333</v>
      </c>
      <c r="K42" s="234" t="n"/>
      <c r="L42" s="234" t="n"/>
      <c r="M42" s="234" t="n"/>
      <c r="N42" s="234" t="n"/>
      <c r="O42" s="234" t="n"/>
      <c r="P42" s="211" t="inlineStr">
        <is>
          <t>THILF0</t>
        </is>
      </c>
      <c r="Q42" s="241" t="inlineStr">
        <is>
          <t>萊爾富</t>
        </is>
      </c>
    </row>
    <row r="43" ht="19.5" customHeight="1" s="140">
      <c r="A43" s="233" t="n">
        <v>4388</v>
      </c>
      <c r="B43" s="233">
        <f>VLOOKUP(A43,門市主檔!A:B,2,FALSE)</f>
        <v/>
      </c>
      <c r="C43" s="355">
        <f>IF(COUNTIFS(IM!$F:$F,A43,IM!$AD:$AD,"O",IM!$X:$X,"&gt;="&amp;$R$1, IM!$X:$X,"&lt;="&amp;$S$1)&gt;0,"V","")</f>
        <v/>
      </c>
      <c r="D43" s="355">
        <f>IF(AND(C43&lt;&gt;"V", COUNTIFS(IM!$F:$F,A43, IM!$AD:$AD, "O", IM!$X:$X, "&gt;="&amp;$R$2, IM!$X:$X, "&lt;="&amp;$S$2)&gt;0), "V", "")</f>
        <v/>
      </c>
      <c r="E43" s="355">
        <f>IF(AND(C43&lt;&gt;"V",D43&lt;&gt;"V", COUNTIFS(IM!$F:$F, A43, IM!$AD:$AD, "O", IM!$X:$X, "&gt;="&amp;$R$3, IM!$X:$X, "&lt;="&amp;$S$3)&gt;0), "V", "")</f>
        <v/>
      </c>
      <c r="F43" s="233">
        <f>IF(COUNTBLANK(C43:E43)=3,"未保養","")</f>
        <v/>
      </c>
      <c r="G43" s="233">
        <f>IF(AND(VLOOKUP(A43,門市主檔!A:Y,25,FALSE)="STAR", VLOOKUP(A43,門市主檔!A:N,14,FALSE)=""), "未更換", IF(VLOOKUP(A43,門市主檔!A:Y,25,FALSE)&lt;&gt;"STAR", "無專案", "已更換"))</f>
        <v/>
      </c>
      <c r="H43" s="339">
        <f>VLOOKUP(A43,門市主檔!A:U,21,FALSE)</f>
        <v/>
      </c>
      <c r="I43" s="233">
        <f>VLOOKUP(A43,'0919門市清單主檔'!B:V,21,FALSE)</f>
        <v/>
      </c>
      <c r="J43" s="245" t="n">
        <v>45702.68402777778</v>
      </c>
      <c r="K43" s="211" t="n"/>
      <c r="L43" s="211" t="n"/>
      <c r="M43" s="211" t="n"/>
      <c r="N43" s="211" t="n"/>
      <c r="O43" s="211" t="n"/>
      <c r="P43" s="211" t="inlineStr">
        <is>
          <t>THILF0</t>
        </is>
      </c>
      <c r="Q43" s="241" t="inlineStr">
        <is>
          <t>萊爾富</t>
        </is>
      </c>
    </row>
    <row r="44" ht="19.5" customHeight="1" s="140">
      <c r="A44" s="233" t="n">
        <v>2042</v>
      </c>
      <c r="B44" s="233">
        <f>VLOOKUP(A44,門市主檔!A:B,2,FALSE)</f>
        <v/>
      </c>
      <c r="C44" s="355">
        <f>IF(COUNTIFS(IM!$F:$F,A44,IM!$AD:$AD,"O",IM!$X:$X,"&gt;="&amp;$R$1, IM!$X:$X,"&lt;="&amp;$S$1)&gt;0,"V","")</f>
        <v/>
      </c>
      <c r="D44" s="355">
        <f>IF(AND(C44&lt;&gt;"V", COUNTIFS(IM!$F:$F,A44, IM!$AD:$AD, "O", IM!$X:$X, "&gt;="&amp;$R$2, IM!$X:$X, "&lt;="&amp;$S$2)&gt;0), "V", "")</f>
        <v/>
      </c>
      <c r="E44" s="355">
        <f>IF(AND(C44&lt;&gt;"V",D44&lt;&gt;"V", COUNTIFS(IM!$F:$F, A44, IM!$AD:$AD, "O", IM!$X:$X, "&gt;="&amp;$R$3, IM!$X:$X, "&lt;="&amp;$S$3)&gt;0), "V", "")</f>
        <v/>
      </c>
      <c r="F44" s="233">
        <f>IF(COUNTBLANK(C44:E44)=3,"未保養","")</f>
        <v/>
      </c>
      <c r="G44" s="233">
        <f>IF(AND(VLOOKUP(A44,門市主檔!A:Y,25,FALSE)="STAR", VLOOKUP(A44,門市主檔!A:N,14,FALSE)=""), "未更換", IF(VLOOKUP(A44,門市主檔!A:Y,25,FALSE)&lt;&gt;"STAR", "無專案", "已更換"))</f>
        <v/>
      </c>
      <c r="H44" s="339">
        <f>VLOOKUP(A44,門市主檔!A:U,21,FALSE)</f>
        <v/>
      </c>
      <c r="I44" s="233">
        <f>VLOOKUP(A44,'0919門市清單主檔'!B:V,21,FALSE)</f>
        <v/>
      </c>
      <c r="J44" s="245" t="n">
        <v>45701.58819444444</v>
      </c>
      <c r="K44" s="234" t="n"/>
      <c r="L44" s="234" t="n"/>
      <c r="M44" s="234" t="n"/>
      <c r="N44" s="234" t="n"/>
      <c r="O44" s="234" t="n"/>
      <c r="P44" s="211" t="inlineStr">
        <is>
          <t>THILF0</t>
        </is>
      </c>
      <c r="Q44" s="241" t="inlineStr">
        <is>
          <t>萊爾富</t>
        </is>
      </c>
    </row>
    <row r="45" ht="19.5" customHeight="1" s="140">
      <c r="A45" s="233" t="n">
        <v>2302</v>
      </c>
      <c r="B45" s="233">
        <f>VLOOKUP(A45,門市主檔!A:B,2,FALSE)</f>
        <v/>
      </c>
      <c r="C45" s="355">
        <f>IF(COUNTIFS(IM!$F:$F,A45,IM!$AD:$AD,"O",IM!$X:$X,"&gt;="&amp;$R$1, IM!$X:$X,"&lt;="&amp;$S$1)&gt;0,"V","")</f>
        <v/>
      </c>
      <c r="D45" s="355">
        <f>IF(AND(C45&lt;&gt;"V", COUNTIFS(IM!$F:$F,A45, IM!$AD:$AD, "O", IM!$X:$X, "&gt;="&amp;$R$2, IM!$X:$X, "&lt;="&amp;$S$2)&gt;0), "V", "")</f>
        <v/>
      </c>
      <c r="E45" s="355">
        <f>IF(AND(C45&lt;&gt;"V",D45&lt;&gt;"V", COUNTIFS(IM!$F:$F, A45, IM!$AD:$AD, "O", IM!$X:$X, "&gt;="&amp;$R$3, IM!$X:$X, "&lt;="&amp;$S$3)&gt;0), "V", "")</f>
        <v/>
      </c>
      <c r="F45" s="233">
        <f>IF(COUNTBLANK(C45:E45)=3,"未保養","")</f>
        <v/>
      </c>
      <c r="G45" s="233">
        <f>IF(AND(VLOOKUP(A45,門市主檔!A:Y,25,FALSE)="STAR", VLOOKUP(A45,門市主檔!A:N,14,FALSE)=""), "未更換", IF(VLOOKUP(A45,門市主檔!A:Y,25,FALSE)&lt;&gt;"STAR", "無專案", "已更換"))</f>
        <v/>
      </c>
      <c r="H45" s="339">
        <f>VLOOKUP(A45,門市主檔!A:U,21,FALSE)</f>
        <v/>
      </c>
      <c r="I45" s="233">
        <f>VLOOKUP(A45,'0919門市清單主檔'!B:V,21,FALSE)</f>
        <v/>
      </c>
      <c r="J45" s="245" t="n">
        <v>45721.49722222222</v>
      </c>
      <c r="K45" s="234" t="n"/>
      <c r="L45" s="234" t="n"/>
      <c r="M45" s="234" t="n"/>
      <c r="N45" s="234" t="n"/>
      <c r="O45" s="234" t="n"/>
      <c r="P45" s="211" t="inlineStr">
        <is>
          <t>THILF0</t>
        </is>
      </c>
      <c r="Q45" s="241" t="inlineStr">
        <is>
          <t>萊爾富</t>
        </is>
      </c>
    </row>
    <row r="46" ht="19.5" customHeight="1" s="140">
      <c r="A46" s="233" t="n">
        <v>2349</v>
      </c>
      <c r="B46" s="233">
        <f>VLOOKUP(A46,門市主檔!A:B,2,FALSE)</f>
        <v/>
      </c>
      <c r="C46" s="355">
        <f>IF(COUNTIFS(IM!$F:$F,A46,IM!$AD:$AD,"O",IM!$X:$X,"&gt;="&amp;$R$1, IM!$X:$X,"&lt;="&amp;$S$1)&gt;0,"V","")</f>
        <v/>
      </c>
      <c r="D46" s="355">
        <f>IF(AND(C46&lt;&gt;"V", COUNTIFS(IM!$F:$F,A46, IM!$AD:$AD, "O", IM!$X:$X, "&gt;="&amp;$R$2, IM!$X:$X, "&lt;="&amp;$S$2)&gt;0), "V", "")</f>
        <v/>
      </c>
      <c r="E46" s="355">
        <f>IF(AND(C46&lt;&gt;"V",D46&lt;&gt;"V", COUNTIFS(IM!$F:$F, A46, IM!$AD:$AD, "O", IM!$X:$X, "&gt;="&amp;$R$3, IM!$X:$X, "&lt;="&amp;$S$3)&gt;0), "V", "")</f>
        <v/>
      </c>
      <c r="F46" s="233">
        <f>IF(COUNTBLANK(C46:E46)=3,"未保養","")</f>
        <v/>
      </c>
      <c r="G46" s="233">
        <f>IF(AND(VLOOKUP(A46,門市主檔!A:Y,25,FALSE)="STAR", VLOOKUP(A46,門市主檔!A:N,14,FALSE)=""), "未更換", IF(VLOOKUP(A46,門市主檔!A:Y,25,FALSE)&lt;&gt;"STAR", "無專案", "已更換"))</f>
        <v/>
      </c>
      <c r="H46" s="339">
        <f>VLOOKUP(A46,門市主檔!A:U,21,FALSE)</f>
        <v/>
      </c>
      <c r="I46" s="233">
        <f>VLOOKUP(A46,'0919門市清單主檔'!B:V,21,FALSE)</f>
        <v/>
      </c>
      <c r="J46" s="245" t="n">
        <v>45708.47152777778</v>
      </c>
      <c r="K46" s="234" t="n"/>
      <c r="L46" s="234" t="n"/>
      <c r="M46" s="234" t="n"/>
      <c r="N46" s="234" t="n"/>
      <c r="O46" s="234" t="n"/>
      <c r="P46" s="211" t="n"/>
      <c r="Q46" s="241" t="inlineStr">
        <is>
          <t>萊爾富</t>
        </is>
      </c>
    </row>
    <row r="47" ht="19.5" customHeight="1" s="140">
      <c r="A47" s="233" t="n">
        <v>2935</v>
      </c>
      <c r="B47" s="233">
        <f>VLOOKUP(A47,門市主檔!A:B,2,FALSE)</f>
        <v/>
      </c>
      <c r="C47" s="355">
        <f>IF(COUNTIFS(IM!$F:$F,A47,IM!$AD:$AD,"O",IM!$X:$X,"&gt;="&amp;$R$1, IM!$X:$X,"&lt;="&amp;$S$1)&gt;0,"V","")</f>
        <v/>
      </c>
      <c r="D47" s="355">
        <f>IF(AND(C47&lt;&gt;"V", COUNTIFS(IM!$F:$F,A47, IM!$AD:$AD, "O", IM!$X:$X, "&gt;="&amp;$R$2, IM!$X:$X, "&lt;="&amp;$S$2)&gt;0), "V", "")</f>
        <v/>
      </c>
      <c r="E47" s="355">
        <f>IF(AND(C47&lt;&gt;"V",D47&lt;&gt;"V", COUNTIFS(IM!$F:$F, A47, IM!$AD:$AD, "O", IM!$X:$X, "&gt;="&amp;$R$3, IM!$X:$X, "&lt;="&amp;$S$3)&gt;0), "V", "")</f>
        <v/>
      </c>
      <c r="F47" s="233">
        <f>IF(COUNTBLANK(C47:E47)=3,"未保養","")</f>
        <v/>
      </c>
      <c r="G47" s="233">
        <f>IF(AND(VLOOKUP(A47,門市主檔!A:Y,25,FALSE)="STAR", VLOOKUP(A47,門市主檔!A:N,14,FALSE)=""), "未更換", IF(VLOOKUP(A47,門市主檔!A:Y,25,FALSE)&lt;&gt;"STAR", "無專案", "已更換"))</f>
        <v/>
      </c>
      <c r="H47" s="339">
        <f>VLOOKUP(A47,門市主檔!A:U,21,FALSE)</f>
        <v/>
      </c>
      <c r="I47" s="233">
        <f>VLOOKUP(A47,'0919門市清單主檔'!B:V,21,FALSE)</f>
        <v/>
      </c>
      <c r="J47" s="245" t="n">
        <v>45701.50138888889</v>
      </c>
      <c r="K47" s="234" t="n"/>
      <c r="L47" s="234" t="n"/>
      <c r="M47" s="234" t="n"/>
      <c r="N47" s="234" t="n"/>
      <c r="O47" s="234" t="n"/>
      <c r="P47" s="211" t="n"/>
      <c r="Q47" s="241" t="inlineStr">
        <is>
          <t>萊爾富</t>
        </is>
      </c>
    </row>
    <row r="48" ht="19.5" customHeight="1" s="140">
      <c r="A48" s="233" t="inlineStr">
        <is>
          <t>D346</t>
        </is>
      </c>
      <c r="B48" s="233">
        <f>VLOOKUP(A48,門市主檔!A:B,2,FALSE)</f>
        <v/>
      </c>
      <c r="C48" s="355">
        <f>IF(COUNTIFS(IM!$F:$F,A48,IM!$AD:$AD,"O",IM!$X:$X,"&gt;="&amp;$R$1, IM!$X:$X,"&lt;="&amp;$S$1)&gt;0,"V","")</f>
        <v/>
      </c>
      <c r="D48" s="355">
        <f>IF(AND(C48&lt;&gt;"V", COUNTIFS(IM!$F:$F,A48, IM!$AD:$AD, "O", IM!$X:$X, "&gt;="&amp;$R$2, IM!$X:$X, "&lt;="&amp;$S$2)&gt;0), "V", "")</f>
        <v/>
      </c>
      <c r="E48" s="355">
        <f>IF(AND(C48&lt;&gt;"V",D48&lt;&gt;"V", COUNTIFS(IM!$F:$F, A48, IM!$AD:$AD, "O", IM!$X:$X, "&gt;="&amp;$R$3, IM!$X:$X, "&lt;="&amp;$S$3)&gt;0), "V", "")</f>
        <v/>
      </c>
      <c r="F48" s="233">
        <f>IF(COUNTBLANK(C48:E48)=3,"未保養","")</f>
        <v/>
      </c>
      <c r="G48" s="233">
        <f>IF(AND(VLOOKUP(A48,門市主檔!A:Y,25,FALSE)="STAR", VLOOKUP(A48,門市主檔!A:N,14,FALSE)=""), "未更換", IF(VLOOKUP(A48,門市主檔!A:Y,25,FALSE)&lt;&gt;"STAR", "無專案", "已更換"))</f>
        <v/>
      </c>
      <c r="H48" s="339">
        <f>VLOOKUP(A48,門市主檔!A:U,21,FALSE)</f>
        <v/>
      </c>
      <c r="I48" s="233">
        <f>VLOOKUP(A48,'0919門市清單主檔'!B:V,21,FALSE)</f>
        <v/>
      </c>
      <c r="J48" s="245" t="n">
        <v>45719.70138888889</v>
      </c>
      <c r="K48" s="234" t="n"/>
      <c r="L48" s="234" t="n"/>
      <c r="M48" s="234" t="n"/>
      <c r="N48" s="234" t="n"/>
      <c r="O48" s="234" t="n"/>
      <c r="P48" s="211" t="n"/>
      <c r="Q48" s="241" t="inlineStr">
        <is>
          <t>萊爾富</t>
        </is>
      </c>
    </row>
    <row r="49" ht="19.5" customHeight="1" s="140">
      <c r="A49" s="233" t="n">
        <v>3890</v>
      </c>
      <c r="B49" s="233">
        <f>VLOOKUP(A49,門市主檔!A:B,2,FALSE)</f>
        <v/>
      </c>
      <c r="C49" s="355">
        <f>IF(COUNTIFS(IM!$F:$F,A49,IM!$AD:$AD,"O",IM!$X:$X,"&gt;="&amp;$R$1, IM!$X:$X,"&lt;="&amp;$S$1)&gt;0,"V","")</f>
        <v/>
      </c>
      <c r="D49" s="355">
        <f>IF(AND(C49&lt;&gt;"V", COUNTIFS(IM!$F:$F,A49, IM!$AD:$AD, "O", IM!$X:$X, "&gt;="&amp;$R$2, IM!$X:$X, "&lt;="&amp;$S$2)&gt;0), "V", "")</f>
        <v/>
      </c>
      <c r="E49" s="355">
        <f>IF(AND(C49&lt;&gt;"V",D49&lt;&gt;"V", COUNTIFS(IM!$F:$F, A49, IM!$AD:$AD, "O", IM!$X:$X, "&gt;="&amp;$R$3, IM!$X:$X, "&lt;="&amp;$S$3)&gt;0), "V", "")</f>
        <v/>
      </c>
      <c r="F49" s="233">
        <f>IF(COUNTBLANK(C49:E49)=3,"未保養","")</f>
        <v/>
      </c>
      <c r="G49" s="233">
        <f>IF(AND(VLOOKUP(A49,門市主檔!A:Y,25,FALSE)="STAR", VLOOKUP(A49,門市主檔!A:N,14,FALSE)=""), "未更換", IF(VLOOKUP(A49,門市主檔!A:Y,25,FALSE)&lt;&gt;"STAR", "無專案", "已更換"))</f>
        <v/>
      </c>
      <c r="H49" s="339">
        <f>VLOOKUP(A49,門市主檔!A:U,21,FALSE)</f>
        <v/>
      </c>
      <c r="I49" s="233">
        <f>VLOOKUP(A49,'0919門市清單主檔'!B:V,21,FALSE)</f>
        <v/>
      </c>
      <c r="J49" s="245" t="n">
        <v>45660.46388888889</v>
      </c>
      <c r="K49" s="234" t="n"/>
      <c r="L49" s="234" t="n"/>
      <c r="M49" s="234" t="n"/>
      <c r="N49" s="234" t="n"/>
      <c r="O49" s="234" t="n"/>
      <c r="P49" s="211" t="inlineStr">
        <is>
          <t>THILF0</t>
        </is>
      </c>
      <c r="Q49" s="241" t="inlineStr">
        <is>
          <t>萊爾富</t>
        </is>
      </c>
    </row>
    <row r="50" ht="19.5" customHeight="1" s="140">
      <c r="A50" s="233" t="n">
        <v>3362</v>
      </c>
      <c r="B50" s="233">
        <f>VLOOKUP(A50,門市主檔!A:B,2,FALSE)</f>
        <v/>
      </c>
      <c r="C50" s="355">
        <f>IF(COUNTIFS(IM!$F:$F,A50,IM!$AD:$AD,"O",IM!$X:$X,"&gt;="&amp;$R$1, IM!$X:$X,"&lt;="&amp;$S$1)&gt;0,"V","")</f>
        <v/>
      </c>
      <c r="D50" s="355">
        <f>IF(AND(C50&lt;&gt;"V", COUNTIFS(IM!$F:$F,A50, IM!$AD:$AD, "O", IM!$X:$X, "&gt;="&amp;$R$2, IM!$X:$X, "&lt;="&amp;$S$2)&gt;0), "V", "")</f>
        <v/>
      </c>
      <c r="E50" s="355">
        <f>IF(AND(C50&lt;&gt;"V",D50&lt;&gt;"V", COUNTIFS(IM!$F:$F, A50, IM!$AD:$AD, "O", IM!$X:$X, "&gt;="&amp;$R$3, IM!$X:$X, "&lt;="&amp;$S$3)&gt;0), "V", "")</f>
        <v/>
      </c>
      <c r="F50" s="233">
        <f>IF(COUNTBLANK(C50:E50)=3,"未保養","")</f>
        <v/>
      </c>
      <c r="G50" s="233">
        <f>IF(AND(VLOOKUP(A50,門市主檔!A:Y,25,FALSE)="STAR", VLOOKUP(A50,門市主檔!A:N,14,FALSE)=""), "未更換", IF(VLOOKUP(A50,門市主檔!A:Y,25,FALSE)&lt;&gt;"STAR", "無專案", "已更換"))</f>
        <v/>
      </c>
      <c r="H50" s="339">
        <f>VLOOKUP(A50,門市主檔!A:U,21,FALSE)</f>
        <v/>
      </c>
      <c r="I50" s="233">
        <f>VLOOKUP(A50,'0919門市清單主檔'!B:V,21,FALSE)</f>
        <v/>
      </c>
      <c r="J50" s="245" t="n">
        <v>45660.43472222222</v>
      </c>
      <c r="K50" s="234" t="n"/>
      <c r="L50" s="234" t="n"/>
      <c r="M50" s="234" t="n"/>
      <c r="N50" s="234" t="n"/>
      <c r="O50" s="234" t="n"/>
      <c r="P50" s="211" t="inlineStr">
        <is>
          <t>THILF0</t>
        </is>
      </c>
      <c r="Q50" s="241" t="inlineStr">
        <is>
          <t>萊爾富</t>
        </is>
      </c>
    </row>
    <row r="51" ht="19.5" customHeight="1" s="140">
      <c r="A51" s="233" t="n">
        <v>2259</v>
      </c>
      <c r="B51" s="233">
        <f>VLOOKUP(A51,門市主檔!A:B,2,FALSE)</f>
        <v/>
      </c>
      <c r="C51" s="355">
        <f>IF(COUNTIFS(IM!$F:$F,A51,IM!$AD:$AD,"O",IM!$X:$X,"&gt;="&amp;$R$1, IM!$X:$X,"&lt;="&amp;$S$1)&gt;0,"V","")</f>
        <v/>
      </c>
      <c r="D51" s="355">
        <f>IF(AND(C51&lt;&gt;"V", COUNTIFS(IM!$F:$F,A51, IM!$AD:$AD, "O", IM!$X:$X, "&gt;="&amp;$R$2, IM!$X:$X, "&lt;="&amp;$S$2)&gt;0), "V", "")</f>
        <v/>
      </c>
      <c r="E51" s="355">
        <f>IF(AND(C51&lt;&gt;"V",D51&lt;&gt;"V", COUNTIFS(IM!$F:$F, A51, IM!$AD:$AD, "O", IM!$X:$X, "&gt;="&amp;$R$3, IM!$X:$X, "&lt;="&amp;$S$3)&gt;0), "V", "")</f>
        <v/>
      </c>
      <c r="F51" s="233">
        <f>IF(COUNTBLANK(C51:E51)=3,"未保養","")</f>
        <v/>
      </c>
      <c r="G51" s="233">
        <f>IF(AND(VLOOKUP(A51,門市主檔!A:Y,25,FALSE)="STAR", VLOOKUP(A51,門市主檔!A:N,14,FALSE)=""), "未更換", IF(VLOOKUP(A51,門市主檔!A:Y,25,FALSE)&lt;&gt;"STAR", "無專案", "已更換"))</f>
        <v/>
      </c>
      <c r="H51" s="339">
        <f>VLOOKUP(A51,門市主檔!A:U,21,FALSE)</f>
        <v/>
      </c>
      <c r="I51" s="233">
        <f>VLOOKUP(A51,'0919門市清單主檔'!B:V,21,FALSE)</f>
        <v/>
      </c>
      <c r="J51" s="245" t="n">
        <v>45660.62291666667</v>
      </c>
      <c r="K51" s="234" t="n"/>
      <c r="L51" s="234" t="n"/>
      <c r="M51" s="234" t="n"/>
      <c r="N51" s="234" t="n"/>
      <c r="O51" s="234" t="n"/>
      <c r="P51" s="211" t="inlineStr">
        <is>
          <t>THILF0</t>
        </is>
      </c>
      <c r="Q51" s="241" t="inlineStr">
        <is>
          <t>萊爾富</t>
        </is>
      </c>
    </row>
    <row r="52" ht="19.5" customHeight="1" s="140">
      <c r="A52" s="233" t="n">
        <v>4191</v>
      </c>
      <c r="B52" s="233">
        <f>VLOOKUP(A52,門市主檔!A:B,2,FALSE)</f>
        <v/>
      </c>
      <c r="C52" s="355">
        <f>IF(COUNTIFS(IM!$F:$F,A52,IM!$AD:$AD,"O",IM!$X:$X,"&gt;="&amp;$R$1, IM!$X:$X,"&lt;="&amp;$S$1)&gt;0,"V","")</f>
        <v/>
      </c>
      <c r="D52" s="355">
        <f>IF(AND(C52&lt;&gt;"V", COUNTIFS(IM!$F:$F,A52, IM!$AD:$AD, "O", IM!$X:$X, "&gt;="&amp;$R$2, IM!$X:$X, "&lt;="&amp;$S$2)&gt;0), "V", "")</f>
        <v/>
      </c>
      <c r="E52" s="355">
        <f>IF(AND(C52&lt;&gt;"V",D52&lt;&gt;"V", COUNTIFS(IM!$F:$F, A52, IM!$AD:$AD, "O", IM!$X:$X, "&gt;="&amp;$R$3, IM!$X:$X, "&lt;="&amp;$S$3)&gt;0), "V", "")</f>
        <v/>
      </c>
      <c r="F52" s="233">
        <f>IF(COUNTBLANK(C52:E52)=3,"未保養","")</f>
        <v/>
      </c>
      <c r="G52" s="233">
        <f>IF(AND(VLOOKUP(A52,門市主檔!A:Y,25,FALSE)="STAR", VLOOKUP(A52,門市主檔!A:N,14,FALSE)=""), "未更換", IF(VLOOKUP(A52,門市主檔!A:Y,25,FALSE)&lt;&gt;"STAR", "無專案", "已更換"))</f>
        <v/>
      </c>
      <c r="H52" s="339">
        <f>VLOOKUP(A52,門市主檔!A:U,21,FALSE)</f>
        <v/>
      </c>
      <c r="I52" s="233">
        <f>VLOOKUP(A52,'0919門市清單主檔'!B:V,21,FALSE)</f>
        <v/>
      </c>
      <c r="J52" s="245" t="n">
        <v>45660.51666666667</v>
      </c>
      <c r="K52" s="234" t="n"/>
      <c r="L52" s="234" t="n"/>
      <c r="M52" s="234" t="n"/>
      <c r="N52" s="234" t="n"/>
      <c r="O52" s="234" t="n"/>
      <c r="P52" s="211" t="inlineStr">
        <is>
          <t>THILF0</t>
        </is>
      </c>
      <c r="Q52" s="241" t="inlineStr">
        <is>
          <t>萊爾富</t>
        </is>
      </c>
    </row>
    <row r="53" ht="19.5" customHeight="1" s="140">
      <c r="A53" s="233" t="n">
        <v>2837</v>
      </c>
      <c r="B53" s="233">
        <f>VLOOKUP(A53,門市主檔!A:B,2,FALSE)</f>
        <v/>
      </c>
      <c r="C53" s="355">
        <f>IF(COUNTIFS(IM!$F:$F,A53,IM!$AD:$AD,"O",IM!$X:$X,"&gt;="&amp;$R$1, IM!$X:$X,"&lt;="&amp;$S$1)&gt;0,"V","")</f>
        <v/>
      </c>
      <c r="D53" s="355">
        <f>IF(AND(C53&lt;&gt;"V", COUNTIFS(IM!$F:$F,A53, IM!$AD:$AD, "O", IM!$X:$X, "&gt;="&amp;$R$2, IM!$X:$X, "&lt;="&amp;$S$2)&gt;0), "V", "")</f>
        <v/>
      </c>
      <c r="E53" s="355">
        <f>IF(AND(C53&lt;&gt;"V",D53&lt;&gt;"V", COUNTIFS(IM!$F:$F, A53, IM!$AD:$AD, "O", IM!$X:$X, "&gt;="&amp;$R$3, IM!$X:$X, "&lt;="&amp;$S$3)&gt;0), "V", "")</f>
        <v/>
      </c>
      <c r="F53" s="233">
        <f>IF(COUNTBLANK(C53:E53)=3,"未保養","")</f>
        <v/>
      </c>
      <c r="G53" s="233">
        <f>IF(AND(VLOOKUP(A53,門市主檔!A:Y,25,FALSE)="STAR", VLOOKUP(A53,門市主檔!A:N,14,FALSE)=""), "未更換", IF(VLOOKUP(A53,門市主檔!A:Y,25,FALSE)&lt;&gt;"STAR", "無專案", "已更換"))</f>
        <v/>
      </c>
      <c r="H53" s="339">
        <f>VLOOKUP(A53,門市主檔!A:U,21,FALSE)</f>
        <v/>
      </c>
      <c r="I53" s="233">
        <f>VLOOKUP(A53,'0919門市清單主檔'!B:V,21,FALSE)</f>
        <v/>
      </c>
      <c r="J53" s="245" t="n">
        <v>45660.65972222222</v>
      </c>
      <c r="K53" s="234" t="n"/>
      <c r="L53" s="234" t="n"/>
      <c r="M53" s="234" t="n"/>
      <c r="N53" s="234" t="n"/>
      <c r="O53" s="234" t="n"/>
      <c r="P53" s="211" t="inlineStr">
        <is>
          <t>THILF0</t>
        </is>
      </c>
      <c r="Q53" s="241" t="inlineStr">
        <is>
          <t>萊爾富</t>
        </is>
      </c>
    </row>
    <row r="54" ht="19.5" customHeight="1" s="140">
      <c r="A54" s="233" t="n">
        <v>5245</v>
      </c>
      <c r="B54" s="233">
        <f>VLOOKUP(A54,門市主檔!A:B,2,FALSE)</f>
        <v/>
      </c>
      <c r="C54" s="355">
        <f>IF(COUNTIFS(IM!$F:$F,A54,IM!$AD:$AD,"O",IM!$X:$X,"&gt;="&amp;$R$1, IM!$X:$X,"&lt;="&amp;$S$1)&gt;0,"V","")</f>
        <v/>
      </c>
      <c r="D54" s="355">
        <f>IF(AND(C54&lt;&gt;"V", COUNTIFS(IM!$F:$F,A54, IM!$AD:$AD, "O", IM!$X:$X, "&gt;="&amp;$R$2, IM!$X:$X, "&lt;="&amp;$S$2)&gt;0), "V", "")</f>
        <v/>
      </c>
      <c r="E54" s="355">
        <f>IF(AND(C54&lt;&gt;"V",D54&lt;&gt;"V", COUNTIFS(IM!$F:$F, A54, IM!$AD:$AD, "O", IM!$X:$X, "&gt;="&amp;$R$3, IM!$X:$X, "&lt;="&amp;$S$3)&gt;0), "V", "")</f>
        <v/>
      </c>
      <c r="F54" s="233">
        <f>IF(COUNTBLANK(C54:E54)=3,"未保養","")</f>
        <v/>
      </c>
      <c r="G54" s="233">
        <f>IF(AND(VLOOKUP(A54,門市主檔!A:Y,25,FALSE)="STAR", VLOOKUP(A54,門市主檔!A:N,14,FALSE)=""), "未更換", IF(VLOOKUP(A54,門市主檔!A:Y,25,FALSE)&lt;&gt;"STAR", "無專案", "已更換"))</f>
        <v/>
      </c>
      <c r="H54" s="339">
        <f>VLOOKUP(A54,門市主檔!A:U,21,FALSE)</f>
        <v/>
      </c>
      <c r="I54" s="233">
        <f>VLOOKUP(A54,'0919門市清單主檔'!B:V,21,FALSE)</f>
        <v/>
      </c>
      <c r="J54" s="246" t="n">
        <v>45660.54166666666</v>
      </c>
      <c r="K54" s="234" t="n"/>
      <c r="L54" s="234" t="n"/>
      <c r="M54" s="234" t="n"/>
      <c r="N54" s="234" t="n"/>
      <c r="O54" s="234" t="n"/>
      <c r="P54" s="211" t="n"/>
      <c r="Q54" s="241" t="inlineStr">
        <is>
          <t>萊爾富</t>
        </is>
      </c>
    </row>
    <row r="55" ht="19.5" customHeight="1" s="140">
      <c r="A55" s="233" t="n">
        <v>2543</v>
      </c>
      <c r="B55" s="233">
        <f>VLOOKUP(A55,門市主檔!A:B,2,FALSE)</f>
        <v/>
      </c>
      <c r="C55" s="355">
        <f>IF(COUNTIFS(IM!$F:$F,A55,IM!$AD:$AD,"O",IM!$X:$X,"&gt;="&amp;$R$1, IM!$X:$X,"&lt;="&amp;$S$1)&gt;0,"V","")</f>
        <v/>
      </c>
      <c r="D55" s="355">
        <f>IF(AND(C55&lt;&gt;"V", COUNTIFS(IM!$F:$F,A55, IM!$AD:$AD, "O", IM!$X:$X, "&gt;="&amp;$R$2, IM!$X:$X, "&lt;="&amp;$S$2)&gt;0), "V", "")</f>
        <v/>
      </c>
      <c r="E55" s="355">
        <f>IF(AND(C55&lt;&gt;"V",D55&lt;&gt;"V", COUNTIFS(IM!$F:$F, A55, IM!$AD:$AD, "O", IM!$X:$X, "&gt;="&amp;$R$3, IM!$X:$X, "&lt;="&amp;$S$3)&gt;0), "V", "")</f>
        <v/>
      </c>
      <c r="F55" s="233">
        <f>IF(COUNTBLANK(C55:E55)=3,"未保養","")</f>
        <v/>
      </c>
      <c r="G55" s="233">
        <f>IF(AND(VLOOKUP(A55,門市主檔!A:Y,25,FALSE)="STAR", VLOOKUP(A55,門市主檔!A:N,14,FALSE)=""), "未更換", IF(VLOOKUP(A55,門市主檔!A:Y,25,FALSE)&lt;&gt;"STAR", "無專案", "已更換"))</f>
        <v/>
      </c>
      <c r="H55" s="339">
        <f>VLOOKUP(A55,門市主檔!A:U,21,FALSE)</f>
        <v/>
      </c>
      <c r="I55" s="233">
        <f>VLOOKUP(A55,'0919門市清單主檔'!B:V,21,FALSE)</f>
        <v/>
      </c>
      <c r="J55" s="245" t="n">
        <v>45666.49513888889</v>
      </c>
      <c r="K55" s="234" t="n"/>
      <c r="L55" s="234" t="n"/>
      <c r="M55" s="234" t="n"/>
      <c r="N55" s="234" t="n"/>
      <c r="O55" s="234" t="n"/>
      <c r="P55" s="211" t="inlineStr">
        <is>
          <t>THILF0</t>
        </is>
      </c>
      <c r="Q55" s="241" t="inlineStr">
        <is>
          <t>萊爾富</t>
        </is>
      </c>
    </row>
    <row r="56" ht="19.5" customHeight="1" s="140">
      <c r="A56" s="233" t="n">
        <v>3983</v>
      </c>
      <c r="B56" s="233">
        <f>VLOOKUP(A56,門市主檔!A:B,2,FALSE)</f>
        <v/>
      </c>
      <c r="C56" s="355">
        <f>IF(COUNTIFS(IM!$F:$F,A56,IM!$AD:$AD,"O",IM!$X:$X,"&gt;="&amp;$R$1, IM!$X:$X,"&lt;="&amp;$S$1)&gt;0,"V","")</f>
        <v/>
      </c>
      <c r="D56" s="355">
        <f>IF(AND(C56&lt;&gt;"V", COUNTIFS(IM!$F:$F,A56, IM!$AD:$AD, "O", IM!$X:$X, "&gt;="&amp;$R$2, IM!$X:$X, "&lt;="&amp;$S$2)&gt;0), "V", "")</f>
        <v/>
      </c>
      <c r="E56" s="355">
        <f>IF(AND(C56&lt;&gt;"V",D56&lt;&gt;"V", COUNTIFS(IM!$F:$F, A56, IM!$AD:$AD, "O", IM!$X:$X, "&gt;="&amp;$R$3, IM!$X:$X, "&lt;="&amp;$S$3)&gt;0), "V", "")</f>
        <v/>
      </c>
      <c r="F56" s="233">
        <f>IF(COUNTBLANK(C56:E56)=3,"未保養","")</f>
        <v/>
      </c>
      <c r="G56" s="233">
        <f>IF(AND(VLOOKUP(A56,門市主檔!A:Y,25,FALSE)="STAR", VLOOKUP(A56,門市主檔!A:N,14,FALSE)=""), "未更換", IF(VLOOKUP(A56,門市主檔!A:Y,25,FALSE)&lt;&gt;"STAR", "無專案", "已更換"))</f>
        <v/>
      </c>
      <c r="H56" s="339">
        <f>VLOOKUP(A56,門市主檔!A:U,21,FALSE)</f>
        <v/>
      </c>
      <c r="I56" s="233">
        <f>VLOOKUP(A56,'0919門市清單主檔'!B:V,21,FALSE)</f>
        <v/>
      </c>
      <c r="J56" s="245" t="n">
        <v>45665.65694444445</v>
      </c>
      <c r="K56" s="234" t="n"/>
      <c r="L56" s="234" t="n"/>
      <c r="M56" s="234" t="n"/>
      <c r="N56" s="234" t="n"/>
      <c r="O56" s="234" t="n"/>
      <c r="P56" s="211" t="inlineStr">
        <is>
          <t>THILF0</t>
        </is>
      </c>
      <c r="Q56" s="241" t="inlineStr">
        <is>
          <t>萊爾富</t>
        </is>
      </c>
    </row>
    <row r="57" ht="19.5" customHeight="1" s="140">
      <c r="A57" s="233" t="n">
        <v>2209</v>
      </c>
      <c r="B57" s="233">
        <f>VLOOKUP(A57,門市主檔!A:B,2,FALSE)</f>
        <v/>
      </c>
      <c r="C57" s="355">
        <f>IF(COUNTIFS(IM!$F:$F,A57,IM!$AD:$AD,"O",IM!$X:$X,"&gt;="&amp;$R$1, IM!$X:$X,"&lt;="&amp;$S$1)&gt;0,"V","")</f>
        <v/>
      </c>
      <c r="D57" s="355">
        <f>IF(AND(C57&lt;&gt;"V", COUNTIFS(IM!$F:$F,A57, IM!$AD:$AD, "O", IM!$X:$X, "&gt;="&amp;$R$2, IM!$X:$X, "&lt;="&amp;$S$2)&gt;0), "V", "")</f>
        <v/>
      </c>
      <c r="E57" s="355">
        <f>IF(AND(C57&lt;&gt;"V",D57&lt;&gt;"V", COUNTIFS(IM!$F:$F, A57, IM!$AD:$AD, "O", IM!$X:$X, "&gt;="&amp;$R$3, IM!$X:$X, "&lt;="&amp;$S$3)&gt;0), "V", "")</f>
        <v/>
      </c>
      <c r="F57" s="233">
        <f>IF(COUNTBLANK(C57:E57)=3,"未保養","")</f>
        <v/>
      </c>
      <c r="G57" s="233">
        <f>IF(AND(VLOOKUP(A57,門市主檔!A:Y,25,FALSE)="STAR", VLOOKUP(A57,門市主檔!A:N,14,FALSE)=""), "未更換", IF(VLOOKUP(A57,門市主檔!A:Y,25,FALSE)&lt;&gt;"STAR", "無專案", "已更換"))</f>
        <v/>
      </c>
      <c r="H57" s="339">
        <f>VLOOKUP(A57,門市主檔!A:U,21,FALSE)</f>
        <v/>
      </c>
      <c r="I57" s="233">
        <f>VLOOKUP(A57,'0919門市清單主檔'!B:V,21,FALSE)</f>
        <v/>
      </c>
      <c r="J57" s="245" t="n">
        <v>45666.62569444445</v>
      </c>
      <c r="K57" s="234" t="n"/>
      <c r="L57" s="234" t="n"/>
      <c r="M57" s="234" t="n"/>
      <c r="N57" s="234" t="n"/>
      <c r="O57" s="234" t="n"/>
      <c r="P57" s="211" t="inlineStr">
        <is>
          <t>THILF0</t>
        </is>
      </c>
      <c r="Q57" s="241" t="inlineStr">
        <is>
          <t>萊爾富</t>
        </is>
      </c>
    </row>
    <row r="58" ht="19.5" customHeight="1" s="140">
      <c r="A58" s="233" t="n">
        <v>4397</v>
      </c>
      <c r="B58" s="233">
        <f>VLOOKUP(A58,門市主檔!A:B,2,FALSE)</f>
        <v/>
      </c>
      <c r="C58" s="355">
        <f>IF(COUNTIFS(IM!$F:$F,A58,IM!$AD:$AD,"O",IM!$X:$X,"&gt;="&amp;$R$1, IM!$X:$X,"&lt;="&amp;$S$1)&gt;0,"V","")</f>
        <v/>
      </c>
      <c r="D58" s="355">
        <f>IF(AND(C58&lt;&gt;"V", COUNTIFS(IM!$F:$F,A58, IM!$AD:$AD, "O", IM!$X:$X, "&gt;="&amp;$R$2, IM!$X:$X, "&lt;="&amp;$S$2)&gt;0), "V", "")</f>
        <v/>
      </c>
      <c r="E58" s="355">
        <f>IF(AND(C58&lt;&gt;"V",D58&lt;&gt;"V", COUNTIFS(IM!$F:$F, A58, IM!$AD:$AD, "O", IM!$X:$X, "&gt;="&amp;$R$3, IM!$X:$X, "&lt;="&amp;$S$3)&gt;0), "V", "")</f>
        <v/>
      </c>
      <c r="F58" s="233">
        <f>IF(COUNTBLANK(C58:E58)=3,"未保養","")</f>
        <v/>
      </c>
      <c r="G58" s="233">
        <f>IF(AND(VLOOKUP(A58,門市主檔!A:Y,25,FALSE)="STAR", VLOOKUP(A58,門市主檔!A:N,14,FALSE)=""), "未更換", IF(VLOOKUP(A58,門市主檔!A:Y,25,FALSE)&lt;&gt;"STAR", "無專案", "已更換"))</f>
        <v/>
      </c>
      <c r="H58" s="339">
        <f>VLOOKUP(A58,門市主檔!A:U,21,FALSE)</f>
        <v/>
      </c>
      <c r="I58" s="233">
        <f>VLOOKUP(A58,'0919門市清單主檔'!B:V,21,FALSE)</f>
        <v/>
      </c>
      <c r="J58" s="245" t="n">
        <v>45670.5125</v>
      </c>
      <c r="K58" s="234" t="n"/>
      <c r="L58" s="234" t="n"/>
      <c r="M58" s="234" t="n"/>
      <c r="N58" s="234" t="n"/>
      <c r="O58" s="234" t="n"/>
      <c r="P58" s="211" t="inlineStr">
        <is>
          <t>THILF0</t>
        </is>
      </c>
      <c r="Q58" s="241" t="inlineStr">
        <is>
          <t>萊爾富</t>
        </is>
      </c>
    </row>
    <row r="59" ht="19.5" customHeight="1" s="140">
      <c r="A59" s="233" t="n">
        <v>4586</v>
      </c>
      <c r="B59" s="233">
        <f>VLOOKUP(A59,門市主檔!A:B,2,FALSE)</f>
        <v/>
      </c>
      <c r="C59" s="355">
        <f>IF(COUNTIFS(IM!$F:$F,A59,IM!$AD:$AD,"O",IM!$X:$X,"&gt;="&amp;$R$1, IM!$X:$X,"&lt;="&amp;$S$1)&gt;0,"V","")</f>
        <v/>
      </c>
      <c r="D59" s="355">
        <f>IF(AND(C59&lt;&gt;"V", COUNTIFS(IM!$F:$F,A59, IM!$AD:$AD, "O", IM!$X:$X, "&gt;="&amp;$R$2, IM!$X:$X, "&lt;="&amp;$S$2)&gt;0), "V", "")</f>
        <v/>
      </c>
      <c r="E59" s="355">
        <f>IF(AND(C59&lt;&gt;"V",D59&lt;&gt;"V", COUNTIFS(IM!$F:$F, A59, IM!$AD:$AD, "O", IM!$X:$X, "&gt;="&amp;$R$3, IM!$X:$X, "&lt;="&amp;$S$3)&gt;0), "V", "")</f>
        <v/>
      </c>
      <c r="F59" s="233">
        <f>IF(COUNTBLANK(C59:E59)=3,"未保養","")</f>
        <v/>
      </c>
      <c r="G59" s="233">
        <f>IF(AND(VLOOKUP(A59,門市主檔!A:Y,25,FALSE)="STAR", VLOOKUP(A59,門市主檔!A:N,14,FALSE)=""), "未更換", IF(VLOOKUP(A59,門市主檔!A:Y,25,FALSE)&lt;&gt;"STAR", "無專案", "已更換"))</f>
        <v/>
      </c>
      <c r="H59" s="339">
        <f>VLOOKUP(A59,門市主檔!A:U,21,FALSE)</f>
        <v/>
      </c>
      <c r="I59" s="233">
        <f>VLOOKUP(A59,'0919門市清單主檔'!B:V,21,FALSE)</f>
        <v/>
      </c>
      <c r="J59" s="245" t="n">
        <v>45667.59166666667</v>
      </c>
      <c r="K59" s="234" t="n"/>
      <c r="L59" s="234" t="n"/>
      <c r="M59" s="234" t="n"/>
      <c r="N59" s="234" t="n"/>
      <c r="O59" s="234" t="n"/>
      <c r="P59" s="211" t="inlineStr">
        <is>
          <t>THILF0</t>
        </is>
      </c>
      <c r="Q59" s="241" t="inlineStr">
        <is>
          <t>萊爾富</t>
        </is>
      </c>
    </row>
    <row r="60" ht="19.5" customHeight="1" s="140">
      <c r="A60" s="233" t="n">
        <v>4312</v>
      </c>
      <c r="B60" s="233">
        <f>VLOOKUP(A60,門市主檔!A:B,2,FALSE)</f>
        <v/>
      </c>
      <c r="C60" s="355">
        <f>IF(COUNTIFS(IM!$F:$F,A60,IM!$AD:$AD,"O",IM!$X:$X,"&gt;="&amp;$R$1, IM!$X:$X,"&lt;="&amp;$S$1)&gt;0,"V","")</f>
        <v/>
      </c>
      <c r="D60" s="355">
        <f>IF(AND(C60&lt;&gt;"V", COUNTIFS(IM!$F:$F,A60, IM!$AD:$AD, "O", IM!$X:$X, "&gt;="&amp;$R$2, IM!$X:$X, "&lt;="&amp;$S$2)&gt;0), "V", "")</f>
        <v/>
      </c>
      <c r="E60" s="355">
        <f>IF(AND(C60&lt;&gt;"V",D60&lt;&gt;"V", COUNTIFS(IM!$F:$F, A60, IM!$AD:$AD, "O", IM!$X:$X, "&gt;="&amp;$R$3, IM!$X:$X, "&lt;="&amp;$S$3)&gt;0), "V", "")</f>
        <v/>
      </c>
      <c r="F60" s="233">
        <f>IF(COUNTBLANK(C60:E60)=3,"未保養","")</f>
        <v/>
      </c>
      <c r="G60" s="233">
        <f>IF(AND(VLOOKUP(A60,門市主檔!A:Y,25,FALSE)="STAR", VLOOKUP(A60,門市主檔!A:N,14,FALSE)=""), "未更換", IF(VLOOKUP(A60,門市主檔!A:Y,25,FALSE)&lt;&gt;"STAR", "無專案", "已更換"))</f>
        <v/>
      </c>
      <c r="H60" s="339">
        <f>VLOOKUP(A60,門市主檔!A:U,21,FALSE)</f>
        <v/>
      </c>
      <c r="I60" s="233">
        <f>VLOOKUP(A60,'0919門市清單主檔'!B:V,21,FALSE)</f>
        <v/>
      </c>
      <c r="J60" s="245" t="n">
        <v>45667.62569444445</v>
      </c>
      <c r="K60" s="211" t="n"/>
      <c r="L60" s="211" t="n"/>
      <c r="M60" s="211" t="n"/>
      <c r="N60" s="211" t="n"/>
      <c r="O60" s="211" t="n"/>
      <c r="P60" s="211" t="inlineStr">
        <is>
          <t>THILF0</t>
        </is>
      </c>
      <c r="Q60" s="241" t="inlineStr">
        <is>
          <t>萊爾富</t>
        </is>
      </c>
    </row>
    <row r="61" ht="19.5" customHeight="1" s="140">
      <c r="A61" s="233" t="n">
        <v>2321</v>
      </c>
      <c r="B61" s="233">
        <f>VLOOKUP(A61,門市主檔!A:B,2,FALSE)</f>
        <v/>
      </c>
      <c r="C61" s="355">
        <f>IF(COUNTIFS(IM!$F:$F,A61,IM!$AD:$AD,"O",IM!$X:$X,"&gt;="&amp;$R$1, IM!$X:$X,"&lt;="&amp;$S$1)&gt;0,"V","")</f>
        <v/>
      </c>
      <c r="D61" s="355">
        <f>IF(AND(C61&lt;&gt;"V", COUNTIFS(IM!$F:$F,A61, IM!$AD:$AD, "O", IM!$X:$X, "&gt;="&amp;$R$2, IM!$X:$X, "&lt;="&amp;$S$2)&gt;0), "V", "")</f>
        <v/>
      </c>
      <c r="E61" s="355">
        <f>IF(AND(C61&lt;&gt;"V",D61&lt;&gt;"V", COUNTIFS(IM!$F:$F, A61, IM!$AD:$AD, "O", IM!$X:$X, "&gt;="&amp;$R$3, IM!$X:$X, "&lt;="&amp;$S$3)&gt;0), "V", "")</f>
        <v/>
      </c>
      <c r="F61" s="233">
        <f>IF(COUNTBLANK(C61:E61)=3,"未保養","")</f>
        <v/>
      </c>
      <c r="G61" s="233">
        <f>IF(AND(VLOOKUP(A61,門市主檔!A:Y,25,FALSE)="STAR", VLOOKUP(A61,門市主檔!A:N,14,FALSE)=""), "未更換", IF(VLOOKUP(A61,門市主檔!A:Y,25,FALSE)&lt;&gt;"STAR", "無專案", "已更換"))</f>
        <v/>
      </c>
      <c r="H61" s="339">
        <f>VLOOKUP(A61,門市主檔!A:U,21,FALSE)</f>
        <v/>
      </c>
      <c r="I61" s="233">
        <f>VLOOKUP(A61,'0919門市清單主檔'!B:V,21,FALSE)</f>
        <v/>
      </c>
      <c r="J61" s="245" t="n">
        <v>45665.59027777778</v>
      </c>
      <c r="K61" s="234" t="n"/>
      <c r="L61" s="234" t="n"/>
      <c r="M61" s="234" t="n"/>
      <c r="N61" s="234" t="n"/>
      <c r="O61" s="234" t="n"/>
      <c r="P61" s="211" t="inlineStr">
        <is>
          <t>THILF0</t>
        </is>
      </c>
      <c r="Q61" s="241" t="inlineStr">
        <is>
          <t>萊爾富</t>
        </is>
      </c>
    </row>
    <row r="62" ht="19.5" customHeight="1" s="140">
      <c r="A62" s="233" t="n">
        <v>2619</v>
      </c>
      <c r="B62" s="233">
        <f>VLOOKUP(A62,門市主檔!A:B,2,FALSE)</f>
        <v/>
      </c>
      <c r="C62" s="355">
        <f>IF(COUNTIFS(IM!$F:$F,A62,IM!$AD:$AD,"O",IM!$X:$X,"&gt;="&amp;$R$1, IM!$X:$X,"&lt;="&amp;$S$1)&gt;0,"V","")</f>
        <v/>
      </c>
      <c r="D62" s="355">
        <f>IF(AND(C62&lt;&gt;"V", COUNTIFS(IM!$F:$F,A62, IM!$AD:$AD, "O", IM!$X:$X, "&gt;="&amp;$R$2, IM!$X:$X, "&lt;="&amp;$S$2)&gt;0), "V", "")</f>
        <v/>
      </c>
      <c r="E62" s="355">
        <f>IF(AND(C62&lt;&gt;"V",D62&lt;&gt;"V", COUNTIFS(IM!$F:$F, A62, IM!$AD:$AD, "O", IM!$X:$X, "&gt;="&amp;$R$3, IM!$X:$X, "&lt;="&amp;$S$3)&gt;0), "V", "")</f>
        <v/>
      </c>
      <c r="F62" s="233">
        <f>IF(COUNTBLANK(C62:E62)=3,"未保養","")</f>
        <v/>
      </c>
      <c r="G62" s="233">
        <f>IF(AND(VLOOKUP(A62,門市主檔!A:Y,25,FALSE)="STAR", VLOOKUP(A62,門市主檔!A:N,14,FALSE)=""), "未更換", IF(VLOOKUP(A62,門市主檔!A:Y,25,FALSE)&lt;&gt;"STAR", "無專案", "已更換"))</f>
        <v/>
      </c>
      <c r="H62" s="339">
        <f>VLOOKUP(A62,門市主檔!A:U,21,FALSE)</f>
        <v/>
      </c>
      <c r="I62" s="233">
        <f>VLOOKUP(A62,'0919門市清單主檔'!B:V,21,FALSE)</f>
        <v/>
      </c>
      <c r="J62" s="245" t="n">
        <v>45667.64930555555</v>
      </c>
      <c r="K62" s="234" t="n"/>
      <c r="L62" s="234" t="n"/>
      <c r="M62" s="234" t="n"/>
      <c r="N62" s="234" t="n"/>
      <c r="O62" s="234" t="n"/>
      <c r="P62" s="211" t="n"/>
      <c r="Q62" s="241" t="inlineStr">
        <is>
          <t>萊爾富</t>
        </is>
      </c>
    </row>
    <row r="63" ht="19.5" customHeight="1" s="140">
      <c r="A63" s="233" t="n">
        <v>2759</v>
      </c>
      <c r="B63" s="233">
        <f>VLOOKUP(A63,門市主檔!A:B,2,FALSE)</f>
        <v/>
      </c>
      <c r="C63" s="355">
        <f>IF(COUNTIFS(IM!$F:$F,A63,IM!$AD:$AD,"O",IM!$X:$X,"&gt;="&amp;$R$1, IM!$X:$X,"&lt;="&amp;$S$1)&gt;0,"V","")</f>
        <v/>
      </c>
      <c r="D63" s="355">
        <f>IF(AND(C63&lt;&gt;"V", COUNTIFS(IM!$F:$F,A63, IM!$AD:$AD, "O", IM!$X:$X, "&gt;="&amp;$R$2, IM!$X:$X, "&lt;="&amp;$S$2)&gt;0), "V", "")</f>
        <v/>
      </c>
      <c r="E63" s="355">
        <f>IF(AND(C63&lt;&gt;"V",D63&lt;&gt;"V", COUNTIFS(IM!$F:$F, A63, IM!$AD:$AD, "O", IM!$X:$X, "&gt;="&amp;$R$3, IM!$X:$X, "&lt;="&amp;$S$3)&gt;0), "V", "")</f>
        <v/>
      </c>
      <c r="F63" s="233">
        <f>IF(COUNTBLANK(C63:E63)=3,"未保養","")</f>
        <v/>
      </c>
      <c r="G63" s="233">
        <f>IF(AND(VLOOKUP(A63,門市主檔!A:Y,25,FALSE)="STAR", VLOOKUP(A63,門市主檔!A:N,14,FALSE)=""), "未更換", IF(VLOOKUP(A63,門市主檔!A:Y,25,FALSE)&lt;&gt;"STAR", "無專案", "已更換"))</f>
        <v/>
      </c>
      <c r="H63" s="339">
        <f>VLOOKUP(A63,門市主檔!A:U,21,FALSE)</f>
        <v/>
      </c>
      <c r="I63" s="233">
        <f>VLOOKUP(A63,'0919門市清單主檔'!B:V,21,FALSE)</f>
        <v/>
      </c>
      <c r="J63" s="245" t="n">
        <v>45665.63541666666</v>
      </c>
      <c r="K63" s="234" t="n"/>
      <c r="L63" s="234" t="n"/>
      <c r="M63" s="234" t="n"/>
      <c r="N63" s="234" t="n"/>
      <c r="O63" s="234" t="n"/>
      <c r="P63" s="211" t="inlineStr">
        <is>
          <t>THILF0</t>
        </is>
      </c>
      <c r="Q63" s="241" t="inlineStr">
        <is>
          <t>萊爾富</t>
        </is>
      </c>
    </row>
    <row r="64" ht="19.5" customHeight="1" s="140">
      <c r="A64" s="233" t="inlineStr">
        <is>
          <t>D390</t>
        </is>
      </c>
      <c r="B64" s="233">
        <f>VLOOKUP(A64,門市主檔!A:B,2,FALSE)</f>
        <v/>
      </c>
      <c r="C64" s="355">
        <f>IF(COUNTIFS(IM!$F:$F,A64,IM!$AD:$AD,"O",IM!$X:$X,"&gt;="&amp;$R$1, IM!$X:$X,"&lt;="&amp;$S$1)&gt;0,"V","")</f>
        <v/>
      </c>
      <c r="D64" s="355">
        <f>IF(AND(C64&lt;&gt;"V", COUNTIFS(IM!$F:$F,A64, IM!$AD:$AD, "O", IM!$X:$X, "&gt;="&amp;$R$2, IM!$X:$X, "&lt;="&amp;$S$2)&gt;0), "V", "")</f>
        <v/>
      </c>
      <c r="E64" s="355">
        <f>IF(AND(C64&lt;&gt;"V",D64&lt;&gt;"V", COUNTIFS(IM!$F:$F, A64, IM!$AD:$AD, "O", IM!$X:$X, "&gt;="&amp;$R$3, IM!$X:$X, "&lt;="&amp;$S$3)&gt;0), "V", "")</f>
        <v/>
      </c>
      <c r="F64" s="233">
        <f>IF(COUNTBLANK(C64:E64)=3,"未保養","")</f>
        <v/>
      </c>
      <c r="G64" s="233">
        <f>IF(AND(VLOOKUP(A64,門市主檔!A:Y,25,FALSE)="STAR", VLOOKUP(A64,門市主檔!A:N,14,FALSE)=""), "未更換", IF(VLOOKUP(A64,門市主檔!A:Y,25,FALSE)&lt;&gt;"STAR", "無專案", "已更換"))</f>
        <v/>
      </c>
      <c r="H64" s="339">
        <f>VLOOKUP(A64,門市主檔!A:U,21,FALSE)</f>
        <v/>
      </c>
      <c r="I64" s="233">
        <f>VLOOKUP(A64,'0919門市清單主檔'!B:V,21,FALSE)</f>
        <v/>
      </c>
      <c r="J64" s="245" t="n">
        <v>45664.63194444445</v>
      </c>
      <c r="K64" s="234" t="n"/>
      <c r="L64" s="234" t="n"/>
      <c r="M64" s="234" t="n"/>
      <c r="N64" s="234" t="n"/>
      <c r="O64" s="234" t="n"/>
      <c r="P64" s="211" t="inlineStr">
        <is>
          <t>THILF0</t>
        </is>
      </c>
      <c r="Q64" s="241" t="inlineStr">
        <is>
          <t>萊爾富</t>
        </is>
      </c>
    </row>
    <row r="65" ht="19.5" customHeight="1" s="140">
      <c r="A65" s="233" t="n">
        <v>3627</v>
      </c>
      <c r="B65" s="233">
        <f>VLOOKUP(A65,門市主檔!A:B,2,FALSE)</f>
        <v/>
      </c>
      <c r="C65" s="355">
        <f>IF(COUNTIFS(IM!$F:$F,A65,IM!$AD:$AD,"O",IM!$X:$X,"&gt;="&amp;$R$1, IM!$X:$X,"&lt;="&amp;$S$1)&gt;0,"V","")</f>
        <v/>
      </c>
      <c r="D65" s="355">
        <f>IF(AND(C65&lt;&gt;"V", COUNTIFS(IM!$F:$F,A65, IM!$AD:$AD, "O", IM!$X:$X, "&gt;="&amp;$R$2, IM!$X:$X, "&lt;="&amp;$S$2)&gt;0), "V", "")</f>
        <v/>
      </c>
      <c r="E65" s="355">
        <f>IF(AND(C65&lt;&gt;"V",D65&lt;&gt;"V", COUNTIFS(IM!$F:$F, A65, IM!$AD:$AD, "O", IM!$X:$X, "&gt;="&amp;$R$3, IM!$X:$X, "&lt;="&amp;$S$3)&gt;0), "V", "")</f>
        <v/>
      </c>
      <c r="F65" s="233">
        <f>IF(COUNTBLANK(C65:E65)=3,"未保養","")</f>
        <v/>
      </c>
      <c r="G65" s="233">
        <f>IF(AND(VLOOKUP(A65,門市主檔!A:Y,25,FALSE)="STAR", VLOOKUP(A65,門市主檔!A:N,14,FALSE)=""), "未更換", IF(VLOOKUP(A65,門市主檔!A:Y,25,FALSE)&lt;&gt;"STAR", "無專案", "已更換"))</f>
        <v/>
      </c>
      <c r="H65" s="339">
        <f>VLOOKUP(A65,門市主檔!A:U,21,FALSE)</f>
        <v/>
      </c>
      <c r="I65" s="233">
        <f>VLOOKUP(A65,'0919門市清單主檔'!B:V,21,FALSE)</f>
        <v/>
      </c>
      <c r="J65" s="245" t="n">
        <v>45665.4625</v>
      </c>
      <c r="K65" s="234" t="n"/>
      <c r="L65" s="234" t="n"/>
      <c r="M65" s="234" t="n"/>
      <c r="N65" s="234" t="n"/>
      <c r="O65" s="234" t="n"/>
      <c r="P65" s="211" t="inlineStr">
        <is>
          <t>THILF0</t>
        </is>
      </c>
      <c r="Q65" s="241" t="inlineStr">
        <is>
          <t>萊爾富</t>
        </is>
      </c>
    </row>
    <row r="66" ht="19.5" customHeight="1" s="140">
      <c r="A66" s="233" t="n">
        <v>4184</v>
      </c>
      <c r="B66" s="233">
        <f>VLOOKUP(A66,門市主檔!A:B,2,FALSE)</f>
        <v/>
      </c>
      <c r="C66" s="355">
        <f>IF(COUNTIFS(IM!$F:$F,A66,IM!$AD:$AD,"O",IM!$X:$X,"&gt;="&amp;$R$1, IM!$X:$X,"&lt;="&amp;$S$1)&gt;0,"V","")</f>
        <v/>
      </c>
      <c r="D66" s="355">
        <f>IF(AND(C66&lt;&gt;"V", COUNTIFS(IM!$F:$F,A66, IM!$AD:$AD, "O", IM!$X:$X, "&gt;="&amp;$R$2, IM!$X:$X, "&lt;="&amp;$S$2)&gt;0), "V", "")</f>
        <v/>
      </c>
      <c r="E66" s="355">
        <f>IF(AND(C66&lt;&gt;"V",D66&lt;&gt;"V", COUNTIFS(IM!$F:$F, A66, IM!$AD:$AD, "O", IM!$X:$X, "&gt;="&amp;$R$3, IM!$X:$X, "&lt;="&amp;$S$3)&gt;0), "V", "")</f>
        <v/>
      </c>
      <c r="F66" s="233">
        <f>IF(COUNTBLANK(C66:E66)=3,"未保養","")</f>
        <v/>
      </c>
      <c r="G66" s="233">
        <f>IF(AND(VLOOKUP(A66,門市主檔!A:Y,25,FALSE)="STAR", VLOOKUP(A66,門市主檔!A:N,14,FALSE)=""), "未更換", IF(VLOOKUP(A66,門市主檔!A:Y,25,FALSE)&lt;&gt;"STAR", "無專案", "已更換"))</f>
        <v/>
      </c>
      <c r="H66" s="339">
        <f>VLOOKUP(A66,門市主檔!A:U,21,FALSE)</f>
        <v/>
      </c>
      <c r="I66" s="233">
        <f>VLOOKUP(A66,'0919門市清單主檔'!B:V,21,FALSE)</f>
        <v/>
      </c>
      <c r="J66" s="245" t="n">
        <v>45666.46805555555</v>
      </c>
      <c r="K66" s="234" t="n"/>
      <c r="L66" s="234" t="n"/>
      <c r="M66" s="234" t="n"/>
      <c r="N66" s="234" t="n"/>
      <c r="O66" s="234" t="n"/>
      <c r="P66" s="211" t="inlineStr">
        <is>
          <t>THILF0</t>
        </is>
      </c>
      <c r="Q66" s="241" t="inlineStr">
        <is>
          <t>萊爾富</t>
        </is>
      </c>
    </row>
    <row r="67" ht="19.5" customHeight="1" s="140">
      <c r="A67" s="233" t="n">
        <v>3676</v>
      </c>
      <c r="B67" s="233">
        <f>VLOOKUP(A67,門市主檔!A:B,2,FALSE)</f>
        <v/>
      </c>
      <c r="C67" s="355">
        <f>IF(COUNTIFS(IM!$F:$F,A67,IM!$AD:$AD,"O",IM!$X:$X,"&gt;="&amp;$R$1, IM!$X:$X,"&lt;="&amp;$S$1)&gt;0,"V","")</f>
        <v/>
      </c>
      <c r="D67" s="355">
        <f>IF(AND(C67&lt;&gt;"V", COUNTIFS(IM!$F:$F,A67, IM!$AD:$AD, "O", IM!$X:$X, "&gt;="&amp;$R$2, IM!$X:$X, "&lt;="&amp;$S$2)&gt;0), "V", "")</f>
        <v/>
      </c>
      <c r="E67" s="355">
        <f>IF(AND(C67&lt;&gt;"V",D67&lt;&gt;"V", COUNTIFS(IM!$F:$F, A67, IM!$AD:$AD, "O", IM!$X:$X, "&gt;="&amp;$R$3, IM!$X:$X, "&lt;="&amp;$S$3)&gt;0), "V", "")</f>
        <v/>
      </c>
      <c r="F67" s="233">
        <f>IF(COUNTBLANK(C67:E67)=3,"未保養","")</f>
        <v/>
      </c>
      <c r="G67" s="233">
        <f>IF(AND(VLOOKUP(A67,門市主檔!A:Y,25,FALSE)="STAR", VLOOKUP(A67,門市主檔!A:N,14,FALSE)=""), "未更換", IF(VLOOKUP(A67,門市主檔!A:Y,25,FALSE)&lt;&gt;"STAR", "無專案", "已更換"))</f>
        <v/>
      </c>
      <c r="H67" s="339">
        <f>VLOOKUP(A67,門市主檔!A:U,21,FALSE)</f>
        <v/>
      </c>
      <c r="I67" s="233">
        <f>VLOOKUP(A67,'0919門市清單主檔'!B:V,21,FALSE)</f>
        <v/>
      </c>
      <c r="J67" s="245" t="n">
        <v>45666.70763888889</v>
      </c>
      <c r="K67" s="234" t="n"/>
      <c r="L67" s="234" t="n"/>
      <c r="M67" s="234" t="n"/>
      <c r="N67" s="234" t="n"/>
      <c r="O67" s="234" t="n"/>
      <c r="P67" s="211" t="inlineStr">
        <is>
          <t>THILF0</t>
        </is>
      </c>
      <c r="Q67" s="241" t="inlineStr">
        <is>
          <t>萊爾富</t>
        </is>
      </c>
    </row>
    <row r="68" ht="19.5" customHeight="1" s="140">
      <c r="A68" s="233" t="inlineStr">
        <is>
          <t>D024</t>
        </is>
      </c>
      <c r="B68" s="233">
        <f>VLOOKUP(A68,門市主檔!A:B,2,FALSE)</f>
        <v/>
      </c>
      <c r="C68" s="355">
        <f>IF(COUNTIFS(IM!$F:$F,A68,IM!$AD:$AD,"O",IM!$X:$X,"&gt;="&amp;$R$1, IM!$X:$X,"&lt;="&amp;$S$1)&gt;0,"V","")</f>
        <v/>
      </c>
      <c r="D68" s="355">
        <f>IF(AND(C68&lt;&gt;"V", COUNTIFS(IM!$F:$F,A68, IM!$AD:$AD, "O", IM!$X:$X, "&gt;="&amp;$R$2, IM!$X:$X, "&lt;="&amp;$S$2)&gt;0), "V", "")</f>
        <v/>
      </c>
      <c r="E68" s="355">
        <f>IF(AND(C68&lt;&gt;"V",D68&lt;&gt;"V", COUNTIFS(IM!$F:$F, A68, IM!$AD:$AD, "O", IM!$X:$X, "&gt;="&amp;$R$3, IM!$X:$X, "&lt;="&amp;$S$3)&gt;0), "V", "")</f>
        <v/>
      </c>
      <c r="F68" s="233">
        <f>IF(COUNTBLANK(C68:E68)=3,"未保養","")</f>
        <v/>
      </c>
      <c r="G68" s="233">
        <f>IF(AND(VLOOKUP(A68,門市主檔!A:Y,25,FALSE)="STAR", VLOOKUP(A68,門市主檔!A:N,14,FALSE)=""), "未更換", IF(VLOOKUP(A68,門市主檔!A:Y,25,FALSE)&lt;&gt;"STAR", "無專案", "已更換"))</f>
        <v/>
      </c>
      <c r="H68" s="339">
        <f>VLOOKUP(A68,門市主檔!A:U,21,FALSE)</f>
        <v/>
      </c>
      <c r="I68" s="233">
        <f>VLOOKUP(A68,'0919門市清單主檔'!B:V,21,FALSE)</f>
        <v/>
      </c>
      <c r="J68" s="245" t="n">
        <v>45666.69097222222</v>
      </c>
      <c r="K68" s="234" t="n"/>
      <c r="L68" s="234" t="n"/>
      <c r="M68" s="234" t="n"/>
      <c r="N68" s="234" t="n"/>
      <c r="O68" s="234" t="n"/>
      <c r="P68" s="211" t="inlineStr">
        <is>
          <t>THILF0</t>
        </is>
      </c>
      <c r="Q68" s="241" t="inlineStr">
        <is>
          <t>萊爾富</t>
        </is>
      </c>
    </row>
    <row r="69" ht="19.5" customHeight="1" s="140">
      <c r="A69" s="233" t="n">
        <v>4968</v>
      </c>
      <c r="B69" s="233">
        <f>VLOOKUP(A69,門市主檔!A:B,2,FALSE)</f>
        <v/>
      </c>
      <c r="C69" s="355">
        <f>IF(COUNTIFS(IM!$F:$F,A69,IM!$AD:$AD,"O",IM!$X:$X,"&gt;="&amp;$R$1, IM!$X:$X,"&lt;="&amp;$S$1)&gt;0,"V","")</f>
        <v/>
      </c>
      <c r="D69" s="355">
        <f>IF(AND(C69&lt;&gt;"V", COUNTIFS(IM!$F:$F,A69, IM!$AD:$AD, "O", IM!$X:$X, "&gt;="&amp;$R$2, IM!$X:$X, "&lt;="&amp;$S$2)&gt;0), "V", "")</f>
        <v/>
      </c>
      <c r="E69" s="355">
        <f>IF(AND(C69&lt;&gt;"V",D69&lt;&gt;"V", COUNTIFS(IM!$F:$F, A69, IM!$AD:$AD, "O", IM!$X:$X, "&gt;="&amp;$R$3, IM!$X:$X, "&lt;="&amp;$S$3)&gt;0), "V", "")</f>
        <v/>
      </c>
      <c r="F69" s="233">
        <f>IF(COUNTBLANK(C69:E69)=3,"未保養","")</f>
        <v/>
      </c>
      <c r="G69" s="233">
        <f>IF(AND(VLOOKUP(A69,門市主檔!A:Y,25,FALSE)="STAR", VLOOKUP(A69,門市主檔!A:N,14,FALSE)=""), "未更換", IF(VLOOKUP(A69,門市主檔!A:Y,25,FALSE)&lt;&gt;"STAR", "無專案", "已更換"))</f>
        <v/>
      </c>
      <c r="H69" s="339">
        <f>VLOOKUP(A69,門市主檔!A:U,21,FALSE)</f>
        <v/>
      </c>
      <c r="I69" s="233">
        <f>VLOOKUP(A69,'0919門市清單主檔'!B:V,21,FALSE)</f>
        <v/>
      </c>
      <c r="J69" s="245" t="n">
        <v>45664.6625</v>
      </c>
      <c r="K69" s="234" t="n"/>
      <c r="L69" s="234" t="n"/>
      <c r="M69" s="234" t="n"/>
      <c r="N69" s="234" t="n"/>
      <c r="O69" s="234" t="n"/>
      <c r="P69" s="211" t="inlineStr">
        <is>
          <t>THILF0</t>
        </is>
      </c>
      <c r="Q69" s="241" t="inlineStr">
        <is>
          <t>萊爾富</t>
        </is>
      </c>
    </row>
    <row r="70" ht="19.5" customHeight="1" s="140">
      <c r="A70" s="233" t="n">
        <v>4155</v>
      </c>
      <c r="B70" s="233">
        <f>VLOOKUP(A70,門市主檔!A:B,2,FALSE)</f>
        <v/>
      </c>
      <c r="C70" s="355">
        <f>IF(COUNTIFS(IM!$F:$F,A70,IM!$AD:$AD,"O",IM!$X:$X,"&gt;="&amp;$R$1, IM!$X:$X,"&lt;="&amp;$S$1)&gt;0,"V","")</f>
        <v/>
      </c>
      <c r="D70" s="355">
        <f>IF(AND(C70&lt;&gt;"V", COUNTIFS(IM!$F:$F,A70, IM!$AD:$AD, "O", IM!$X:$X, "&gt;="&amp;$R$2, IM!$X:$X, "&lt;="&amp;$S$2)&gt;0), "V", "")</f>
        <v/>
      </c>
      <c r="E70" s="355">
        <f>IF(AND(C70&lt;&gt;"V",D70&lt;&gt;"V", COUNTIFS(IM!$F:$F, A70, IM!$AD:$AD, "O", IM!$X:$X, "&gt;="&amp;$R$3, IM!$X:$X, "&lt;="&amp;$S$3)&gt;0), "V", "")</f>
        <v/>
      </c>
      <c r="F70" s="233">
        <f>IF(COUNTBLANK(C70:E70)=3,"未保養","")</f>
        <v/>
      </c>
      <c r="G70" s="233">
        <f>IF(AND(VLOOKUP(A70,門市主檔!A:Y,25,FALSE)="STAR", VLOOKUP(A70,門市主檔!A:N,14,FALSE)=""), "未更換", IF(VLOOKUP(A70,門市主檔!A:Y,25,FALSE)&lt;&gt;"STAR", "無專案", "已更換"))</f>
        <v/>
      </c>
      <c r="H70" s="339">
        <f>VLOOKUP(A70,門市主檔!A:U,21,FALSE)</f>
        <v/>
      </c>
      <c r="I70" s="233">
        <f>VLOOKUP(A70,'0919門市清單主檔'!B:V,21,FALSE)</f>
        <v/>
      </c>
      <c r="J70" s="245" t="n">
        <v>45664.61111111111</v>
      </c>
      <c r="K70" s="234" t="n"/>
      <c r="L70" s="234" t="n"/>
      <c r="M70" s="234" t="n"/>
      <c r="N70" s="234" t="n"/>
      <c r="O70" s="234" t="n"/>
      <c r="P70" s="211" t="inlineStr">
        <is>
          <t>THILF0</t>
        </is>
      </c>
      <c r="Q70" s="241" t="inlineStr">
        <is>
          <t>萊爾富</t>
        </is>
      </c>
    </row>
    <row r="71" ht="19.5" customHeight="1" s="140">
      <c r="A71" s="233" t="n">
        <v>2014</v>
      </c>
      <c r="B71" s="233">
        <f>VLOOKUP(A71,門市主檔!A:B,2,FALSE)</f>
        <v/>
      </c>
      <c r="C71" s="355">
        <f>IF(COUNTIFS(IM!$F:$F,A71,IM!$AD:$AD,"O",IM!$X:$X,"&gt;="&amp;$R$1, IM!$X:$X,"&lt;="&amp;$S$1)&gt;0,"V","")</f>
        <v/>
      </c>
      <c r="D71" s="355">
        <f>IF(AND(C71&lt;&gt;"V", COUNTIFS(IM!$F:$F,A71, IM!$AD:$AD, "O", IM!$X:$X, "&gt;="&amp;$R$2, IM!$X:$X, "&lt;="&amp;$S$2)&gt;0), "V", "")</f>
        <v/>
      </c>
      <c r="E71" s="355">
        <f>IF(AND(C71&lt;&gt;"V",D71&lt;&gt;"V", COUNTIFS(IM!$F:$F, A71, IM!$AD:$AD, "O", IM!$X:$X, "&gt;="&amp;$R$3, IM!$X:$X, "&lt;="&amp;$S$3)&gt;0), "V", "")</f>
        <v/>
      </c>
      <c r="F71" s="233">
        <f>IF(COUNTBLANK(C71:E71)=3,"未保養","")</f>
        <v/>
      </c>
      <c r="G71" s="233">
        <f>IF(AND(VLOOKUP(A71,門市主檔!A:Y,25,FALSE)="STAR", VLOOKUP(A71,門市主檔!A:N,14,FALSE)=""), "未更換", IF(VLOOKUP(A71,門市主檔!A:Y,25,FALSE)&lt;&gt;"STAR", "無專案", "已更換"))</f>
        <v/>
      </c>
      <c r="H71" s="339">
        <f>VLOOKUP(A71,門市主檔!A:U,21,FALSE)</f>
        <v/>
      </c>
      <c r="I71" s="233">
        <f>VLOOKUP(A71,'0919門市清單主檔'!B:V,21,FALSE)</f>
        <v/>
      </c>
      <c r="J71" s="245" t="n">
        <v>45664.70486111111</v>
      </c>
      <c r="K71" s="234" t="n"/>
      <c r="L71" s="234" t="n"/>
      <c r="M71" s="234" t="n"/>
      <c r="N71" s="234" t="n"/>
      <c r="O71" s="234" t="n"/>
      <c r="P71" s="211" t="inlineStr">
        <is>
          <t>THILF0</t>
        </is>
      </c>
      <c r="Q71" s="241" t="inlineStr">
        <is>
          <t>萊爾富</t>
        </is>
      </c>
    </row>
    <row r="72" ht="19.5" customHeight="1" s="140">
      <c r="A72" s="233" t="n">
        <v>4539</v>
      </c>
      <c r="B72" s="233">
        <f>VLOOKUP(A72,門市主檔!A:B,2,FALSE)</f>
        <v/>
      </c>
      <c r="C72" s="355">
        <f>IF(COUNTIFS(IM!$F:$F,A72,IM!$AD:$AD,"O",IM!$X:$X,"&gt;="&amp;$R$1, IM!$X:$X,"&lt;="&amp;$S$1)&gt;0,"V","")</f>
        <v/>
      </c>
      <c r="D72" s="355">
        <f>IF(AND(C72&lt;&gt;"V", COUNTIFS(IM!$F:$F,A72, IM!$AD:$AD, "O", IM!$X:$X, "&gt;="&amp;$R$2, IM!$X:$X, "&lt;="&amp;$S$2)&gt;0), "V", "")</f>
        <v/>
      </c>
      <c r="E72" s="355">
        <f>IF(AND(C72&lt;&gt;"V",D72&lt;&gt;"V", COUNTIFS(IM!$F:$F, A72, IM!$AD:$AD, "O", IM!$X:$X, "&gt;="&amp;$R$3, IM!$X:$X, "&lt;="&amp;$S$3)&gt;0), "V", "")</f>
        <v/>
      </c>
      <c r="F72" s="233">
        <f>IF(COUNTBLANK(C72:E72)=3,"未保養","")</f>
        <v/>
      </c>
      <c r="G72" s="233">
        <f>IF(AND(VLOOKUP(A72,門市主檔!A:Y,25,FALSE)="STAR", VLOOKUP(A72,門市主檔!A:N,14,FALSE)=""), "未更換", IF(VLOOKUP(A72,門市主檔!A:Y,25,FALSE)&lt;&gt;"STAR", "無專案", "已更換"))</f>
        <v/>
      </c>
      <c r="H72" s="339">
        <f>VLOOKUP(A72,門市主檔!A:U,21,FALSE)</f>
        <v/>
      </c>
      <c r="I72" s="233">
        <f>VLOOKUP(A72,'0919門市清單主檔'!B:V,21,FALSE)</f>
        <v/>
      </c>
      <c r="J72" s="245" t="n">
        <v>45666.64444444444</v>
      </c>
      <c r="K72" s="234" t="n"/>
      <c r="L72" s="234" t="n"/>
      <c r="M72" s="234" t="n"/>
      <c r="N72" s="234" t="n"/>
      <c r="O72" s="234" t="n"/>
      <c r="P72" s="211" t="inlineStr">
        <is>
          <t>THILF0</t>
        </is>
      </c>
      <c r="Q72" s="241" t="inlineStr">
        <is>
          <t>萊爾富</t>
        </is>
      </c>
    </row>
    <row r="73" ht="19.5" customHeight="1" s="140">
      <c r="A73" s="233" t="n">
        <v>4804</v>
      </c>
      <c r="B73" s="233">
        <f>VLOOKUP(A73,門市主檔!A:B,2,FALSE)</f>
        <v/>
      </c>
      <c r="C73" s="355">
        <f>IF(COUNTIFS(IM!$F:$F,A73,IM!$AD:$AD,"O",IM!$X:$X,"&gt;="&amp;$R$1, IM!$X:$X,"&lt;="&amp;$S$1)&gt;0,"V","")</f>
        <v/>
      </c>
      <c r="D73" s="355">
        <f>IF(AND(C73&lt;&gt;"V", COUNTIFS(IM!$F:$F,A73, IM!$AD:$AD, "O", IM!$X:$X, "&gt;="&amp;$R$2, IM!$X:$X, "&lt;="&amp;$S$2)&gt;0), "V", "")</f>
        <v/>
      </c>
      <c r="E73" s="355">
        <f>IF(AND(C73&lt;&gt;"V",D73&lt;&gt;"V", COUNTIFS(IM!$F:$F, A73, IM!$AD:$AD, "O", IM!$X:$X, "&gt;="&amp;$R$3, IM!$X:$X, "&lt;="&amp;$S$3)&gt;0), "V", "")</f>
        <v/>
      </c>
      <c r="F73" s="233">
        <f>IF(COUNTBLANK(C73:E73)=3,"未保養","")</f>
        <v/>
      </c>
      <c r="G73" s="233">
        <f>IF(AND(VLOOKUP(A73,門市主檔!A:Y,25,FALSE)="STAR", VLOOKUP(A73,門市主檔!A:N,14,FALSE)=""), "未更換", IF(VLOOKUP(A73,門市主檔!A:Y,25,FALSE)&lt;&gt;"STAR", "無專案", "已更換"))</f>
        <v/>
      </c>
      <c r="H73" s="339">
        <f>VLOOKUP(A73,門市主檔!A:U,21,FALSE)</f>
        <v/>
      </c>
      <c r="I73" s="233">
        <f>VLOOKUP(A73,'0919門市清單主檔'!B:V,21,FALSE)</f>
        <v/>
      </c>
      <c r="J73" s="245" t="n">
        <v>45666.45069444444</v>
      </c>
      <c r="K73" s="234" t="n"/>
      <c r="L73" s="234" t="n"/>
      <c r="M73" s="234" t="n"/>
      <c r="N73" s="234" t="n"/>
      <c r="O73" s="234" t="n"/>
      <c r="P73" s="211" t="inlineStr">
        <is>
          <t>THILF0</t>
        </is>
      </c>
      <c r="Q73" s="241" t="inlineStr">
        <is>
          <t>萊爾富</t>
        </is>
      </c>
    </row>
    <row r="74" ht="19.5" customHeight="1" s="140">
      <c r="A74" s="233" t="n">
        <v>4260</v>
      </c>
      <c r="B74" s="233">
        <f>VLOOKUP(A74,門市主檔!A:B,2,FALSE)</f>
        <v/>
      </c>
      <c r="C74" s="355">
        <f>IF(COUNTIFS(IM!$F:$F,A74,IM!$AD:$AD,"O",IM!$X:$X,"&gt;="&amp;$R$1, IM!$X:$X,"&lt;="&amp;$S$1)&gt;0,"V","")</f>
        <v/>
      </c>
      <c r="D74" s="355">
        <f>IF(AND(C74&lt;&gt;"V", COUNTIFS(IM!$F:$F,A74, IM!$AD:$AD, "O", IM!$X:$X, "&gt;="&amp;$R$2, IM!$X:$X, "&lt;="&amp;$S$2)&gt;0), "V", "")</f>
        <v/>
      </c>
      <c r="E74" s="355">
        <f>IF(AND(C74&lt;&gt;"V",D74&lt;&gt;"V", COUNTIFS(IM!$F:$F, A74, IM!$AD:$AD, "O", IM!$X:$X, "&gt;="&amp;$R$3, IM!$X:$X, "&lt;="&amp;$S$3)&gt;0), "V", "")</f>
        <v/>
      </c>
      <c r="F74" s="233">
        <f>IF(COUNTBLANK(C74:E74)=3,"未保養","")</f>
        <v/>
      </c>
      <c r="G74" s="233">
        <f>IF(AND(VLOOKUP(A74,門市主檔!A:Y,25,FALSE)="STAR", VLOOKUP(A74,門市主檔!A:N,14,FALSE)=""), "未更換", IF(VLOOKUP(A74,門市主檔!A:Y,25,FALSE)&lt;&gt;"STAR", "無專案", "已更換"))</f>
        <v/>
      </c>
      <c r="H74" s="339">
        <f>VLOOKUP(A74,門市主檔!A:U,21,FALSE)</f>
        <v/>
      </c>
      <c r="I74" s="233">
        <f>VLOOKUP(A74,'0919門市清單主檔'!B:V,21,FALSE)</f>
        <v/>
      </c>
      <c r="J74" s="245" t="n">
        <v>45665.53472222222</v>
      </c>
      <c r="K74" s="211" t="n"/>
      <c r="L74" s="211" t="n"/>
      <c r="M74" s="211" t="n"/>
      <c r="N74" s="211" t="n"/>
      <c r="O74" s="211" t="n"/>
      <c r="P74" s="211" t="inlineStr">
        <is>
          <t>THILF0</t>
        </is>
      </c>
      <c r="Q74" s="241" t="inlineStr">
        <is>
          <t>萊爾富</t>
        </is>
      </c>
    </row>
    <row r="75" ht="19.5" customHeight="1" s="140">
      <c r="A75" s="233" t="inlineStr">
        <is>
          <t>D070</t>
        </is>
      </c>
      <c r="B75" s="233">
        <f>VLOOKUP(A75,門市主檔!A:B,2,FALSE)</f>
        <v/>
      </c>
      <c r="C75" s="355">
        <f>IF(COUNTIFS(IM!$F:$F,A75,IM!$AD:$AD,"O",IM!$X:$X,"&gt;="&amp;$R$1, IM!$X:$X,"&lt;="&amp;$S$1)&gt;0,"V","")</f>
        <v/>
      </c>
      <c r="D75" s="355">
        <f>IF(AND(C75&lt;&gt;"V", COUNTIFS(IM!$F:$F,A75, IM!$AD:$AD, "O", IM!$X:$X, "&gt;="&amp;$R$2, IM!$X:$X, "&lt;="&amp;$S$2)&gt;0), "V", "")</f>
        <v/>
      </c>
      <c r="E75" s="355">
        <f>IF(AND(C75&lt;&gt;"V",D75&lt;&gt;"V", COUNTIFS(IM!$F:$F, A75, IM!$AD:$AD, "O", IM!$X:$X, "&gt;="&amp;$R$3, IM!$X:$X, "&lt;="&amp;$S$3)&gt;0), "V", "")</f>
        <v/>
      </c>
      <c r="F75" s="233">
        <f>IF(COUNTBLANK(C75:E75)=3,"未保養","")</f>
        <v/>
      </c>
      <c r="G75" s="233">
        <f>IF(AND(VLOOKUP(A75,門市主檔!A:Y,25,FALSE)="STAR", VLOOKUP(A75,門市主檔!A:N,14,FALSE)=""), "未更換", IF(VLOOKUP(A75,門市主檔!A:Y,25,FALSE)&lt;&gt;"STAR", "無專案", "已更換"))</f>
        <v/>
      </c>
      <c r="H75" s="339">
        <f>VLOOKUP(A75,門市主檔!A:U,21,FALSE)</f>
        <v/>
      </c>
      <c r="I75" s="233">
        <f>VLOOKUP(A75,'0919門市清單主檔'!B:V,21,FALSE)</f>
        <v/>
      </c>
      <c r="J75" s="245" t="n">
        <v>45665.47916666666</v>
      </c>
      <c r="K75" s="234" t="n"/>
      <c r="L75" s="234" t="n"/>
      <c r="M75" s="234" t="n"/>
      <c r="N75" s="234" t="n"/>
      <c r="O75" s="234" t="n"/>
      <c r="P75" s="211" t="inlineStr">
        <is>
          <t>THILF0</t>
        </is>
      </c>
      <c r="Q75" s="241" t="inlineStr">
        <is>
          <t>萊爾富</t>
        </is>
      </c>
    </row>
    <row r="76" ht="19.5" customHeight="1" s="140">
      <c r="A76" s="233" t="n">
        <v>4084</v>
      </c>
      <c r="B76" s="233">
        <f>VLOOKUP(A76,門市主檔!A:B,2,FALSE)</f>
        <v/>
      </c>
      <c r="C76" s="355">
        <f>IF(COUNTIFS(IM!$F:$F,A76,IM!$AD:$AD,"O",IM!$X:$X,"&gt;="&amp;$R$1, IM!$X:$X,"&lt;="&amp;$S$1)&gt;0,"V","")</f>
        <v/>
      </c>
      <c r="D76" s="355">
        <f>IF(AND(C76&lt;&gt;"V", COUNTIFS(IM!$F:$F,A76, IM!$AD:$AD, "O", IM!$X:$X, "&gt;="&amp;$R$2, IM!$X:$X, "&lt;="&amp;$S$2)&gt;0), "V", "")</f>
        <v/>
      </c>
      <c r="E76" s="355">
        <f>IF(AND(C76&lt;&gt;"V",D76&lt;&gt;"V", COUNTIFS(IM!$F:$F, A76, IM!$AD:$AD, "O", IM!$X:$X, "&gt;="&amp;$R$3, IM!$X:$X, "&lt;="&amp;$S$3)&gt;0), "V", "")</f>
        <v/>
      </c>
      <c r="F76" s="233">
        <f>IF(COUNTBLANK(C76:E76)=3,"未保養","")</f>
        <v/>
      </c>
      <c r="G76" s="233">
        <f>IF(AND(VLOOKUP(A76,門市主檔!A:Y,25,FALSE)="STAR", VLOOKUP(A76,門市主檔!A:N,14,FALSE)=""), "未更換", IF(VLOOKUP(A76,門市主檔!A:Y,25,FALSE)&lt;&gt;"STAR", "無專案", "已更換"))</f>
        <v/>
      </c>
      <c r="H76" s="339">
        <f>VLOOKUP(A76,門市主檔!A:U,21,FALSE)</f>
        <v/>
      </c>
      <c r="I76" s="233">
        <f>VLOOKUP(A76,'0919門市清單主檔'!B:V,21,FALSE)</f>
        <v/>
      </c>
      <c r="J76" s="245" t="n">
        <v>45665.5</v>
      </c>
      <c r="K76" s="234" t="n"/>
      <c r="L76" s="234" t="n"/>
      <c r="M76" s="234" t="n"/>
      <c r="N76" s="234" t="n"/>
      <c r="O76" s="234" t="n"/>
      <c r="P76" s="211" t="inlineStr">
        <is>
          <t>THILF0</t>
        </is>
      </c>
      <c r="Q76" s="241" t="inlineStr">
        <is>
          <t>萊爾富</t>
        </is>
      </c>
    </row>
    <row r="77" ht="19.5" customHeight="1" s="140">
      <c r="A77" s="233" t="n">
        <v>4134</v>
      </c>
      <c r="B77" s="233">
        <f>VLOOKUP(A77,門市主檔!A:B,2,FALSE)</f>
        <v/>
      </c>
      <c r="C77" s="355">
        <f>IF(COUNTIFS(IM!$F:$F,A77,IM!$AD:$AD,"O",IM!$X:$X,"&gt;="&amp;$R$1, IM!$X:$X,"&lt;="&amp;$S$1)&gt;0,"V","")</f>
        <v/>
      </c>
      <c r="D77" s="355">
        <f>IF(AND(C77&lt;&gt;"V", COUNTIFS(IM!$F:$F,A77, IM!$AD:$AD, "O", IM!$X:$X, "&gt;="&amp;$R$2, IM!$X:$X, "&lt;="&amp;$S$2)&gt;0), "V", "")</f>
        <v/>
      </c>
      <c r="E77" s="355">
        <f>IF(AND(C77&lt;&gt;"V",D77&lt;&gt;"V", COUNTIFS(IM!$F:$F, A77, IM!$AD:$AD, "O", IM!$X:$X, "&gt;="&amp;$R$3, IM!$X:$X, "&lt;="&amp;$S$3)&gt;0), "V", "")</f>
        <v/>
      </c>
      <c r="F77" s="233">
        <f>IF(COUNTBLANK(C77:E77)=3,"未保養","")</f>
        <v/>
      </c>
      <c r="G77" s="233">
        <f>IF(AND(VLOOKUP(A77,門市主檔!A:Y,25,FALSE)="STAR", VLOOKUP(A77,門市主檔!A:N,14,FALSE)=""), "未更換", IF(VLOOKUP(A77,門市主檔!A:Y,25,FALSE)&lt;&gt;"STAR", "無專案", "已更換"))</f>
        <v/>
      </c>
      <c r="H77" s="339">
        <f>VLOOKUP(A77,門市主檔!A:U,21,FALSE)</f>
        <v/>
      </c>
      <c r="I77" s="233">
        <f>VLOOKUP(A77,'0919門市清單主檔'!B:V,21,FALSE)</f>
        <v/>
      </c>
      <c r="J77" s="245" t="n">
        <v>45665.61527777778</v>
      </c>
      <c r="K77" s="234" t="n"/>
      <c r="L77" s="234" t="n"/>
      <c r="M77" s="234" t="n"/>
      <c r="N77" s="234" t="n"/>
      <c r="O77" s="234" t="n"/>
      <c r="P77" s="211" t="inlineStr">
        <is>
          <t>THILF0</t>
        </is>
      </c>
      <c r="Q77" s="241" t="inlineStr">
        <is>
          <t>萊爾富</t>
        </is>
      </c>
    </row>
    <row r="78" ht="19.5" customHeight="1" s="140">
      <c r="A78" s="233" t="inlineStr">
        <is>
          <t>D649</t>
        </is>
      </c>
      <c r="B78" s="233">
        <f>VLOOKUP(A78,門市主檔!A:B,2,FALSE)</f>
        <v/>
      </c>
      <c r="C78" s="355">
        <f>IF(COUNTIFS(IM!$F:$F,A78,IM!$AD:$AD,"O",IM!$X:$X,"&gt;="&amp;$R$1, IM!$X:$X,"&lt;="&amp;$S$1)&gt;0,"V","")</f>
        <v/>
      </c>
      <c r="D78" s="355">
        <f>IF(AND(C78&lt;&gt;"V", COUNTIFS(IM!$F:$F,A78, IM!$AD:$AD, "O", IM!$X:$X, "&gt;="&amp;$R$2, IM!$X:$X, "&lt;="&amp;$S$2)&gt;0), "V", "")</f>
        <v/>
      </c>
      <c r="E78" s="355">
        <f>IF(AND(C78&lt;&gt;"V",D78&lt;&gt;"V", COUNTIFS(IM!$F:$F, A78, IM!$AD:$AD, "O", IM!$X:$X, "&gt;="&amp;$R$3, IM!$X:$X, "&lt;="&amp;$S$3)&gt;0), "V", "")</f>
        <v/>
      </c>
      <c r="F78" s="233">
        <f>IF(COUNTBLANK(C78:E78)=3,"未保養","")</f>
        <v/>
      </c>
      <c r="G78" s="233">
        <f>IF(AND(VLOOKUP(A78,門市主檔!A:Y,25,FALSE)="STAR", VLOOKUP(A78,門市主檔!A:N,14,FALSE)=""), "未更換", IF(VLOOKUP(A78,門市主檔!A:Y,25,FALSE)&lt;&gt;"STAR", "無專案", "已更換"))</f>
        <v/>
      </c>
      <c r="H78" s="339">
        <f>VLOOKUP(A78,門市主檔!A:U,21,FALSE)</f>
        <v/>
      </c>
      <c r="I78" s="233">
        <f>VLOOKUP(A78,'0919門市清單主檔'!B:V,21,FALSE)</f>
        <v/>
      </c>
      <c r="J78" s="245" t="n">
        <v>45665.67361111111</v>
      </c>
      <c r="K78" s="234" t="n"/>
      <c r="L78" s="234" t="n"/>
      <c r="M78" s="234" t="n"/>
      <c r="N78" s="234" t="n"/>
      <c r="O78" s="234" t="n"/>
      <c r="P78" s="211" t="n"/>
      <c r="Q78" s="241" t="inlineStr">
        <is>
          <t>萊爾富</t>
        </is>
      </c>
    </row>
    <row r="79" ht="19.5" customHeight="1" s="140">
      <c r="A79" s="233" t="inlineStr">
        <is>
          <t>D022</t>
        </is>
      </c>
      <c r="B79" s="233">
        <f>VLOOKUP(A79,門市主檔!A:B,2,FALSE)</f>
        <v/>
      </c>
      <c r="C79" s="355">
        <f>IF(COUNTIFS(IM!$F:$F,A79,IM!$AD:$AD,"O",IM!$X:$X,"&gt;="&amp;$R$1, IM!$X:$X,"&lt;="&amp;$S$1)&gt;0,"V","")</f>
        <v/>
      </c>
      <c r="D79" s="355">
        <f>IF(AND(C79&lt;&gt;"V", COUNTIFS(IM!$F:$F,A79, IM!$AD:$AD, "O", IM!$X:$X, "&gt;="&amp;$R$2, IM!$X:$X, "&lt;="&amp;$S$2)&gt;0), "V", "")</f>
        <v/>
      </c>
      <c r="E79" s="355">
        <f>IF(AND(C79&lt;&gt;"V",D79&lt;&gt;"V", COUNTIFS(IM!$F:$F, A79, IM!$AD:$AD, "O", IM!$X:$X, "&gt;="&amp;$R$3, IM!$X:$X, "&lt;="&amp;$S$3)&gt;0), "V", "")</f>
        <v/>
      </c>
      <c r="F79" s="233">
        <f>IF(COUNTBLANK(C79:E79)=3,"未保養","")</f>
        <v/>
      </c>
      <c r="G79" s="233">
        <f>IF(AND(VLOOKUP(A79,門市主檔!A:Y,25,FALSE)="STAR", VLOOKUP(A79,門市主檔!A:N,14,FALSE)=""), "未更換", IF(VLOOKUP(A79,門市主檔!A:Y,25,FALSE)&lt;&gt;"STAR", "無專案", "已更換"))</f>
        <v/>
      </c>
      <c r="H79" s="339">
        <f>VLOOKUP(A79,門市主檔!A:U,21,FALSE)</f>
        <v/>
      </c>
      <c r="I79" s="233">
        <f>VLOOKUP(A79,'0919門市清單主檔'!B:V,21,FALSE)</f>
        <v/>
      </c>
      <c r="J79" s="245" t="n">
        <v>45691.51388888889</v>
      </c>
      <c r="K79" s="234" t="n"/>
      <c r="L79" s="234" t="n"/>
      <c r="M79" s="234" t="n"/>
      <c r="N79" s="234" t="n"/>
      <c r="O79" s="234" t="n"/>
      <c r="P79" s="211" t="inlineStr">
        <is>
          <t>THILF0</t>
        </is>
      </c>
      <c r="Q79" s="241" t="inlineStr">
        <is>
          <t>萊爾富</t>
        </is>
      </c>
    </row>
    <row r="80" ht="19.5" customHeight="1" s="140">
      <c r="A80" s="233" t="n">
        <v>4977</v>
      </c>
      <c r="B80" s="233">
        <f>VLOOKUP(A80,門市主檔!A:B,2,FALSE)</f>
        <v/>
      </c>
      <c r="C80" s="355">
        <f>IF(COUNTIFS(IM!$F:$F,A80,IM!$AD:$AD,"O",IM!$X:$X,"&gt;="&amp;$R$1, IM!$X:$X,"&lt;="&amp;$S$1)&gt;0,"V","")</f>
        <v/>
      </c>
      <c r="D80" s="355">
        <f>IF(AND(C80&lt;&gt;"V", COUNTIFS(IM!$F:$F,A80, IM!$AD:$AD, "O", IM!$X:$X, "&gt;="&amp;$R$2, IM!$X:$X, "&lt;="&amp;$S$2)&gt;0), "V", "")</f>
        <v/>
      </c>
      <c r="E80" s="355">
        <f>IF(AND(C80&lt;&gt;"V",D80&lt;&gt;"V", COUNTIFS(IM!$F:$F, A80, IM!$AD:$AD, "O", IM!$X:$X, "&gt;="&amp;$R$3, IM!$X:$X, "&lt;="&amp;$S$3)&gt;0), "V", "")</f>
        <v/>
      </c>
      <c r="F80" s="233">
        <f>IF(COUNTBLANK(C80:E80)=3,"未保養","")</f>
        <v/>
      </c>
      <c r="G80" s="233">
        <f>IF(AND(VLOOKUP(A80,門市主檔!A:Y,25,FALSE)="STAR", VLOOKUP(A80,門市主檔!A:N,14,FALSE)=""), "未更換", IF(VLOOKUP(A80,門市主檔!A:Y,25,FALSE)&lt;&gt;"STAR", "無專案", "已更換"))</f>
        <v/>
      </c>
      <c r="H80" s="339">
        <f>VLOOKUP(A80,門市主檔!A:U,21,FALSE)</f>
        <v/>
      </c>
      <c r="I80" s="233">
        <f>VLOOKUP(A80,'0919門市清單主檔'!B:V,21,FALSE)</f>
        <v/>
      </c>
      <c r="J80" s="245" t="n">
        <v>45691.67083333333</v>
      </c>
      <c r="K80" s="234" t="n"/>
      <c r="L80" s="234" t="n"/>
      <c r="M80" s="234" t="n"/>
      <c r="N80" s="234" t="n"/>
      <c r="O80" s="234" t="n"/>
      <c r="P80" s="211" t="inlineStr">
        <is>
          <t>THILF0</t>
        </is>
      </c>
      <c r="Q80" s="241" t="inlineStr">
        <is>
          <t>萊爾富</t>
        </is>
      </c>
    </row>
    <row r="81" ht="19.5" customHeight="1" s="140">
      <c r="A81" s="233" t="n">
        <v>3359</v>
      </c>
      <c r="B81" s="233">
        <f>VLOOKUP(A81,門市主檔!A:B,2,FALSE)</f>
        <v/>
      </c>
      <c r="C81" s="355">
        <f>IF(COUNTIFS(IM!$F:$F,A81,IM!$AD:$AD,"O",IM!$X:$X,"&gt;="&amp;$R$1, IM!$X:$X,"&lt;="&amp;$S$1)&gt;0,"V","")</f>
        <v/>
      </c>
      <c r="D81" s="355">
        <f>IF(AND(C81&lt;&gt;"V", COUNTIFS(IM!$F:$F,A81, IM!$AD:$AD, "O", IM!$X:$X, "&gt;="&amp;$R$2, IM!$X:$X, "&lt;="&amp;$S$2)&gt;0), "V", "")</f>
        <v/>
      </c>
      <c r="E81" s="355">
        <f>IF(AND(C81&lt;&gt;"V",D81&lt;&gt;"V", COUNTIFS(IM!$F:$F, A81, IM!$AD:$AD, "O", IM!$X:$X, "&gt;="&amp;$R$3, IM!$X:$X, "&lt;="&amp;$S$3)&gt;0), "V", "")</f>
        <v/>
      </c>
      <c r="F81" s="233">
        <f>IF(COUNTBLANK(C81:E81)=3,"未保養","")</f>
        <v/>
      </c>
      <c r="G81" s="233">
        <f>IF(AND(VLOOKUP(A81,門市主檔!A:Y,25,FALSE)="STAR", VLOOKUP(A81,門市主檔!A:N,14,FALSE)=""), "未更換", IF(VLOOKUP(A81,門市主檔!A:Y,25,FALSE)&lt;&gt;"STAR", "無專案", "已更換"))</f>
        <v/>
      </c>
      <c r="H81" s="339">
        <f>VLOOKUP(A81,門市主檔!A:U,21,FALSE)</f>
        <v/>
      </c>
      <c r="I81" s="233">
        <f>VLOOKUP(A81,'0919門市清單主檔'!B:V,21,FALSE)</f>
        <v/>
      </c>
      <c r="J81" s="245" t="n">
        <v>45691.61458333334</v>
      </c>
      <c r="K81" s="234" t="n"/>
      <c r="L81" s="234" t="n"/>
      <c r="M81" s="234" t="n"/>
      <c r="N81" s="234" t="n"/>
      <c r="O81" s="234" t="n"/>
      <c r="P81" s="211" t="n"/>
      <c r="Q81" s="241" t="inlineStr">
        <is>
          <t>萊爾富</t>
        </is>
      </c>
    </row>
    <row r="82" ht="19.5" customHeight="1" s="140">
      <c r="A82" s="233" t="inlineStr">
        <is>
          <t>D191</t>
        </is>
      </c>
      <c r="B82" s="233">
        <f>VLOOKUP(A82,門市主檔!A:B,2,FALSE)</f>
        <v/>
      </c>
      <c r="C82" s="355">
        <f>IF(COUNTIFS(IM!$F:$F,A82,IM!$AD:$AD,"O",IM!$X:$X,"&gt;="&amp;$R$1, IM!$X:$X,"&lt;="&amp;$S$1)&gt;0,"V","")</f>
        <v/>
      </c>
      <c r="D82" s="355">
        <f>IF(AND(C82&lt;&gt;"V", COUNTIFS(IM!$F:$F,A82, IM!$AD:$AD, "O", IM!$X:$X, "&gt;="&amp;$R$2, IM!$X:$X, "&lt;="&amp;$S$2)&gt;0), "V", "")</f>
        <v/>
      </c>
      <c r="E82" s="355">
        <f>IF(AND(C82&lt;&gt;"V",D82&lt;&gt;"V", COUNTIFS(IM!$F:$F, A82, IM!$AD:$AD, "O", IM!$X:$X, "&gt;="&amp;$R$3, IM!$X:$X, "&lt;="&amp;$S$3)&gt;0), "V", "")</f>
        <v/>
      </c>
      <c r="F82" s="233">
        <f>IF(COUNTBLANK(C82:E82)=3,"未保養","")</f>
        <v/>
      </c>
      <c r="G82" s="233">
        <f>IF(AND(VLOOKUP(A82,門市主檔!A:Y,25,FALSE)="STAR", VLOOKUP(A82,門市主檔!A:N,14,FALSE)=""), "未更換", IF(VLOOKUP(A82,門市主檔!A:Y,25,FALSE)&lt;&gt;"STAR", "無專案", "已更換"))</f>
        <v/>
      </c>
      <c r="H82" s="339">
        <f>VLOOKUP(A82,門市主檔!A:U,21,FALSE)</f>
        <v/>
      </c>
      <c r="I82" s="233">
        <f>VLOOKUP(A82,'0919門市清單主檔'!B:V,21,FALSE)</f>
        <v/>
      </c>
      <c r="J82" s="245" t="n">
        <v>45691.65</v>
      </c>
      <c r="K82" s="234" t="n"/>
      <c r="L82" s="234" t="n"/>
      <c r="M82" s="234" t="n"/>
      <c r="N82" s="234" t="n"/>
      <c r="O82" s="234" t="n"/>
      <c r="P82" s="211" t="n"/>
      <c r="Q82" s="241" t="inlineStr">
        <is>
          <t>萊爾富</t>
        </is>
      </c>
    </row>
    <row r="83" ht="19.5" customHeight="1" s="140">
      <c r="A83" s="233" t="n">
        <v>4652</v>
      </c>
      <c r="B83" s="233">
        <f>VLOOKUP(A83,門市主檔!A:B,2,FALSE)</f>
        <v/>
      </c>
      <c r="C83" s="355">
        <f>IF(COUNTIFS(IM!$F:$F,A83,IM!$AD:$AD,"O",IM!$X:$X,"&gt;="&amp;$R$1, IM!$X:$X,"&lt;="&amp;$S$1)&gt;0,"V","")</f>
        <v/>
      </c>
      <c r="D83" s="355">
        <f>IF(AND(C83&lt;&gt;"V", COUNTIFS(IM!$F:$F,A83, IM!$AD:$AD, "O", IM!$X:$X, "&gt;="&amp;$R$2, IM!$X:$X, "&lt;="&amp;$S$2)&gt;0), "V", "")</f>
        <v/>
      </c>
      <c r="E83" s="355">
        <f>IF(AND(C83&lt;&gt;"V",D83&lt;&gt;"V", COUNTIFS(IM!$F:$F, A83, IM!$AD:$AD, "O", IM!$X:$X, "&gt;="&amp;$R$3, IM!$X:$X, "&lt;="&amp;$S$3)&gt;0), "V", "")</f>
        <v/>
      </c>
      <c r="F83" s="233">
        <f>IF(COUNTBLANK(C83:E83)=3,"未保養","")</f>
        <v/>
      </c>
      <c r="G83" s="233">
        <f>IF(AND(VLOOKUP(A83,門市主檔!A:Y,25,FALSE)="STAR", VLOOKUP(A83,門市主檔!A:N,14,FALSE)=""), "未更換", IF(VLOOKUP(A83,門市主檔!A:Y,25,FALSE)&lt;&gt;"STAR", "無專案", "已更換"))</f>
        <v/>
      </c>
      <c r="H83" s="339">
        <f>VLOOKUP(A83,門市主檔!A:U,21,FALSE)</f>
        <v/>
      </c>
      <c r="I83" s="233">
        <f>VLOOKUP(A83,'0919門市清單主檔'!B:V,21,FALSE)</f>
        <v/>
      </c>
      <c r="J83" s="245" t="n">
        <v>45673.65972222222</v>
      </c>
      <c r="K83" s="234" t="n"/>
      <c r="L83" s="234" t="n"/>
      <c r="M83" s="234" t="n"/>
      <c r="N83" s="234" t="n"/>
      <c r="O83" s="234" t="n"/>
      <c r="P83" s="211" t="inlineStr">
        <is>
          <t>THILF0</t>
        </is>
      </c>
      <c r="Q83" s="241" t="inlineStr">
        <is>
          <t>萊爾富</t>
        </is>
      </c>
    </row>
    <row r="84" ht="19.5" customHeight="1" s="140">
      <c r="A84" s="233" t="n">
        <v>4101</v>
      </c>
      <c r="B84" s="233">
        <f>VLOOKUP(A84,門市主檔!A:B,2,FALSE)</f>
        <v/>
      </c>
      <c r="C84" s="355">
        <f>IF(COUNTIFS(IM!$F:$F,A84,IM!$AD:$AD,"O",IM!$X:$X,"&gt;="&amp;$R$1, IM!$X:$X,"&lt;="&amp;$S$1)&gt;0,"V","")</f>
        <v/>
      </c>
      <c r="D84" s="355">
        <f>IF(AND(C84&lt;&gt;"V", COUNTIFS(IM!$F:$F,A84, IM!$AD:$AD, "O", IM!$X:$X, "&gt;="&amp;$R$2, IM!$X:$X, "&lt;="&amp;$S$2)&gt;0), "V", "")</f>
        <v/>
      </c>
      <c r="E84" s="355">
        <f>IF(AND(C84&lt;&gt;"V",D84&lt;&gt;"V", COUNTIFS(IM!$F:$F, A84, IM!$AD:$AD, "O", IM!$X:$X, "&gt;="&amp;$R$3, IM!$X:$X, "&lt;="&amp;$S$3)&gt;0), "V", "")</f>
        <v/>
      </c>
      <c r="F84" s="233">
        <f>IF(COUNTBLANK(C84:E84)=3,"未保養","")</f>
        <v/>
      </c>
      <c r="G84" s="233">
        <f>IF(AND(VLOOKUP(A84,門市主檔!A:Y,25,FALSE)="STAR", VLOOKUP(A84,門市主檔!A:N,14,FALSE)=""), "未更換", IF(VLOOKUP(A84,門市主檔!A:Y,25,FALSE)&lt;&gt;"STAR", "無專案", "已更換"))</f>
        <v/>
      </c>
      <c r="H84" s="339">
        <f>VLOOKUP(A84,門市主檔!A:U,21,FALSE)</f>
        <v/>
      </c>
      <c r="I84" s="233">
        <f>VLOOKUP(A84,'0919門市清單主檔'!B:V,21,FALSE)</f>
        <v/>
      </c>
      <c r="J84" s="245" t="n">
        <v>45691.48958333334</v>
      </c>
      <c r="K84" s="234" t="n"/>
      <c r="L84" s="234" t="n"/>
      <c r="M84" s="234" t="n"/>
      <c r="N84" s="234" t="n"/>
      <c r="O84" s="234" t="n"/>
      <c r="P84" s="211" t="inlineStr">
        <is>
          <t>THILF0</t>
        </is>
      </c>
      <c r="Q84" s="241" t="inlineStr">
        <is>
          <t>萊爾富</t>
        </is>
      </c>
    </row>
    <row r="85" ht="19.5" customHeight="1" s="140">
      <c r="A85" s="233" t="n">
        <v>2399</v>
      </c>
      <c r="B85" s="233">
        <f>VLOOKUP(A85,門市主檔!A:B,2,FALSE)</f>
        <v/>
      </c>
      <c r="C85" s="355">
        <f>IF(COUNTIFS(IM!$F:$F,A85,IM!$AD:$AD,"O",IM!$X:$X,"&gt;="&amp;$R$1, IM!$X:$X,"&lt;="&amp;$S$1)&gt;0,"V","")</f>
        <v/>
      </c>
      <c r="D85" s="355">
        <f>IF(AND(C85&lt;&gt;"V", COUNTIFS(IM!$F:$F,A85, IM!$AD:$AD, "O", IM!$X:$X, "&gt;="&amp;$R$2, IM!$X:$X, "&lt;="&amp;$S$2)&gt;0), "V", "")</f>
        <v/>
      </c>
      <c r="E85" s="355">
        <f>IF(AND(C85&lt;&gt;"V",D85&lt;&gt;"V", COUNTIFS(IM!$F:$F, A85, IM!$AD:$AD, "O", IM!$X:$X, "&gt;="&amp;$R$3, IM!$X:$X, "&lt;="&amp;$S$3)&gt;0), "V", "")</f>
        <v/>
      </c>
      <c r="F85" s="233">
        <f>IF(COUNTBLANK(C85:E85)=3,"未保養","")</f>
        <v/>
      </c>
      <c r="G85" s="233">
        <f>IF(AND(VLOOKUP(A85,門市主檔!A:Y,25,FALSE)="STAR", VLOOKUP(A85,門市主檔!A:N,14,FALSE)=""), "未更換", IF(VLOOKUP(A85,門市主檔!A:Y,25,FALSE)&lt;&gt;"STAR", "無專案", "已更換"))</f>
        <v/>
      </c>
      <c r="H85" s="339">
        <f>VLOOKUP(A85,門市主檔!A:U,21,FALSE)</f>
        <v/>
      </c>
      <c r="I85" s="233">
        <f>VLOOKUP(A85,'0919門市清單主檔'!B:V,21,FALSE)</f>
        <v/>
      </c>
      <c r="J85" s="245" t="n">
        <v>45673.69791666666</v>
      </c>
      <c r="K85" s="234" t="n"/>
      <c r="L85" s="234" t="n"/>
      <c r="M85" s="234" t="n"/>
      <c r="N85" s="234" t="n"/>
      <c r="O85" s="234" t="n"/>
      <c r="P85" s="211" t="n"/>
      <c r="Q85" s="241" t="inlineStr">
        <is>
          <t>萊爾富</t>
        </is>
      </c>
    </row>
    <row r="86" ht="19.5" customHeight="1" s="140">
      <c r="A86" s="233" t="inlineStr">
        <is>
          <t>D138</t>
        </is>
      </c>
      <c r="B86" s="233">
        <f>VLOOKUP(A86,門市主檔!A:B,2,FALSE)</f>
        <v/>
      </c>
      <c r="C86" s="355">
        <f>IF(COUNTIFS(IM!$F:$F,A86,IM!$AD:$AD,"O",IM!$X:$X,"&gt;="&amp;$R$1, IM!$X:$X,"&lt;="&amp;$S$1)&gt;0,"V","")</f>
        <v/>
      </c>
      <c r="D86" s="355">
        <f>IF(AND(C86&lt;&gt;"V", COUNTIFS(IM!$F:$F,A86, IM!$AD:$AD, "O", IM!$X:$X, "&gt;="&amp;$R$2, IM!$X:$X, "&lt;="&amp;$S$2)&gt;0), "V", "")</f>
        <v/>
      </c>
      <c r="E86" s="355">
        <f>IF(AND(C86&lt;&gt;"V",D86&lt;&gt;"V", COUNTIFS(IM!$F:$F, A86, IM!$AD:$AD, "O", IM!$X:$X, "&gt;="&amp;$R$3, IM!$X:$X, "&lt;="&amp;$S$3)&gt;0), "V", "")</f>
        <v/>
      </c>
      <c r="F86" s="233">
        <f>IF(COUNTBLANK(C86:E86)=3,"未保養","")</f>
        <v/>
      </c>
      <c r="G86" s="233">
        <f>IF(AND(VLOOKUP(A86,門市主檔!A:Y,25,FALSE)="STAR", VLOOKUP(A86,門市主檔!A:N,14,FALSE)=""), "未更換", IF(VLOOKUP(A86,門市主檔!A:Y,25,FALSE)&lt;&gt;"STAR", "無專案", "已更換"))</f>
        <v/>
      </c>
      <c r="H86" s="339">
        <f>VLOOKUP(A86,門市主檔!A:U,21,FALSE)</f>
        <v/>
      </c>
      <c r="I86" s="233">
        <f>VLOOKUP(A86,'0919門市清單主檔'!B:V,21,FALSE)</f>
        <v/>
      </c>
      <c r="J86" s="245" t="n">
        <v>45695.63055555556</v>
      </c>
      <c r="K86" s="234" t="n"/>
      <c r="L86" s="234" t="n"/>
      <c r="M86" s="234" t="n"/>
      <c r="N86" s="234" t="n"/>
      <c r="O86" s="234" t="n"/>
      <c r="P86" s="211" t="n"/>
      <c r="Q86" s="241" t="inlineStr">
        <is>
          <t>萊爾富</t>
        </is>
      </c>
    </row>
    <row r="87" ht="19.5" customHeight="1" s="140">
      <c r="A87" s="233" t="n">
        <v>4083</v>
      </c>
      <c r="B87" s="233">
        <f>VLOOKUP(A87,門市主檔!A:B,2,FALSE)</f>
        <v/>
      </c>
      <c r="C87" s="355">
        <f>IF(COUNTIFS(IM!$F:$F,A87,IM!$AD:$AD,"O",IM!$X:$X,"&gt;="&amp;$R$1, IM!$X:$X,"&lt;="&amp;$S$1)&gt;0,"V","")</f>
        <v/>
      </c>
      <c r="D87" s="355">
        <f>IF(AND(C87&lt;&gt;"V", COUNTIFS(IM!$F:$F,A87, IM!$AD:$AD, "O", IM!$X:$X, "&gt;="&amp;$R$2, IM!$X:$X, "&lt;="&amp;$S$2)&gt;0), "V", "")</f>
        <v/>
      </c>
      <c r="E87" s="355">
        <f>IF(AND(C87&lt;&gt;"V",D87&lt;&gt;"V", COUNTIFS(IM!$F:$F, A87, IM!$AD:$AD, "O", IM!$X:$X, "&gt;="&amp;$R$3, IM!$X:$X, "&lt;="&amp;$S$3)&gt;0), "V", "")</f>
        <v/>
      </c>
      <c r="F87" s="233">
        <f>IF(COUNTBLANK(C87:E87)=3,"未保養","")</f>
        <v/>
      </c>
      <c r="G87" s="233">
        <f>IF(AND(VLOOKUP(A87,門市主檔!A:Y,25,FALSE)="STAR", VLOOKUP(A87,門市主檔!A:N,14,FALSE)=""), "未更換", IF(VLOOKUP(A87,門市主檔!A:Y,25,FALSE)&lt;&gt;"STAR", "無專案", "已更換"))</f>
        <v/>
      </c>
      <c r="H87" s="339">
        <f>VLOOKUP(A87,門市主檔!A:U,21,FALSE)</f>
        <v/>
      </c>
      <c r="I87" s="233">
        <f>VLOOKUP(A87,'0919門市清單主檔'!B:V,21,FALSE)</f>
        <v/>
      </c>
      <c r="J87" s="245" t="n">
        <v>45694.47222222222</v>
      </c>
      <c r="K87" s="234" t="n"/>
      <c r="L87" s="234" t="n"/>
      <c r="M87" s="234" t="n"/>
      <c r="N87" s="234" t="n"/>
      <c r="O87" s="234" t="n"/>
      <c r="P87" s="211" t="inlineStr">
        <is>
          <t>THILF0</t>
        </is>
      </c>
      <c r="Q87" s="241" t="inlineStr">
        <is>
          <t>萊爾富</t>
        </is>
      </c>
    </row>
    <row r="88" ht="19.5" customHeight="1" s="140">
      <c r="A88" s="233" t="n">
        <v>4698</v>
      </c>
      <c r="B88" s="233">
        <f>VLOOKUP(A88,門市主檔!A:B,2,FALSE)</f>
        <v/>
      </c>
      <c r="C88" s="355">
        <f>IF(COUNTIFS(IM!$F:$F,A88,IM!$AD:$AD,"O",IM!$X:$X,"&gt;="&amp;$R$1, IM!$X:$X,"&lt;="&amp;$S$1)&gt;0,"V","")</f>
        <v/>
      </c>
      <c r="D88" s="355">
        <f>IF(AND(C88&lt;&gt;"V", COUNTIFS(IM!$F:$F,A88, IM!$AD:$AD, "O", IM!$X:$X, "&gt;="&amp;$R$2, IM!$X:$X, "&lt;="&amp;$S$2)&gt;0), "V", "")</f>
        <v/>
      </c>
      <c r="E88" s="355">
        <f>IF(AND(C88&lt;&gt;"V",D88&lt;&gt;"V", COUNTIFS(IM!$F:$F, A88, IM!$AD:$AD, "O", IM!$X:$X, "&gt;="&amp;$R$3, IM!$X:$X, "&lt;="&amp;$S$3)&gt;0), "V", "")</f>
        <v/>
      </c>
      <c r="F88" s="233">
        <f>IF(COUNTBLANK(C88:E88)=3,"未保養","")</f>
        <v/>
      </c>
      <c r="G88" s="233">
        <f>IF(AND(VLOOKUP(A88,門市主檔!A:Y,25,FALSE)="STAR", VLOOKUP(A88,門市主檔!A:N,14,FALSE)=""), "未更換", IF(VLOOKUP(A88,門市主檔!A:Y,25,FALSE)&lt;&gt;"STAR", "無專案", "已更換"))</f>
        <v/>
      </c>
      <c r="H88" s="339">
        <f>VLOOKUP(A88,門市主檔!A:U,21,FALSE)</f>
        <v/>
      </c>
      <c r="I88" s="233">
        <f>VLOOKUP(A88,'0919門市清單主檔'!B:V,21,FALSE)</f>
        <v/>
      </c>
      <c r="J88" s="245" t="n">
        <v>45695.66944444444</v>
      </c>
      <c r="K88" s="234" t="n"/>
      <c r="L88" s="234" t="n"/>
      <c r="M88" s="234" t="n"/>
      <c r="N88" s="234" t="n"/>
      <c r="O88" s="234" t="n"/>
      <c r="P88" s="211" t="inlineStr">
        <is>
          <t>THILF0</t>
        </is>
      </c>
      <c r="Q88" s="241" t="inlineStr">
        <is>
          <t>萊爾富</t>
        </is>
      </c>
    </row>
    <row r="89" ht="19.5" customHeight="1" s="140">
      <c r="A89" s="233" t="inlineStr">
        <is>
          <t>D087</t>
        </is>
      </c>
      <c r="B89" s="233">
        <f>VLOOKUP(A89,門市主檔!A:B,2,FALSE)</f>
        <v/>
      </c>
      <c r="C89" s="355">
        <f>IF(COUNTIFS(IM!$F:$F,A89,IM!$AD:$AD,"O",IM!$X:$X,"&gt;="&amp;$R$1, IM!$X:$X,"&lt;="&amp;$S$1)&gt;0,"V","")</f>
        <v/>
      </c>
      <c r="D89" s="355">
        <f>IF(AND(C89&lt;&gt;"V", COUNTIFS(IM!$F:$F,A89, IM!$AD:$AD, "O", IM!$X:$X, "&gt;="&amp;$R$2, IM!$X:$X, "&lt;="&amp;$S$2)&gt;0), "V", "")</f>
        <v/>
      </c>
      <c r="E89" s="355">
        <f>IF(AND(C89&lt;&gt;"V",D89&lt;&gt;"V", COUNTIFS(IM!$F:$F, A89, IM!$AD:$AD, "O", IM!$X:$X, "&gt;="&amp;$R$3, IM!$X:$X, "&lt;="&amp;$S$3)&gt;0), "V", "")</f>
        <v/>
      </c>
      <c r="F89" s="233">
        <f>IF(COUNTBLANK(C89:E89)=3,"未保養","")</f>
        <v/>
      </c>
      <c r="G89" s="233">
        <f>IF(AND(VLOOKUP(A89,門市主檔!A:Y,25,FALSE)="STAR", VLOOKUP(A89,門市主檔!A:N,14,FALSE)=""), "未更換", IF(VLOOKUP(A89,門市主檔!A:Y,25,FALSE)&lt;&gt;"STAR", "無專案", "已更換"))</f>
        <v/>
      </c>
      <c r="H89" s="339">
        <f>VLOOKUP(A89,門市主檔!A:U,21,FALSE)</f>
        <v/>
      </c>
      <c r="I89" s="233">
        <f>VLOOKUP(A89,'0919門市清單主檔'!B:V,21,FALSE)</f>
        <v/>
      </c>
      <c r="J89" s="245" t="n">
        <v>45695.61180555556</v>
      </c>
      <c r="K89" s="234" t="n"/>
      <c r="L89" s="234" t="n"/>
      <c r="M89" s="234" t="n"/>
      <c r="N89" s="234" t="n"/>
      <c r="O89" s="234" t="n"/>
      <c r="P89" s="211" t="inlineStr">
        <is>
          <t>THILF0</t>
        </is>
      </c>
      <c r="Q89" s="241" t="inlineStr">
        <is>
          <t>萊爾富</t>
        </is>
      </c>
    </row>
    <row r="90" ht="19.5" customHeight="1" s="140">
      <c r="A90" s="233" t="n">
        <v>4845</v>
      </c>
      <c r="B90" s="233">
        <f>VLOOKUP(A90,門市主檔!A:B,2,FALSE)</f>
        <v/>
      </c>
      <c r="C90" s="355">
        <f>IF(COUNTIFS(IM!$F:$F,A90,IM!$AD:$AD,"O",IM!$X:$X,"&gt;="&amp;$R$1, IM!$X:$X,"&lt;="&amp;$S$1)&gt;0,"V","")</f>
        <v/>
      </c>
      <c r="D90" s="355">
        <f>IF(AND(C90&lt;&gt;"V", COUNTIFS(IM!$F:$F,A90, IM!$AD:$AD, "O", IM!$X:$X, "&gt;="&amp;$R$2, IM!$X:$X, "&lt;="&amp;$S$2)&gt;0), "V", "")</f>
        <v/>
      </c>
      <c r="E90" s="355">
        <f>IF(AND(C90&lt;&gt;"V",D90&lt;&gt;"V", COUNTIFS(IM!$F:$F, A90, IM!$AD:$AD, "O", IM!$X:$X, "&gt;="&amp;$R$3, IM!$X:$X, "&lt;="&amp;$S$3)&gt;0), "V", "")</f>
        <v/>
      </c>
      <c r="F90" s="233">
        <f>IF(COUNTBLANK(C90:E90)=3,"未保養","")</f>
        <v/>
      </c>
      <c r="G90" s="233">
        <f>IF(AND(VLOOKUP(A90,門市主檔!A:Y,25,FALSE)="STAR", VLOOKUP(A90,門市主檔!A:N,14,FALSE)=""), "未更換", IF(VLOOKUP(A90,門市主檔!A:Y,25,FALSE)&lt;&gt;"STAR", "無專案", "已更換"))</f>
        <v/>
      </c>
      <c r="H90" s="339">
        <f>VLOOKUP(A90,門市主檔!A:U,21,FALSE)</f>
        <v/>
      </c>
      <c r="I90" s="233">
        <f>VLOOKUP(A90,'0919門市清單主檔'!B:V,21,FALSE)</f>
        <v/>
      </c>
      <c r="J90" s="245" t="n">
        <v>45679.60486111111</v>
      </c>
      <c r="K90" s="234" t="n"/>
      <c r="L90" s="234" t="n"/>
      <c r="M90" s="234" t="n"/>
      <c r="N90" s="234" t="n"/>
      <c r="O90" s="234" t="n"/>
      <c r="P90" s="211" t="inlineStr">
        <is>
          <t>THILF0</t>
        </is>
      </c>
      <c r="Q90" s="241" t="inlineStr">
        <is>
          <t>萊爾富</t>
        </is>
      </c>
    </row>
    <row r="91" ht="19.5" customHeight="1" s="140">
      <c r="A91" s="233" t="n">
        <v>2267</v>
      </c>
      <c r="B91" s="233">
        <f>VLOOKUP(A91,門市主檔!A:B,2,FALSE)</f>
        <v/>
      </c>
      <c r="C91" s="355">
        <f>IF(COUNTIFS(IM!$F:$F,A91,IM!$AD:$AD,"O",IM!$X:$X,"&gt;="&amp;$R$1, IM!$X:$X,"&lt;="&amp;$S$1)&gt;0,"V","")</f>
        <v/>
      </c>
      <c r="D91" s="355">
        <f>IF(AND(C91&lt;&gt;"V", COUNTIFS(IM!$F:$F,A91, IM!$AD:$AD, "O", IM!$X:$X, "&gt;="&amp;$R$2, IM!$X:$X, "&lt;="&amp;$S$2)&gt;0), "V", "")</f>
        <v/>
      </c>
      <c r="E91" s="355">
        <f>IF(AND(C91&lt;&gt;"V",D91&lt;&gt;"V", COUNTIFS(IM!$F:$F, A91, IM!$AD:$AD, "O", IM!$X:$X, "&gt;="&amp;$R$3, IM!$X:$X, "&lt;="&amp;$S$3)&gt;0), "V", "")</f>
        <v/>
      </c>
      <c r="F91" s="233">
        <f>IF(COUNTBLANK(C91:E91)=3,"未保養","")</f>
        <v/>
      </c>
      <c r="G91" s="233">
        <f>IF(AND(VLOOKUP(A91,門市主檔!A:Y,25,FALSE)="STAR", VLOOKUP(A91,門市主檔!A:N,14,FALSE)=""), "未更換", IF(VLOOKUP(A91,門市主檔!A:Y,25,FALSE)&lt;&gt;"STAR", "無專案", "已更換"))</f>
        <v/>
      </c>
      <c r="H91" s="339">
        <f>VLOOKUP(A91,門市主檔!A:U,21,FALSE)</f>
        <v/>
      </c>
      <c r="I91" s="233">
        <f>VLOOKUP(A91,'0919門市清單主檔'!B:V,21,FALSE)</f>
        <v/>
      </c>
      <c r="J91" s="245" t="n">
        <v>45679.55833333333</v>
      </c>
      <c r="K91" s="234" t="n"/>
      <c r="L91" s="234" t="n"/>
      <c r="M91" s="234" t="n"/>
      <c r="N91" s="234" t="n"/>
      <c r="O91" s="234" t="n"/>
      <c r="P91" s="211" t="inlineStr">
        <is>
          <t>THILF0</t>
        </is>
      </c>
      <c r="Q91" s="241" t="inlineStr">
        <is>
          <t>萊爾富</t>
        </is>
      </c>
    </row>
    <row r="92" ht="19.5" customHeight="1" s="140">
      <c r="A92" s="233" t="n">
        <v>4906</v>
      </c>
      <c r="B92" s="233">
        <f>VLOOKUP(A92,門市主檔!A:B,2,FALSE)</f>
        <v/>
      </c>
      <c r="C92" s="355">
        <f>IF(COUNTIFS(IM!$F:$F,A92,IM!$AD:$AD,"O",IM!$X:$X,"&gt;="&amp;$R$1, IM!$X:$X,"&lt;="&amp;$S$1)&gt;0,"V","")</f>
        <v/>
      </c>
      <c r="D92" s="355">
        <f>IF(AND(C92&lt;&gt;"V", COUNTIFS(IM!$F:$F,A92, IM!$AD:$AD, "O", IM!$X:$X, "&gt;="&amp;$R$2, IM!$X:$X, "&lt;="&amp;$S$2)&gt;0), "V", "")</f>
        <v/>
      </c>
      <c r="E92" s="355">
        <f>IF(AND(C92&lt;&gt;"V",D92&lt;&gt;"V", COUNTIFS(IM!$F:$F, A92, IM!$AD:$AD, "O", IM!$X:$X, "&gt;="&amp;$R$3, IM!$X:$X, "&lt;="&amp;$S$3)&gt;0), "V", "")</f>
        <v/>
      </c>
      <c r="F92" s="233">
        <f>IF(COUNTBLANK(C92:E92)=3,"未保養","")</f>
        <v/>
      </c>
      <c r="G92" s="233">
        <f>IF(AND(VLOOKUP(A92,門市主檔!A:Y,25,FALSE)="STAR", VLOOKUP(A92,門市主檔!A:N,14,FALSE)=""), "未更換", IF(VLOOKUP(A92,門市主檔!A:Y,25,FALSE)&lt;&gt;"STAR", "無專案", "已更換"))</f>
        <v/>
      </c>
      <c r="H92" s="339">
        <f>VLOOKUP(A92,門市主檔!A:U,21,FALSE)</f>
        <v/>
      </c>
      <c r="I92" s="233">
        <f>VLOOKUP(A92,'0919門市清單主檔'!B:V,21,FALSE)</f>
        <v/>
      </c>
      <c r="J92" s="245" t="n">
        <v>45679.57708333333</v>
      </c>
      <c r="K92" s="234" t="n"/>
      <c r="L92" s="234" t="n"/>
      <c r="M92" s="234" t="n"/>
      <c r="N92" s="234" t="n"/>
      <c r="O92" s="234" t="n"/>
      <c r="P92" s="211" t="n"/>
      <c r="Q92" s="241" t="inlineStr">
        <is>
          <t>萊爾富</t>
        </is>
      </c>
    </row>
    <row r="93" ht="19.5" customHeight="1" s="140">
      <c r="A93" s="233" t="n">
        <v>2897</v>
      </c>
      <c r="B93" s="233">
        <f>VLOOKUP(A93,門市主檔!A:B,2,FALSE)</f>
        <v/>
      </c>
      <c r="C93" s="355">
        <f>IF(COUNTIFS(IM!$F:$F,A93,IM!$AD:$AD,"O",IM!$X:$X,"&gt;="&amp;$R$1, IM!$X:$X,"&lt;="&amp;$S$1)&gt;0,"V","")</f>
        <v/>
      </c>
      <c r="D93" s="355">
        <f>IF(AND(C93&lt;&gt;"V", COUNTIFS(IM!$F:$F,A93, IM!$AD:$AD, "O", IM!$X:$X, "&gt;="&amp;$R$2, IM!$X:$X, "&lt;="&amp;$S$2)&gt;0), "V", "")</f>
        <v/>
      </c>
      <c r="E93" s="355">
        <f>IF(AND(C93&lt;&gt;"V",D93&lt;&gt;"V", COUNTIFS(IM!$F:$F, A93, IM!$AD:$AD, "O", IM!$X:$X, "&gt;="&amp;$R$3, IM!$X:$X, "&lt;="&amp;$S$3)&gt;0), "V", "")</f>
        <v/>
      </c>
      <c r="F93" s="233">
        <f>IF(COUNTBLANK(C93:E93)=3,"未保養","")</f>
        <v/>
      </c>
      <c r="G93" s="233">
        <f>IF(AND(VLOOKUP(A93,門市主檔!A:Y,25,FALSE)="STAR", VLOOKUP(A93,門市主檔!A:N,14,FALSE)=""), "未更換", IF(VLOOKUP(A93,門市主檔!A:Y,25,FALSE)&lt;&gt;"STAR", "無專案", "已更換"))</f>
        <v/>
      </c>
      <c r="H93" s="339">
        <f>VLOOKUP(A93,門市主檔!A:U,21,FALSE)</f>
        <v/>
      </c>
      <c r="I93" s="233">
        <f>VLOOKUP(A93,'0919門市清單主檔'!B:V,21,FALSE)</f>
        <v/>
      </c>
      <c r="J93" s="245" t="n">
        <v>45730.5125</v>
      </c>
      <c r="K93" s="234" t="n"/>
      <c r="L93" s="234" t="n"/>
      <c r="M93" s="234" t="n"/>
      <c r="N93" s="234" t="n"/>
      <c r="O93" s="234" t="n"/>
      <c r="P93" s="211" t="n"/>
      <c r="Q93" s="241" t="inlineStr">
        <is>
          <t>萊爾富</t>
        </is>
      </c>
    </row>
    <row r="94" ht="19.5" customHeight="1" s="140">
      <c r="A94" s="233" t="n">
        <v>4298</v>
      </c>
      <c r="B94" s="233">
        <f>VLOOKUP(A94,門市主檔!A:B,2,FALSE)</f>
        <v/>
      </c>
      <c r="C94" s="355">
        <f>IF(COUNTIFS(IM!$F:$F,A94,IM!$AD:$AD,"O",IM!$X:$X,"&gt;="&amp;$R$1, IM!$X:$X,"&lt;="&amp;$S$1)&gt;0,"V","")</f>
        <v/>
      </c>
      <c r="D94" s="355">
        <f>IF(AND(C94&lt;&gt;"V", COUNTIFS(IM!$F:$F,A94, IM!$AD:$AD, "O", IM!$X:$X, "&gt;="&amp;$R$2, IM!$X:$X, "&lt;="&amp;$S$2)&gt;0), "V", "")</f>
        <v/>
      </c>
      <c r="E94" s="355">
        <f>IF(AND(C94&lt;&gt;"V",D94&lt;&gt;"V", COUNTIFS(IM!$F:$F, A94, IM!$AD:$AD, "O", IM!$X:$X, "&gt;="&amp;$R$3, IM!$X:$X, "&lt;="&amp;$S$3)&gt;0), "V", "")</f>
        <v/>
      </c>
      <c r="F94" s="233">
        <f>IF(COUNTBLANK(C94:E94)=3,"未保養","")</f>
        <v/>
      </c>
      <c r="G94" s="233">
        <f>IF(AND(VLOOKUP(A94,門市主檔!A:Y,25,FALSE)="STAR", VLOOKUP(A94,門市主檔!A:N,14,FALSE)=""), "未更換", IF(VLOOKUP(A94,門市主檔!A:Y,25,FALSE)&lt;&gt;"STAR", "無專案", "已更換"))</f>
        <v/>
      </c>
      <c r="H94" s="339">
        <f>VLOOKUP(A94,門市主檔!A:U,21,FALSE)</f>
        <v/>
      </c>
      <c r="I94" s="233">
        <f>VLOOKUP(A94,'0919門市清單主檔'!B:V,21,FALSE)</f>
        <v/>
      </c>
      <c r="J94" s="245" t="n">
        <v>45730.58888888889</v>
      </c>
      <c r="K94" s="234" t="n"/>
      <c r="L94" s="234" t="n"/>
      <c r="M94" s="234" t="n"/>
      <c r="N94" s="234" t="n"/>
      <c r="O94" s="234" t="n"/>
      <c r="P94" s="211" t="n"/>
      <c r="Q94" s="241" t="inlineStr">
        <is>
          <t>萊爾富</t>
        </is>
      </c>
    </row>
    <row r="95" ht="19.5" customHeight="1" s="140">
      <c r="A95" s="233" t="n">
        <v>4788</v>
      </c>
      <c r="B95" s="233">
        <f>VLOOKUP(A95,門市主檔!A:B,2,FALSE)</f>
        <v/>
      </c>
      <c r="C95" s="355">
        <f>IF(COUNTIFS(IM!$F:$F,A95,IM!$AD:$AD,"O",IM!$X:$X,"&gt;="&amp;$R$1, IM!$X:$X,"&lt;="&amp;$S$1)&gt;0,"V","")</f>
        <v/>
      </c>
      <c r="D95" s="355">
        <f>IF(AND(C95&lt;&gt;"V", COUNTIFS(IM!$F:$F,A95, IM!$AD:$AD, "O", IM!$X:$X, "&gt;="&amp;$R$2, IM!$X:$X, "&lt;="&amp;$S$2)&gt;0), "V", "")</f>
        <v/>
      </c>
      <c r="E95" s="355">
        <f>IF(AND(C95&lt;&gt;"V",D95&lt;&gt;"V", COUNTIFS(IM!$F:$F, A95, IM!$AD:$AD, "O", IM!$X:$X, "&gt;="&amp;$R$3, IM!$X:$X, "&lt;="&amp;$S$3)&gt;0), "V", "")</f>
        <v/>
      </c>
      <c r="F95" s="233">
        <f>IF(COUNTBLANK(C95:E95)=3,"未保養","")</f>
        <v/>
      </c>
      <c r="G95" s="233">
        <f>IF(AND(VLOOKUP(A95,門市主檔!A:Y,25,FALSE)="STAR", VLOOKUP(A95,門市主檔!A:N,14,FALSE)=""), "未更換", IF(VLOOKUP(A95,門市主檔!A:Y,25,FALSE)&lt;&gt;"STAR", "無專案", "已更換"))</f>
        <v/>
      </c>
      <c r="H95" s="339">
        <f>VLOOKUP(A95,門市主檔!A:U,21,FALSE)</f>
        <v/>
      </c>
      <c r="I95" s="233">
        <f>VLOOKUP(A95,'0919門市清單主檔'!B:V,21,FALSE)</f>
        <v/>
      </c>
      <c r="J95" s="245" t="n">
        <v>45730.56805555556</v>
      </c>
      <c r="K95" s="234" t="n"/>
      <c r="L95" s="234" t="n"/>
      <c r="M95" s="234" t="n"/>
      <c r="N95" s="234" t="n"/>
      <c r="O95" s="234" t="n"/>
      <c r="P95" s="211" t="n"/>
      <c r="Q95" s="241" t="inlineStr">
        <is>
          <t>萊爾富</t>
        </is>
      </c>
    </row>
    <row r="96" ht="19.5" customHeight="1" s="140">
      <c r="A96" s="233" t="n">
        <v>5060</v>
      </c>
      <c r="B96" s="233">
        <f>VLOOKUP(A96,門市主檔!A:B,2,FALSE)</f>
        <v/>
      </c>
      <c r="C96" s="355">
        <f>IF(COUNTIFS(IM!$F:$F,A96,IM!$AD:$AD,"O",IM!$X:$X,"&gt;="&amp;$R$1, IM!$X:$X,"&lt;="&amp;$S$1)&gt;0,"V","")</f>
        <v/>
      </c>
      <c r="D96" s="355">
        <f>IF(AND(C96&lt;&gt;"V", COUNTIFS(IM!$F:$F,A96, IM!$AD:$AD, "O", IM!$X:$X, "&gt;="&amp;$R$2, IM!$X:$X, "&lt;="&amp;$S$2)&gt;0), "V", "")</f>
        <v/>
      </c>
      <c r="E96" s="355">
        <f>IF(AND(C96&lt;&gt;"V",D96&lt;&gt;"V", COUNTIFS(IM!$F:$F, A96, IM!$AD:$AD, "O", IM!$X:$X, "&gt;="&amp;$R$3, IM!$X:$X, "&lt;="&amp;$S$3)&gt;0), "V", "")</f>
        <v/>
      </c>
      <c r="F96" s="233">
        <f>IF(COUNTBLANK(C96:E96)=3,"未保養","")</f>
        <v/>
      </c>
      <c r="G96" s="233">
        <f>IF(AND(VLOOKUP(A96,門市主檔!A:Y,25,FALSE)="STAR", VLOOKUP(A96,門市主檔!A:N,14,FALSE)=""), "未更換", IF(VLOOKUP(A96,門市主檔!A:Y,25,FALSE)&lt;&gt;"STAR", "無專案", "已更換"))</f>
        <v/>
      </c>
      <c r="H96" s="339">
        <f>VLOOKUP(A96,門市主檔!A:U,21,FALSE)</f>
        <v/>
      </c>
      <c r="I96" s="233">
        <f>VLOOKUP(A96,'0919門市清單主檔'!B:V,21,FALSE)</f>
        <v/>
      </c>
      <c r="J96" s="245" t="n">
        <v>45730.65277777778</v>
      </c>
      <c r="K96" s="234" t="n"/>
      <c r="L96" s="234" t="n"/>
      <c r="M96" s="234" t="n"/>
      <c r="N96" s="234" t="n"/>
      <c r="O96" s="234" t="n"/>
      <c r="P96" s="211" t="n"/>
      <c r="Q96" s="241" t="inlineStr">
        <is>
          <t>萊爾富</t>
        </is>
      </c>
    </row>
    <row r="97" ht="19.5" customHeight="1" s="140">
      <c r="A97" s="233" t="n">
        <v>3751</v>
      </c>
      <c r="B97" s="233">
        <f>VLOOKUP(A97,門市主檔!A:B,2,FALSE)</f>
        <v/>
      </c>
      <c r="C97" s="355">
        <f>IF(COUNTIFS(IM!$F:$F,A97,IM!$AD:$AD,"O",IM!$X:$X,"&gt;="&amp;$R$1, IM!$X:$X,"&lt;="&amp;$S$1)&gt;0,"V","")</f>
        <v/>
      </c>
      <c r="D97" s="355">
        <f>IF(AND(C97&lt;&gt;"V", COUNTIFS(IM!$F:$F,A97, IM!$AD:$AD, "O", IM!$X:$X, "&gt;="&amp;$R$2, IM!$X:$X, "&lt;="&amp;$S$2)&gt;0), "V", "")</f>
        <v/>
      </c>
      <c r="E97" s="355">
        <f>IF(AND(C97&lt;&gt;"V",D97&lt;&gt;"V", COUNTIFS(IM!$F:$F, A97, IM!$AD:$AD, "O", IM!$X:$X, "&gt;="&amp;$R$3, IM!$X:$X, "&lt;="&amp;$S$3)&gt;0), "V", "")</f>
        <v/>
      </c>
      <c r="F97" s="233">
        <f>IF(COUNTBLANK(C97:E97)=3,"未保養","")</f>
        <v/>
      </c>
      <c r="G97" s="233">
        <f>IF(AND(VLOOKUP(A97,門市主檔!A:Y,25,FALSE)="STAR", VLOOKUP(A97,門市主檔!A:N,14,FALSE)=""), "未更換", IF(VLOOKUP(A97,門市主檔!A:Y,25,FALSE)&lt;&gt;"STAR", "無專案", "已更換"))</f>
        <v/>
      </c>
      <c r="H97" s="339">
        <f>VLOOKUP(A97,門市主檔!A:U,21,FALSE)</f>
        <v/>
      </c>
      <c r="I97" s="233">
        <f>VLOOKUP(A97,'0919門市清單主檔'!B:V,21,FALSE)</f>
        <v/>
      </c>
      <c r="J97" s="245" t="n">
        <v>45723.65138888889</v>
      </c>
      <c r="K97" s="234" t="n"/>
      <c r="L97" s="234" t="n"/>
      <c r="M97" s="234" t="n"/>
      <c r="N97" s="234" t="n"/>
      <c r="O97" s="234" t="n"/>
      <c r="P97" s="211" t="inlineStr">
        <is>
          <t>THILF0</t>
        </is>
      </c>
      <c r="Q97" s="241" t="inlineStr">
        <is>
          <t>萊爾富</t>
        </is>
      </c>
    </row>
    <row r="98" ht="19.5" customHeight="1" s="140">
      <c r="A98" s="233" t="n">
        <v>4093</v>
      </c>
      <c r="B98" s="233">
        <f>VLOOKUP(A98,門市主檔!A:B,2,FALSE)</f>
        <v/>
      </c>
      <c r="C98" s="355">
        <f>IF(COUNTIFS(IM!$F:$F,A98,IM!$AD:$AD,"O",IM!$X:$X,"&gt;="&amp;$R$1, IM!$X:$X,"&lt;="&amp;$S$1)&gt;0,"V","")</f>
        <v/>
      </c>
      <c r="D98" s="355">
        <f>IF(AND(C98&lt;&gt;"V", COUNTIFS(IM!$F:$F,A98, IM!$AD:$AD, "O", IM!$X:$X, "&gt;="&amp;$R$2, IM!$X:$X, "&lt;="&amp;$S$2)&gt;0), "V", "")</f>
        <v/>
      </c>
      <c r="E98" s="355">
        <f>IF(AND(C98&lt;&gt;"V",D98&lt;&gt;"V", COUNTIFS(IM!$F:$F, A98, IM!$AD:$AD, "O", IM!$X:$X, "&gt;="&amp;$R$3, IM!$X:$X, "&lt;="&amp;$S$3)&gt;0), "V", "")</f>
        <v/>
      </c>
      <c r="F98" s="233">
        <f>IF(COUNTBLANK(C98:E98)=3,"未保養","")</f>
        <v/>
      </c>
      <c r="G98" s="233">
        <f>IF(AND(VLOOKUP(A98,門市主檔!A:Y,25,FALSE)="STAR", VLOOKUP(A98,門市主檔!A:N,14,FALSE)=""), "未更換", IF(VLOOKUP(A98,門市主檔!A:Y,25,FALSE)&lt;&gt;"STAR", "無專案", "已更換"))</f>
        <v/>
      </c>
      <c r="H98" s="339">
        <f>VLOOKUP(A98,門市主檔!A:U,21,FALSE)</f>
        <v/>
      </c>
      <c r="I98" s="233">
        <f>VLOOKUP(A98,'0919門市清單主檔'!B:V,21,FALSE)</f>
        <v/>
      </c>
      <c r="J98" s="245" t="n">
        <v>45730.54513888889</v>
      </c>
      <c r="K98" s="234" t="n"/>
      <c r="L98" s="234" t="n"/>
      <c r="M98" s="234" t="n"/>
      <c r="N98" s="234" t="n"/>
      <c r="O98" s="234" t="n"/>
      <c r="P98" s="211" t="inlineStr">
        <is>
          <t>THILF0</t>
        </is>
      </c>
      <c r="Q98" s="241" t="inlineStr">
        <is>
          <t>萊爾富</t>
        </is>
      </c>
    </row>
    <row r="99" ht="19.5" customHeight="1" s="140">
      <c r="A99" s="233" t="n">
        <v>4153</v>
      </c>
      <c r="B99" s="233">
        <f>VLOOKUP(A99,門市主檔!A:B,2,FALSE)</f>
        <v/>
      </c>
      <c r="C99" s="355">
        <f>IF(COUNTIFS(IM!$F:$F,A99,IM!$AD:$AD,"O",IM!$X:$X,"&gt;="&amp;$R$1, IM!$X:$X,"&lt;="&amp;$S$1)&gt;0,"V","")</f>
        <v/>
      </c>
      <c r="D99" s="355">
        <f>IF(AND(C99&lt;&gt;"V", COUNTIFS(IM!$F:$F,A99, IM!$AD:$AD, "O", IM!$X:$X, "&gt;="&amp;$R$2, IM!$X:$X, "&lt;="&amp;$S$2)&gt;0), "V", "")</f>
        <v/>
      </c>
      <c r="E99" s="355">
        <f>IF(AND(C99&lt;&gt;"V",D99&lt;&gt;"V", COUNTIFS(IM!$F:$F, A99, IM!$AD:$AD, "O", IM!$X:$X, "&gt;="&amp;$R$3, IM!$X:$X, "&lt;="&amp;$S$3)&gt;0), "V", "")</f>
        <v/>
      </c>
      <c r="F99" s="233">
        <f>IF(COUNTBLANK(C99:E99)=3,"未保養","")</f>
        <v/>
      </c>
      <c r="G99" s="233">
        <f>IF(AND(VLOOKUP(A99,門市主檔!A:Y,25,FALSE)="STAR", VLOOKUP(A99,門市主檔!A:N,14,FALSE)=""), "未更換", IF(VLOOKUP(A99,門市主檔!A:Y,25,FALSE)&lt;&gt;"STAR", "無專案", "已更換"))</f>
        <v/>
      </c>
      <c r="H99" s="339">
        <f>VLOOKUP(A99,門市主檔!A:U,21,FALSE)</f>
        <v/>
      </c>
      <c r="I99" s="233">
        <f>VLOOKUP(A99,'0919門市清單主檔'!B:V,21,FALSE)</f>
        <v/>
      </c>
      <c r="J99" s="245" t="n">
        <v>45730.53125</v>
      </c>
      <c r="K99" s="234" t="n"/>
      <c r="L99" s="234" t="n"/>
      <c r="M99" s="234" t="n"/>
      <c r="N99" s="234" t="n"/>
      <c r="O99" s="234" t="n"/>
      <c r="P99" s="211" t="inlineStr">
        <is>
          <t>THILF0</t>
        </is>
      </c>
      <c r="Q99" s="241" t="inlineStr">
        <is>
          <t>萊爾富</t>
        </is>
      </c>
    </row>
    <row r="100" ht="19.5" customHeight="1" s="140">
      <c r="A100" s="233" t="n">
        <v>4541</v>
      </c>
      <c r="B100" s="233">
        <f>VLOOKUP(A100,門市主檔!A:B,2,FALSE)</f>
        <v/>
      </c>
      <c r="C100" s="355">
        <f>IF(COUNTIFS(IM!$F:$F,A100,IM!$AD:$AD,"O",IM!$X:$X,"&gt;="&amp;$R$1, IM!$X:$X,"&lt;="&amp;$S$1)&gt;0,"V","")</f>
        <v/>
      </c>
      <c r="D100" s="355">
        <f>IF(AND(C100&lt;&gt;"V", COUNTIFS(IM!$F:$F,A100, IM!$AD:$AD, "O", IM!$X:$X, "&gt;="&amp;$R$2, IM!$X:$X, "&lt;="&amp;$S$2)&gt;0), "V", "")</f>
        <v/>
      </c>
      <c r="E100" s="355">
        <f>IF(AND(C100&lt;&gt;"V",D100&lt;&gt;"V", COUNTIFS(IM!$F:$F, A100, IM!$AD:$AD, "O", IM!$X:$X, "&gt;="&amp;$R$3, IM!$X:$X, "&lt;="&amp;$S$3)&gt;0), "V", "")</f>
        <v/>
      </c>
      <c r="F100" s="233">
        <f>IF(COUNTBLANK(C100:E100)=3,"未保養","")</f>
        <v/>
      </c>
      <c r="G100" s="233">
        <f>IF(AND(VLOOKUP(A100,門市主檔!A:Y,25,FALSE)="STAR", VLOOKUP(A100,門市主檔!A:N,14,FALSE)=""), "未更換", IF(VLOOKUP(A100,門市主檔!A:Y,25,FALSE)&lt;&gt;"STAR", "無專案", "已更換"))</f>
        <v/>
      </c>
      <c r="H100" s="339">
        <f>VLOOKUP(A100,門市主檔!A:U,21,FALSE)</f>
        <v/>
      </c>
      <c r="I100" s="233">
        <f>VLOOKUP(A100,'0919門市清單主檔'!B:V,21,FALSE)</f>
        <v/>
      </c>
      <c r="J100" s="245" t="n">
        <v>45730.60833333333</v>
      </c>
      <c r="K100" s="234" t="n"/>
      <c r="L100" s="234" t="n"/>
      <c r="M100" s="234" t="n"/>
      <c r="N100" s="234" t="n"/>
      <c r="O100" s="234" t="n"/>
      <c r="P100" s="211" t="inlineStr">
        <is>
          <t>THILF0</t>
        </is>
      </c>
      <c r="Q100" s="241" t="inlineStr">
        <is>
          <t>萊爾富</t>
        </is>
      </c>
    </row>
    <row r="101" ht="19.5" customHeight="1" s="140">
      <c r="A101" s="233" t="n">
        <v>4802</v>
      </c>
      <c r="B101" s="233">
        <f>VLOOKUP(A101,門市主檔!A:B,2,FALSE)</f>
        <v/>
      </c>
      <c r="C101" s="355">
        <f>IF(COUNTIFS(IM!$F:$F,A101,IM!$AD:$AD,"O",IM!$X:$X,"&gt;="&amp;$R$1, IM!$X:$X,"&lt;="&amp;$S$1)&gt;0,"V","")</f>
        <v/>
      </c>
      <c r="D101" s="355">
        <f>IF(AND(C101&lt;&gt;"V", COUNTIFS(IM!$F:$F,A101, IM!$AD:$AD, "O", IM!$X:$X, "&gt;="&amp;$R$2, IM!$X:$X, "&lt;="&amp;$S$2)&gt;0), "V", "")</f>
        <v/>
      </c>
      <c r="E101" s="355">
        <f>IF(AND(C101&lt;&gt;"V",D101&lt;&gt;"V", COUNTIFS(IM!$F:$F, A101, IM!$AD:$AD, "O", IM!$X:$X, "&gt;="&amp;$R$3, IM!$X:$X, "&lt;="&amp;$S$3)&gt;0), "V", "")</f>
        <v/>
      </c>
      <c r="F101" s="233">
        <f>IF(COUNTBLANK(C101:E101)=3,"未保養","")</f>
        <v/>
      </c>
      <c r="G101" s="233">
        <f>IF(AND(VLOOKUP(A101,門市主檔!A:Y,25,FALSE)="STAR", VLOOKUP(A101,門市主檔!A:N,14,FALSE)=""), "未更換", IF(VLOOKUP(A101,門市主檔!A:Y,25,FALSE)&lt;&gt;"STAR", "無專案", "已更換"))</f>
        <v/>
      </c>
      <c r="H101" s="339">
        <f>VLOOKUP(A101,門市主檔!A:U,21,FALSE)</f>
        <v/>
      </c>
      <c r="I101" s="233">
        <f>VLOOKUP(A101,'0919門市清單主檔'!B:V,21,FALSE)</f>
        <v/>
      </c>
      <c r="J101" s="245" t="n">
        <v>45730.62847222222</v>
      </c>
      <c r="K101" s="234" t="n"/>
      <c r="L101" s="234" t="n"/>
      <c r="M101" s="234" t="n"/>
      <c r="N101" s="234" t="n"/>
      <c r="O101" s="234" t="n"/>
      <c r="P101" s="211" t="inlineStr">
        <is>
          <t>THILF0</t>
        </is>
      </c>
      <c r="Q101" s="241" t="inlineStr">
        <is>
          <t>萊爾富</t>
        </is>
      </c>
    </row>
    <row r="102" ht="19.5" customHeight="1" s="140">
      <c r="A102" s="233" t="n">
        <v>4739</v>
      </c>
      <c r="B102" s="233">
        <f>VLOOKUP(A102,門市主檔!A:B,2,FALSE)</f>
        <v/>
      </c>
      <c r="C102" s="355">
        <f>IF(COUNTIFS(IM!$F:$F,A102,IM!$AD:$AD,"O",IM!$X:$X,"&gt;="&amp;$R$1, IM!$X:$X,"&lt;="&amp;$S$1)&gt;0,"V","")</f>
        <v/>
      </c>
      <c r="D102" s="355">
        <f>IF(AND(C102&lt;&gt;"V", COUNTIFS(IM!$F:$F,A102, IM!$AD:$AD, "O", IM!$X:$X, "&gt;="&amp;$R$2, IM!$X:$X, "&lt;="&amp;$S$2)&gt;0), "V", "")</f>
        <v/>
      </c>
      <c r="E102" s="355">
        <f>IF(AND(C102&lt;&gt;"V",D102&lt;&gt;"V", COUNTIFS(IM!$F:$F, A102, IM!$AD:$AD, "O", IM!$X:$X, "&gt;="&amp;$R$3, IM!$X:$X, "&lt;="&amp;$S$3)&gt;0), "V", "")</f>
        <v/>
      </c>
      <c r="F102" s="233">
        <f>IF(COUNTBLANK(C102:E102)=3,"未保養","")</f>
        <v/>
      </c>
      <c r="G102" s="233">
        <f>IF(AND(VLOOKUP(A102,門市主檔!A:Y,25,FALSE)="STAR", VLOOKUP(A102,門市主檔!A:N,14,FALSE)=""), "未更換", IF(VLOOKUP(A102,門市主檔!A:Y,25,FALSE)&lt;&gt;"STAR", "無專案", "已更換"))</f>
        <v/>
      </c>
      <c r="H102" s="339">
        <f>VLOOKUP(A102,門市主檔!A:U,21,FALSE)</f>
        <v/>
      </c>
      <c r="I102" s="233">
        <f>VLOOKUP(A102,'0919門市清單主檔'!B:V,21,FALSE)</f>
        <v/>
      </c>
      <c r="J102" s="245" t="n">
        <v>45727.61111111111</v>
      </c>
      <c r="K102" s="234" t="n"/>
      <c r="L102" s="234" t="n"/>
      <c r="M102" s="234" t="n"/>
      <c r="N102" s="234" t="n"/>
      <c r="O102" s="234" t="n"/>
      <c r="P102" s="211" t="inlineStr">
        <is>
          <t>THILF0</t>
        </is>
      </c>
      <c r="Q102" s="241" t="inlineStr">
        <is>
          <t>萊爾富</t>
        </is>
      </c>
    </row>
    <row r="103" ht="19.5" customHeight="1" s="140">
      <c r="A103" s="233" t="n">
        <v>5101</v>
      </c>
      <c r="B103" s="233">
        <f>VLOOKUP(A103,門市主檔!A:B,2,FALSE)</f>
        <v/>
      </c>
      <c r="C103" s="355">
        <f>IF(COUNTIFS(IM!$F:$F,A103,IM!$AD:$AD,"O",IM!$X:$X,"&gt;="&amp;$R$1, IM!$X:$X,"&lt;="&amp;$S$1)&gt;0,"V","")</f>
        <v/>
      </c>
      <c r="D103" s="355">
        <f>IF(AND(C103&lt;&gt;"V", COUNTIFS(IM!$F:$F,A103, IM!$AD:$AD, "O", IM!$X:$X, "&gt;="&amp;$R$2, IM!$X:$X, "&lt;="&amp;$S$2)&gt;0), "V", "")</f>
        <v/>
      </c>
      <c r="E103" s="355">
        <f>IF(AND(C103&lt;&gt;"V",D103&lt;&gt;"V", COUNTIFS(IM!$F:$F, A103, IM!$AD:$AD, "O", IM!$X:$X, "&gt;="&amp;$R$3, IM!$X:$X, "&lt;="&amp;$S$3)&gt;0), "V", "")</f>
        <v/>
      </c>
      <c r="F103" s="233">
        <f>IF(COUNTBLANK(C103:E103)=3,"未保養","")</f>
        <v/>
      </c>
      <c r="G103" s="233">
        <f>IF(AND(VLOOKUP(A103,門市主檔!A:Y,25,FALSE)="STAR", VLOOKUP(A103,門市主檔!A:N,14,FALSE)=""), "未更換", IF(VLOOKUP(A103,門市主檔!A:Y,25,FALSE)&lt;&gt;"STAR", "無專案", "已更換"))</f>
        <v/>
      </c>
      <c r="H103" s="339">
        <f>VLOOKUP(A103,門市主檔!A:U,21,FALSE)</f>
        <v/>
      </c>
      <c r="I103" s="233">
        <f>VLOOKUP(A103,'0919門市清單主檔'!B:V,21,FALSE)</f>
        <v/>
      </c>
      <c r="J103" s="245" t="n">
        <v>45727.49791666667</v>
      </c>
      <c r="K103" s="234" t="n"/>
      <c r="L103" s="234" t="n"/>
      <c r="M103" s="234" t="n"/>
      <c r="N103" s="234" t="n"/>
      <c r="O103" s="234" t="n"/>
      <c r="P103" s="211" t="n"/>
      <c r="Q103" s="241" t="inlineStr">
        <is>
          <t>萊爾富</t>
        </is>
      </c>
    </row>
    <row r="104" ht="19.5" customHeight="1" s="140">
      <c r="A104" s="233" t="n">
        <v>2318</v>
      </c>
      <c r="B104" s="233">
        <f>VLOOKUP(A104,門市主檔!A:B,2,FALSE)</f>
        <v/>
      </c>
      <c r="C104" s="355">
        <f>IF(COUNTIFS(IM!$F:$F,A104,IM!$AD:$AD,"O",IM!$X:$X,"&gt;="&amp;$R$1, IM!$X:$X,"&lt;="&amp;$S$1)&gt;0,"V","")</f>
        <v/>
      </c>
      <c r="D104" s="355">
        <f>IF(AND(C104&lt;&gt;"V", COUNTIFS(IM!$F:$F,A104, IM!$AD:$AD, "O", IM!$X:$X, "&gt;="&amp;$R$2, IM!$X:$X, "&lt;="&amp;$S$2)&gt;0), "V", "")</f>
        <v/>
      </c>
      <c r="E104" s="355">
        <f>IF(AND(C104&lt;&gt;"V",D104&lt;&gt;"V", COUNTIFS(IM!$F:$F, A104, IM!$AD:$AD, "O", IM!$X:$X, "&gt;="&amp;$R$3, IM!$X:$X, "&lt;="&amp;$S$3)&gt;0), "V", "")</f>
        <v/>
      </c>
      <c r="F104" s="233">
        <f>IF(COUNTBLANK(C104:E104)=3,"未保養","")</f>
        <v/>
      </c>
      <c r="G104" s="233">
        <f>IF(AND(VLOOKUP(A104,門市主檔!A:Y,25,FALSE)="STAR", VLOOKUP(A104,門市主檔!A:N,14,FALSE)=""), "未更換", IF(VLOOKUP(A104,門市主檔!A:Y,25,FALSE)&lt;&gt;"STAR", "無專案", "已更換"))</f>
        <v/>
      </c>
      <c r="H104" s="339">
        <f>VLOOKUP(A104,門市主檔!A:U,21,FALSE)</f>
        <v/>
      </c>
      <c r="I104" s="233">
        <f>VLOOKUP(A104,'0919門市清單主檔'!B:V,21,FALSE)</f>
        <v/>
      </c>
      <c r="J104" s="245" t="n">
        <v>45700.47291666667</v>
      </c>
      <c r="K104" s="234" t="n"/>
      <c r="L104" s="234" t="n"/>
      <c r="M104" s="234" t="n"/>
      <c r="N104" s="234" t="n"/>
      <c r="O104" s="234" t="n"/>
      <c r="P104" s="211" t="inlineStr">
        <is>
          <t>THILF0</t>
        </is>
      </c>
      <c r="Q104" s="241" t="inlineStr">
        <is>
          <t>萊爾富</t>
        </is>
      </c>
    </row>
    <row r="105" ht="19.5" customHeight="1" s="140">
      <c r="A105" s="233" t="n">
        <v>4658</v>
      </c>
      <c r="B105" s="233">
        <f>VLOOKUP(A105,門市主檔!A:B,2,FALSE)</f>
        <v/>
      </c>
      <c r="C105" s="355">
        <f>IF(COUNTIFS(IM!$F:$F,A105,IM!$AD:$AD,"O",IM!$X:$X,"&gt;="&amp;$R$1, IM!$X:$X,"&lt;="&amp;$S$1)&gt;0,"V","")</f>
        <v/>
      </c>
      <c r="D105" s="355">
        <f>IF(AND(C105&lt;&gt;"V", COUNTIFS(IM!$F:$F,A105, IM!$AD:$AD, "O", IM!$X:$X, "&gt;="&amp;$R$2, IM!$X:$X, "&lt;="&amp;$S$2)&gt;0), "V", "")</f>
        <v/>
      </c>
      <c r="E105" s="355">
        <f>IF(AND(C105&lt;&gt;"V",D105&lt;&gt;"V", COUNTIFS(IM!$F:$F, A105, IM!$AD:$AD, "O", IM!$X:$X, "&gt;="&amp;$R$3, IM!$X:$X, "&lt;="&amp;$S$3)&gt;0), "V", "")</f>
        <v/>
      </c>
      <c r="F105" s="233">
        <f>IF(COUNTBLANK(C105:E105)=3,"未保養","")</f>
        <v/>
      </c>
      <c r="G105" s="233">
        <f>IF(AND(VLOOKUP(A105,門市主檔!A:Y,25,FALSE)="STAR", VLOOKUP(A105,門市主檔!A:N,14,FALSE)=""), "未更換", IF(VLOOKUP(A105,門市主檔!A:Y,25,FALSE)&lt;&gt;"STAR", "無專案", "已更換"))</f>
        <v/>
      </c>
      <c r="H105" s="339">
        <f>VLOOKUP(A105,門市主檔!A:U,21,FALSE)</f>
        <v/>
      </c>
      <c r="I105" s="233">
        <f>VLOOKUP(A105,'0919門市清單主檔'!B:V,21,FALSE)</f>
        <v/>
      </c>
      <c r="J105" s="245" t="n">
        <v>45723.62986111111</v>
      </c>
      <c r="K105" s="234" t="n"/>
      <c r="L105" s="234" t="n"/>
      <c r="M105" s="234" t="n"/>
      <c r="N105" s="234" t="n"/>
      <c r="O105" s="234" t="n"/>
      <c r="P105" s="211" t="n"/>
      <c r="Q105" s="241" t="inlineStr">
        <is>
          <t>萊爾富</t>
        </is>
      </c>
    </row>
    <row r="106" ht="19.5" customHeight="1" s="140">
      <c r="A106" s="233" t="inlineStr">
        <is>
          <t>A171</t>
        </is>
      </c>
      <c r="B106" s="233">
        <f>VLOOKUP(A106,門市主檔!A:B,2,FALSE)</f>
        <v/>
      </c>
      <c r="C106" s="355">
        <f>IF(COUNTIFS(IM!$F:$F,A106,IM!$AD:$AD,"O",IM!$X:$X,"&gt;="&amp;$R$1, IM!$X:$X,"&lt;="&amp;$S$1)&gt;0,"V","")</f>
        <v/>
      </c>
      <c r="D106" s="355">
        <f>IF(AND(C106&lt;&gt;"V", COUNTIFS(IM!$F:$F,A106, IM!$AD:$AD, "O", IM!$X:$X, "&gt;="&amp;$R$2, IM!$X:$X, "&lt;="&amp;$S$2)&gt;0), "V", "")</f>
        <v/>
      </c>
      <c r="E106" s="355">
        <f>IF(AND(C106&lt;&gt;"V",D106&lt;&gt;"V", COUNTIFS(IM!$F:$F, A106, IM!$AD:$AD, "O", IM!$X:$X, "&gt;="&amp;$R$3, IM!$X:$X, "&lt;="&amp;$S$3)&gt;0), "V", "")</f>
        <v/>
      </c>
      <c r="F106" s="233">
        <f>IF(COUNTBLANK(C106:E106)=3,"未保養","")</f>
        <v/>
      </c>
      <c r="G106" s="233">
        <f>IF(AND(VLOOKUP(A106,門市主檔!A:Y,25,FALSE)="STAR", VLOOKUP(A106,門市主檔!A:N,14,FALSE)=""), "未更換", IF(VLOOKUP(A106,門市主檔!A:Y,25,FALSE)&lt;&gt;"STAR", "無專案", "已更換"))</f>
        <v/>
      </c>
      <c r="H106" s="339">
        <f>VLOOKUP(A106,門市主檔!A:U,21,FALSE)</f>
        <v/>
      </c>
      <c r="I106" s="233">
        <f>VLOOKUP(A106,'0919門市清單主檔'!B:V,21,FALSE)</f>
        <v/>
      </c>
      <c r="J106" s="245" t="n">
        <v>45663.46527777778</v>
      </c>
      <c r="K106" s="234" t="n"/>
      <c r="L106" s="234" t="n"/>
      <c r="M106" s="234" t="n"/>
      <c r="N106" s="234" t="n"/>
      <c r="O106" s="234" t="n"/>
      <c r="P106" s="211" t="n"/>
      <c r="Q106" s="241" t="inlineStr">
        <is>
          <t>萊爾富</t>
        </is>
      </c>
    </row>
    <row r="107" ht="19.5" customHeight="1" s="140">
      <c r="A107" s="233" t="n">
        <v>4529</v>
      </c>
      <c r="B107" s="233">
        <f>VLOOKUP(A107,門市主檔!A:B,2,FALSE)</f>
        <v/>
      </c>
      <c r="C107" s="355">
        <f>IF(COUNTIFS(IM!$F:$F,A107,IM!$AD:$AD,"O",IM!$X:$X,"&gt;="&amp;$R$1, IM!$X:$X,"&lt;="&amp;$S$1)&gt;0,"V","")</f>
        <v/>
      </c>
      <c r="D107" s="355">
        <f>IF(AND(C107&lt;&gt;"V", COUNTIFS(IM!$F:$F,A107, IM!$AD:$AD, "O", IM!$X:$X, "&gt;="&amp;$R$2, IM!$X:$X, "&lt;="&amp;$S$2)&gt;0), "V", "")</f>
        <v/>
      </c>
      <c r="E107" s="355">
        <f>IF(AND(C107&lt;&gt;"V",D107&lt;&gt;"V", COUNTIFS(IM!$F:$F, A107, IM!$AD:$AD, "O", IM!$X:$X, "&gt;="&amp;$R$3, IM!$X:$X, "&lt;="&amp;$S$3)&gt;0), "V", "")</f>
        <v/>
      </c>
      <c r="F107" s="233">
        <f>IF(COUNTBLANK(C107:E107)=3,"未保養","")</f>
        <v/>
      </c>
      <c r="G107" s="233">
        <f>IF(AND(VLOOKUP(A107,門市主檔!A:Y,25,FALSE)="STAR", VLOOKUP(A107,門市主檔!A:N,14,FALSE)=""), "未更換", IF(VLOOKUP(A107,門市主檔!A:Y,25,FALSE)&lt;&gt;"STAR", "無專案", "已更換"))</f>
        <v/>
      </c>
      <c r="H107" s="339">
        <f>VLOOKUP(A107,門市主檔!A:U,21,FALSE)</f>
        <v/>
      </c>
      <c r="I107" s="233">
        <f>VLOOKUP(A107,'0919門市清單主檔'!B:V,21,FALSE)</f>
        <v/>
      </c>
      <c r="J107" s="245" t="n">
        <v>45692.49652777778</v>
      </c>
      <c r="K107" s="234" t="n"/>
      <c r="L107" s="234" t="n"/>
      <c r="M107" s="234" t="n"/>
      <c r="N107" s="234" t="n"/>
      <c r="O107" s="234" t="n"/>
      <c r="P107" s="211" t="inlineStr">
        <is>
          <t>THILF0</t>
        </is>
      </c>
      <c r="Q107" s="241" t="inlineStr">
        <is>
          <t>萊爾富</t>
        </is>
      </c>
    </row>
    <row r="108" ht="19.5" customHeight="1" s="140">
      <c r="A108" s="233" t="n">
        <v>2749</v>
      </c>
      <c r="B108" s="233">
        <f>VLOOKUP(A108,門市主檔!A:B,2,FALSE)</f>
        <v/>
      </c>
      <c r="C108" s="355">
        <f>IF(COUNTIFS(IM!$F:$F,A108,IM!$AD:$AD,"O",IM!$X:$X,"&gt;="&amp;$R$1, IM!$X:$X,"&lt;="&amp;$S$1)&gt;0,"V","")</f>
        <v/>
      </c>
      <c r="D108" s="355">
        <f>IF(AND(C108&lt;&gt;"V", COUNTIFS(IM!$F:$F,A108, IM!$AD:$AD, "O", IM!$X:$X, "&gt;="&amp;$R$2, IM!$X:$X, "&lt;="&amp;$S$2)&gt;0), "V", "")</f>
        <v/>
      </c>
      <c r="E108" s="355">
        <f>IF(AND(C108&lt;&gt;"V",D108&lt;&gt;"V", COUNTIFS(IM!$F:$F, A108, IM!$AD:$AD, "O", IM!$X:$X, "&gt;="&amp;$R$3, IM!$X:$X, "&lt;="&amp;$S$3)&gt;0), "V", "")</f>
        <v/>
      </c>
      <c r="F108" s="233">
        <f>IF(COUNTBLANK(C108:E108)=3,"未保養","")</f>
        <v/>
      </c>
      <c r="G108" s="233">
        <f>IF(AND(VLOOKUP(A108,門市主檔!A:Y,25,FALSE)="STAR", VLOOKUP(A108,門市主檔!A:N,14,FALSE)=""), "未更換", IF(VLOOKUP(A108,門市主檔!A:Y,25,FALSE)&lt;&gt;"STAR", "無專案", "已更換"))</f>
        <v/>
      </c>
      <c r="H108" s="339">
        <f>VLOOKUP(A108,門市主檔!A:U,21,FALSE)</f>
        <v/>
      </c>
      <c r="I108" s="233">
        <f>VLOOKUP(A108,'0919門市清單主檔'!B:V,21,FALSE)</f>
        <v/>
      </c>
      <c r="J108" s="245" t="n">
        <v>45692.55</v>
      </c>
      <c r="K108" s="234" t="n"/>
      <c r="L108" s="234" t="n"/>
      <c r="M108" s="234" t="n"/>
      <c r="N108" s="234" t="n"/>
      <c r="O108" s="234" t="n"/>
      <c r="P108" s="211" t="inlineStr">
        <is>
          <t>THILF0</t>
        </is>
      </c>
      <c r="Q108" s="241" t="inlineStr">
        <is>
          <t>萊爾富</t>
        </is>
      </c>
    </row>
    <row r="109" ht="19.5" customHeight="1" s="140">
      <c r="A109" s="233" t="n">
        <v>4511</v>
      </c>
      <c r="B109" s="233">
        <f>VLOOKUP(A109,門市主檔!A:B,2,FALSE)</f>
        <v/>
      </c>
      <c r="C109" s="355">
        <f>IF(COUNTIFS(IM!$F:$F,A109,IM!$AD:$AD,"O",IM!$X:$X,"&gt;="&amp;$R$1, IM!$X:$X,"&lt;="&amp;$S$1)&gt;0,"V","")</f>
        <v/>
      </c>
      <c r="D109" s="355">
        <f>IF(AND(C109&lt;&gt;"V", COUNTIFS(IM!$F:$F,A109, IM!$AD:$AD, "O", IM!$X:$X, "&gt;="&amp;$R$2, IM!$X:$X, "&lt;="&amp;$S$2)&gt;0), "V", "")</f>
        <v/>
      </c>
      <c r="E109" s="355">
        <f>IF(AND(C109&lt;&gt;"V",D109&lt;&gt;"V", COUNTIFS(IM!$F:$F, A109, IM!$AD:$AD, "O", IM!$X:$X, "&gt;="&amp;$R$3, IM!$X:$X, "&lt;="&amp;$S$3)&gt;0), "V", "")</f>
        <v/>
      </c>
      <c r="F109" s="233">
        <f>IF(COUNTBLANK(C109:E109)=3,"未保養","")</f>
        <v/>
      </c>
      <c r="G109" s="233">
        <f>IF(AND(VLOOKUP(A109,門市主檔!A:Y,25,FALSE)="STAR", VLOOKUP(A109,門市主檔!A:N,14,FALSE)=""), "未更換", IF(VLOOKUP(A109,門市主檔!A:Y,25,FALSE)&lt;&gt;"STAR", "無專案", "已更換"))</f>
        <v/>
      </c>
      <c r="H109" s="339">
        <f>VLOOKUP(A109,門市主檔!A:U,21,FALSE)</f>
        <v/>
      </c>
      <c r="I109" s="233">
        <f>VLOOKUP(A109,'0919門市清單主檔'!B:V,21,FALSE)</f>
        <v/>
      </c>
      <c r="J109" s="245" t="n">
        <v>45692.57777777778</v>
      </c>
      <c r="K109" s="234" t="n"/>
      <c r="L109" s="234" t="n"/>
      <c r="M109" s="234" t="n"/>
      <c r="N109" s="234" t="n"/>
      <c r="O109" s="234" t="n"/>
      <c r="P109" s="211" t="inlineStr">
        <is>
          <t>THILF0</t>
        </is>
      </c>
      <c r="Q109" s="241" t="inlineStr">
        <is>
          <t>萊爾富</t>
        </is>
      </c>
    </row>
    <row r="110" ht="19.5" customHeight="1" s="140">
      <c r="A110" s="233" t="inlineStr">
        <is>
          <t>L517</t>
        </is>
      </c>
      <c r="B110" s="233">
        <f>VLOOKUP(A110,門市主檔!A:B,2,FALSE)</f>
        <v/>
      </c>
      <c r="C110" s="355">
        <f>IF(COUNTIFS(IM!$F:$F,A110,IM!$AD:$AD,"O",IM!$X:$X,"&gt;="&amp;$R$1, IM!$X:$X,"&lt;="&amp;$S$1)&gt;0,"V","")</f>
        <v/>
      </c>
      <c r="D110" s="355">
        <f>IF(AND(C110&lt;&gt;"V", COUNTIFS(IM!$F:$F,A110, IM!$AD:$AD, "O", IM!$X:$X, "&gt;="&amp;$R$2, IM!$X:$X, "&lt;="&amp;$S$2)&gt;0), "V", "")</f>
        <v/>
      </c>
      <c r="E110" s="355">
        <f>IF(AND(C110&lt;&gt;"V",D110&lt;&gt;"V", COUNTIFS(IM!$F:$F, A110, IM!$AD:$AD, "O", IM!$X:$X, "&gt;="&amp;$R$3, IM!$X:$X, "&lt;="&amp;$S$3)&gt;0), "V", "")</f>
        <v/>
      </c>
      <c r="F110" s="233">
        <f>IF(COUNTBLANK(C110:E110)=3,"未保養","")</f>
        <v/>
      </c>
      <c r="G110" s="233">
        <f>IF(AND(VLOOKUP(A110,門市主檔!A:Y,25,FALSE)="STAR", VLOOKUP(A110,門市主檔!A:N,14,FALSE)=""), "未更換", IF(VLOOKUP(A110,門市主檔!A:Y,25,FALSE)&lt;&gt;"STAR", "無專案", "已更換"))</f>
        <v/>
      </c>
      <c r="H110" s="339">
        <f>VLOOKUP(A110,門市主檔!A:U,21,FALSE)</f>
        <v/>
      </c>
      <c r="I110" s="233">
        <f>VLOOKUP(A110,'0919門市清單主檔'!B:V,21,FALSE)</f>
        <v/>
      </c>
      <c r="J110" s="245" t="n">
        <v>45720.59375</v>
      </c>
      <c r="K110" s="234" t="n"/>
      <c r="L110" s="234" t="n"/>
      <c r="M110" s="234" t="n"/>
      <c r="N110" s="234" t="n"/>
      <c r="O110" s="234" t="n"/>
      <c r="P110" s="211" t="inlineStr">
        <is>
          <t>THILF0</t>
        </is>
      </c>
      <c r="Q110" s="241" t="inlineStr">
        <is>
          <t>萊爾富</t>
        </is>
      </c>
    </row>
    <row r="111" ht="19.5" customHeight="1" s="140">
      <c r="A111" s="233" t="n">
        <v>3892</v>
      </c>
      <c r="B111" s="233">
        <f>VLOOKUP(A111,門市主檔!A:B,2,FALSE)</f>
        <v/>
      </c>
      <c r="C111" s="355">
        <f>IF(COUNTIFS(IM!$F:$F,A111,IM!$AD:$AD,"O",IM!$X:$X,"&gt;="&amp;$R$1, IM!$X:$X,"&lt;="&amp;$S$1)&gt;0,"V","")</f>
        <v/>
      </c>
      <c r="D111" s="355">
        <f>IF(AND(C111&lt;&gt;"V", COUNTIFS(IM!$F:$F,A111, IM!$AD:$AD, "O", IM!$X:$X, "&gt;="&amp;$R$2, IM!$X:$X, "&lt;="&amp;$S$2)&gt;0), "V", "")</f>
        <v/>
      </c>
      <c r="E111" s="355">
        <f>IF(AND(C111&lt;&gt;"V",D111&lt;&gt;"V", COUNTIFS(IM!$F:$F, A111, IM!$AD:$AD, "O", IM!$X:$X, "&gt;="&amp;$R$3, IM!$X:$X, "&lt;="&amp;$S$3)&gt;0), "V", "")</f>
        <v/>
      </c>
      <c r="F111" s="233">
        <f>IF(COUNTBLANK(C111:E111)=3,"未保養","")</f>
        <v/>
      </c>
      <c r="G111" s="233">
        <f>IF(AND(VLOOKUP(A111,門市主檔!A:Y,25,FALSE)="STAR", VLOOKUP(A111,門市主檔!A:N,14,FALSE)=""), "未更換", IF(VLOOKUP(A111,門市主檔!A:Y,25,FALSE)&lt;&gt;"STAR", "無專案", "已更換"))</f>
        <v/>
      </c>
      <c r="H111" s="339">
        <f>VLOOKUP(A111,門市主檔!A:U,21,FALSE)</f>
        <v/>
      </c>
      <c r="I111" s="233">
        <f>VLOOKUP(A111,'0919門市清單主檔'!B:V,21,FALSE)</f>
        <v/>
      </c>
      <c r="J111" s="245" t="n">
        <v>45709.49027777778</v>
      </c>
      <c r="K111" s="234" t="n"/>
      <c r="L111" s="234" t="n"/>
      <c r="M111" s="234" t="n"/>
      <c r="N111" s="234" t="n"/>
      <c r="O111" s="234" t="n"/>
      <c r="P111" s="211" t="n"/>
      <c r="Q111" s="241" t="inlineStr">
        <is>
          <t>萊爾富</t>
        </is>
      </c>
    </row>
    <row r="112" ht="19.5" customHeight="1" s="140">
      <c r="A112" s="233" t="n">
        <v>4218</v>
      </c>
      <c r="B112" s="233">
        <f>VLOOKUP(A112,門市主檔!A:B,2,FALSE)</f>
        <v/>
      </c>
      <c r="C112" s="355">
        <f>IF(COUNTIFS(IM!$F:$F,A112,IM!$AD:$AD,"O",IM!$X:$X,"&gt;="&amp;$R$1, IM!$X:$X,"&lt;="&amp;$S$1)&gt;0,"V","")</f>
        <v/>
      </c>
      <c r="D112" s="355">
        <f>IF(AND(C112&lt;&gt;"V", COUNTIFS(IM!$F:$F,A112, IM!$AD:$AD, "O", IM!$X:$X, "&gt;="&amp;$R$2, IM!$X:$X, "&lt;="&amp;$S$2)&gt;0), "V", "")</f>
        <v/>
      </c>
      <c r="E112" s="355">
        <f>IF(AND(C112&lt;&gt;"V",D112&lt;&gt;"V", COUNTIFS(IM!$F:$F, A112, IM!$AD:$AD, "O", IM!$X:$X, "&gt;="&amp;$R$3, IM!$X:$X, "&lt;="&amp;$S$3)&gt;0), "V", "")</f>
        <v/>
      </c>
      <c r="F112" s="233">
        <f>IF(COUNTBLANK(C112:E112)=3,"未保養","")</f>
        <v/>
      </c>
      <c r="G112" s="233">
        <f>IF(AND(VLOOKUP(A112,門市主檔!A:Y,25,FALSE)="STAR", VLOOKUP(A112,門市主檔!A:N,14,FALSE)=""), "未更換", IF(VLOOKUP(A112,門市主檔!A:Y,25,FALSE)&lt;&gt;"STAR", "無專案", "已更換"))</f>
        <v/>
      </c>
      <c r="H112" s="339">
        <f>VLOOKUP(A112,門市主檔!A:U,21,FALSE)</f>
        <v/>
      </c>
      <c r="I112" s="233">
        <f>VLOOKUP(A112,'0919門市清單主檔'!B:V,21,FALSE)</f>
        <v/>
      </c>
      <c r="J112" s="245" t="n">
        <v>45721.67847222222</v>
      </c>
      <c r="K112" s="234" t="n"/>
      <c r="L112" s="234" t="n"/>
      <c r="M112" s="234" t="n"/>
      <c r="N112" s="234" t="n"/>
      <c r="O112" s="234" t="n"/>
      <c r="P112" s="211" t="inlineStr">
        <is>
          <t>THILF0</t>
        </is>
      </c>
      <c r="Q112" s="241" t="inlineStr">
        <is>
          <t>萊爾富</t>
        </is>
      </c>
    </row>
    <row r="113" ht="19.5" customHeight="1" s="140">
      <c r="A113" s="233" t="n">
        <v>4125</v>
      </c>
      <c r="B113" s="233">
        <f>VLOOKUP(A113,門市主檔!A:B,2,FALSE)</f>
        <v/>
      </c>
      <c r="C113" s="355">
        <f>IF(COUNTIFS(IM!$F:$F,A113,IM!$AD:$AD,"O",IM!$X:$X,"&gt;="&amp;$R$1, IM!$X:$X,"&lt;="&amp;$S$1)&gt;0,"V","")</f>
        <v/>
      </c>
      <c r="D113" s="355">
        <f>IF(AND(C113&lt;&gt;"V", COUNTIFS(IM!$F:$F,A113, IM!$AD:$AD, "O", IM!$X:$X, "&gt;="&amp;$R$2, IM!$X:$X, "&lt;="&amp;$S$2)&gt;0), "V", "")</f>
        <v/>
      </c>
      <c r="E113" s="355">
        <f>IF(AND(C113&lt;&gt;"V",D113&lt;&gt;"V", COUNTIFS(IM!$F:$F, A113, IM!$AD:$AD, "O", IM!$X:$X, "&gt;="&amp;$R$3, IM!$X:$X, "&lt;="&amp;$S$3)&gt;0), "V", "")</f>
        <v/>
      </c>
      <c r="F113" s="233">
        <f>IF(COUNTBLANK(C113:E113)=3,"未保養","")</f>
        <v/>
      </c>
      <c r="G113" s="233">
        <f>IF(AND(VLOOKUP(A113,門市主檔!A:Y,25,FALSE)="STAR", VLOOKUP(A113,門市主檔!A:N,14,FALSE)=""), "未更換", IF(VLOOKUP(A113,門市主檔!A:Y,25,FALSE)&lt;&gt;"STAR", "無專案", "已更換"))</f>
        <v/>
      </c>
      <c r="H113" s="339">
        <f>VLOOKUP(A113,門市主檔!A:U,21,FALSE)</f>
        <v/>
      </c>
      <c r="I113" s="233">
        <f>VLOOKUP(A113,'0919門市清單主檔'!B:V,21,FALSE)</f>
        <v/>
      </c>
      <c r="J113" s="245" t="n">
        <v>45709.50694444445</v>
      </c>
      <c r="K113" s="234" t="n"/>
      <c r="L113" s="234" t="n"/>
      <c r="M113" s="234" t="n"/>
      <c r="N113" s="234" t="n"/>
      <c r="O113" s="234" t="n"/>
      <c r="P113" s="211" t="n"/>
      <c r="Q113" s="241" t="inlineStr">
        <is>
          <t>萊爾富</t>
        </is>
      </c>
    </row>
    <row r="114" ht="19.5" customHeight="1" s="140">
      <c r="A114" s="233" t="n">
        <v>4609</v>
      </c>
      <c r="B114" s="233">
        <f>VLOOKUP(A114,門市主檔!A:B,2,FALSE)</f>
        <v/>
      </c>
      <c r="C114" s="355">
        <f>IF(COUNTIFS(IM!$F:$F,A114,IM!$AD:$AD,"O",IM!$X:$X,"&gt;="&amp;$R$1, IM!$X:$X,"&lt;="&amp;$S$1)&gt;0,"V","")</f>
        <v/>
      </c>
      <c r="D114" s="355">
        <f>IF(AND(C114&lt;&gt;"V", COUNTIFS(IM!$F:$F,A114, IM!$AD:$AD, "O", IM!$X:$X, "&gt;="&amp;$R$2, IM!$X:$X, "&lt;="&amp;$S$2)&gt;0), "V", "")</f>
        <v/>
      </c>
      <c r="E114" s="355">
        <f>IF(AND(C114&lt;&gt;"V",D114&lt;&gt;"V", COUNTIFS(IM!$F:$F, A114, IM!$AD:$AD, "O", IM!$X:$X, "&gt;="&amp;$R$3, IM!$X:$X, "&lt;="&amp;$S$3)&gt;0), "V", "")</f>
        <v/>
      </c>
      <c r="F114" s="233">
        <f>IF(COUNTBLANK(C114:E114)=3,"未保養","")</f>
        <v/>
      </c>
      <c r="G114" s="233">
        <f>IF(AND(VLOOKUP(A114,門市主檔!A:Y,25,FALSE)="STAR", VLOOKUP(A114,門市主檔!A:N,14,FALSE)=""), "未更換", IF(VLOOKUP(A114,門市主檔!A:Y,25,FALSE)&lt;&gt;"STAR", "無專案", "已更換"))</f>
        <v/>
      </c>
      <c r="H114" s="339">
        <f>VLOOKUP(A114,門市主檔!A:U,21,FALSE)</f>
        <v/>
      </c>
      <c r="I114" s="233">
        <f>VLOOKUP(A114,'0919門市清單主檔'!B:V,21,FALSE)</f>
        <v/>
      </c>
      <c r="J114" s="245" t="n">
        <v>45709.60069444445</v>
      </c>
      <c r="K114" s="234" t="n"/>
      <c r="L114" s="234" t="n"/>
      <c r="M114" s="234" t="n"/>
      <c r="N114" s="234" t="n"/>
      <c r="O114" s="234" t="n"/>
      <c r="P114" s="211" t="n"/>
      <c r="Q114" s="241" t="inlineStr">
        <is>
          <t>萊爾富</t>
        </is>
      </c>
    </row>
    <row r="115" ht="19.5" customHeight="1" s="140">
      <c r="A115" s="233" t="n">
        <v>3452</v>
      </c>
      <c r="B115" s="233">
        <f>VLOOKUP(A115,門市主檔!A:B,2,FALSE)</f>
        <v/>
      </c>
      <c r="C115" s="355">
        <f>IF(COUNTIFS(IM!$F:$F,A115,IM!$AD:$AD,"O",IM!$X:$X,"&gt;="&amp;$R$1, IM!$X:$X,"&lt;="&amp;$S$1)&gt;0,"V","")</f>
        <v/>
      </c>
      <c r="D115" s="355">
        <f>IF(AND(C115&lt;&gt;"V", COUNTIFS(IM!$F:$F,A115, IM!$AD:$AD, "O", IM!$X:$X, "&gt;="&amp;$R$2, IM!$X:$X, "&lt;="&amp;$S$2)&gt;0), "V", "")</f>
        <v/>
      </c>
      <c r="E115" s="355">
        <f>IF(AND(C115&lt;&gt;"V",D115&lt;&gt;"V", COUNTIFS(IM!$F:$F, A115, IM!$AD:$AD, "O", IM!$X:$X, "&gt;="&amp;$R$3, IM!$X:$X, "&lt;="&amp;$S$3)&gt;0), "V", "")</f>
        <v/>
      </c>
      <c r="F115" s="233">
        <f>IF(COUNTBLANK(C115:E115)=3,"未保養","")</f>
        <v/>
      </c>
      <c r="G115" s="233">
        <f>IF(AND(VLOOKUP(A115,門市主檔!A:Y,25,FALSE)="STAR", VLOOKUP(A115,門市主檔!A:N,14,FALSE)=""), "未更換", IF(VLOOKUP(A115,門市主檔!A:Y,25,FALSE)&lt;&gt;"STAR", "無專案", "已更換"))</f>
        <v/>
      </c>
      <c r="H115" s="339">
        <f>VLOOKUP(A115,門市主檔!A:U,21,FALSE)</f>
        <v/>
      </c>
      <c r="I115" s="233">
        <f>VLOOKUP(A115,'0919門市清單主檔'!B:V,21,FALSE)</f>
        <v/>
      </c>
      <c r="J115" s="245" t="n">
        <v>45720.67152777778</v>
      </c>
      <c r="K115" s="234" t="n"/>
      <c r="L115" s="234" t="n"/>
      <c r="M115" s="234" t="n"/>
      <c r="N115" s="234" t="n"/>
      <c r="O115" s="234" t="n"/>
      <c r="P115" s="211" t="inlineStr">
        <is>
          <t>THILF0</t>
        </is>
      </c>
      <c r="Q115" s="241" t="inlineStr">
        <is>
          <t>萊爾富</t>
        </is>
      </c>
    </row>
    <row r="116" ht="21.6" customHeight="1" s="140">
      <c r="A116" s="233" t="n">
        <v>2890</v>
      </c>
      <c r="B116" s="233">
        <f>VLOOKUP(A116,門市主檔!A:B,2,FALSE)</f>
        <v/>
      </c>
      <c r="C116" s="355">
        <f>IF(COUNTIFS(IM!$F:$F,A116,IM!$AD:$AD,"O",IM!$X:$X,"&gt;="&amp;$R$1, IM!$X:$X,"&lt;="&amp;$S$1)&gt;0,"V","")</f>
        <v/>
      </c>
      <c r="D116" s="355">
        <f>IF(AND(C116&lt;&gt;"V", COUNTIFS(IM!$F:$F,A116, IM!$AD:$AD, "O", IM!$X:$X, "&gt;="&amp;$R$2, IM!$X:$X, "&lt;="&amp;$S$2)&gt;0), "V", "")</f>
        <v/>
      </c>
      <c r="E116" s="355">
        <f>IF(AND(C116&lt;&gt;"V",D116&lt;&gt;"V", COUNTIFS(IM!$F:$F, A116, IM!$AD:$AD, "O", IM!$X:$X, "&gt;="&amp;$R$3, IM!$X:$X, "&lt;="&amp;$S$3)&gt;0), "V", "")</f>
        <v/>
      </c>
      <c r="F116" s="233">
        <f>IF(COUNTBLANK(C116:E116)=3,"未保養","")</f>
        <v/>
      </c>
      <c r="G116" s="233">
        <f>IF(AND(VLOOKUP(A116,門市主檔!A:Y,25,FALSE)="STAR", VLOOKUP(A116,門市主檔!A:N,14,FALSE)=""), "未更換", IF(VLOOKUP(A116,門市主檔!A:Y,25,FALSE)&lt;&gt;"STAR", "無專案", "已更換"))</f>
        <v/>
      </c>
      <c r="H116" s="339">
        <f>VLOOKUP(A116,門市主檔!A:U,21,FALSE)</f>
        <v/>
      </c>
      <c r="I116" s="233">
        <f>VLOOKUP(A116,'0919門市清單主檔'!B:V,21,FALSE)</f>
        <v/>
      </c>
      <c r="J116" s="245" t="n">
        <v>45705.52083333334</v>
      </c>
      <c r="K116" s="234" t="n"/>
      <c r="L116" s="234" t="n"/>
      <c r="M116" s="234" t="n"/>
      <c r="N116" s="234" t="n"/>
      <c r="O116" s="234" t="n"/>
      <c r="P116" s="211" t="inlineStr">
        <is>
          <t>THILF0</t>
        </is>
      </c>
      <c r="Q116" s="241" t="inlineStr">
        <is>
          <t>萊爾富</t>
        </is>
      </c>
    </row>
    <row r="117" ht="21.6" customHeight="1" s="140">
      <c r="A117" s="233" t="n">
        <v>2958</v>
      </c>
      <c r="B117" s="233">
        <f>VLOOKUP(A117,門市主檔!A:B,2,FALSE)</f>
        <v/>
      </c>
      <c r="C117" s="355">
        <f>IF(COUNTIFS(IM!$F:$F,A117,IM!$AD:$AD,"O",IM!$X:$X,"&gt;="&amp;$R$1, IM!$X:$X,"&lt;="&amp;$S$1)&gt;0,"V","")</f>
        <v/>
      </c>
      <c r="D117" s="355">
        <f>IF(AND(C117&lt;&gt;"V", COUNTIFS(IM!$F:$F,A117, IM!$AD:$AD, "O", IM!$X:$X, "&gt;="&amp;$R$2, IM!$X:$X, "&lt;="&amp;$S$2)&gt;0), "V", "")</f>
        <v/>
      </c>
      <c r="E117" s="355">
        <f>IF(AND(C117&lt;&gt;"V",D117&lt;&gt;"V", COUNTIFS(IM!$F:$F, A117, IM!$AD:$AD, "O", IM!$X:$X, "&gt;="&amp;$R$3, IM!$X:$X, "&lt;="&amp;$S$3)&gt;0), "V", "")</f>
        <v/>
      </c>
      <c r="F117" s="233">
        <f>IF(COUNTBLANK(C117:E117)=3,"未保養","")</f>
        <v/>
      </c>
      <c r="G117" s="233">
        <f>IF(AND(VLOOKUP(A117,門市主檔!A:Y,25,FALSE)="STAR", VLOOKUP(A117,門市主檔!A:N,14,FALSE)=""), "未更換", IF(VLOOKUP(A117,門市主檔!A:Y,25,FALSE)&lt;&gt;"STAR", "無專案", "已更換"))</f>
        <v/>
      </c>
      <c r="H117" s="339">
        <f>VLOOKUP(A117,門市主檔!A:U,21,FALSE)</f>
        <v/>
      </c>
      <c r="I117" s="233">
        <f>VLOOKUP(A117,'0919門市清單主檔'!B:V,21,FALSE)</f>
        <v/>
      </c>
      <c r="J117" s="245" t="n">
        <v>45709.61944444444</v>
      </c>
      <c r="K117" s="234" t="n"/>
      <c r="L117" s="234" t="n"/>
      <c r="M117" s="234" t="n"/>
      <c r="N117" s="234" t="n"/>
      <c r="O117" s="234" t="n"/>
      <c r="P117" s="211" t="inlineStr">
        <is>
          <t>THILF0</t>
        </is>
      </c>
      <c r="Q117" s="241" t="inlineStr">
        <is>
          <t>萊爾富</t>
        </is>
      </c>
    </row>
    <row r="118" ht="21.6" customHeight="1" s="140">
      <c r="A118" s="233" t="n">
        <v>3929</v>
      </c>
      <c r="B118" s="233">
        <f>VLOOKUP(A118,門市主檔!A:B,2,FALSE)</f>
        <v/>
      </c>
      <c r="C118" s="355">
        <f>IF(COUNTIFS(IM!$F:$F,A118,IM!$AD:$AD,"O",IM!$X:$X,"&gt;="&amp;$R$1, IM!$X:$X,"&lt;="&amp;$S$1)&gt;0,"V","")</f>
        <v/>
      </c>
      <c r="D118" s="355">
        <f>IF(AND(C118&lt;&gt;"V", COUNTIFS(IM!$F:$F,A118, IM!$AD:$AD, "O", IM!$X:$X, "&gt;="&amp;$R$2, IM!$X:$X, "&lt;="&amp;$S$2)&gt;0), "V", "")</f>
        <v/>
      </c>
      <c r="E118" s="355">
        <f>IF(AND(C118&lt;&gt;"V",D118&lt;&gt;"V", COUNTIFS(IM!$F:$F, A118, IM!$AD:$AD, "O", IM!$X:$X, "&gt;="&amp;$R$3, IM!$X:$X, "&lt;="&amp;$S$3)&gt;0), "V", "")</f>
        <v/>
      </c>
      <c r="F118" s="233">
        <f>IF(COUNTBLANK(C118:E118)=3,"未保養","")</f>
        <v/>
      </c>
      <c r="G118" s="233">
        <f>IF(AND(VLOOKUP(A118,門市主檔!A:Y,25,FALSE)="STAR", VLOOKUP(A118,門市主檔!A:N,14,FALSE)=""), "未更換", IF(VLOOKUP(A118,門市主檔!A:Y,25,FALSE)&lt;&gt;"STAR", "無專案", "已更換"))</f>
        <v/>
      </c>
      <c r="H118" s="339">
        <f>VLOOKUP(A118,門市主檔!A:U,21,FALSE)</f>
        <v/>
      </c>
      <c r="I118" s="233">
        <f>VLOOKUP(A118,'0919門市清單主檔'!B:V,21,FALSE)</f>
        <v/>
      </c>
      <c r="J118" s="245" t="n">
        <v>45721.70694444444</v>
      </c>
      <c r="K118" s="234" t="n"/>
      <c r="L118" s="234" t="n"/>
      <c r="M118" s="234" t="n"/>
      <c r="N118" s="234" t="n"/>
      <c r="O118" s="234" t="n"/>
      <c r="P118" s="211" t="inlineStr">
        <is>
          <t>THILF0</t>
        </is>
      </c>
      <c r="Q118" s="241" t="inlineStr">
        <is>
          <t>萊爾富</t>
        </is>
      </c>
    </row>
    <row r="119" ht="21.6" customHeight="1" s="140">
      <c r="A119" s="233" t="n">
        <v>4923</v>
      </c>
      <c r="B119" s="233">
        <f>VLOOKUP(A119,門市主檔!A:B,2,FALSE)</f>
        <v/>
      </c>
      <c r="C119" s="355">
        <f>IF(COUNTIFS(IM!$F:$F,A119,IM!$AD:$AD,"O",IM!$X:$X,"&gt;="&amp;$R$1, IM!$X:$X,"&lt;="&amp;$S$1)&gt;0,"V","")</f>
        <v/>
      </c>
      <c r="D119" s="355">
        <f>IF(AND(C119&lt;&gt;"V", COUNTIFS(IM!$F:$F,A119, IM!$AD:$AD, "O", IM!$X:$X, "&gt;="&amp;$R$2, IM!$X:$X, "&lt;="&amp;$S$2)&gt;0), "V", "")</f>
        <v/>
      </c>
      <c r="E119" s="355">
        <f>IF(AND(C119&lt;&gt;"V",D119&lt;&gt;"V", COUNTIFS(IM!$F:$F, A119, IM!$AD:$AD, "O", IM!$X:$X, "&gt;="&amp;$R$3, IM!$X:$X, "&lt;="&amp;$S$3)&gt;0), "V", "")</f>
        <v/>
      </c>
      <c r="F119" s="233">
        <f>IF(COUNTBLANK(C119:E119)=3,"未保養","")</f>
        <v/>
      </c>
      <c r="G119" s="233">
        <f>IF(AND(VLOOKUP(A119,門市主檔!A:Y,25,FALSE)="STAR", VLOOKUP(A119,門市主檔!A:N,14,FALSE)=""), "未更換", IF(VLOOKUP(A119,門市主檔!A:Y,25,FALSE)&lt;&gt;"STAR", "無專案", "已更換"))</f>
        <v/>
      </c>
      <c r="H119" s="339">
        <f>VLOOKUP(A119,門市主檔!A:U,21,FALSE)</f>
        <v/>
      </c>
      <c r="I119" s="233">
        <f>VLOOKUP(A119,'0919門市清單主檔'!B:V,21,FALSE)</f>
        <v/>
      </c>
      <c r="J119" s="245" t="n">
        <v>45706.71944444445</v>
      </c>
      <c r="K119" s="234" t="n"/>
      <c r="L119" s="234" t="n"/>
      <c r="M119" s="234" t="n"/>
      <c r="N119" s="234" t="n"/>
      <c r="O119" s="234" t="n"/>
      <c r="P119" s="211" t="n"/>
      <c r="Q119" s="241" t="inlineStr">
        <is>
          <t>萊爾富</t>
        </is>
      </c>
    </row>
    <row r="120" ht="21.6" customHeight="1" s="140">
      <c r="A120" s="233" t="inlineStr">
        <is>
          <t>D193</t>
        </is>
      </c>
      <c r="B120" s="233">
        <f>VLOOKUP(A120,門市主檔!A:B,2,FALSE)</f>
        <v/>
      </c>
      <c r="C120" s="355">
        <f>IF(COUNTIFS(IM!$F:$F,A120,IM!$AD:$AD,"O",IM!$X:$X,"&gt;="&amp;$R$1, IM!$X:$X,"&lt;="&amp;$S$1)&gt;0,"V","")</f>
        <v/>
      </c>
      <c r="D120" s="355">
        <f>IF(AND(C120&lt;&gt;"V", COUNTIFS(IM!$F:$F,A120, IM!$AD:$AD, "O", IM!$X:$X, "&gt;="&amp;$R$2, IM!$X:$X, "&lt;="&amp;$S$2)&gt;0), "V", "")</f>
        <v/>
      </c>
      <c r="E120" s="355">
        <f>IF(AND(C120&lt;&gt;"V",D120&lt;&gt;"V", COUNTIFS(IM!$F:$F, A120, IM!$AD:$AD, "O", IM!$X:$X, "&gt;="&amp;$R$3, IM!$X:$X, "&lt;="&amp;$S$3)&gt;0), "V", "")</f>
        <v/>
      </c>
      <c r="F120" s="233">
        <f>IF(COUNTBLANK(C120:E120)=3,"未保養","")</f>
        <v/>
      </c>
      <c r="G120" s="233">
        <f>IF(AND(VLOOKUP(A120,門市主檔!A:Y,25,FALSE)="STAR", VLOOKUP(A120,門市主檔!A:N,14,FALSE)=""), "未更換", IF(VLOOKUP(A120,門市主檔!A:Y,25,FALSE)&lt;&gt;"STAR", "無專案", "已更換"))</f>
        <v/>
      </c>
      <c r="H120" s="339">
        <f>VLOOKUP(A120,門市主檔!A:U,21,FALSE)</f>
        <v/>
      </c>
      <c r="I120" s="233">
        <f>VLOOKUP(A120,'0919門市清單主檔'!B:V,21,FALSE)</f>
        <v/>
      </c>
      <c r="J120" s="245" t="n">
        <v>45664.48402777778</v>
      </c>
      <c r="K120" s="234" t="n"/>
      <c r="L120" s="234" t="n"/>
      <c r="M120" s="234" t="n"/>
      <c r="N120" s="234" t="n"/>
      <c r="O120" s="234" t="n"/>
      <c r="P120" s="211" t="n"/>
      <c r="Q120" s="241" t="inlineStr">
        <is>
          <t>萊爾富</t>
        </is>
      </c>
    </row>
    <row r="121" ht="21.6" customHeight="1" s="140">
      <c r="A121" s="233" t="n">
        <v>4036</v>
      </c>
      <c r="B121" s="233">
        <f>VLOOKUP(A121,門市主檔!A:B,2,FALSE)</f>
        <v/>
      </c>
      <c r="C121" s="355">
        <f>IF(COUNTIFS(IM!$F:$F,A121,IM!$AD:$AD,"O",IM!$X:$X,"&gt;="&amp;$R$1, IM!$X:$X,"&lt;="&amp;$S$1)&gt;0,"V","")</f>
        <v/>
      </c>
      <c r="D121" s="355">
        <f>IF(AND(C121&lt;&gt;"V", COUNTIFS(IM!$F:$F,A121, IM!$AD:$AD, "O", IM!$X:$X, "&gt;="&amp;$R$2, IM!$X:$X, "&lt;="&amp;$S$2)&gt;0), "V", "")</f>
        <v/>
      </c>
      <c r="E121" s="355">
        <f>IF(AND(C121&lt;&gt;"V",D121&lt;&gt;"V", COUNTIFS(IM!$F:$F, A121, IM!$AD:$AD, "O", IM!$X:$X, "&gt;="&amp;$R$3, IM!$X:$X, "&lt;="&amp;$S$3)&gt;0), "V", "")</f>
        <v/>
      </c>
      <c r="F121" s="233">
        <f>IF(COUNTBLANK(C121:E121)=3,"未保養","")</f>
        <v/>
      </c>
      <c r="G121" s="233">
        <f>IF(AND(VLOOKUP(A121,門市主檔!A:Y,25,FALSE)="STAR", VLOOKUP(A121,門市主檔!A:N,14,FALSE)=""), "未更換", IF(VLOOKUP(A121,門市主檔!A:Y,25,FALSE)&lt;&gt;"STAR", "無專案", "已更換"))</f>
        <v/>
      </c>
      <c r="H121" s="339">
        <f>VLOOKUP(A121,門市主檔!A:U,21,FALSE)</f>
        <v/>
      </c>
      <c r="I121" s="233">
        <f>VLOOKUP(A121,'0919門市清單主檔'!B:V,21,FALSE)</f>
        <v/>
      </c>
      <c r="J121" s="245" t="n">
        <v>45663.60347222222</v>
      </c>
      <c r="K121" s="234" t="n"/>
      <c r="L121" s="234" t="n"/>
      <c r="M121" s="234" t="n"/>
      <c r="N121" s="234" t="n"/>
      <c r="O121" s="234" t="n"/>
      <c r="P121" s="211" t="inlineStr">
        <is>
          <t>THILF0</t>
        </is>
      </c>
      <c r="Q121" s="241" t="inlineStr">
        <is>
          <t>萊爾富</t>
        </is>
      </c>
    </row>
    <row r="122" ht="21.6" customHeight="1" s="140">
      <c r="A122" s="233" t="n">
        <v>2301</v>
      </c>
      <c r="B122" s="233">
        <f>VLOOKUP(A122,門市主檔!A:B,2,FALSE)</f>
        <v/>
      </c>
      <c r="C122" s="355">
        <f>IF(COUNTIFS(IM!$F:$F,A122,IM!$AD:$AD,"O",IM!$X:$X,"&gt;="&amp;$R$1, IM!$X:$X,"&lt;="&amp;$S$1)&gt;0,"V","")</f>
        <v/>
      </c>
      <c r="D122" s="355">
        <f>IF(AND(C122&lt;&gt;"V", COUNTIFS(IM!$F:$F,A122, IM!$AD:$AD, "O", IM!$X:$X, "&gt;="&amp;$R$2, IM!$X:$X, "&lt;="&amp;$S$2)&gt;0), "V", "")</f>
        <v/>
      </c>
      <c r="E122" s="355">
        <f>IF(AND(C122&lt;&gt;"V",D122&lt;&gt;"V", COUNTIFS(IM!$F:$F, A122, IM!$AD:$AD, "O", IM!$X:$X, "&gt;="&amp;$R$3, IM!$X:$X, "&lt;="&amp;$S$3)&gt;0), "V", "")</f>
        <v/>
      </c>
      <c r="F122" s="233">
        <f>IF(COUNTBLANK(C122:E122)=3,"未保養","")</f>
        <v/>
      </c>
      <c r="G122" s="233">
        <f>IF(AND(VLOOKUP(A122,門市主檔!A:Y,25,FALSE)="STAR", VLOOKUP(A122,門市主檔!A:N,14,FALSE)=""), "未更換", IF(VLOOKUP(A122,門市主檔!A:Y,25,FALSE)&lt;&gt;"STAR", "無專案", "已更換"))</f>
        <v/>
      </c>
      <c r="H122" s="339">
        <f>VLOOKUP(A122,門市主檔!A:U,21,FALSE)</f>
        <v/>
      </c>
      <c r="I122" s="233">
        <f>VLOOKUP(A122,'0919門市清單主檔'!B:V,21,FALSE)</f>
        <v/>
      </c>
      <c r="J122" s="245" t="n">
        <v>45664.54652777778</v>
      </c>
      <c r="K122" s="234" t="n"/>
      <c r="L122" s="234" t="n"/>
      <c r="M122" s="234" t="n"/>
      <c r="N122" s="234" t="n"/>
      <c r="O122" s="234" t="n"/>
      <c r="P122" s="211" t="n"/>
      <c r="Q122" s="241" t="inlineStr">
        <is>
          <t>萊爾富</t>
        </is>
      </c>
    </row>
    <row r="123" ht="21.6" customHeight="1" s="140">
      <c r="A123" s="233" t="n">
        <v>5082</v>
      </c>
      <c r="B123" s="233">
        <f>VLOOKUP(A123,門市主檔!A:B,2,FALSE)</f>
        <v/>
      </c>
      <c r="C123" s="355">
        <f>IF(COUNTIFS(IM!$F:$F,A123,IM!$AD:$AD,"O",IM!$X:$X,"&gt;="&amp;$R$1, IM!$X:$X,"&lt;="&amp;$S$1)&gt;0,"V","")</f>
        <v/>
      </c>
      <c r="D123" s="355">
        <f>IF(AND(C123&lt;&gt;"V", COUNTIFS(IM!$F:$F,A123, IM!$AD:$AD, "O", IM!$X:$X, "&gt;="&amp;$R$2, IM!$X:$X, "&lt;="&amp;$S$2)&gt;0), "V", "")</f>
        <v/>
      </c>
      <c r="E123" s="355">
        <f>IF(AND(C123&lt;&gt;"V",D123&lt;&gt;"V", COUNTIFS(IM!$F:$F, A123, IM!$AD:$AD, "O", IM!$X:$X, "&gt;="&amp;$R$3, IM!$X:$X, "&lt;="&amp;$S$3)&gt;0), "V", "")</f>
        <v/>
      </c>
      <c r="F123" s="233">
        <f>IF(COUNTBLANK(C123:E123)=3,"未保養","")</f>
        <v/>
      </c>
      <c r="G123" s="233">
        <f>IF(AND(VLOOKUP(A123,門市主檔!A:Y,25,FALSE)="STAR", VLOOKUP(A123,門市主檔!A:N,14,FALSE)=""), "未更換", IF(VLOOKUP(A123,門市主檔!A:Y,25,FALSE)&lt;&gt;"STAR", "無專案", "已更換"))</f>
        <v/>
      </c>
      <c r="H123" s="339">
        <f>VLOOKUP(A123,門市主檔!A:U,21,FALSE)</f>
        <v/>
      </c>
      <c r="I123" s="233">
        <f>VLOOKUP(A123,'0919門市清單主檔'!B:V,21,FALSE)</f>
        <v/>
      </c>
      <c r="J123" s="245" t="n">
        <v>45664.53055555555</v>
      </c>
      <c r="K123" s="234" t="n"/>
      <c r="L123" s="234" t="n"/>
      <c r="M123" s="234" t="n"/>
      <c r="N123" s="234" t="n"/>
      <c r="O123" s="234" t="n"/>
      <c r="P123" s="211" t="n"/>
      <c r="Q123" s="241" t="inlineStr">
        <is>
          <t>萊爾富</t>
        </is>
      </c>
    </row>
    <row r="124" ht="21.6" customHeight="1" s="140">
      <c r="A124" s="233" t="n">
        <v>5197</v>
      </c>
      <c r="B124" s="233">
        <f>VLOOKUP(A124,門市主檔!A:B,2,FALSE)</f>
        <v/>
      </c>
      <c r="C124" s="355">
        <f>IF(COUNTIFS(IM!$F:$F,A124,IM!$AD:$AD,"O",IM!$X:$X,"&gt;="&amp;$R$1, IM!$X:$X,"&lt;="&amp;$S$1)&gt;0,"V","")</f>
        <v/>
      </c>
      <c r="D124" s="355">
        <f>IF(AND(C124&lt;&gt;"V", COUNTIFS(IM!$F:$F,A124, IM!$AD:$AD, "O", IM!$X:$X, "&gt;="&amp;$R$2, IM!$X:$X, "&lt;="&amp;$S$2)&gt;0), "V", "")</f>
        <v/>
      </c>
      <c r="E124" s="355">
        <f>IF(AND(C124&lt;&gt;"V",D124&lt;&gt;"V", COUNTIFS(IM!$F:$F, A124, IM!$AD:$AD, "O", IM!$X:$X, "&gt;="&amp;$R$3, IM!$X:$X, "&lt;="&amp;$S$3)&gt;0), "V", "")</f>
        <v/>
      </c>
      <c r="F124" s="233">
        <f>IF(COUNTBLANK(C124:E124)=3,"未保養","")</f>
        <v/>
      </c>
      <c r="G124" s="233">
        <f>IF(AND(VLOOKUP(A124,門市主檔!A:Y,25,FALSE)="STAR", VLOOKUP(A124,門市主檔!A:N,14,FALSE)=""), "未更換", IF(VLOOKUP(A124,門市主檔!A:Y,25,FALSE)&lt;&gt;"STAR", "無專案", "已更換"))</f>
        <v/>
      </c>
      <c r="H124" s="339">
        <f>VLOOKUP(A124,門市主檔!A:U,21,FALSE)</f>
        <v/>
      </c>
      <c r="I124" s="233">
        <f>VLOOKUP(A124,'0919門市清單主檔'!B:V,21,FALSE)</f>
        <v/>
      </c>
      <c r="J124" s="245" t="n">
        <v>45673.67361111111</v>
      </c>
      <c r="K124" s="234" t="n"/>
      <c r="L124" s="234" t="n"/>
      <c r="M124" s="234" t="n"/>
      <c r="N124" s="234" t="n"/>
      <c r="O124" s="234" t="n"/>
      <c r="P124" s="211" t="n"/>
      <c r="Q124" s="241" t="inlineStr">
        <is>
          <t>萊爾富</t>
        </is>
      </c>
    </row>
    <row r="125" ht="19.5" customHeight="1" s="140">
      <c r="A125" s="234" t="n"/>
      <c r="B125" s="234" t="n"/>
      <c r="C125" s="356" t="n"/>
      <c r="D125" s="356" t="n"/>
      <c r="E125" s="356" t="n"/>
      <c r="F125" s="234" t="n"/>
      <c r="G125" s="234" t="n"/>
      <c r="H125" s="234" t="n"/>
      <c r="I125" s="234" t="n"/>
      <c r="J125" s="234" t="n"/>
      <c r="K125" s="234" t="n"/>
      <c r="L125" s="234" t="n"/>
      <c r="M125" s="234" t="n"/>
      <c r="N125" s="234" t="n"/>
      <c r="O125" s="234" t="n"/>
      <c r="P125" s="211" t="n"/>
      <c r="Q125" s="211" t="n"/>
    </row>
    <row r="126" ht="19.5" customHeight="1" s="140">
      <c r="A126" s="234" t="n"/>
      <c r="B126" s="234" t="n"/>
      <c r="C126" s="356" t="n"/>
      <c r="D126" s="356" t="n"/>
      <c r="E126" s="356" t="n"/>
      <c r="F126" s="234" t="n"/>
      <c r="G126" s="234" t="n"/>
      <c r="H126" s="234" t="n"/>
      <c r="I126" s="234" t="n"/>
      <c r="J126" s="234" t="n"/>
      <c r="K126" s="234" t="n"/>
      <c r="L126" s="234" t="n"/>
      <c r="M126" s="234" t="n"/>
      <c r="N126" s="234" t="n"/>
      <c r="O126" s="234" t="n"/>
      <c r="P126" s="211" t="n"/>
      <c r="Q126" s="211" t="n"/>
    </row>
    <row r="127" ht="19.5" customHeight="1" s="140">
      <c r="A127" s="234" t="n"/>
      <c r="B127" s="234" t="n"/>
      <c r="C127" s="356" t="n"/>
      <c r="D127" s="356" t="n"/>
      <c r="E127" s="356" t="n"/>
      <c r="F127" s="234" t="n"/>
      <c r="G127" s="234" t="n"/>
      <c r="H127" s="234" t="n"/>
      <c r="I127" s="234" t="n"/>
      <c r="J127" s="234" t="n"/>
      <c r="K127" s="234" t="n"/>
      <c r="L127" s="234" t="n"/>
      <c r="M127" s="234" t="n"/>
      <c r="N127" s="234" t="n"/>
      <c r="O127" s="234" t="n"/>
      <c r="P127" s="211" t="n"/>
      <c r="Q127" s="211" t="n"/>
    </row>
    <row r="128" ht="19.5" customHeight="1" s="140">
      <c r="A128" s="234" t="n"/>
      <c r="B128" s="234" t="n"/>
      <c r="C128" s="356" t="n"/>
      <c r="D128" s="356" t="n"/>
      <c r="E128" s="356" t="n"/>
      <c r="F128" s="234" t="n"/>
      <c r="G128" s="234" t="n"/>
      <c r="H128" s="234" t="n"/>
      <c r="I128" s="234" t="n"/>
      <c r="J128" s="234" t="n"/>
      <c r="K128" s="234" t="n"/>
      <c r="L128" s="234" t="n"/>
      <c r="M128" s="234" t="n"/>
      <c r="N128" s="234" t="n"/>
      <c r="O128" s="234" t="n"/>
      <c r="P128" s="211" t="n"/>
      <c r="Q128" s="211" t="n"/>
    </row>
    <row r="129" ht="19.5" customHeight="1" s="140">
      <c r="A129" s="234" t="n"/>
      <c r="B129" s="234" t="n"/>
      <c r="C129" s="356" t="n"/>
      <c r="D129" s="356" t="n"/>
      <c r="E129" s="356" t="n"/>
      <c r="F129" s="234" t="n"/>
      <c r="G129" s="234" t="n"/>
      <c r="H129" s="234" t="n"/>
      <c r="I129" s="234" t="n"/>
      <c r="J129" s="234" t="n"/>
      <c r="K129" s="234" t="n"/>
      <c r="L129" s="234" t="n"/>
      <c r="M129" s="234" t="n"/>
      <c r="N129" s="234" t="n"/>
      <c r="O129" s="234" t="n"/>
      <c r="P129" s="211" t="n"/>
      <c r="Q129" s="211" t="n"/>
    </row>
    <row r="130" ht="19.5" customHeight="1" s="140">
      <c r="A130" s="234" t="n"/>
      <c r="B130" s="234" t="n"/>
      <c r="C130" s="356" t="n"/>
      <c r="D130" s="356" t="n"/>
      <c r="E130" s="356" t="n"/>
      <c r="F130" s="234" t="n"/>
      <c r="G130" s="234" t="n"/>
      <c r="H130" s="234" t="n"/>
      <c r="I130" s="234" t="n"/>
      <c r="J130" s="234" t="n"/>
      <c r="K130" s="234" t="n"/>
      <c r="L130" s="234" t="n"/>
      <c r="M130" s="234" t="n"/>
      <c r="N130" s="234" t="n"/>
      <c r="O130" s="234" t="n"/>
      <c r="P130" s="211" t="n"/>
      <c r="Q130" s="211" t="n"/>
    </row>
    <row r="131" ht="19.5" customHeight="1" s="140">
      <c r="A131" s="234" t="n"/>
      <c r="B131" s="234" t="n"/>
      <c r="C131" s="356" t="n"/>
      <c r="D131" s="356" t="n"/>
      <c r="E131" s="356" t="n"/>
      <c r="F131" s="234" t="n"/>
      <c r="G131" s="234" t="n"/>
      <c r="H131" s="234" t="n"/>
      <c r="I131" s="234" t="n"/>
      <c r="J131" s="234" t="n"/>
      <c r="K131" s="234" t="n"/>
      <c r="L131" s="234" t="n"/>
      <c r="M131" s="234" t="n"/>
      <c r="N131" s="234" t="n"/>
      <c r="O131" s="234" t="n"/>
      <c r="P131" s="211" t="n"/>
      <c r="Q131" s="211" t="n"/>
    </row>
    <row r="132" ht="19.5" customHeight="1" s="140">
      <c r="A132" s="234" t="n"/>
      <c r="B132" s="234" t="n"/>
      <c r="C132" s="356" t="n"/>
      <c r="D132" s="356" t="n"/>
      <c r="E132" s="356" t="n"/>
      <c r="F132" s="234" t="n"/>
      <c r="G132" s="234" t="n"/>
      <c r="H132" s="234" t="n"/>
      <c r="I132" s="234" t="n"/>
      <c r="J132" s="234" t="n"/>
      <c r="K132" s="234" t="n"/>
      <c r="L132" s="234" t="n"/>
      <c r="M132" s="234" t="n"/>
      <c r="N132" s="234" t="n"/>
      <c r="O132" s="234" t="n"/>
      <c r="P132" s="211" t="n"/>
      <c r="Q132" s="211" t="n"/>
    </row>
    <row r="133" ht="19.5" customHeight="1" s="140">
      <c r="A133" s="234" t="n"/>
      <c r="B133" s="234" t="n"/>
      <c r="C133" s="356" t="n"/>
      <c r="D133" s="356" t="n"/>
      <c r="E133" s="356" t="n"/>
      <c r="F133" s="234" t="n"/>
      <c r="G133" s="234" t="n"/>
      <c r="H133" s="234" t="n"/>
      <c r="I133" s="234" t="n"/>
      <c r="J133" s="234" t="n"/>
      <c r="K133" s="234" t="n"/>
      <c r="L133" s="234" t="n"/>
      <c r="M133" s="234" t="n"/>
      <c r="N133" s="234" t="n"/>
      <c r="O133" s="234" t="n"/>
      <c r="P133" s="211" t="n"/>
      <c r="Q133" s="211" t="n"/>
    </row>
    <row r="134" ht="19.5" customHeight="1" s="140">
      <c r="A134" s="234" t="n"/>
      <c r="B134" s="234" t="n"/>
      <c r="C134" s="356" t="n"/>
      <c r="D134" s="356" t="n"/>
      <c r="E134" s="356" t="n"/>
      <c r="F134" s="234" t="n"/>
      <c r="G134" s="234" t="n"/>
      <c r="H134" s="234" t="n"/>
      <c r="I134" s="234" t="n"/>
      <c r="J134" s="234" t="n"/>
      <c r="K134" s="234" t="n"/>
      <c r="L134" s="234" t="n"/>
      <c r="M134" s="234" t="n"/>
      <c r="N134" s="234" t="n"/>
      <c r="O134" s="234" t="n"/>
      <c r="P134" s="211" t="n"/>
      <c r="Q134" s="211" t="n"/>
    </row>
    <row r="135" ht="19.5" customHeight="1" s="140">
      <c r="A135" s="234" t="n"/>
      <c r="B135" s="234" t="n"/>
      <c r="C135" s="356" t="n"/>
      <c r="D135" s="356" t="n"/>
      <c r="E135" s="356" t="n"/>
      <c r="F135" s="234" t="n"/>
      <c r="G135" s="234" t="n"/>
      <c r="H135" s="234" t="n"/>
      <c r="I135" s="234" t="n"/>
      <c r="J135" s="234" t="n"/>
      <c r="K135" s="234" t="n"/>
      <c r="L135" s="234" t="n"/>
      <c r="M135" s="234" t="n"/>
      <c r="N135" s="234" t="n"/>
      <c r="O135" s="234" t="n"/>
      <c r="P135" s="211" t="n"/>
      <c r="Q135" s="211" t="n"/>
    </row>
    <row r="136" ht="19.5" customHeight="1" s="140">
      <c r="A136" s="234" t="n"/>
      <c r="B136" s="234" t="n"/>
      <c r="C136" s="356" t="n"/>
      <c r="D136" s="356" t="n"/>
      <c r="E136" s="356" t="n"/>
      <c r="F136" s="234" t="n"/>
      <c r="G136" s="234" t="n"/>
      <c r="H136" s="234" t="n"/>
      <c r="I136" s="234" t="n"/>
      <c r="J136" s="234" t="n"/>
      <c r="K136" s="234" t="n"/>
      <c r="L136" s="234" t="n"/>
      <c r="M136" s="234" t="n"/>
      <c r="N136" s="234" t="n"/>
      <c r="O136" s="234" t="n"/>
      <c r="P136" s="211" t="n"/>
      <c r="Q136" s="211" t="n"/>
    </row>
    <row r="137" ht="19.5" customHeight="1" s="140">
      <c r="A137" s="234" t="n"/>
      <c r="B137" s="234" t="n"/>
      <c r="C137" s="356" t="n"/>
      <c r="D137" s="356" t="n"/>
      <c r="E137" s="356" t="n"/>
      <c r="F137" s="234" t="n"/>
      <c r="G137" s="234" t="n"/>
      <c r="H137" s="234" t="n"/>
      <c r="I137" s="234" t="n"/>
      <c r="J137" s="234" t="n"/>
      <c r="K137" s="234" t="n"/>
      <c r="L137" s="234" t="n"/>
      <c r="M137" s="234" t="n"/>
      <c r="N137" s="234" t="n"/>
      <c r="O137" s="234" t="n"/>
      <c r="P137" s="211" t="n"/>
      <c r="Q137" s="211" t="n"/>
    </row>
    <row r="138" ht="19.5" customHeight="1" s="140">
      <c r="A138" s="234" t="n"/>
      <c r="B138" s="234" t="n"/>
      <c r="C138" s="356" t="n"/>
      <c r="D138" s="356" t="n"/>
      <c r="E138" s="356" t="n"/>
      <c r="F138" s="234" t="n"/>
      <c r="G138" s="234" t="n"/>
      <c r="H138" s="234" t="n"/>
      <c r="I138" s="234" t="n"/>
      <c r="J138" s="234" t="n"/>
      <c r="K138" s="234" t="n"/>
      <c r="L138" s="234" t="n"/>
      <c r="M138" s="234" t="n"/>
      <c r="N138" s="234" t="n"/>
      <c r="O138" s="234" t="n"/>
      <c r="P138" s="211" t="n"/>
      <c r="Q138" s="211" t="n"/>
    </row>
    <row r="139" ht="19.5" customHeight="1" s="140">
      <c r="A139" s="234" t="n"/>
      <c r="B139" s="234" t="n"/>
      <c r="C139" s="356" t="n"/>
      <c r="D139" s="356" t="n"/>
      <c r="E139" s="356" t="n"/>
      <c r="F139" s="234" t="n"/>
      <c r="G139" s="234" t="n"/>
      <c r="H139" s="234" t="n"/>
      <c r="I139" s="234" t="n"/>
      <c r="J139" s="234" t="n"/>
      <c r="K139" s="234" t="n"/>
      <c r="L139" s="234" t="n"/>
      <c r="M139" s="234" t="n"/>
      <c r="N139" s="234" t="n"/>
      <c r="O139" s="234" t="n"/>
      <c r="P139" s="211" t="n"/>
      <c r="Q139" s="211" t="n"/>
    </row>
    <row r="140" ht="19.5" customHeight="1" s="140">
      <c r="A140" s="234" t="n"/>
      <c r="B140" s="234" t="n"/>
      <c r="C140" s="356" t="n"/>
      <c r="D140" s="356" t="n"/>
      <c r="E140" s="356" t="n"/>
      <c r="F140" s="234" t="n"/>
      <c r="G140" s="234" t="n"/>
      <c r="H140" s="234" t="n"/>
      <c r="I140" s="234" t="n"/>
      <c r="J140" s="234" t="n"/>
      <c r="K140" s="234" t="n"/>
      <c r="L140" s="234" t="n"/>
      <c r="M140" s="234" t="n"/>
      <c r="N140" s="234" t="n"/>
      <c r="O140" s="234" t="n"/>
      <c r="P140" s="211" t="n"/>
      <c r="Q140" s="211" t="n"/>
    </row>
    <row r="141" ht="19.5" customHeight="1" s="140">
      <c r="A141" s="234" t="n"/>
      <c r="B141" s="234" t="n"/>
      <c r="C141" s="356" t="n"/>
      <c r="D141" s="356" t="n"/>
      <c r="E141" s="356" t="n"/>
      <c r="F141" s="234" t="n"/>
      <c r="G141" s="234" t="n"/>
      <c r="H141" s="234" t="n"/>
      <c r="I141" s="234" t="n"/>
      <c r="J141" s="234" t="n"/>
      <c r="K141" s="234" t="n"/>
      <c r="L141" s="234" t="n"/>
      <c r="M141" s="234" t="n"/>
      <c r="N141" s="234" t="n"/>
      <c r="O141" s="234" t="n"/>
      <c r="P141" s="211" t="n"/>
      <c r="Q141" s="211" t="n"/>
    </row>
    <row r="142" ht="19.5" customHeight="1" s="140">
      <c r="A142" s="234" t="n"/>
      <c r="B142" s="234" t="n"/>
      <c r="C142" s="356" t="n"/>
      <c r="D142" s="356" t="n"/>
      <c r="E142" s="356" t="n"/>
      <c r="F142" s="234" t="n"/>
      <c r="G142" s="234" t="n"/>
      <c r="H142" s="234" t="n"/>
      <c r="I142" s="234" t="n"/>
      <c r="J142" s="234" t="n"/>
      <c r="K142" s="234" t="n"/>
      <c r="L142" s="234" t="n"/>
      <c r="M142" s="234" t="n"/>
      <c r="N142" s="234" t="n"/>
      <c r="O142" s="234" t="n"/>
      <c r="P142" s="211" t="n"/>
      <c r="Q142" s="211" t="n"/>
    </row>
    <row r="143" ht="19.5" customHeight="1" s="140">
      <c r="A143" s="234" t="n"/>
      <c r="B143" s="234" t="n"/>
      <c r="C143" s="356" t="n"/>
      <c r="D143" s="356" t="n"/>
      <c r="E143" s="356" t="n"/>
      <c r="F143" s="234" t="n"/>
      <c r="G143" s="234" t="n"/>
      <c r="H143" s="234" t="n"/>
      <c r="I143" s="234" t="n"/>
      <c r="J143" s="234" t="n"/>
      <c r="K143" s="234" t="n"/>
      <c r="L143" s="234" t="n"/>
      <c r="M143" s="234" t="n"/>
      <c r="N143" s="234" t="n"/>
      <c r="O143" s="234" t="n"/>
      <c r="P143" s="211" t="n"/>
      <c r="Q143" s="211" t="n"/>
    </row>
    <row r="144" ht="19.5" customHeight="1" s="140">
      <c r="A144" s="234" t="n"/>
      <c r="B144" s="234" t="n"/>
      <c r="C144" s="356" t="n"/>
      <c r="D144" s="356" t="n"/>
      <c r="E144" s="356" t="n"/>
      <c r="F144" s="234" t="n"/>
      <c r="G144" s="234" t="n"/>
      <c r="H144" s="234" t="n"/>
      <c r="I144" s="234" t="n"/>
      <c r="J144" s="234" t="n"/>
      <c r="K144" s="234" t="n"/>
      <c r="L144" s="234" t="n"/>
      <c r="M144" s="234" t="n"/>
      <c r="N144" s="234" t="n"/>
      <c r="O144" s="234" t="n"/>
      <c r="P144" s="211" t="n"/>
      <c r="Q144" s="211" t="n"/>
    </row>
    <row r="145" ht="19.5" customHeight="1" s="140">
      <c r="A145" s="234" t="n"/>
      <c r="B145" s="234" t="n"/>
      <c r="C145" s="356" t="n"/>
      <c r="D145" s="356" t="n"/>
      <c r="E145" s="356" t="n"/>
      <c r="F145" s="234" t="n"/>
      <c r="G145" s="234" t="n"/>
      <c r="H145" s="234" t="n"/>
      <c r="I145" s="234" t="n"/>
      <c r="J145" s="234" t="n"/>
      <c r="K145" s="234" t="n"/>
      <c r="L145" s="234" t="n"/>
      <c r="M145" s="234" t="n"/>
      <c r="N145" s="234" t="n"/>
      <c r="O145" s="234" t="n"/>
      <c r="P145" s="211" t="n"/>
      <c r="Q145" s="211" t="n"/>
    </row>
    <row r="146" ht="19.5" customHeight="1" s="140">
      <c r="A146" s="234" t="n"/>
      <c r="B146" s="234" t="n"/>
      <c r="C146" s="356" t="n"/>
      <c r="D146" s="356" t="n"/>
      <c r="E146" s="356" t="n"/>
      <c r="F146" s="234" t="n"/>
      <c r="G146" s="234" t="n"/>
      <c r="H146" s="234" t="n"/>
      <c r="I146" s="234" t="n"/>
      <c r="J146" s="234" t="n"/>
      <c r="K146" s="234" t="n"/>
      <c r="L146" s="234" t="n"/>
      <c r="M146" s="234" t="n"/>
      <c r="N146" s="234" t="n"/>
      <c r="O146" s="234" t="n"/>
      <c r="P146" s="211" t="n"/>
      <c r="Q146" s="211" t="n"/>
    </row>
    <row r="147" ht="19.5" customHeight="1" s="140">
      <c r="A147" s="234" t="n"/>
      <c r="B147" s="234" t="n"/>
      <c r="C147" s="356" t="n"/>
      <c r="D147" s="356" t="n"/>
      <c r="E147" s="356" t="n"/>
      <c r="F147" s="234" t="n"/>
      <c r="G147" s="234" t="n"/>
      <c r="H147" s="234" t="n"/>
      <c r="I147" s="234" t="n"/>
      <c r="J147" s="234" t="n"/>
      <c r="K147" s="234" t="n"/>
      <c r="L147" s="234" t="n"/>
      <c r="M147" s="234" t="n"/>
      <c r="N147" s="234" t="n"/>
      <c r="O147" s="234" t="n"/>
      <c r="P147" s="211" t="n"/>
      <c r="Q147" s="211" t="n"/>
    </row>
    <row r="148" ht="19.5" customHeight="1" s="140">
      <c r="A148" s="234" t="n"/>
      <c r="B148" s="234" t="n"/>
      <c r="C148" s="356" t="n"/>
      <c r="D148" s="356" t="n"/>
      <c r="E148" s="356" t="n"/>
      <c r="F148" s="234" t="n"/>
      <c r="G148" s="234" t="n"/>
      <c r="H148" s="234" t="n"/>
      <c r="I148" s="234" t="n"/>
      <c r="J148" s="234" t="n"/>
      <c r="K148" s="234" t="n"/>
      <c r="L148" s="234" t="n"/>
      <c r="M148" s="234" t="n"/>
      <c r="N148" s="234" t="n"/>
      <c r="O148" s="234" t="n"/>
      <c r="P148" s="211" t="n"/>
      <c r="Q148" s="211" t="n"/>
    </row>
    <row r="149" ht="19.5" customHeight="1" s="140">
      <c r="A149" s="234" t="n"/>
      <c r="B149" s="234" t="n"/>
      <c r="C149" s="356" t="n"/>
      <c r="D149" s="356" t="n"/>
      <c r="E149" s="356" t="n"/>
      <c r="F149" s="234" t="n"/>
      <c r="G149" s="234" t="n"/>
      <c r="H149" s="234" t="n"/>
      <c r="I149" s="234" t="n"/>
      <c r="J149" s="234" t="n"/>
      <c r="K149" s="234" t="n"/>
      <c r="L149" s="234" t="n"/>
      <c r="M149" s="234" t="n"/>
      <c r="N149" s="234" t="n"/>
      <c r="O149" s="234" t="n"/>
      <c r="P149" s="211" t="n"/>
      <c r="Q149" s="211" t="n"/>
    </row>
    <row r="150" ht="19.5" customHeight="1" s="140">
      <c r="A150" s="234" t="n"/>
      <c r="B150" s="234" t="n"/>
      <c r="C150" s="356" t="n"/>
      <c r="D150" s="356" t="n"/>
      <c r="E150" s="356" t="n"/>
      <c r="F150" s="234" t="n"/>
      <c r="G150" s="234" t="n"/>
      <c r="H150" s="234" t="n"/>
      <c r="I150" s="234" t="n"/>
      <c r="J150" s="234" t="n"/>
      <c r="K150" s="234" t="n"/>
      <c r="L150" s="234" t="n"/>
      <c r="M150" s="234" t="n"/>
      <c r="N150" s="234" t="n"/>
      <c r="O150" s="234" t="n"/>
      <c r="P150" s="211" t="n"/>
      <c r="Q150" s="211" t="n"/>
    </row>
    <row r="151" ht="19.5" customHeight="1" s="140">
      <c r="A151" s="234" t="n"/>
      <c r="B151" s="234" t="n"/>
      <c r="C151" s="356" t="n"/>
      <c r="D151" s="356" t="n"/>
      <c r="E151" s="356" t="n"/>
      <c r="F151" s="234" t="n"/>
      <c r="G151" s="234" t="n"/>
      <c r="H151" s="234" t="n"/>
      <c r="I151" s="234" t="n"/>
      <c r="J151" s="234" t="n"/>
      <c r="K151" s="234" t="n"/>
      <c r="L151" s="234" t="n"/>
      <c r="M151" s="234" t="n"/>
      <c r="N151" s="234" t="n"/>
      <c r="O151" s="234" t="n"/>
      <c r="P151" s="211" t="n"/>
      <c r="Q151" s="211" t="n"/>
    </row>
    <row r="152" ht="19.5" customHeight="1" s="140">
      <c r="A152" s="234" t="n"/>
      <c r="B152" s="234" t="n"/>
      <c r="C152" s="356" t="n"/>
      <c r="D152" s="356" t="n"/>
      <c r="E152" s="356" t="n"/>
      <c r="F152" s="234" t="n"/>
      <c r="G152" s="234" t="n"/>
      <c r="H152" s="234" t="n"/>
      <c r="I152" s="234" t="n"/>
      <c r="J152" s="234" t="n"/>
      <c r="K152" s="234" t="n"/>
      <c r="L152" s="234" t="n"/>
      <c r="M152" s="234" t="n"/>
      <c r="N152" s="234" t="n"/>
      <c r="O152" s="234" t="n"/>
      <c r="P152" s="211" t="n"/>
      <c r="Q152" s="211" t="n"/>
    </row>
    <row r="153" ht="19.5" customHeight="1" s="140">
      <c r="A153" s="234" t="n"/>
      <c r="B153" s="234" t="n"/>
      <c r="C153" s="356" t="n"/>
      <c r="D153" s="356" t="n"/>
      <c r="E153" s="356" t="n"/>
      <c r="F153" s="234" t="n"/>
      <c r="G153" s="234" t="n"/>
      <c r="H153" s="234" t="n"/>
      <c r="I153" s="234" t="n"/>
      <c r="J153" s="234" t="n"/>
      <c r="K153" s="234" t="n"/>
      <c r="L153" s="234" t="n"/>
      <c r="M153" s="234" t="n"/>
      <c r="N153" s="234" t="n"/>
      <c r="O153" s="234" t="n"/>
      <c r="P153" s="211" t="n"/>
      <c r="Q153" s="211" t="n"/>
    </row>
    <row r="154" ht="19.5" customHeight="1" s="140">
      <c r="A154" s="234" t="n"/>
      <c r="B154" s="234" t="n"/>
      <c r="C154" s="356" t="n"/>
      <c r="D154" s="356" t="n"/>
      <c r="E154" s="356" t="n"/>
      <c r="F154" s="234" t="n"/>
      <c r="G154" s="234" t="n"/>
      <c r="H154" s="234" t="n"/>
      <c r="I154" s="234" t="n"/>
      <c r="J154" s="234" t="n"/>
      <c r="K154" s="234" t="n"/>
      <c r="L154" s="234" t="n"/>
      <c r="M154" s="234" t="n"/>
      <c r="N154" s="234" t="n"/>
      <c r="O154" s="234" t="n"/>
      <c r="P154" s="211" t="n"/>
      <c r="Q154" s="211" t="n"/>
    </row>
    <row r="155" ht="19.5" customHeight="1" s="140">
      <c r="A155" s="234" t="n"/>
      <c r="B155" s="234" t="n"/>
      <c r="C155" s="356" t="n"/>
      <c r="D155" s="356" t="n"/>
      <c r="E155" s="356" t="n"/>
      <c r="F155" s="234" t="n"/>
      <c r="G155" s="234" t="n"/>
      <c r="H155" s="234" t="n"/>
      <c r="I155" s="234" t="n"/>
      <c r="J155" s="234" t="n"/>
      <c r="K155" s="234" t="n"/>
      <c r="L155" s="234" t="n"/>
      <c r="M155" s="234" t="n"/>
      <c r="N155" s="234" t="n"/>
      <c r="O155" s="234" t="n"/>
      <c r="P155" s="211" t="n"/>
      <c r="Q155" s="211" t="n"/>
    </row>
    <row r="156" ht="19.5" customHeight="1" s="140">
      <c r="A156" s="234" t="n"/>
      <c r="B156" s="234" t="n"/>
      <c r="C156" s="356" t="n"/>
      <c r="D156" s="356" t="n"/>
      <c r="E156" s="356" t="n"/>
      <c r="F156" s="234" t="n"/>
      <c r="G156" s="234" t="n"/>
      <c r="H156" s="234" t="n"/>
      <c r="I156" s="234" t="n"/>
      <c r="J156" s="234" t="n"/>
      <c r="K156" s="234" t="n"/>
      <c r="L156" s="234" t="n"/>
      <c r="M156" s="234" t="n"/>
      <c r="N156" s="234" t="n"/>
      <c r="O156" s="234" t="n"/>
      <c r="P156" s="211" t="n"/>
      <c r="Q156" s="211" t="n"/>
    </row>
    <row r="157" ht="19.5" customHeight="1" s="140">
      <c r="A157" s="234" t="n"/>
      <c r="B157" s="234" t="n"/>
      <c r="C157" s="356" t="n"/>
      <c r="D157" s="356" t="n"/>
      <c r="E157" s="356" t="n"/>
      <c r="F157" s="234" t="n"/>
      <c r="G157" s="234" t="n"/>
      <c r="H157" s="234" t="n"/>
      <c r="I157" s="234" t="n"/>
      <c r="J157" s="234" t="n"/>
      <c r="K157" s="234" t="n"/>
      <c r="L157" s="234" t="n"/>
      <c r="M157" s="234" t="n"/>
      <c r="N157" s="234" t="n"/>
      <c r="O157" s="234" t="n"/>
      <c r="P157" s="211" t="n"/>
      <c r="Q157" s="211" t="n"/>
    </row>
    <row r="158" ht="19.5" customHeight="1" s="140">
      <c r="A158" s="234" t="n"/>
      <c r="B158" s="234" t="n"/>
      <c r="C158" s="356" t="n"/>
      <c r="D158" s="356" t="n"/>
      <c r="E158" s="356" t="n"/>
      <c r="F158" s="234" t="n"/>
      <c r="G158" s="234" t="n"/>
      <c r="H158" s="234" t="n"/>
      <c r="I158" s="234" t="n"/>
      <c r="J158" s="234" t="n"/>
      <c r="K158" s="234" t="n"/>
      <c r="L158" s="234" t="n"/>
      <c r="M158" s="234" t="n"/>
      <c r="N158" s="234" t="n"/>
      <c r="O158" s="234" t="n"/>
      <c r="P158" s="211" t="n"/>
      <c r="Q158" s="211" t="n"/>
    </row>
    <row r="159" ht="19.5" customHeight="1" s="140">
      <c r="A159" s="234" t="n"/>
      <c r="B159" s="234" t="n"/>
      <c r="C159" s="356" t="n"/>
      <c r="D159" s="356" t="n"/>
      <c r="E159" s="356" t="n"/>
      <c r="F159" s="234" t="n"/>
      <c r="G159" s="234" t="n"/>
      <c r="H159" s="234" t="n"/>
      <c r="I159" s="234" t="n"/>
      <c r="J159" s="234" t="n"/>
      <c r="K159" s="234" t="n"/>
      <c r="L159" s="234" t="n"/>
      <c r="M159" s="234" t="n"/>
      <c r="N159" s="234" t="n"/>
      <c r="O159" s="234" t="n"/>
      <c r="P159" s="211" t="n"/>
      <c r="Q159" s="211" t="n"/>
    </row>
    <row r="160" ht="19.5" customHeight="1" s="140">
      <c r="A160" s="234" t="n"/>
      <c r="B160" s="234" t="n"/>
      <c r="C160" s="356" t="n"/>
      <c r="D160" s="356" t="n"/>
      <c r="E160" s="356" t="n"/>
      <c r="F160" s="234" t="n"/>
      <c r="G160" s="234" t="n"/>
      <c r="H160" s="234" t="n"/>
      <c r="I160" s="234" t="n"/>
      <c r="J160" s="234" t="n"/>
      <c r="K160" s="234" t="n"/>
      <c r="L160" s="234" t="n"/>
      <c r="M160" s="234" t="n"/>
      <c r="N160" s="234" t="n"/>
      <c r="O160" s="234" t="n"/>
      <c r="P160" s="211" t="n"/>
      <c r="Q160" s="211" t="n"/>
    </row>
    <row r="161" ht="19.5" customHeight="1" s="140">
      <c r="A161" s="234" t="n"/>
      <c r="B161" s="234" t="n"/>
      <c r="C161" s="356" t="n"/>
      <c r="D161" s="356" t="n"/>
      <c r="E161" s="356" t="n"/>
      <c r="F161" s="234" t="n"/>
      <c r="G161" s="234" t="n"/>
      <c r="H161" s="234" t="n"/>
      <c r="I161" s="234" t="n"/>
      <c r="J161" s="234" t="n"/>
      <c r="K161" s="234" t="n"/>
      <c r="L161" s="234" t="n"/>
      <c r="M161" s="234" t="n"/>
      <c r="N161" s="234" t="n"/>
      <c r="O161" s="234" t="n"/>
      <c r="P161" s="211" t="n"/>
      <c r="Q161" s="211" t="n"/>
    </row>
    <row r="162" ht="19.5" customHeight="1" s="140">
      <c r="A162" s="234" t="n"/>
      <c r="B162" s="234" t="n"/>
      <c r="C162" s="356" t="n"/>
      <c r="D162" s="356" t="n"/>
      <c r="E162" s="356" t="n"/>
      <c r="F162" s="234" t="n"/>
      <c r="G162" s="234" t="n"/>
      <c r="H162" s="234" t="n"/>
      <c r="I162" s="234" t="n"/>
      <c r="J162" s="234" t="n"/>
      <c r="K162" s="234" t="n"/>
      <c r="L162" s="234" t="n"/>
      <c r="M162" s="234" t="n"/>
      <c r="N162" s="234" t="n"/>
      <c r="O162" s="234" t="n"/>
      <c r="P162" s="211" t="n"/>
      <c r="Q162" s="211" t="n"/>
    </row>
    <row r="163" ht="19.5" customHeight="1" s="140">
      <c r="A163" s="234" t="n"/>
      <c r="B163" s="234" t="n"/>
      <c r="C163" s="356" t="n"/>
      <c r="D163" s="356" t="n"/>
      <c r="E163" s="356" t="n"/>
      <c r="F163" s="234" t="n"/>
      <c r="G163" s="234" t="n"/>
      <c r="H163" s="234" t="n"/>
      <c r="I163" s="234" t="n"/>
      <c r="J163" s="234" t="n"/>
      <c r="K163" s="234" t="n"/>
      <c r="L163" s="234" t="n"/>
      <c r="M163" s="234" t="n"/>
      <c r="N163" s="234" t="n"/>
      <c r="O163" s="234" t="n"/>
      <c r="P163" s="211" t="n"/>
      <c r="Q163" s="211" t="n"/>
    </row>
    <row r="164" ht="19.5" customHeight="1" s="140">
      <c r="A164" s="234" t="n"/>
      <c r="B164" s="234" t="n"/>
      <c r="C164" s="356" t="n"/>
      <c r="D164" s="356" t="n"/>
      <c r="E164" s="356" t="n"/>
      <c r="F164" s="234" t="n"/>
      <c r="G164" s="234" t="n"/>
      <c r="H164" s="234" t="n"/>
      <c r="I164" s="234" t="n"/>
      <c r="J164" s="234" t="n"/>
      <c r="K164" s="234" t="n"/>
      <c r="L164" s="234" t="n"/>
      <c r="M164" s="234" t="n"/>
      <c r="N164" s="234" t="n"/>
      <c r="O164" s="234" t="n"/>
      <c r="P164" s="211" t="n"/>
      <c r="Q164" s="211" t="n"/>
    </row>
    <row r="165" ht="19.5" customHeight="1" s="140">
      <c r="A165" s="234" t="n"/>
      <c r="B165" s="234" t="n"/>
      <c r="C165" s="356" t="n"/>
      <c r="D165" s="356" t="n"/>
      <c r="E165" s="356" t="n"/>
      <c r="F165" s="234" t="n"/>
      <c r="G165" s="234" t="n"/>
      <c r="H165" s="234" t="n"/>
      <c r="I165" s="234" t="n"/>
      <c r="J165" s="234" t="n"/>
      <c r="K165" s="234" t="n"/>
      <c r="L165" s="234" t="n"/>
      <c r="M165" s="234" t="n"/>
      <c r="N165" s="234" t="n"/>
      <c r="O165" s="234" t="n"/>
      <c r="P165" s="211" t="n"/>
      <c r="Q165" s="211" t="n"/>
    </row>
    <row r="166" ht="19.5" customHeight="1" s="140">
      <c r="A166" s="234" t="n"/>
      <c r="B166" s="234" t="n"/>
      <c r="C166" s="356" t="n"/>
      <c r="D166" s="356" t="n"/>
      <c r="E166" s="356" t="n"/>
      <c r="F166" s="234" t="n"/>
      <c r="G166" s="234" t="n"/>
      <c r="H166" s="234" t="n"/>
      <c r="I166" s="234" t="n"/>
      <c r="J166" s="234" t="n"/>
      <c r="K166" s="234" t="n"/>
      <c r="L166" s="234" t="n"/>
      <c r="M166" s="234" t="n"/>
      <c r="N166" s="234" t="n"/>
      <c r="O166" s="234" t="n"/>
      <c r="P166" s="211" t="n"/>
      <c r="Q166" s="211" t="n"/>
    </row>
    <row r="167" ht="19.5" customHeight="1" s="140">
      <c r="A167" s="234" t="n"/>
      <c r="B167" s="234" t="n"/>
      <c r="C167" s="356" t="n"/>
      <c r="D167" s="356" t="n"/>
      <c r="E167" s="356" t="n"/>
      <c r="F167" s="234" t="n"/>
      <c r="G167" s="234" t="n"/>
      <c r="H167" s="234" t="n"/>
      <c r="I167" s="234" t="n"/>
      <c r="J167" s="234" t="n"/>
      <c r="K167" s="234" t="n"/>
      <c r="L167" s="234" t="n"/>
      <c r="M167" s="234" t="n"/>
      <c r="N167" s="234" t="n"/>
      <c r="O167" s="234" t="n"/>
      <c r="P167" s="211" t="n"/>
      <c r="Q167" s="211" t="n"/>
    </row>
    <row r="168" ht="19.5" customHeight="1" s="140">
      <c r="A168" s="234" t="n"/>
      <c r="B168" s="234" t="n"/>
      <c r="C168" s="356" t="n"/>
      <c r="D168" s="356" t="n"/>
      <c r="E168" s="356" t="n"/>
      <c r="F168" s="234" t="n"/>
      <c r="G168" s="234" t="n"/>
      <c r="H168" s="234" t="n"/>
      <c r="I168" s="234" t="n"/>
      <c r="J168" s="234" t="n"/>
      <c r="K168" s="234" t="n"/>
      <c r="L168" s="234" t="n"/>
      <c r="M168" s="234" t="n"/>
      <c r="N168" s="234" t="n"/>
      <c r="O168" s="234" t="n"/>
      <c r="P168" s="211" t="n"/>
      <c r="Q168" s="211" t="n"/>
    </row>
    <row r="169" ht="19.5" customHeight="1" s="140">
      <c r="A169" s="234" t="n"/>
      <c r="B169" s="234" t="n"/>
      <c r="C169" s="356" t="n"/>
      <c r="D169" s="356" t="n"/>
      <c r="E169" s="356" t="n"/>
      <c r="F169" s="234" t="n"/>
      <c r="G169" s="234" t="n"/>
      <c r="H169" s="234" t="n"/>
      <c r="I169" s="234" t="n"/>
      <c r="J169" s="234" t="n"/>
      <c r="K169" s="234" t="n"/>
      <c r="L169" s="234" t="n"/>
      <c r="M169" s="234" t="n"/>
      <c r="N169" s="234" t="n"/>
      <c r="O169" s="234" t="n"/>
      <c r="P169" s="211" t="n"/>
      <c r="Q169" s="211" t="n"/>
    </row>
    <row r="170" ht="19.5" customHeight="1" s="140">
      <c r="A170" s="234" t="n"/>
      <c r="B170" s="234" t="n"/>
      <c r="C170" s="356" t="n"/>
      <c r="D170" s="356" t="n"/>
      <c r="E170" s="356" t="n"/>
      <c r="F170" s="234" t="n"/>
      <c r="G170" s="234" t="n"/>
      <c r="H170" s="234" t="n"/>
      <c r="I170" s="234" t="n"/>
      <c r="J170" s="234" t="n"/>
      <c r="K170" s="234" t="n"/>
      <c r="L170" s="234" t="n"/>
      <c r="M170" s="234" t="n"/>
      <c r="N170" s="234" t="n"/>
      <c r="O170" s="234" t="n"/>
      <c r="P170" s="211" t="n"/>
      <c r="Q170" s="211" t="n"/>
    </row>
    <row r="171" ht="19.5" customHeight="1" s="140">
      <c r="A171" s="234" t="n"/>
      <c r="B171" s="234" t="n"/>
      <c r="C171" s="356" t="n"/>
      <c r="D171" s="356" t="n"/>
      <c r="E171" s="356" t="n"/>
      <c r="F171" s="234" t="n"/>
      <c r="G171" s="234" t="n"/>
      <c r="H171" s="234" t="n"/>
      <c r="I171" s="234" t="n"/>
      <c r="J171" s="234" t="n"/>
      <c r="K171" s="234" t="n"/>
      <c r="L171" s="234" t="n"/>
      <c r="M171" s="234" t="n"/>
      <c r="N171" s="234" t="n"/>
      <c r="O171" s="234" t="n"/>
      <c r="P171" s="211" t="n"/>
      <c r="Q171" s="211" t="n"/>
    </row>
    <row r="172" ht="19.5" customHeight="1" s="140">
      <c r="A172" s="234" t="n"/>
      <c r="B172" s="234" t="n"/>
      <c r="C172" s="356" t="n"/>
      <c r="D172" s="356" t="n"/>
      <c r="E172" s="356" t="n"/>
      <c r="F172" s="234" t="n"/>
      <c r="G172" s="234" t="n"/>
      <c r="H172" s="234" t="n"/>
      <c r="I172" s="234" t="n"/>
      <c r="J172" s="234" t="n"/>
      <c r="K172" s="234" t="n"/>
      <c r="L172" s="234" t="n"/>
      <c r="M172" s="234" t="n"/>
      <c r="N172" s="234" t="n"/>
      <c r="O172" s="234" t="n"/>
      <c r="P172" s="211" t="n"/>
      <c r="Q172" s="211" t="n"/>
    </row>
    <row r="173" ht="19.5" customHeight="1" s="140">
      <c r="A173" s="234" t="n"/>
      <c r="B173" s="234" t="n"/>
      <c r="C173" s="356" t="n"/>
      <c r="D173" s="356" t="n"/>
      <c r="E173" s="356" t="n"/>
      <c r="F173" s="234" t="n"/>
      <c r="G173" s="234" t="n"/>
      <c r="H173" s="234" t="n"/>
      <c r="I173" s="234" t="n"/>
      <c r="J173" s="234" t="n"/>
      <c r="K173" s="234" t="n"/>
      <c r="L173" s="234" t="n"/>
      <c r="M173" s="234" t="n"/>
      <c r="N173" s="234" t="n"/>
      <c r="O173" s="234" t="n"/>
      <c r="P173" s="211" t="n"/>
      <c r="Q173" s="211" t="n"/>
    </row>
    <row r="174" ht="19.5" customHeight="1" s="140">
      <c r="A174" s="234" t="n"/>
      <c r="B174" s="234" t="n"/>
      <c r="C174" s="356" t="n"/>
      <c r="D174" s="356" t="n"/>
      <c r="E174" s="356" t="n"/>
      <c r="F174" s="234" t="n"/>
      <c r="G174" s="234" t="n"/>
      <c r="H174" s="234" t="n"/>
      <c r="I174" s="234" t="n"/>
      <c r="J174" s="234" t="n"/>
      <c r="K174" s="234" t="n"/>
      <c r="L174" s="234" t="n"/>
      <c r="M174" s="234" t="n"/>
      <c r="N174" s="234" t="n"/>
      <c r="O174" s="234" t="n"/>
      <c r="P174" s="211" t="n"/>
      <c r="Q174" s="211" t="n"/>
    </row>
    <row r="175" ht="19.5" customHeight="1" s="140">
      <c r="A175" s="234" t="n"/>
      <c r="B175" s="234" t="n"/>
      <c r="C175" s="356" t="n"/>
      <c r="D175" s="356" t="n"/>
      <c r="E175" s="356" t="n"/>
      <c r="F175" s="234" t="n"/>
      <c r="G175" s="234" t="n"/>
      <c r="H175" s="234" t="n"/>
      <c r="I175" s="234" t="n"/>
      <c r="J175" s="234" t="n"/>
      <c r="K175" s="234" t="n"/>
      <c r="L175" s="234" t="n"/>
      <c r="M175" s="234" t="n"/>
      <c r="N175" s="234" t="n"/>
      <c r="O175" s="234" t="n"/>
      <c r="P175" s="211" t="n"/>
      <c r="Q175" s="211" t="n"/>
    </row>
    <row r="176" ht="19.5" customHeight="1" s="140">
      <c r="A176" s="234" t="n"/>
      <c r="B176" s="234" t="n"/>
      <c r="C176" s="356" t="n"/>
      <c r="D176" s="356" t="n"/>
      <c r="E176" s="356" t="n"/>
      <c r="F176" s="234" t="n"/>
      <c r="G176" s="234" t="n"/>
      <c r="H176" s="234" t="n"/>
      <c r="I176" s="234" t="n"/>
      <c r="J176" s="234" t="n"/>
      <c r="K176" s="234" t="n"/>
      <c r="L176" s="234" t="n"/>
      <c r="M176" s="234" t="n"/>
      <c r="N176" s="234" t="n"/>
      <c r="O176" s="234" t="n"/>
      <c r="P176" s="211" t="n"/>
      <c r="Q176" s="211" t="n"/>
    </row>
    <row r="177" ht="19.5" customHeight="1" s="140">
      <c r="A177" s="234" t="n"/>
      <c r="B177" s="234" t="n"/>
      <c r="C177" s="356" t="n"/>
      <c r="D177" s="356" t="n"/>
      <c r="E177" s="356" t="n"/>
      <c r="F177" s="234" t="n"/>
      <c r="G177" s="234" t="n"/>
      <c r="H177" s="234" t="n"/>
      <c r="I177" s="234" t="n"/>
      <c r="J177" s="234" t="n"/>
      <c r="K177" s="234" t="n"/>
      <c r="L177" s="234" t="n"/>
      <c r="M177" s="234" t="n"/>
      <c r="N177" s="234" t="n"/>
      <c r="O177" s="234" t="n"/>
      <c r="P177" s="211" t="n"/>
      <c r="Q177" s="211" t="n"/>
    </row>
    <row r="178" ht="19.5" customHeight="1" s="140">
      <c r="A178" s="234" t="n"/>
      <c r="B178" s="234" t="n"/>
      <c r="C178" s="356" t="n"/>
      <c r="D178" s="356" t="n"/>
      <c r="E178" s="356" t="n"/>
      <c r="F178" s="234" t="n"/>
      <c r="G178" s="234" t="n"/>
      <c r="H178" s="234" t="n"/>
      <c r="I178" s="234" t="n"/>
      <c r="J178" s="234" t="n"/>
      <c r="K178" s="234" t="n"/>
      <c r="L178" s="234" t="n"/>
      <c r="M178" s="234" t="n"/>
      <c r="N178" s="234" t="n"/>
      <c r="O178" s="234" t="n"/>
      <c r="P178" s="211" t="n"/>
      <c r="Q178" s="211" t="n"/>
    </row>
    <row r="179" ht="19.5" customHeight="1" s="140">
      <c r="A179" s="234" t="n"/>
      <c r="B179" s="234" t="n"/>
      <c r="C179" s="356" t="n"/>
      <c r="D179" s="356" t="n"/>
      <c r="E179" s="356" t="n"/>
      <c r="F179" s="234" t="n"/>
      <c r="G179" s="234" t="n"/>
      <c r="H179" s="234" t="n"/>
      <c r="I179" s="234" t="n"/>
      <c r="J179" s="234" t="n"/>
      <c r="K179" s="234" t="n"/>
      <c r="L179" s="234" t="n"/>
      <c r="M179" s="234" t="n"/>
      <c r="N179" s="234" t="n"/>
      <c r="O179" s="234" t="n"/>
      <c r="P179" s="211" t="n"/>
      <c r="Q179" s="211" t="n"/>
    </row>
    <row r="180" ht="19.5" customHeight="1" s="140">
      <c r="A180" s="234" t="n"/>
      <c r="B180" s="234" t="n"/>
      <c r="C180" s="356" t="n"/>
      <c r="D180" s="356" t="n"/>
      <c r="E180" s="356" t="n"/>
      <c r="F180" s="234" t="n"/>
      <c r="G180" s="234" t="n"/>
      <c r="H180" s="234" t="n"/>
      <c r="I180" s="234" t="n"/>
      <c r="J180" s="234" t="n"/>
      <c r="K180" s="234" t="n"/>
      <c r="L180" s="234" t="n"/>
      <c r="M180" s="234" t="n"/>
      <c r="N180" s="234" t="n"/>
      <c r="O180" s="234" t="n"/>
      <c r="P180" s="211" t="n"/>
      <c r="Q180" s="211" t="n"/>
    </row>
    <row r="181" ht="19.5" customHeight="1" s="140">
      <c r="A181" s="234" t="n"/>
      <c r="B181" s="234" t="n"/>
      <c r="C181" s="356" t="n"/>
      <c r="D181" s="356" t="n"/>
      <c r="E181" s="356" t="n"/>
      <c r="F181" s="234" t="n"/>
      <c r="G181" s="234" t="n"/>
      <c r="H181" s="234" t="n"/>
      <c r="I181" s="234" t="n"/>
      <c r="J181" s="234" t="n"/>
      <c r="K181" s="234" t="n"/>
      <c r="L181" s="234" t="n"/>
      <c r="M181" s="234" t="n"/>
      <c r="N181" s="234" t="n"/>
      <c r="O181" s="234" t="n"/>
      <c r="P181" s="211" t="n"/>
      <c r="Q181" s="211" t="n"/>
    </row>
    <row r="182" ht="19.5" customHeight="1" s="140">
      <c r="A182" s="234" t="n"/>
      <c r="B182" s="234" t="n"/>
      <c r="C182" s="356" t="n"/>
      <c r="D182" s="356" t="n"/>
      <c r="E182" s="356" t="n"/>
      <c r="F182" s="234" t="n"/>
      <c r="G182" s="234" t="n"/>
      <c r="H182" s="234" t="n"/>
      <c r="I182" s="234" t="n"/>
      <c r="J182" s="234" t="n"/>
      <c r="K182" s="234" t="n"/>
      <c r="L182" s="234" t="n"/>
      <c r="M182" s="234" t="n"/>
      <c r="N182" s="234" t="n"/>
      <c r="O182" s="234" t="n"/>
      <c r="P182" s="211" t="n"/>
      <c r="Q182" s="211" t="n"/>
    </row>
    <row r="183" ht="19.5" customHeight="1" s="140">
      <c r="A183" s="234" t="n"/>
      <c r="B183" s="234" t="n"/>
      <c r="C183" s="356" t="n"/>
      <c r="D183" s="356" t="n"/>
      <c r="E183" s="356" t="n"/>
      <c r="F183" s="234" t="n"/>
      <c r="G183" s="234" t="n"/>
      <c r="H183" s="234" t="n"/>
      <c r="I183" s="234" t="n"/>
      <c r="J183" s="234" t="n"/>
      <c r="K183" s="234" t="n"/>
      <c r="L183" s="234" t="n"/>
      <c r="M183" s="234" t="n"/>
      <c r="N183" s="234" t="n"/>
      <c r="O183" s="234" t="n"/>
      <c r="P183" s="211" t="n"/>
      <c r="Q183" s="211" t="n"/>
    </row>
    <row r="184" ht="19.5" customHeight="1" s="140">
      <c r="A184" s="234" t="n"/>
      <c r="B184" s="234" t="n"/>
      <c r="C184" s="356" t="n"/>
      <c r="D184" s="356" t="n"/>
      <c r="E184" s="356" t="n"/>
      <c r="F184" s="234" t="n"/>
      <c r="G184" s="234" t="n"/>
      <c r="H184" s="234" t="n"/>
      <c r="I184" s="234" t="n"/>
      <c r="J184" s="234" t="n"/>
      <c r="K184" s="234" t="n"/>
      <c r="L184" s="234" t="n"/>
      <c r="M184" s="234" t="n"/>
      <c r="N184" s="234" t="n"/>
      <c r="O184" s="234" t="n"/>
      <c r="P184" s="211" t="n"/>
      <c r="Q184" s="211" t="n"/>
    </row>
    <row r="185" ht="19.5" customHeight="1" s="140">
      <c r="A185" s="234" t="n"/>
      <c r="B185" s="234" t="n"/>
      <c r="C185" s="356" t="n"/>
      <c r="D185" s="356" t="n"/>
      <c r="E185" s="356" t="n"/>
      <c r="F185" s="234" t="n"/>
      <c r="G185" s="234" t="n"/>
      <c r="H185" s="234" t="n"/>
      <c r="I185" s="234" t="n"/>
      <c r="J185" s="234" t="n"/>
      <c r="K185" s="234" t="n"/>
      <c r="L185" s="234" t="n"/>
      <c r="M185" s="234" t="n"/>
      <c r="N185" s="234" t="n"/>
      <c r="O185" s="234" t="n"/>
      <c r="P185" s="211" t="n"/>
      <c r="Q185" s="211" t="n"/>
    </row>
    <row r="186" ht="19.5" customHeight="1" s="140">
      <c r="A186" s="234" t="n"/>
      <c r="B186" s="234" t="n"/>
      <c r="C186" s="356" t="n"/>
      <c r="D186" s="356" t="n"/>
      <c r="E186" s="356" t="n"/>
      <c r="F186" s="234" t="n"/>
      <c r="G186" s="234" t="n"/>
      <c r="H186" s="234" t="n"/>
      <c r="I186" s="234" t="n"/>
      <c r="J186" s="234" t="n"/>
      <c r="K186" s="234" t="n"/>
      <c r="L186" s="234" t="n"/>
      <c r="M186" s="234" t="n"/>
      <c r="N186" s="234" t="n"/>
      <c r="O186" s="234" t="n"/>
      <c r="P186" s="211" t="n"/>
      <c r="Q186" s="211" t="n"/>
    </row>
    <row r="187" ht="19.5" customHeight="1" s="140">
      <c r="A187" s="234" t="n"/>
      <c r="B187" s="234" t="n"/>
      <c r="C187" s="356" t="n"/>
      <c r="D187" s="356" t="n"/>
      <c r="E187" s="356" t="n"/>
      <c r="F187" s="234" t="n"/>
      <c r="G187" s="234" t="n"/>
      <c r="H187" s="234" t="n"/>
      <c r="I187" s="234" t="n"/>
      <c r="J187" s="234" t="n"/>
      <c r="K187" s="234" t="n"/>
      <c r="L187" s="234" t="n"/>
      <c r="M187" s="234" t="n"/>
      <c r="N187" s="234" t="n"/>
      <c r="O187" s="234" t="n"/>
      <c r="P187" s="211" t="n"/>
      <c r="Q187" s="211" t="n"/>
    </row>
    <row r="188" ht="19.5" customHeight="1" s="140">
      <c r="A188" s="234" t="n"/>
      <c r="B188" s="234" t="n"/>
      <c r="C188" s="356" t="n"/>
      <c r="D188" s="356" t="n"/>
      <c r="E188" s="356" t="n"/>
      <c r="F188" s="234" t="n"/>
      <c r="G188" s="234" t="n"/>
      <c r="H188" s="234" t="n"/>
      <c r="I188" s="234" t="n"/>
      <c r="J188" s="234" t="n"/>
      <c r="K188" s="234" t="n"/>
      <c r="L188" s="234" t="n"/>
      <c r="M188" s="234" t="n"/>
      <c r="N188" s="234" t="n"/>
      <c r="O188" s="234" t="n"/>
      <c r="P188" s="211" t="n"/>
      <c r="Q188" s="211" t="n"/>
    </row>
    <row r="189" ht="19.5" customHeight="1" s="140">
      <c r="A189" s="234" t="n"/>
      <c r="B189" s="234" t="n"/>
      <c r="C189" s="356" t="n"/>
      <c r="D189" s="356" t="n"/>
      <c r="E189" s="356" t="n"/>
      <c r="F189" s="234" t="n"/>
      <c r="G189" s="234" t="n"/>
      <c r="H189" s="234" t="n"/>
      <c r="I189" s="234" t="n"/>
      <c r="J189" s="234" t="n"/>
      <c r="K189" s="234" t="n"/>
      <c r="L189" s="234" t="n"/>
      <c r="M189" s="234" t="n"/>
      <c r="N189" s="234" t="n"/>
      <c r="O189" s="234" t="n"/>
      <c r="P189" s="211" t="n"/>
      <c r="Q189" s="211" t="n"/>
    </row>
    <row r="190" ht="19.5" customHeight="1" s="140">
      <c r="A190" s="234" t="n"/>
      <c r="B190" s="234" t="n"/>
      <c r="C190" s="356" t="n"/>
      <c r="D190" s="356" t="n"/>
      <c r="E190" s="356" t="n"/>
      <c r="F190" s="234" t="n"/>
      <c r="G190" s="234" t="n"/>
      <c r="H190" s="234" t="n"/>
      <c r="I190" s="234" t="n"/>
      <c r="J190" s="234" t="n"/>
      <c r="K190" s="234" t="n"/>
      <c r="L190" s="234" t="n"/>
      <c r="M190" s="234" t="n"/>
      <c r="N190" s="234" t="n"/>
      <c r="O190" s="234" t="n"/>
      <c r="P190" s="211" t="n"/>
      <c r="Q190" s="211" t="n"/>
    </row>
    <row r="191" ht="19.5" customHeight="1" s="140">
      <c r="A191" s="234" t="n"/>
      <c r="B191" s="234" t="n"/>
      <c r="C191" s="356" t="n"/>
      <c r="D191" s="356" t="n"/>
      <c r="E191" s="356" t="n"/>
      <c r="F191" s="234" t="n"/>
      <c r="G191" s="234" t="n"/>
      <c r="H191" s="234" t="n"/>
      <c r="I191" s="234" t="n"/>
      <c r="J191" s="234" t="n"/>
      <c r="K191" s="234" t="n"/>
      <c r="L191" s="234" t="n"/>
      <c r="M191" s="234" t="n"/>
      <c r="N191" s="234" t="n"/>
      <c r="O191" s="234" t="n"/>
      <c r="P191" s="211" t="n"/>
      <c r="Q191" s="211" t="n"/>
    </row>
    <row r="192" ht="19.5" customHeight="1" s="140">
      <c r="A192" s="234" t="n"/>
      <c r="B192" s="234" t="n"/>
      <c r="C192" s="356" t="n"/>
      <c r="D192" s="356" t="n"/>
      <c r="E192" s="356" t="n"/>
      <c r="F192" s="234" t="n"/>
      <c r="G192" s="234" t="n"/>
      <c r="H192" s="234" t="n"/>
      <c r="I192" s="234" t="n"/>
      <c r="J192" s="234" t="n"/>
      <c r="K192" s="234" t="n"/>
      <c r="L192" s="234" t="n"/>
      <c r="M192" s="234" t="n"/>
      <c r="N192" s="234" t="n"/>
      <c r="O192" s="234" t="n"/>
      <c r="P192" s="211" t="n"/>
      <c r="Q192" s="211" t="n"/>
    </row>
    <row r="193" ht="19.5" customHeight="1" s="140">
      <c r="A193" s="234" t="n"/>
      <c r="B193" s="234" t="n"/>
      <c r="C193" s="356" t="n"/>
      <c r="D193" s="356" t="n"/>
      <c r="E193" s="356" t="n"/>
      <c r="F193" s="234" t="n"/>
      <c r="G193" s="234" t="n"/>
      <c r="H193" s="234" t="n"/>
      <c r="I193" s="234" t="n"/>
      <c r="J193" s="234" t="n"/>
      <c r="K193" s="234" t="n"/>
      <c r="L193" s="234" t="n"/>
      <c r="M193" s="234" t="n"/>
      <c r="N193" s="234" t="n"/>
      <c r="O193" s="234" t="n"/>
      <c r="P193" s="211" t="n"/>
      <c r="Q193" s="211" t="n"/>
    </row>
    <row r="194" ht="19.5" customHeight="1" s="140">
      <c r="A194" s="234" t="n"/>
      <c r="B194" s="234" t="n"/>
      <c r="C194" s="356" t="n"/>
      <c r="D194" s="356" t="n"/>
      <c r="E194" s="356" t="n"/>
      <c r="F194" s="234" t="n"/>
      <c r="G194" s="234" t="n"/>
      <c r="H194" s="234" t="n"/>
      <c r="I194" s="234" t="n"/>
      <c r="J194" s="234" t="n"/>
      <c r="K194" s="234" t="n"/>
      <c r="L194" s="234" t="n"/>
      <c r="M194" s="234" t="n"/>
      <c r="N194" s="234" t="n"/>
      <c r="O194" s="234" t="n"/>
      <c r="P194" s="211" t="n"/>
      <c r="Q194" s="211" t="n"/>
    </row>
    <row r="195" ht="19.5" customHeight="1" s="140">
      <c r="A195" s="234" t="n"/>
      <c r="B195" s="234" t="n"/>
      <c r="C195" s="356" t="n"/>
      <c r="D195" s="356" t="n"/>
      <c r="E195" s="356" t="n"/>
      <c r="F195" s="234" t="n"/>
      <c r="G195" s="234" t="n"/>
      <c r="H195" s="234" t="n"/>
      <c r="I195" s="234" t="n"/>
      <c r="J195" s="234" t="n"/>
      <c r="K195" s="234" t="n"/>
      <c r="L195" s="234" t="n"/>
      <c r="M195" s="234" t="n"/>
      <c r="N195" s="234" t="n"/>
      <c r="O195" s="234" t="n"/>
      <c r="P195" s="211" t="n"/>
      <c r="Q195" s="211" t="n"/>
    </row>
    <row r="196" ht="19.5" customHeight="1" s="140">
      <c r="A196" s="234" t="n"/>
      <c r="B196" s="234" t="n"/>
      <c r="C196" s="356" t="n"/>
      <c r="D196" s="356" t="n"/>
      <c r="E196" s="356" t="n"/>
      <c r="F196" s="234" t="n"/>
      <c r="G196" s="234" t="n"/>
      <c r="H196" s="234" t="n"/>
      <c r="I196" s="234" t="n"/>
      <c r="J196" s="234" t="n"/>
      <c r="K196" s="234" t="n"/>
      <c r="L196" s="234" t="n"/>
      <c r="M196" s="234" t="n"/>
      <c r="N196" s="234" t="n"/>
      <c r="O196" s="234" t="n"/>
      <c r="P196" s="211" t="n"/>
      <c r="Q196" s="211" t="n"/>
    </row>
    <row r="197" ht="19.5" customHeight="1" s="140">
      <c r="A197" s="234" t="n"/>
      <c r="B197" s="234" t="n"/>
      <c r="C197" s="356" t="n"/>
      <c r="D197" s="356" t="n"/>
      <c r="E197" s="356" t="n"/>
      <c r="F197" s="234" t="n"/>
      <c r="G197" s="234" t="n"/>
      <c r="H197" s="234" t="n"/>
      <c r="I197" s="234" t="n"/>
      <c r="J197" s="234" t="n"/>
      <c r="K197" s="234" t="n"/>
      <c r="L197" s="234" t="n"/>
      <c r="M197" s="234" t="n"/>
      <c r="N197" s="234" t="n"/>
      <c r="O197" s="234" t="n"/>
      <c r="P197" s="211" t="n"/>
      <c r="Q197" s="211" t="n"/>
    </row>
    <row r="198" ht="19.5" customHeight="1" s="140">
      <c r="A198" s="234" t="n"/>
      <c r="B198" s="234" t="n"/>
      <c r="C198" s="356" t="n"/>
      <c r="D198" s="356" t="n"/>
      <c r="E198" s="356" t="n"/>
      <c r="F198" s="234" t="n"/>
      <c r="G198" s="234" t="n"/>
      <c r="H198" s="234" t="n"/>
      <c r="I198" s="234" t="n"/>
      <c r="J198" s="234" t="n"/>
      <c r="K198" s="234" t="n"/>
      <c r="L198" s="234" t="n"/>
      <c r="M198" s="234" t="n"/>
      <c r="N198" s="234" t="n"/>
      <c r="O198" s="234" t="n"/>
      <c r="P198" s="211" t="n"/>
      <c r="Q198" s="211" t="n"/>
    </row>
    <row r="199" ht="19.5" customHeight="1" s="140">
      <c r="A199" s="234" t="n"/>
      <c r="B199" s="234" t="n"/>
      <c r="C199" s="356" t="n"/>
      <c r="D199" s="356" t="n"/>
      <c r="E199" s="356" t="n"/>
      <c r="F199" s="234" t="n"/>
      <c r="G199" s="234" t="n"/>
      <c r="H199" s="234" t="n"/>
      <c r="I199" s="234" t="n"/>
      <c r="J199" s="234" t="n"/>
      <c r="K199" s="234" t="n"/>
      <c r="L199" s="234" t="n"/>
      <c r="M199" s="234" t="n"/>
      <c r="N199" s="234" t="n"/>
      <c r="O199" s="234" t="n"/>
      <c r="P199" s="211" t="n"/>
      <c r="Q199" s="211" t="n"/>
    </row>
    <row r="200" ht="19.5" customHeight="1" s="140">
      <c r="A200" s="234" t="n"/>
      <c r="B200" s="234" t="n"/>
      <c r="C200" s="356" t="n"/>
      <c r="D200" s="356" t="n"/>
      <c r="E200" s="356" t="n"/>
      <c r="F200" s="234" t="n"/>
      <c r="G200" s="234" t="n"/>
      <c r="H200" s="234" t="n"/>
      <c r="I200" s="234" t="n"/>
      <c r="J200" s="234" t="n"/>
      <c r="K200" s="234" t="n"/>
      <c r="L200" s="234" t="n"/>
      <c r="M200" s="234" t="n"/>
      <c r="N200" s="234" t="n"/>
      <c r="O200" s="234" t="n"/>
      <c r="P200" s="211" t="n"/>
      <c r="Q200" s="211" t="n"/>
    </row>
    <row r="201" ht="19.5" customHeight="1" s="140">
      <c r="A201" s="234" t="n"/>
      <c r="B201" s="234" t="n"/>
      <c r="C201" s="356" t="n"/>
      <c r="D201" s="356" t="n"/>
      <c r="E201" s="356" t="n"/>
      <c r="F201" s="234" t="n"/>
      <c r="G201" s="234" t="n"/>
      <c r="H201" s="234" t="n"/>
      <c r="I201" s="234" t="n"/>
      <c r="J201" s="234" t="n"/>
      <c r="K201" s="234" t="n"/>
      <c r="L201" s="234" t="n"/>
      <c r="M201" s="234" t="n"/>
      <c r="N201" s="234" t="n"/>
      <c r="O201" s="234" t="n"/>
      <c r="P201" s="211" t="n"/>
      <c r="Q201" s="211" t="n"/>
    </row>
    <row r="202" ht="19.5" customHeight="1" s="140">
      <c r="A202" s="234" t="n"/>
      <c r="B202" s="234" t="n"/>
      <c r="C202" s="356" t="n"/>
      <c r="D202" s="356" t="n"/>
      <c r="E202" s="356" t="n"/>
      <c r="F202" s="234" t="n"/>
      <c r="G202" s="234" t="n"/>
      <c r="H202" s="234" t="n"/>
      <c r="I202" s="234" t="n"/>
      <c r="J202" s="234" t="n"/>
      <c r="K202" s="234" t="n"/>
      <c r="L202" s="234" t="n"/>
      <c r="M202" s="234" t="n"/>
      <c r="N202" s="234" t="n"/>
      <c r="O202" s="234" t="n"/>
      <c r="P202" s="211" t="n"/>
      <c r="Q202" s="211" t="n"/>
    </row>
    <row r="203" ht="19.5" customHeight="1" s="140">
      <c r="A203" s="234" t="n"/>
      <c r="B203" s="234" t="n"/>
      <c r="C203" s="356" t="n"/>
      <c r="D203" s="356" t="n"/>
      <c r="E203" s="356" t="n"/>
      <c r="F203" s="234" t="n"/>
      <c r="G203" s="234" t="n"/>
      <c r="H203" s="234" t="n"/>
      <c r="I203" s="234" t="n"/>
      <c r="J203" s="234" t="n"/>
      <c r="K203" s="234" t="n"/>
      <c r="L203" s="234" t="n"/>
      <c r="M203" s="234" t="n"/>
      <c r="N203" s="234" t="n"/>
      <c r="O203" s="234" t="n"/>
      <c r="P203" s="211" t="n"/>
      <c r="Q203" s="211" t="n"/>
    </row>
    <row r="204" ht="19.5" customHeight="1" s="140">
      <c r="A204" s="234" t="n"/>
      <c r="B204" s="234" t="n"/>
      <c r="C204" s="356" t="n"/>
      <c r="D204" s="356" t="n"/>
      <c r="E204" s="356" t="n"/>
      <c r="F204" s="234" t="n"/>
      <c r="G204" s="234" t="n"/>
      <c r="H204" s="234" t="n"/>
      <c r="I204" s="234" t="n"/>
      <c r="J204" s="234" t="n"/>
      <c r="K204" s="234" t="n"/>
      <c r="L204" s="234" t="n"/>
      <c r="M204" s="234" t="n"/>
      <c r="N204" s="234" t="n"/>
      <c r="O204" s="234" t="n"/>
      <c r="P204" s="211" t="n"/>
      <c r="Q204" s="211" t="n"/>
    </row>
    <row r="205" ht="19.5" customHeight="1" s="140">
      <c r="A205" s="234" t="n"/>
      <c r="B205" s="234" t="n"/>
      <c r="C205" s="356" t="n"/>
      <c r="D205" s="356" t="n"/>
      <c r="E205" s="356" t="n"/>
      <c r="F205" s="234" t="n"/>
      <c r="G205" s="234" t="n"/>
      <c r="H205" s="234" t="n"/>
      <c r="I205" s="234" t="n"/>
      <c r="J205" s="234" t="n"/>
      <c r="K205" s="234" t="n"/>
      <c r="L205" s="234" t="n"/>
      <c r="M205" s="234" t="n"/>
      <c r="N205" s="234" t="n"/>
      <c r="O205" s="234" t="n"/>
      <c r="P205" s="211" t="n"/>
      <c r="Q205" s="211" t="n"/>
    </row>
    <row r="206" ht="19.5" customHeight="1" s="140">
      <c r="A206" s="234" t="n"/>
      <c r="B206" s="234" t="n"/>
      <c r="C206" s="356" t="n"/>
      <c r="D206" s="356" t="n"/>
      <c r="E206" s="356" t="n"/>
      <c r="F206" s="234" t="n"/>
      <c r="G206" s="234" t="n"/>
      <c r="H206" s="234" t="n"/>
      <c r="I206" s="234" t="n"/>
      <c r="J206" s="234" t="n"/>
      <c r="K206" s="234" t="n"/>
      <c r="L206" s="234" t="n"/>
      <c r="M206" s="234" t="n"/>
      <c r="N206" s="234" t="n"/>
      <c r="O206" s="234" t="n"/>
      <c r="P206" s="211" t="n"/>
      <c r="Q206" s="211" t="n"/>
    </row>
    <row r="207" ht="19.5" customHeight="1" s="140">
      <c r="A207" s="234" t="n"/>
      <c r="B207" s="234" t="n"/>
      <c r="C207" s="356" t="n"/>
      <c r="D207" s="356" t="n"/>
      <c r="E207" s="356" t="n"/>
      <c r="F207" s="234" t="n"/>
      <c r="G207" s="234" t="n"/>
      <c r="H207" s="234" t="n"/>
      <c r="I207" s="234" t="n"/>
      <c r="J207" s="234" t="n"/>
      <c r="K207" s="234" t="n"/>
      <c r="L207" s="234" t="n"/>
      <c r="M207" s="234" t="n"/>
      <c r="N207" s="234" t="n"/>
      <c r="O207" s="234" t="n"/>
      <c r="P207" s="211" t="n"/>
      <c r="Q207" s="211" t="n"/>
    </row>
    <row r="208" ht="19.5" customHeight="1" s="140">
      <c r="A208" s="234" t="n"/>
      <c r="B208" s="234" t="n"/>
      <c r="C208" s="356" t="n"/>
      <c r="D208" s="356" t="n"/>
      <c r="E208" s="356" t="n"/>
      <c r="F208" s="234" t="n"/>
      <c r="G208" s="234" t="n"/>
      <c r="H208" s="234" t="n"/>
      <c r="I208" s="234" t="n"/>
      <c r="J208" s="234" t="n"/>
      <c r="K208" s="234" t="n"/>
      <c r="L208" s="234" t="n"/>
      <c r="M208" s="234" t="n"/>
      <c r="N208" s="234" t="n"/>
      <c r="O208" s="234" t="n"/>
      <c r="P208" s="211" t="n"/>
      <c r="Q208" s="211" t="n"/>
    </row>
    <row r="209" ht="19.5" customHeight="1" s="140">
      <c r="A209" s="234" t="n"/>
      <c r="B209" s="234" t="n"/>
      <c r="C209" s="356" t="n"/>
      <c r="D209" s="356" t="n"/>
      <c r="E209" s="356" t="n"/>
      <c r="F209" s="234" t="n"/>
      <c r="G209" s="234" t="n"/>
      <c r="H209" s="234" t="n"/>
      <c r="I209" s="234" t="n"/>
      <c r="J209" s="234" t="n"/>
      <c r="K209" s="234" t="n"/>
      <c r="L209" s="234" t="n"/>
      <c r="M209" s="234" t="n"/>
      <c r="N209" s="234" t="n"/>
      <c r="O209" s="234" t="n"/>
      <c r="P209" s="211" t="n"/>
      <c r="Q209" s="211" t="n"/>
    </row>
    <row r="210" ht="19.5" customHeight="1" s="140">
      <c r="A210" s="234" t="n"/>
      <c r="B210" s="234" t="n"/>
      <c r="C210" s="356" t="n"/>
      <c r="D210" s="356" t="n"/>
      <c r="E210" s="356" t="n"/>
      <c r="F210" s="234" t="n"/>
      <c r="G210" s="234" t="n"/>
      <c r="H210" s="234" t="n"/>
      <c r="I210" s="234" t="n"/>
      <c r="J210" s="234" t="n"/>
      <c r="K210" s="234" t="n"/>
      <c r="L210" s="234" t="n"/>
      <c r="M210" s="234" t="n"/>
      <c r="N210" s="234" t="n"/>
      <c r="O210" s="234" t="n"/>
      <c r="P210" s="211" t="n"/>
      <c r="Q210" s="211" t="n"/>
    </row>
    <row r="211" ht="19.5" customHeight="1" s="140">
      <c r="A211" s="234" t="n"/>
      <c r="B211" s="234" t="n"/>
      <c r="C211" s="356" t="n"/>
      <c r="D211" s="356" t="n"/>
      <c r="E211" s="356" t="n"/>
      <c r="F211" s="234" t="n"/>
      <c r="G211" s="234" t="n"/>
      <c r="H211" s="234" t="n"/>
      <c r="I211" s="234" t="n"/>
      <c r="J211" s="234" t="n"/>
      <c r="K211" s="234" t="n"/>
      <c r="L211" s="234" t="n"/>
      <c r="M211" s="234" t="n"/>
      <c r="N211" s="234" t="n"/>
      <c r="O211" s="234" t="n"/>
      <c r="P211" s="211" t="n"/>
      <c r="Q211" s="211" t="n"/>
    </row>
    <row r="212" ht="19.5" customHeight="1" s="140">
      <c r="A212" s="234" t="n"/>
      <c r="B212" s="234" t="n"/>
      <c r="C212" s="356" t="n"/>
      <c r="D212" s="356" t="n"/>
      <c r="E212" s="356" t="n"/>
      <c r="F212" s="234" t="n"/>
      <c r="G212" s="234" t="n"/>
      <c r="H212" s="234" t="n"/>
      <c r="I212" s="234" t="n"/>
      <c r="J212" s="234" t="n"/>
      <c r="K212" s="234" t="n"/>
      <c r="L212" s="234" t="n"/>
      <c r="M212" s="234" t="n"/>
      <c r="N212" s="234" t="n"/>
      <c r="O212" s="234" t="n"/>
      <c r="P212" s="211" t="n"/>
      <c r="Q212" s="211" t="n"/>
    </row>
    <row r="213" ht="19.5" customHeight="1" s="140">
      <c r="A213" s="234" t="n"/>
      <c r="B213" s="234" t="n"/>
      <c r="C213" s="356" t="n"/>
      <c r="D213" s="356" t="n"/>
      <c r="E213" s="356" t="n"/>
      <c r="F213" s="234" t="n"/>
      <c r="G213" s="234" t="n"/>
      <c r="H213" s="234" t="n"/>
      <c r="I213" s="234" t="n"/>
      <c r="J213" s="234" t="n"/>
      <c r="K213" s="234" t="n"/>
      <c r="L213" s="234" t="n"/>
      <c r="M213" s="234" t="n"/>
      <c r="N213" s="234" t="n"/>
      <c r="O213" s="234" t="n"/>
      <c r="P213" s="211" t="n"/>
      <c r="Q213" s="211" t="n"/>
    </row>
    <row r="214" ht="19.5" customHeight="1" s="140">
      <c r="A214" s="234" t="n"/>
      <c r="B214" s="234" t="n"/>
      <c r="C214" s="356" t="n"/>
      <c r="D214" s="356" t="n"/>
      <c r="E214" s="356" t="n"/>
      <c r="F214" s="234" t="n"/>
      <c r="G214" s="234" t="n"/>
      <c r="H214" s="234" t="n"/>
      <c r="I214" s="234" t="n"/>
      <c r="J214" s="234" t="n"/>
      <c r="K214" s="234" t="n"/>
      <c r="L214" s="234" t="n"/>
      <c r="M214" s="234" t="n"/>
      <c r="N214" s="234" t="n"/>
      <c r="O214" s="234" t="n"/>
      <c r="P214" s="211" t="n"/>
      <c r="Q214" s="211" t="n"/>
    </row>
    <row r="215" ht="19.5" customHeight="1" s="140">
      <c r="A215" s="234" t="n"/>
      <c r="B215" s="234" t="n"/>
      <c r="C215" s="356" t="n"/>
      <c r="D215" s="356" t="n"/>
      <c r="E215" s="356" t="n"/>
      <c r="F215" s="234" t="n"/>
      <c r="G215" s="234" t="n"/>
      <c r="H215" s="234" t="n"/>
      <c r="I215" s="234" t="n"/>
      <c r="J215" s="234" t="n"/>
      <c r="K215" s="234" t="n"/>
      <c r="L215" s="234" t="n"/>
      <c r="M215" s="234" t="n"/>
      <c r="N215" s="234" t="n"/>
      <c r="O215" s="234" t="n"/>
      <c r="P215" s="211" t="n"/>
      <c r="Q215" s="211" t="n"/>
    </row>
    <row r="216" ht="19.5" customHeight="1" s="140">
      <c r="A216" s="234" t="n"/>
      <c r="B216" s="234" t="n"/>
      <c r="C216" s="356" t="n"/>
      <c r="D216" s="356" t="n"/>
      <c r="E216" s="356" t="n"/>
      <c r="F216" s="234" t="n"/>
      <c r="G216" s="234" t="n"/>
      <c r="H216" s="234" t="n"/>
      <c r="I216" s="234" t="n"/>
      <c r="J216" s="234" t="n"/>
      <c r="K216" s="234" t="n"/>
      <c r="L216" s="234" t="n"/>
      <c r="M216" s="234" t="n"/>
      <c r="N216" s="234" t="n"/>
      <c r="O216" s="234" t="n"/>
      <c r="P216" s="211" t="n"/>
      <c r="Q216" s="211" t="n"/>
    </row>
    <row r="217" ht="19.5" customHeight="1" s="140">
      <c r="A217" s="234" t="n"/>
      <c r="B217" s="234" t="n"/>
      <c r="C217" s="356" t="n"/>
      <c r="D217" s="356" t="n"/>
      <c r="E217" s="356" t="n"/>
      <c r="F217" s="234" t="n"/>
      <c r="G217" s="234" t="n"/>
      <c r="H217" s="234" t="n"/>
      <c r="I217" s="234" t="n"/>
      <c r="J217" s="234" t="n"/>
      <c r="K217" s="234" t="n"/>
      <c r="L217" s="234" t="n"/>
      <c r="M217" s="234" t="n"/>
      <c r="N217" s="234" t="n"/>
      <c r="O217" s="234" t="n"/>
      <c r="P217" s="211" t="n"/>
      <c r="Q217" s="211" t="n"/>
    </row>
    <row r="218" ht="19.5" customHeight="1" s="140">
      <c r="A218" s="234" t="n"/>
      <c r="B218" s="234" t="n"/>
      <c r="C218" s="356" t="n"/>
      <c r="D218" s="356" t="n"/>
      <c r="E218" s="356" t="n"/>
      <c r="F218" s="234" t="n"/>
      <c r="G218" s="234" t="n"/>
      <c r="H218" s="234" t="n"/>
      <c r="I218" s="234" t="n"/>
      <c r="J218" s="234" t="n"/>
      <c r="K218" s="234" t="n"/>
      <c r="L218" s="234" t="n"/>
      <c r="M218" s="234" t="n"/>
      <c r="N218" s="234" t="n"/>
      <c r="O218" s="234" t="n"/>
      <c r="P218" s="211" t="n"/>
      <c r="Q218" s="211" t="n"/>
    </row>
    <row r="219" ht="19.5" customHeight="1" s="140">
      <c r="A219" s="234" t="n"/>
      <c r="B219" s="234" t="n"/>
      <c r="C219" s="356" t="n"/>
      <c r="D219" s="356" t="n"/>
      <c r="E219" s="356" t="n"/>
      <c r="F219" s="234" t="n"/>
      <c r="G219" s="234" t="n"/>
      <c r="H219" s="234" t="n"/>
      <c r="I219" s="234" t="n"/>
      <c r="J219" s="234" t="n"/>
      <c r="K219" s="234" t="n"/>
      <c r="L219" s="234" t="n"/>
      <c r="M219" s="234" t="n"/>
      <c r="N219" s="234" t="n"/>
      <c r="O219" s="234" t="n"/>
      <c r="P219" s="211" t="n"/>
      <c r="Q219" s="211" t="n"/>
    </row>
    <row r="220" ht="19.5" customHeight="1" s="140">
      <c r="A220" s="234" t="n"/>
      <c r="B220" s="234" t="n"/>
      <c r="C220" s="356" t="n"/>
      <c r="D220" s="356" t="n"/>
      <c r="E220" s="356" t="n"/>
      <c r="F220" s="234" t="n"/>
      <c r="G220" s="234" t="n"/>
      <c r="H220" s="234" t="n"/>
      <c r="I220" s="234" t="n"/>
      <c r="J220" s="234" t="n"/>
      <c r="K220" s="234" t="n"/>
      <c r="L220" s="234" t="n"/>
      <c r="M220" s="234" t="n"/>
      <c r="N220" s="234" t="n"/>
      <c r="O220" s="234" t="n"/>
      <c r="P220" s="211" t="n"/>
      <c r="Q220" s="211" t="n"/>
    </row>
    <row r="221" ht="19.5" customHeight="1" s="140">
      <c r="A221" s="234" t="n"/>
      <c r="B221" s="234" t="n"/>
      <c r="C221" s="356" t="n"/>
      <c r="D221" s="356" t="n"/>
      <c r="E221" s="356" t="n"/>
      <c r="F221" s="234" t="n"/>
      <c r="G221" s="234" t="n"/>
      <c r="H221" s="234" t="n"/>
      <c r="I221" s="234" t="n"/>
      <c r="J221" s="234" t="n"/>
      <c r="K221" s="234" t="n"/>
      <c r="L221" s="234" t="n"/>
      <c r="M221" s="234" t="n"/>
      <c r="N221" s="234" t="n"/>
      <c r="O221" s="234" t="n"/>
      <c r="P221" s="211" t="n"/>
      <c r="Q221" s="211" t="n"/>
    </row>
    <row r="222" ht="19.5" customHeight="1" s="140">
      <c r="A222" s="234" t="n"/>
      <c r="B222" s="234" t="n"/>
      <c r="C222" s="356" t="n"/>
      <c r="D222" s="356" t="n"/>
      <c r="E222" s="356" t="n"/>
      <c r="F222" s="234" t="n"/>
      <c r="G222" s="234" t="n"/>
      <c r="H222" s="234" t="n"/>
      <c r="I222" s="234" t="n"/>
      <c r="J222" s="234" t="n"/>
      <c r="K222" s="234" t="n"/>
      <c r="L222" s="234" t="n"/>
      <c r="M222" s="234" t="n"/>
      <c r="N222" s="234" t="n"/>
      <c r="O222" s="234" t="n"/>
      <c r="P222" s="211" t="n"/>
      <c r="Q222" s="211" t="n"/>
    </row>
    <row r="223" ht="19.5" customHeight="1" s="140">
      <c r="A223" s="234" t="n"/>
      <c r="B223" s="234" t="n"/>
      <c r="C223" s="356" t="n"/>
      <c r="D223" s="356" t="n"/>
      <c r="E223" s="356" t="n"/>
      <c r="F223" s="234" t="n"/>
      <c r="G223" s="234" t="n"/>
      <c r="H223" s="234" t="n"/>
      <c r="I223" s="234" t="n"/>
      <c r="J223" s="234" t="n"/>
      <c r="K223" s="234" t="n"/>
      <c r="L223" s="234" t="n"/>
      <c r="M223" s="234" t="n"/>
      <c r="N223" s="234" t="n"/>
      <c r="O223" s="234" t="n"/>
      <c r="P223" s="211" t="n"/>
      <c r="Q223" s="211" t="n"/>
    </row>
    <row r="224" ht="19.5" customHeight="1" s="140">
      <c r="A224" s="234" t="n"/>
      <c r="B224" s="234" t="n"/>
      <c r="C224" s="356" t="n"/>
      <c r="D224" s="356" t="n"/>
      <c r="E224" s="356" t="n"/>
      <c r="F224" s="234" t="n"/>
      <c r="G224" s="234" t="n"/>
      <c r="H224" s="234" t="n"/>
      <c r="I224" s="234" t="n"/>
      <c r="J224" s="234" t="n"/>
      <c r="K224" s="234" t="n"/>
      <c r="L224" s="234" t="n"/>
      <c r="M224" s="234" t="n"/>
      <c r="N224" s="234" t="n"/>
      <c r="O224" s="234" t="n"/>
      <c r="P224" s="211" t="n"/>
      <c r="Q224" s="211" t="n"/>
    </row>
    <row r="225" ht="19.5" customHeight="1" s="140">
      <c r="A225" s="234" t="n"/>
      <c r="B225" s="234" t="n"/>
      <c r="C225" s="356" t="n"/>
      <c r="D225" s="356" t="n"/>
      <c r="E225" s="356" t="n"/>
      <c r="F225" s="234" t="n"/>
      <c r="G225" s="234" t="n"/>
      <c r="H225" s="234" t="n"/>
      <c r="I225" s="234" t="n"/>
      <c r="J225" s="234" t="n"/>
      <c r="K225" s="234" t="n"/>
      <c r="L225" s="234" t="n"/>
      <c r="M225" s="234" t="n"/>
      <c r="N225" s="234" t="n"/>
      <c r="O225" s="234" t="n"/>
      <c r="P225" s="211" t="n"/>
      <c r="Q225" s="211" t="n"/>
    </row>
    <row r="226" ht="19.5" customHeight="1" s="140">
      <c r="A226" s="234" t="n"/>
      <c r="B226" s="234" t="n"/>
      <c r="C226" s="356" t="n"/>
      <c r="D226" s="356" t="n"/>
      <c r="E226" s="356" t="n"/>
      <c r="F226" s="234" t="n"/>
      <c r="G226" s="234" t="n"/>
      <c r="H226" s="234" t="n"/>
      <c r="I226" s="234" t="n"/>
      <c r="J226" s="234" t="n"/>
      <c r="K226" s="234" t="n"/>
      <c r="L226" s="234" t="n"/>
      <c r="M226" s="234" t="n"/>
      <c r="N226" s="234" t="n"/>
      <c r="O226" s="234" t="n"/>
      <c r="P226" s="211" t="n"/>
      <c r="Q226" s="211" t="n"/>
    </row>
    <row r="227" ht="19.5" customHeight="1" s="140">
      <c r="A227" s="234" t="n"/>
      <c r="B227" s="234" t="n"/>
      <c r="C227" s="356" t="n"/>
      <c r="D227" s="356" t="n"/>
      <c r="E227" s="356" t="n"/>
      <c r="F227" s="234" t="n"/>
      <c r="G227" s="234" t="n"/>
      <c r="H227" s="234" t="n"/>
      <c r="I227" s="234" t="n"/>
      <c r="J227" s="234" t="n"/>
      <c r="K227" s="234" t="n"/>
      <c r="L227" s="234" t="n"/>
      <c r="M227" s="234" t="n"/>
      <c r="N227" s="234" t="n"/>
      <c r="O227" s="234" t="n"/>
      <c r="P227" s="211" t="n"/>
      <c r="Q227" s="211" t="n"/>
    </row>
    <row r="228" ht="19.5" customHeight="1" s="140">
      <c r="A228" s="234" t="n"/>
      <c r="B228" s="234" t="n"/>
      <c r="C228" s="356" t="n"/>
      <c r="D228" s="356" t="n"/>
      <c r="E228" s="356" t="n"/>
      <c r="F228" s="234" t="n"/>
      <c r="G228" s="234" t="n"/>
      <c r="H228" s="234" t="n"/>
      <c r="I228" s="234" t="n"/>
      <c r="J228" s="234" t="n"/>
      <c r="K228" s="234" t="n"/>
      <c r="L228" s="234" t="n"/>
      <c r="M228" s="234" t="n"/>
      <c r="N228" s="234" t="n"/>
      <c r="O228" s="234" t="n"/>
      <c r="P228" s="211" t="n"/>
      <c r="Q228" s="211" t="n"/>
    </row>
    <row r="229" ht="19.5" customHeight="1" s="140">
      <c r="A229" s="234" t="n"/>
      <c r="B229" s="234" t="n"/>
      <c r="C229" s="356" t="n"/>
      <c r="D229" s="356" t="n"/>
      <c r="E229" s="356" t="n"/>
      <c r="F229" s="234" t="n"/>
      <c r="G229" s="234" t="n"/>
      <c r="H229" s="234" t="n"/>
      <c r="I229" s="234" t="n"/>
      <c r="J229" s="234" t="n"/>
      <c r="K229" s="234" t="n"/>
      <c r="L229" s="234" t="n"/>
      <c r="M229" s="234" t="n"/>
      <c r="N229" s="234" t="n"/>
      <c r="O229" s="234" t="n"/>
      <c r="P229" s="211" t="n"/>
      <c r="Q229" s="211" t="n"/>
    </row>
    <row r="230" ht="19.5" customHeight="1" s="140">
      <c r="A230" s="234" t="n"/>
      <c r="B230" s="234" t="n"/>
      <c r="C230" s="356" t="n"/>
      <c r="D230" s="356" t="n"/>
      <c r="E230" s="356" t="n"/>
      <c r="F230" s="234" t="n"/>
      <c r="G230" s="234" t="n"/>
      <c r="H230" s="234" t="n"/>
      <c r="I230" s="234" t="n"/>
      <c r="J230" s="234" t="n"/>
      <c r="K230" s="234" t="n"/>
      <c r="L230" s="234" t="n"/>
      <c r="M230" s="234" t="n"/>
      <c r="N230" s="234" t="n"/>
      <c r="O230" s="234" t="n"/>
      <c r="P230" s="211" t="n"/>
      <c r="Q230" s="211" t="n"/>
    </row>
    <row r="231" ht="19.5" customHeight="1" s="140">
      <c r="A231" s="234" t="n"/>
      <c r="B231" s="234" t="n"/>
      <c r="C231" s="356" t="n"/>
      <c r="D231" s="356" t="n"/>
      <c r="E231" s="356" t="n"/>
      <c r="F231" s="234" t="n"/>
      <c r="G231" s="234" t="n"/>
      <c r="H231" s="234" t="n"/>
      <c r="I231" s="234" t="n"/>
      <c r="J231" s="234" t="n"/>
      <c r="K231" s="234" t="n"/>
      <c r="L231" s="234" t="n"/>
      <c r="M231" s="234" t="n"/>
      <c r="N231" s="234" t="n"/>
      <c r="O231" s="234" t="n"/>
      <c r="P231" s="211" t="n"/>
      <c r="Q231" s="211" t="n"/>
    </row>
    <row r="232" ht="19.5" customHeight="1" s="140">
      <c r="A232" s="234" t="n"/>
      <c r="B232" s="234" t="n"/>
      <c r="C232" s="356" t="n"/>
      <c r="D232" s="356" t="n"/>
      <c r="E232" s="356" t="n"/>
      <c r="F232" s="234" t="n"/>
      <c r="G232" s="234" t="n"/>
      <c r="H232" s="234" t="n"/>
      <c r="I232" s="234" t="n"/>
      <c r="J232" s="234" t="n"/>
      <c r="K232" s="234" t="n"/>
      <c r="L232" s="234" t="n"/>
      <c r="M232" s="234" t="n"/>
      <c r="N232" s="234" t="n"/>
      <c r="O232" s="234" t="n"/>
      <c r="P232" s="211" t="n"/>
      <c r="Q232" s="211" t="n"/>
    </row>
    <row r="233" ht="19.5" customHeight="1" s="140">
      <c r="A233" s="234" t="n"/>
      <c r="B233" s="234" t="n"/>
      <c r="C233" s="356" t="n"/>
      <c r="D233" s="356" t="n"/>
      <c r="E233" s="356" t="n"/>
      <c r="F233" s="234" t="n"/>
      <c r="G233" s="234" t="n"/>
      <c r="H233" s="234" t="n"/>
      <c r="I233" s="234" t="n"/>
      <c r="J233" s="234" t="n"/>
      <c r="K233" s="234" t="n"/>
      <c r="L233" s="234" t="n"/>
      <c r="M233" s="234" t="n"/>
      <c r="N233" s="234" t="n"/>
      <c r="O233" s="234" t="n"/>
      <c r="P233" s="211" t="n"/>
      <c r="Q233" s="211" t="n"/>
    </row>
    <row r="234" ht="19.5" customHeight="1" s="140">
      <c r="A234" s="234" t="n"/>
      <c r="B234" s="234" t="n"/>
      <c r="C234" s="356" t="n"/>
      <c r="D234" s="356" t="n"/>
      <c r="E234" s="356" t="n"/>
      <c r="F234" s="234" t="n"/>
      <c r="G234" s="234" t="n"/>
      <c r="H234" s="234" t="n"/>
      <c r="I234" s="234" t="n"/>
      <c r="J234" s="234" t="n"/>
      <c r="K234" s="234" t="n"/>
      <c r="L234" s="234" t="n"/>
      <c r="M234" s="234" t="n"/>
      <c r="N234" s="234" t="n"/>
      <c r="O234" s="234" t="n"/>
      <c r="P234" s="211" t="n"/>
      <c r="Q234" s="211" t="n"/>
    </row>
    <row r="235" ht="19.5" customHeight="1" s="140">
      <c r="A235" s="234" t="n"/>
      <c r="B235" s="234" t="n"/>
      <c r="C235" s="356" t="n"/>
      <c r="D235" s="356" t="n"/>
      <c r="E235" s="356" t="n"/>
      <c r="F235" s="234" t="n"/>
      <c r="G235" s="234" t="n"/>
      <c r="H235" s="234" t="n"/>
      <c r="I235" s="234" t="n"/>
      <c r="J235" s="234" t="n"/>
      <c r="K235" s="234" t="n"/>
      <c r="L235" s="234" t="n"/>
      <c r="M235" s="234" t="n"/>
      <c r="N235" s="234" t="n"/>
      <c r="O235" s="234" t="n"/>
      <c r="P235" s="211" t="n"/>
      <c r="Q235" s="211" t="n"/>
    </row>
    <row r="236" ht="19.5" customHeight="1" s="140">
      <c r="A236" s="234" t="n"/>
      <c r="B236" s="234" t="n"/>
      <c r="C236" s="356" t="n"/>
      <c r="D236" s="356" t="n"/>
      <c r="E236" s="356" t="n"/>
      <c r="F236" s="234" t="n"/>
      <c r="G236" s="234" t="n"/>
      <c r="H236" s="234" t="n"/>
      <c r="I236" s="234" t="n"/>
      <c r="J236" s="234" t="n"/>
      <c r="K236" s="234" t="n"/>
      <c r="L236" s="234" t="n"/>
      <c r="M236" s="234" t="n"/>
      <c r="N236" s="234" t="n"/>
      <c r="O236" s="234" t="n"/>
      <c r="P236" s="211" t="n"/>
      <c r="Q236" s="211" t="n"/>
    </row>
    <row r="237" ht="19.5" customHeight="1" s="140">
      <c r="A237" s="234" t="n"/>
      <c r="B237" s="234" t="n"/>
      <c r="C237" s="356" t="n"/>
      <c r="D237" s="356" t="n"/>
      <c r="E237" s="356" t="n"/>
      <c r="F237" s="234" t="n"/>
      <c r="G237" s="234" t="n"/>
      <c r="H237" s="234" t="n"/>
      <c r="I237" s="234" t="n"/>
      <c r="J237" s="234" t="n"/>
      <c r="K237" s="234" t="n"/>
      <c r="L237" s="234" t="n"/>
      <c r="M237" s="234" t="n"/>
      <c r="N237" s="234" t="n"/>
      <c r="O237" s="234" t="n"/>
      <c r="P237" s="211" t="n"/>
      <c r="Q237" s="211" t="n"/>
    </row>
    <row r="238" ht="19.5" customHeight="1" s="140">
      <c r="A238" s="234" t="n"/>
      <c r="B238" s="234" t="n"/>
      <c r="C238" s="356" t="n"/>
      <c r="D238" s="356" t="n"/>
      <c r="E238" s="356" t="n"/>
      <c r="F238" s="234" t="n"/>
      <c r="G238" s="234" t="n"/>
      <c r="H238" s="234" t="n"/>
      <c r="I238" s="234" t="n"/>
      <c r="J238" s="234" t="n"/>
      <c r="K238" s="234" t="n"/>
      <c r="L238" s="234" t="n"/>
      <c r="M238" s="234" t="n"/>
      <c r="N238" s="234" t="n"/>
      <c r="O238" s="234" t="n"/>
      <c r="P238" s="211" t="n"/>
      <c r="Q238" s="211" t="n"/>
    </row>
    <row r="239" ht="19.5" customHeight="1" s="140">
      <c r="A239" s="234" t="n"/>
      <c r="B239" s="234" t="n"/>
      <c r="C239" s="356" t="n"/>
      <c r="D239" s="356" t="n"/>
      <c r="E239" s="356" t="n"/>
      <c r="F239" s="234" t="n"/>
      <c r="G239" s="234" t="n"/>
      <c r="H239" s="234" t="n"/>
      <c r="I239" s="234" t="n"/>
      <c r="J239" s="234" t="n"/>
      <c r="K239" s="234" t="n"/>
      <c r="L239" s="234" t="n"/>
      <c r="M239" s="234" t="n"/>
      <c r="N239" s="234" t="n"/>
      <c r="O239" s="234" t="n"/>
      <c r="P239" s="211" t="n"/>
      <c r="Q239" s="211" t="n"/>
    </row>
    <row r="240" ht="19.5" customHeight="1" s="140">
      <c r="A240" s="234" t="n"/>
      <c r="B240" s="234" t="n"/>
      <c r="C240" s="356" t="n"/>
      <c r="D240" s="356" t="n"/>
      <c r="E240" s="356" t="n"/>
      <c r="F240" s="234" t="n"/>
      <c r="G240" s="234" t="n"/>
      <c r="H240" s="234" t="n"/>
      <c r="I240" s="234" t="n"/>
      <c r="J240" s="234" t="n"/>
      <c r="K240" s="234" t="n"/>
      <c r="L240" s="234" t="n"/>
      <c r="M240" s="234" t="n"/>
      <c r="N240" s="234" t="n"/>
      <c r="O240" s="234" t="n"/>
      <c r="P240" s="211" t="n"/>
      <c r="Q240" s="211" t="n"/>
    </row>
    <row r="241" ht="19.5" customHeight="1" s="140">
      <c r="A241" s="234" t="n"/>
      <c r="B241" s="234" t="n"/>
      <c r="C241" s="356" t="n"/>
      <c r="D241" s="356" t="n"/>
      <c r="E241" s="356" t="n"/>
      <c r="F241" s="234" t="n"/>
      <c r="G241" s="234" t="n"/>
      <c r="H241" s="234" t="n"/>
      <c r="I241" s="234" t="n"/>
      <c r="J241" s="234" t="n"/>
      <c r="K241" s="234" t="n"/>
      <c r="L241" s="234" t="n"/>
      <c r="M241" s="234" t="n"/>
      <c r="N241" s="234" t="n"/>
      <c r="O241" s="234" t="n"/>
      <c r="P241" s="211" t="n"/>
      <c r="Q241" s="211" t="n"/>
    </row>
    <row r="242" ht="19.5" customHeight="1" s="140">
      <c r="A242" s="234" t="n"/>
      <c r="B242" s="234" t="n"/>
      <c r="C242" s="356" t="n"/>
      <c r="D242" s="356" t="n"/>
      <c r="E242" s="356" t="n"/>
      <c r="F242" s="234" t="n"/>
      <c r="G242" s="234" t="n"/>
      <c r="H242" s="234" t="n"/>
      <c r="I242" s="234" t="n"/>
      <c r="J242" s="234" t="n"/>
      <c r="K242" s="234" t="n"/>
      <c r="L242" s="234" t="n"/>
      <c r="M242" s="234" t="n"/>
      <c r="N242" s="234" t="n"/>
      <c r="O242" s="234" t="n"/>
      <c r="P242" s="211" t="n"/>
      <c r="Q242" s="211" t="n"/>
    </row>
    <row r="243" ht="19.5" customHeight="1" s="140">
      <c r="A243" s="234" t="n"/>
      <c r="B243" s="234" t="n"/>
      <c r="C243" s="356" t="n"/>
      <c r="D243" s="356" t="n"/>
      <c r="E243" s="356" t="n"/>
      <c r="F243" s="234" t="n"/>
      <c r="G243" s="234" t="n"/>
      <c r="H243" s="234" t="n"/>
      <c r="I243" s="234" t="n"/>
      <c r="J243" s="234" t="n"/>
      <c r="K243" s="234" t="n"/>
      <c r="L243" s="234" t="n"/>
      <c r="M243" s="234" t="n"/>
      <c r="N243" s="234" t="n"/>
      <c r="O243" s="234" t="n"/>
      <c r="P243" s="211" t="n"/>
      <c r="Q243" s="211" t="n"/>
    </row>
    <row r="244" ht="19.5" customHeight="1" s="140">
      <c r="A244" s="234" t="n"/>
      <c r="B244" s="234" t="n"/>
      <c r="C244" s="356" t="n"/>
      <c r="D244" s="356" t="n"/>
      <c r="E244" s="356" t="n"/>
      <c r="F244" s="234" t="n"/>
      <c r="G244" s="234" t="n"/>
      <c r="H244" s="234" t="n"/>
      <c r="I244" s="234" t="n"/>
      <c r="J244" s="234" t="n"/>
      <c r="K244" s="234" t="n"/>
      <c r="L244" s="234" t="n"/>
      <c r="M244" s="234" t="n"/>
      <c r="N244" s="234" t="n"/>
      <c r="O244" s="234" t="n"/>
      <c r="P244" s="211" t="n"/>
      <c r="Q244" s="211" t="n"/>
    </row>
    <row r="245" ht="19.5" customHeight="1" s="140">
      <c r="A245" s="234" t="n"/>
      <c r="B245" s="234" t="n"/>
      <c r="C245" s="356" t="n"/>
      <c r="D245" s="356" t="n"/>
      <c r="E245" s="356" t="n"/>
      <c r="F245" s="234" t="n"/>
      <c r="G245" s="234" t="n"/>
      <c r="H245" s="234" t="n"/>
      <c r="I245" s="234" t="n"/>
      <c r="J245" s="234" t="n"/>
      <c r="K245" s="234" t="n"/>
      <c r="L245" s="234" t="n"/>
      <c r="M245" s="234" t="n"/>
      <c r="N245" s="234" t="n"/>
      <c r="O245" s="234" t="n"/>
      <c r="P245" s="211" t="n"/>
      <c r="Q245" s="211" t="n"/>
    </row>
    <row r="246" ht="19.5" customHeight="1" s="140">
      <c r="A246" s="234" t="n"/>
      <c r="B246" s="234" t="n"/>
      <c r="C246" s="356" t="n"/>
      <c r="D246" s="356" t="n"/>
      <c r="E246" s="356" t="n"/>
      <c r="F246" s="234" t="n"/>
      <c r="G246" s="234" t="n"/>
      <c r="H246" s="234" t="n"/>
      <c r="I246" s="234" t="n"/>
      <c r="J246" s="234" t="n"/>
      <c r="K246" s="234" t="n"/>
      <c r="L246" s="234" t="n"/>
      <c r="M246" s="234" t="n"/>
      <c r="N246" s="234" t="n"/>
      <c r="O246" s="234" t="n"/>
      <c r="P246" s="211" t="n"/>
      <c r="Q246" s="211" t="n"/>
    </row>
    <row r="247" ht="19.5" customHeight="1" s="140">
      <c r="A247" s="234" t="n"/>
      <c r="B247" s="234" t="n"/>
      <c r="C247" s="356" t="n"/>
      <c r="D247" s="356" t="n"/>
      <c r="E247" s="356" t="n"/>
      <c r="F247" s="234" t="n"/>
      <c r="G247" s="234" t="n"/>
      <c r="H247" s="234" t="n"/>
      <c r="I247" s="234" t="n"/>
      <c r="J247" s="234" t="n"/>
      <c r="K247" s="234" t="n"/>
      <c r="L247" s="234" t="n"/>
      <c r="M247" s="234" t="n"/>
      <c r="N247" s="234" t="n"/>
      <c r="O247" s="234" t="n"/>
      <c r="P247" s="211" t="n"/>
      <c r="Q247" s="211" t="n"/>
    </row>
    <row r="248" ht="19.5" customHeight="1" s="140">
      <c r="A248" s="234" t="n"/>
      <c r="B248" s="234" t="n"/>
      <c r="C248" s="356" t="n"/>
      <c r="D248" s="356" t="n"/>
      <c r="E248" s="356" t="n"/>
      <c r="F248" s="234" t="n"/>
      <c r="G248" s="234" t="n"/>
      <c r="H248" s="234" t="n"/>
      <c r="I248" s="234" t="n"/>
      <c r="J248" s="234" t="n"/>
      <c r="K248" s="234" t="n"/>
      <c r="L248" s="234" t="n"/>
      <c r="M248" s="234" t="n"/>
      <c r="N248" s="234" t="n"/>
      <c r="O248" s="234" t="n"/>
      <c r="P248" s="211" t="n"/>
      <c r="Q248" s="211" t="n"/>
    </row>
    <row r="249" ht="19.5" customHeight="1" s="140">
      <c r="A249" s="234" t="n"/>
      <c r="B249" s="234" t="n"/>
      <c r="C249" s="356" t="n"/>
      <c r="D249" s="356" t="n"/>
      <c r="E249" s="356" t="n"/>
      <c r="F249" s="234" t="n"/>
      <c r="G249" s="234" t="n"/>
      <c r="H249" s="234" t="n"/>
      <c r="I249" s="234" t="n"/>
      <c r="J249" s="234" t="n"/>
      <c r="K249" s="234" t="n"/>
      <c r="L249" s="234" t="n"/>
      <c r="M249" s="234" t="n"/>
      <c r="N249" s="234" t="n"/>
      <c r="O249" s="234" t="n"/>
      <c r="P249" s="211" t="n"/>
      <c r="Q249" s="211" t="n"/>
    </row>
    <row r="250" ht="19.5" customHeight="1" s="140">
      <c r="A250" s="234" t="n"/>
      <c r="B250" s="234" t="n"/>
      <c r="C250" s="356" t="n"/>
      <c r="D250" s="356" t="n"/>
      <c r="E250" s="356" t="n"/>
      <c r="F250" s="234" t="n"/>
      <c r="G250" s="234" t="n"/>
      <c r="H250" s="234" t="n"/>
      <c r="I250" s="234" t="n"/>
      <c r="J250" s="234" t="n"/>
      <c r="K250" s="234" t="n"/>
      <c r="L250" s="234" t="n"/>
      <c r="M250" s="234" t="n"/>
      <c r="N250" s="234" t="n"/>
      <c r="O250" s="234" t="n"/>
      <c r="P250" s="211" t="n"/>
      <c r="Q250" s="211" t="n"/>
    </row>
    <row r="251" ht="19.5" customHeight="1" s="140">
      <c r="A251" s="234" t="n"/>
      <c r="B251" s="234" t="n"/>
      <c r="C251" s="356" t="n"/>
      <c r="D251" s="356" t="n"/>
      <c r="E251" s="356" t="n"/>
      <c r="F251" s="234" t="n"/>
      <c r="G251" s="234" t="n"/>
      <c r="H251" s="234" t="n"/>
      <c r="I251" s="234" t="n"/>
      <c r="J251" s="234" t="n"/>
      <c r="K251" s="234" t="n"/>
      <c r="L251" s="234" t="n"/>
      <c r="M251" s="234" t="n"/>
      <c r="N251" s="234" t="n"/>
      <c r="O251" s="234" t="n"/>
      <c r="P251" s="211" t="n"/>
      <c r="Q251" s="211" t="n"/>
    </row>
    <row r="252" ht="19.5" customHeight="1" s="140">
      <c r="A252" s="234" t="n"/>
      <c r="B252" s="234" t="n"/>
      <c r="C252" s="356" t="n"/>
      <c r="D252" s="356" t="n"/>
      <c r="E252" s="356" t="n"/>
      <c r="F252" s="234" t="n"/>
      <c r="G252" s="234" t="n"/>
      <c r="H252" s="234" t="n"/>
      <c r="I252" s="234" t="n"/>
      <c r="J252" s="234" t="n"/>
      <c r="K252" s="234" t="n"/>
      <c r="L252" s="234" t="n"/>
      <c r="M252" s="234" t="n"/>
      <c r="N252" s="234" t="n"/>
      <c r="O252" s="234" t="n"/>
      <c r="P252" s="211" t="n"/>
      <c r="Q252" s="211" t="n"/>
    </row>
    <row r="253" ht="19.5" customHeight="1" s="140">
      <c r="A253" s="234" t="n"/>
      <c r="B253" s="234" t="n"/>
      <c r="C253" s="356" t="n"/>
      <c r="D253" s="356" t="n"/>
      <c r="E253" s="356" t="n"/>
      <c r="F253" s="234" t="n"/>
      <c r="G253" s="234" t="n"/>
      <c r="H253" s="234" t="n"/>
      <c r="I253" s="234" t="n"/>
      <c r="J253" s="234" t="n"/>
      <c r="K253" s="234" t="n"/>
      <c r="L253" s="234" t="n"/>
      <c r="M253" s="234" t="n"/>
      <c r="N253" s="234" t="n"/>
      <c r="O253" s="234" t="n"/>
      <c r="P253" s="211" t="n"/>
      <c r="Q253" s="211" t="n"/>
    </row>
    <row r="254" ht="19.5" customHeight="1" s="140">
      <c r="A254" s="234" t="n"/>
      <c r="B254" s="234" t="n"/>
      <c r="C254" s="356" t="n"/>
      <c r="D254" s="356" t="n"/>
      <c r="E254" s="356" t="n"/>
      <c r="F254" s="234" t="n"/>
      <c r="G254" s="234" t="n"/>
      <c r="H254" s="234" t="n"/>
      <c r="I254" s="234" t="n"/>
      <c r="J254" s="234" t="n"/>
      <c r="K254" s="234" t="n"/>
      <c r="L254" s="234" t="n"/>
      <c r="M254" s="234" t="n"/>
      <c r="N254" s="234" t="n"/>
      <c r="O254" s="234" t="n"/>
      <c r="P254" s="211" t="n"/>
      <c r="Q254" s="211" t="n"/>
    </row>
    <row r="255" ht="19.5" customHeight="1" s="140">
      <c r="A255" s="234" t="n"/>
      <c r="B255" s="234" t="n"/>
      <c r="C255" s="356" t="n"/>
      <c r="D255" s="356" t="n"/>
      <c r="E255" s="356" t="n"/>
      <c r="F255" s="234" t="n"/>
      <c r="G255" s="234" t="n"/>
      <c r="H255" s="234" t="n"/>
      <c r="I255" s="234" t="n"/>
      <c r="J255" s="234" t="n"/>
      <c r="K255" s="234" t="n"/>
      <c r="L255" s="234" t="n"/>
      <c r="M255" s="234" t="n"/>
      <c r="N255" s="234" t="n"/>
      <c r="O255" s="234" t="n"/>
      <c r="P255" s="211" t="n"/>
      <c r="Q255" s="211" t="n"/>
    </row>
    <row r="256" ht="19.5" customHeight="1" s="140">
      <c r="A256" s="234" t="n"/>
      <c r="B256" s="234" t="n"/>
      <c r="C256" s="356" t="n"/>
      <c r="D256" s="356" t="n"/>
      <c r="E256" s="356" t="n"/>
      <c r="F256" s="234" t="n"/>
      <c r="G256" s="234" t="n"/>
      <c r="H256" s="234" t="n"/>
      <c r="I256" s="234" t="n"/>
      <c r="J256" s="234" t="n"/>
      <c r="K256" s="234" t="n"/>
      <c r="L256" s="234" t="n"/>
      <c r="M256" s="234" t="n"/>
      <c r="N256" s="234" t="n"/>
      <c r="O256" s="234" t="n"/>
      <c r="P256" s="211" t="n"/>
      <c r="Q256" s="211" t="n"/>
    </row>
    <row r="257" ht="19.5" customHeight="1" s="140">
      <c r="A257" s="234" t="n"/>
      <c r="B257" s="234" t="n"/>
      <c r="C257" s="356" t="n"/>
      <c r="D257" s="356" t="n"/>
      <c r="E257" s="356" t="n"/>
      <c r="F257" s="234" t="n"/>
      <c r="G257" s="234" t="n"/>
      <c r="H257" s="234" t="n"/>
      <c r="I257" s="234" t="n"/>
      <c r="J257" s="234" t="n"/>
      <c r="K257" s="234" t="n"/>
      <c r="L257" s="234" t="n"/>
      <c r="M257" s="234" t="n"/>
      <c r="N257" s="234" t="n"/>
      <c r="O257" s="234" t="n"/>
      <c r="P257" s="211" t="n"/>
      <c r="Q257" s="211" t="n"/>
    </row>
    <row r="258" ht="19.5" customHeight="1" s="140">
      <c r="A258" s="234" t="n"/>
      <c r="B258" s="234" t="n"/>
      <c r="C258" s="356" t="n"/>
      <c r="D258" s="356" t="n"/>
      <c r="E258" s="356" t="n"/>
      <c r="F258" s="234" t="n"/>
      <c r="G258" s="234" t="n"/>
      <c r="H258" s="234" t="n"/>
      <c r="I258" s="234" t="n"/>
      <c r="J258" s="234" t="n"/>
      <c r="K258" s="234" t="n"/>
      <c r="L258" s="234" t="n"/>
      <c r="M258" s="234" t="n"/>
      <c r="N258" s="234" t="n"/>
      <c r="O258" s="234" t="n"/>
      <c r="P258" s="211" t="n"/>
      <c r="Q258" s="211" t="n"/>
    </row>
    <row r="259" ht="19.5" customHeight="1" s="140">
      <c r="A259" s="234" t="n"/>
      <c r="B259" s="234" t="n"/>
      <c r="C259" s="356" t="n"/>
      <c r="D259" s="356" t="n"/>
      <c r="E259" s="356" t="n"/>
      <c r="F259" s="234" t="n"/>
      <c r="G259" s="234" t="n"/>
      <c r="H259" s="234" t="n"/>
      <c r="I259" s="234" t="n"/>
      <c r="J259" s="234" t="n"/>
      <c r="K259" s="234" t="n"/>
      <c r="L259" s="234" t="n"/>
      <c r="M259" s="234" t="n"/>
      <c r="N259" s="234" t="n"/>
      <c r="O259" s="234" t="n"/>
      <c r="P259" s="211" t="n"/>
      <c r="Q259" s="211" t="n"/>
    </row>
    <row r="260" ht="19.5" customHeight="1" s="140">
      <c r="A260" s="234" t="n"/>
      <c r="B260" s="234" t="n"/>
      <c r="C260" s="356" t="n"/>
      <c r="D260" s="356" t="n"/>
      <c r="E260" s="356" t="n"/>
      <c r="F260" s="234" t="n"/>
      <c r="G260" s="234" t="n"/>
      <c r="H260" s="234" t="n"/>
      <c r="I260" s="234" t="n"/>
      <c r="J260" s="234" t="n"/>
      <c r="K260" s="234" t="n"/>
      <c r="L260" s="234" t="n"/>
      <c r="M260" s="234" t="n"/>
      <c r="N260" s="234" t="n"/>
      <c r="O260" s="234" t="n"/>
      <c r="P260" s="211" t="n"/>
      <c r="Q260" s="211" t="n"/>
    </row>
    <row r="261" ht="19.5" customHeight="1" s="140">
      <c r="A261" s="234" t="n"/>
      <c r="B261" s="234" t="n"/>
      <c r="C261" s="356" t="n"/>
      <c r="D261" s="356" t="n"/>
      <c r="E261" s="356" t="n"/>
      <c r="F261" s="234" t="n"/>
      <c r="G261" s="234" t="n"/>
      <c r="H261" s="234" t="n"/>
      <c r="I261" s="234" t="n"/>
      <c r="J261" s="234" t="n"/>
      <c r="K261" s="234" t="n"/>
      <c r="L261" s="234" t="n"/>
      <c r="M261" s="234" t="n"/>
      <c r="N261" s="234" t="n"/>
      <c r="O261" s="234" t="n"/>
      <c r="P261" s="211" t="n"/>
      <c r="Q261" s="211" t="n"/>
    </row>
    <row r="262" ht="19.5" customHeight="1" s="140">
      <c r="A262" s="234" t="n"/>
      <c r="B262" s="234" t="n"/>
      <c r="C262" s="356" t="n"/>
      <c r="D262" s="356" t="n"/>
      <c r="E262" s="356" t="n"/>
      <c r="F262" s="234" t="n"/>
      <c r="G262" s="234" t="n"/>
      <c r="H262" s="234" t="n"/>
      <c r="I262" s="234" t="n"/>
      <c r="J262" s="234" t="n"/>
      <c r="K262" s="234" t="n"/>
      <c r="L262" s="234" t="n"/>
      <c r="M262" s="234" t="n"/>
      <c r="N262" s="234" t="n"/>
      <c r="O262" s="234" t="n"/>
      <c r="P262" s="211" t="n"/>
      <c r="Q262" s="211" t="n"/>
    </row>
    <row r="263" ht="19.5" customHeight="1" s="140">
      <c r="A263" s="234" t="n"/>
      <c r="B263" s="234" t="n"/>
      <c r="C263" s="356" t="n"/>
      <c r="D263" s="356" t="n"/>
      <c r="E263" s="356" t="n"/>
      <c r="F263" s="234" t="n"/>
      <c r="G263" s="234" t="n"/>
      <c r="H263" s="234" t="n"/>
      <c r="I263" s="234" t="n"/>
      <c r="J263" s="234" t="n"/>
      <c r="K263" s="234" t="n"/>
      <c r="L263" s="234" t="n"/>
      <c r="M263" s="234" t="n"/>
      <c r="N263" s="234" t="n"/>
      <c r="O263" s="234" t="n"/>
      <c r="P263" s="211" t="n"/>
      <c r="Q263" s="211" t="n"/>
    </row>
    <row r="264" ht="19.5" customHeight="1" s="140">
      <c r="A264" s="234" t="n"/>
      <c r="B264" s="234" t="n"/>
      <c r="C264" s="356" t="n"/>
      <c r="D264" s="356" t="n"/>
      <c r="E264" s="356" t="n"/>
      <c r="F264" s="234" t="n"/>
      <c r="G264" s="234" t="n"/>
      <c r="H264" s="234" t="n"/>
      <c r="I264" s="234" t="n"/>
      <c r="J264" s="234" t="n"/>
      <c r="K264" s="234" t="n"/>
      <c r="L264" s="234" t="n"/>
      <c r="M264" s="234" t="n"/>
      <c r="N264" s="234" t="n"/>
      <c r="O264" s="234" t="n"/>
      <c r="P264" s="211" t="n"/>
      <c r="Q264" s="211" t="n"/>
    </row>
    <row r="265" ht="19.5" customHeight="1" s="140">
      <c r="A265" s="234" t="n"/>
      <c r="B265" s="234" t="n"/>
      <c r="C265" s="356" t="n"/>
      <c r="D265" s="356" t="n"/>
      <c r="E265" s="356" t="n"/>
      <c r="F265" s="234" t="n"/>
      <c r="G265" s="234" t="n"/>
      <c r="H265" s="234" t="n"/>
      <c r="I265" s="234" t="n"/>
      <c r="J265" s="234" t="n"/>
      <c r="K265" s="234" t="n"/>
      <c r="L265" s="234" t="n"/>
      <c r="M265" s="234" t="n"/>
      <c r="N265" s="234" t="n"/>
      <c r="O265" s="234" t="n"/>
      <c r="P265" s="211" t="n"/>
      <c r="Q265" s="211" t="n"/>
    </row>
    <row r="266" ht="19.5" customHeight="1" s="140">
      <c r="A266" s="234" t="n"/>
      <c r="B266" s="234" t="n"/>
      <c r="C266" s="356" t="n"/>
      <c r="D266" s="356" t="n"/>
      <c r="E266" s="356" t="n"/>
      <c r="F266" s="234" t="n"/>
      <c r="G266" s="234" t="n"/>
      <c r="H266" s="234" t="n"/>
      <c r="I266" s="234" t="n"/>
      <c r="J266" s="234" t="n"/>
      <c r="K266" s="234" t="n"/>
      <c r="L266" s="234" t="n"/>
      <c r="M266" s="234" t="n"/>
      <c r="N266" s="234" t="n"/>
      <c r="O266" s="234" t="n"/>
      <c r="P266" s="211" t="n"/>
      <c r="Q266" s="211" t="n"/>
    </row>
    <row r="267" ht="19.5" customHeight="1" s="140">
      <c r="A267" s="234" t="n"/>
      <c r="B267" s="234" t="n"/>
      <c r="C267" s="356" t="n"/>
      <c r="D267" s="356" t="n"/>
      <c r="E267" s="356" t="n"/>
      <c r="F267" s="234" t="n"/>
      <c r="G267" s="234" t="n"/>
      <c r="H267" s="234" t="n"/>
      <c r="I267" s="234" t="n"/>
      <c r="J267" s="234" t="n"/>
      <c r="K267" s="234" t="n"/>
      <c r="L267" s="234" t="n"/>
      <c r="M267" s="234" t="n"/>
      <c r="N267" s="234" t="n"/>
      <c r="O267" s="234" t="n"/>
      <c r="P267" s="211" t="n"/>
      <c r="Q267" s="211" t="n"/>
    </row>
    <row r="268" ht="19.5" customHeight="1" s="140">
      <c r="A268" s="234" t="n"/>
      <c r="B268" s="234" t="n"/>
      <c r="C268" s="356" t="n"/>
      <c r="D268" s="356" t="n"/>
      <c r="E268" s="356" t="n"/>
      <c r="F268" s="234" t="n"/>
      <c r="G268" s="234" t="n"/>
      <c r="H268" s="234" t="n"/>
      <c r="I268" s="234" t="n"/>
      <c r="J268" s="234" t="n"/>
      <c r="K268" s="234" t="n"/>
      <c r="L268" s="234" t="n"/>
      <c r="M268" s="234" t="n"/>
      <c r="N268" s="234" t="n"/>
      <c r="O268" s="234" t="n"/>
      <c r="P268" s="211" t="n"/>
      <c r="Q268" s="211" t="n"/>
    </row>
    <row r="269" ht="19.5" customHeight="1" s="140">
      <c r="A269" s="234" t="n"/>
      <c r="B269" s="234" t="n"/>
      <c r="C269" s="356" t="n"/>
      <c r="D269" s="356" t="n"/>
      <c r="E269" s="356" t="n"/>
      <c r="F269" s="234" t="n"/>
      <c r="G269" s="234" t="n"/>
      <c r="H269" s="234" t="n"/>
      <c r="I269" s="234" t="n"/>
      <c r="J269" s="234" t="n"/>
      <c r="K269" s="234" t="n"/>
      <c r="L269" s="234" t="n"/>
      <c r="M269" s="234" t="n"/>
      <c r="N269" s="234" t="n"/>
      <c r="O269" s="234" t="n"/>
      <c r="P269" s="211" t="n"/>
      <c r="Q269" s="211" t="n"/>
    </row>
    <row r="270" ht="19.5" customHeight="1" s="140">
      <c r="A270" s="234" t="n"/>
      <c r="B270" s="234" t="n"/>
      <c r="C270" s="356" t="n"/>
      <c r="D270" s="356" t="n"/>
      <c r="E270" s="356" t="n"/>
      <c r="F270" s="234" t="n"/>
      <c r="G270" s="234" t="n"/>
      <c r="H270" s="234" t="n"/>
      <c r="I270" s="234" t="n"/>
      <c r="J270" s="234" t="n"/>
      <c r="K270" s="234" t="n"/>
      <c r="L270" s="234" t="n"/>
      <c r="M270" s="234" t="n"/>
      <c r="N270" s="234" t="n"/>
      <c r="O270" s="234" t="n"/>
      <c r="P270" s="211" t="n"/>
      <c r="Q270" s="211" t="n"/>
    </row>
    <row r="271" ht="19.5" customHeight="1" s="140">
      <c r="A271" s="234" t="n"/>
      <c r="B271" s="234" t="n"/>
      <c r="C271" s="356" t="n"/>
      <c r="D271" s="356" t="n"/>
      <c r="E271" s="356" t="n"/>
      <c r="F271" s="234" t="n"/>
      <c r="G271" s="234" t="n"/>
      <c r="H271" s="234" t="n"/>
      <c r="I271" s="234" t="n"/>
      <c r="J271" s="234" t="n"/>
      <c r="K271" s="234" t="n"/>
      <c r="L271" s="234" t="n"/>
      <c r="M271" s="234" t="n"/>
      <c r="N271" s="234" t="n"/>
      <c r="O271" s="234" t="n"/>
      <c r="P271" s="211" t="n"/>
      <c r="Q271" s="211" t="n"/>
    </row>
    <row r="272" ht="19.5" customHeight="1" s="140">
      <c r="A272" s="234" t="n"/>
      <c r="B272" s="234" t="n"/>
      <c r="C272" s="356" t="n"/>
      <c r="D272" s="356" t="n"/>
      <c r="E272" s="356" t="n"/>
      <c r="F272" s="234" t="n"/>
      <c r="G272" s="234" t="n"/>
      <c r="H272" s="234" t="n"/>
      <c r="I272" s="234" t="n"/>
      <c r="J272" s="234" t="n"/>
      <c r="K272" s="234" t="n"/>
      <c r="L272" s="234" t="n"/>
      <c r="M272" s="234" t="n"/>
      <c r="N272" s="234" t="n"/>
      <c r="O272" s="234" t="n"/>
      <c r="P272" s="211" t="n"/>
      <c r="Q272" s="211" t="n"/>
    </row>
    <row r="273" ht="19.5" customHeight="1" s="140">
      <c r="A273" s="234" t="n"/>
      <c r="B273" s="234" t="n"/>
      <c r="C273" s="356" t="n"/>
      <c r="D273" s="356" t="n"/>
      <c r="E273" s="356" t="n"/>
      <c r="F273" s="234" t="n"/>
      <c r="G273" s="234" t="n"/>
      <c r="H273" s="234" t="n"/>
      <c r="I273" s="234" t="n"/>
      <c r="J273" s="234" t="n"/>
      <c r="K273" s="234" t="n"/>
      <c r="L273" s="234" t="n"/>
      <c r="M273" s="234" t="n"/>
      <c r="N273" s="234" t="n"/>
      <c r="O273" s="234" t="n"/>
      <c r="P273" s="211" t="n"/>
      <c r="Q273" s="211" t="n"/>
    </row>
    <row r="274" ht="15.75" customHeight="1" s="140">
      <c r="A274" s="234" t="n"/>
      <c r="B274" s="234" t="n"/>
      <c r="C274" s="357" t="n"/>
      <c r="D274" s="357" t="n"/>
      <c r="E274" s="357" t="n"/>
      <c r="F274" s="234" t="n"/>
      <c r="G274" s="234" t="n"/>
      <c r="H274" s="234" t="n"/>
      <c r="I274" s="234" t="n"/>
      <c r="J274" s="234" t="n"/>
      <c r="K274" s="234" t="n"/>
      <c r="L274" s="234" t="n"/>
      <c r="M274" s="234" t="n"/>
      <c r="N274" s="234" t="n"/>
      <c r="O274" s="234" t="n"/>
      <c r="P274" s="211" t="n"/>
      <c r="Q274" s="211" t="n"/>
    </row>
    <row r="275" ht="15.75" customHeight="1" s="140">
      <c r="A275" s="234" t="n"/>
      <c r="B275" s="234" t="n"/>
      <c r="C275" s="357" t="n"/>
      <c r="D275" s="357" t="n"/>
      <c r="E275" s="357" t="n"/>
      <c r="F275" s="234" t="n"/>
      <c r="G275" s="234" t="n"/>
      <c r="H275" s="234" t="n"/>
      <c r="I275" s="234" t="n"/>
      <c r="J275" s="234" t="n"/>
      <c r="K275" s="234" t="n"/>
      <c r="L275" s="234" t="n"/>
      <c r="M275" s="234" t="n"/>
      <c r="N275" s="234" t="n"/>
      <c r="O275" s="234" t="n"/>
      <c r="P275" s="211" t="n"/>
      <c r="Q275" s="211" t="n"/>
    </row>
    <row r="276" ht="15.75" customHeight="1" s="140">
      <c r="A276" s="234" t="n"/>
      <c r="B276" s="234" t="n"/>
      <c r="C276" s="357" t="n"/>
      <c r="D276" s="357" t="n"/>
      <c r="E276" s="357" t="n"/>
      <c r="F276" s="234" t="n"/>
      <c r="G276" s="234" t="n"/>
      <c r="H276" s="234" t="n"/>
      <c r="I276" s="234" t="n"/>
      <c r="J276" s="234" t="n"/>
      <c r="K276" s="234" t="n"/>
      <c r="L276" s="234" t="n"/>
      <c r="M276" s="234" t="n"/>
      <c r="N276" s="234" t="n"/>
      <c r="O276" s="234" t="n"/>
      <c r="P276" s="211" t="n"/>
      <c r="Q276" s="211" t="n"/>
    </row>
    <row r="277" ht="15.75" customHeight="1" s="140">
      <c r="A277" s="234" t="n"/>
      <c r="B277" s="234" t="n"/>
      <c r="C277" s="357" t="n"/>
      <c r="D277" s="357" t="n"/>
      <c r="E277" s="357" t="n"/>
      <c r="F277" s="234" t="n"/>
      <c r="G277" s="234" t="n"/>
      <c r="H277" s="234" t="n"/>
      <c r="I277" s="234" t="n"/>
      <c r="J277" s="234" t="n"/>
      <c r="K277" s="234" t="n"/>
      <c r="L277" s="234" t="n"/>
      <c r="M277" s="234" t="n"/>
      <c r="N277" s="234" t="n"/>
      <c r="O277" s="234" t="n"/>
      <c r="P277" s="211" t="n"/>
      <c r="Q277" s="211" t="n"/>
    </row>
    <row r="278" ht="15.75" customHeight="1" s="140">
      <c r="A278" s="234" t="n"/>
      <c r="B278" s="234" t="n"/>
      <c r="C278" s="357" t="n"/>
      <c r="D278" s="357" t="n"/>
      <c r="E278" s="357" t="n"/>
      <c r="F278" s="234" t="n"/>
      <c r="G278" s="234" t="n"/>
      <c r="H278" s="234" t="n"/>
      <c r="I278" s="234" t="n"/>
      <c r="J278" s="234" t="n"/>
      <c r="K278" s="234" t="n"/>
      <c r="L278" s="234" t="n"/>
      <c r="M278" s="234" t="n"/>
      <c r="N278" s="234" t="n"/>
      <c r="O278" s="234" t="n"/>
      <c r="P278" s="211" t="n"/>
      <c r="Q278" s="211" t="n"/>
    </row>
    <row r="279" ht="15.75" customHeight="1" s="140">
      <c r="A279" s="234" t="n"/>
      <c r="B279" s="234" t="n"/>
      <c r="C279" s="357" t="n"/>
      <c r="D279" s="357" t="n"/>
      <c r="E279" s="357" t="n"/>
      <c r="F279" s="234" t="n"/>
      <c r="G279" s="234" t="n"/>
      <c r="H279" s="234" t="n"/>
      <c r="I279" s="234" t="n"/>
      <c r="J279" s="234" t="n"/>
      <c r="K279" s="234" t="n"/>
      <c r="L279" s="234" t="n"/>
      <c r="M279" s="234" t="n"/>
      <c r="N279" s="234" t="n"/>
      <c r="O279" s="234" t="n"/>
      <c r="P279" s="211" t="n"/>
      <c r="Q279" s="211" t="n"/>
    </row>
    <row r="280" ht="15.75" customHeight="1" s="140">
      <c r="A280" s="211" t="n"/>
      <c r="B280" s="211" t="n"/>
      <c r="C280" s="239" t="n"/>
      <c r="D280" s="239" t="n"/>
      <c r="E280" s="239" t="n"/>
      <c r="F280" s="211" t="n"/>
      <c r="G280" s="211" t="n"/>
      <c r="H280" s="211" t="n"/>
      <c r="I280" s="211" t="n"/>
      <c r="J280" s="211" t="n"/>
      <c r="K280" s="211" t="n"/>
      <c r="L280" s="211" t="n"/>
      <c r="M280" s="211" t="n"/>
      <c r="N280" s="211" t="n"/>
      <c r="O280" s="211" t="n"/>
      <c r="P280" s="211" t="n"/>
      <c r="Q280" s="211" t="n"/>
    </row>
    <row r="281" ht="15.75" customHeight="1" s="140">
      <c r="A281" s="211" t="n"/>
      <c r="B281" s="211" t="n"/>
      <c r="C281" s="239" t="n"/>
      <c r="D281" s="239" t="n"/>
      <c r="E281" s="239" t="n"/>
      <c r="F281" s="211" t="n"/>
      <c r="G281" s="211" t="n"/>
      <c r="H281" s="211" t="n"/>
      <c r="I281" s="211" t="n"/>
      <c r="J281" s="211" t="n"/>
      <c r="K281" s="211" t="n"/>
      <c r="L281" s="211" t="n"/>
      <c r="M281" s="211" t="n"/>
      <c r="N281" s="211" t="n"/>
      <c r="O281" s="211" t="n"/>
      <c r="P281" s="211" t="n"/>
      <c r="Q281" s="211" t="n"/>
    </row>
    <row r="282" ht="15.75" customHeight="1" s="140">
      <c r="A282" s="211" t="n"/>
      <c r="B282" s="211" t="n"/>
      <c r="C282" s="239" t="n"/>
      <c r="D282" s="239" t="n"/>
      <c r="E282" s="239" t="n"/>
      <c r="F282" s="211" t="n"/>
      <c r="G282" s="211" t="n"/>
      <c r="H282" s="211" t="n"/>
      <c r="I282" s="211" t="n"/>
      <c r="J282" s="211" t="n"/>
      <c r="K282" s="211" t="n"/>
      <c r="L282" s="211" t="n"/>
      <c r="M282" s="211" t="n"/>
      <c r="N282" s="211" t="n"/>
      <c r="O282" s="211" t="n"/>
      <c r="P282" s="211" t="n"/>
      <c r="Q282" s="211" t="n"/>
    </row>
    <row r="283" ht="15.75" customHeight="1" s="140">
      <c r="A283" s="211" t="n"/>
      <c r="B283" s="211" t="n"/>
      <c r="C283" s="239" t="n"/>
      <c r="D283" s="239" t="n"/>
      <c r="E283" s="239" t="n"/>
      <c r="F283" s="211" t="n"/>
      <c r="G283" s="211" t="n"/>
      <c r="H283" s="211" t="n"/>
      <c r="I283" s="211" t="n"/>
      <c r="J283" s="211" t="n"/>
      <c r="K283" s="211" t="n"/>
      <c r="L283" s="211" t="n"/>
      <c r="M283" s="211" t="n"/>
      <c r="N283" s="211" t="n"/>
      <c r="O283" s="211" t="n"/>
      <c r="P283" s="211" t="n"/>
      <c r="Q283" s="211" t="n"/>
    </row>
    <row r="284" ht="15.75" customHeight="1" s="140">
      <c r="A284" s="211" t="n"/>
      <c r="B284" s="211" t="n"/>
      <c r="C284" s="239" t="n"/>
      <c r="D284" s="239" t="n"/>
      <c r="E284" s="239" t="n"/>
      <c r="F284" s="211" t="n"/>
      <c r="G284" s="211" t="n"/>
      <c r="H284" s="211" t="n"/>
      <c r="I284" s="211" t="n"/>
      <c r="J284" s="211" t="n"/>
      <c r="K284" s="211" t="n"/>
      <c r="L284" s="211" t="n"/>
      <c r="M284" s="211" t="n"/>
      <c r="N284" s="211" t="n"/>
      <c r="O284" s="211" t="n"/>
      <c r="P284" s="211" t="n"/>
      <c r="Q284" s="211" t="n"/>
    </row>
    <row r="285" ht="15.75" customHeight="1" s="140">
      <c r="A285" s="211" t="n"/>
      <c r="B285" s="211" t="n"/>
      <c r="C285" s="239" t="n"/>
      <c r="D285" s="239" t="n"/>
      <c r="E285" s="239" t="n"/>
      <c r="F285" s="211" t="n"/>
      <c r="G285" s="211" t="n"/>
      <c r="H285" s="211" t="n"/>
      <c r="I285" s="211" t="n"/>
      <c r="J285" s="211" t="n"/>
      <c r="K285" s="211" t="n"/>
      <c r="L285" s="211" t="n"/>
      <c r="M285" s="211" t="n"/>
      <c r="N285" s="211" t="n"/>
      <c r="O285" s="211" t="n"/>
      <c r="P285" s="211" t="n"/>
      <c r="Q285" s="211" t="n"/>
    </row>
    <row r="286" ht="15.75" customHeight="1" s="140">
      <c r="A286" s="211" t="n"/>
      <c r="B286" s="211" t="n"/>
      <c r="C286" s="239" t="n"/>
      <c r="D286" s="239" t="n"/>
      <c r="E286" s="239" t="n"/>
      <c r="F286" s="211" t="n"/>
      <c r="G286" s="211" t="n"/>
      <c r="H286" s="211" t="n"/>
      <c r="I286" s="211" t="n"/>
      <c r="J286" s="211" t="n"/>
      <c r="K286" s="211" t="n"/>
      <c r="L286" s="211" t="n"/>
      <c r="M286" s="211" t="n"/>
      <c r="N286" s="211" t="n"/>
      <c r="O286" s="211" t="n"/>
      <c r="P286" s="211" t="n"/>
      <c r="Q286" s="211" t="n"/>
    </row>
    <row r="287" ht="15.75" customHeight="1" s="140">
      <c r="A287" s="211" t="n"/>
      <c r="B287" s="211" t="n"/>
      <c r="C287" s="239" t="n"/>
      <c r="D287" s="239" t="n"/>
      <c r="E287" s="239" t="n"/>
      <c r="F287" s="211" t="n"/>
      <c r="G287" s="211" t="n"/>
      <c r="H287" s="211" t="n"/>
      <c r="I287" s="211" t="n"/>
      <c r="J287" s="211" t="n"/>
      <c r="K287" s="211" t="n"/>
      <c r="L287" s="211" t="n"/>
      <c r="M287" s="211" t="n"/>
      <c r="N287" s="211" t="n"/>
      <c r="O287" s="211" t="n"/>
      <c r="P287" s="211" t="n"/>
      <c r="Q287" s="211" t="n"/>
    </row>
    <row r="288" ht="15.75" customHeight="1" s="140">
      <c r="A288" s="211" t="n"/>
      <c r="B288" s="211" t="n"/>
      <c r="C288" s="239" t="n"/>
      <c r="D288" s="239" t="n"/>
      <c r="E288" s="239" t="n"/>
      <c r="F288" s="211" t="n"/>
      <c r="G288" s="211" t="n"/>
      <c r="H288" s="211" t="n"/>
      <c r="I288" s="211" t="n"/>
      <c r="J288" s="211" t="n"/>
      <c r="K288" s="211" t="n"/>
      <c r="L288" s="211" t="n"/>
      <c r="M288" s="211" t="n"/>
      <c r="N288" s="211" t="n"/>
      <c r="O288" s="211" t="n"/>
      <c r="P288" s="211" t="n"/>
      <c r="Q288" s="211" t="n"/>
    </row>
    <row r="289" ht="15.75" customHeight="1" s="140">
      <c r="A289" s="211" t="n"/>
      <c r="B289" s="211" t="n"/>
      <c r="C289" s="239" t="n"/>
      <c r="D289" s="239" t="n"/>
      <c r="E289" s="239" t="n"/>
      <c r="F289" s="211" t="n"/>
      <c r="G289" s="211" t="n"/>
      <c r="H289" s="211" t="n"/>
      <c r="I289" s="211" t="n"/>
      <c r="J289" s="211" t="n"/>
      <c r="K289" s="211" t="n"/>
      <c r="L289" s="211" t="n"/>
      <c r="M289" s="211" t="n"/>
      <c r="N289" s="211" t="n"/>
      <c r="O289" s="211" t="n"/>
      <c r="P289" s="211" t="n"/>
      <c r="Q289" s="211" t="n"/>
    </row>
    <row r="290" ht="15.75" customHeight="1" s="140">
      <c r="A290" s="211" t="n"/>
      <c r="B290" s="211" t="n"/>
      <c r="C290" s="239" t="n"/>
      <c r="D290" s="239" t="n"/>
      <c r="E290" s="239" t="n"/>
      <c r="F290" s="211" t="n"/>
      <c r="G290" s="211" t="n"/>
      <c r="H290" s="211" t="n"/>
      <c r="I290" s="211" t="n"/>
      <c r="J290" s="211" t="n"/>
      <c r="K290" s="211" t="n"/>
      <c r="L290" s="211" t="n"/>
      <c r="M290" s="211" t="n"/>
      <c r="N290" s="211" t="n"/>
      <c r="O290" s="211" t="n"/>
      <c r="P290" s="211" t="n"/>
      <c r="Q290" s="211" t="n"/>
    </row>
    <row r="291" ht="15.75" customHeight="1" s="140">
      <c r="A291" s="211" t="n"/>
      <c r="B291" s="211" t="n"/>
      <c r="C291" s="239" t="n"/>
      <c r="D291" s="239" t="n"/>
      <c r="E291" s="239" t="n"/>
      <c r="F291" s="211" t="n"/>
      <c r="G291" s="211" t="n"/>
      <c r="H291" s="211" t="n"/>
      <c r="I291" s="211" t="n"/>
      <c r="J291" s="211" t="n"/>
      <c r="K291" s="211" t="n"/>
      <c r="L291" s="211" t="n"/>
      <c r="M291" s="211" t="n"/>
      <c r="N291" s="211" t="n"/>
      <c r="O291" s="211" t="n"/>
      <c r="P291" s="211" t="n"/>
      <c r="Q291" s="211" t="n"/>
    </row>
    <row r="292" ht="15.75" customHeight="1" s="140">
      <c r="A292" s="211" t="n"/>
      <c r="B292" s="211" t="n"/>
      <c r="C292" s="239" t="n"/>
      <c r="D292" s="239" t="n"/>
      <c r="E292" s="239" t="n"/>
      <c r="F292" s="211" t="n"/>
      <c r="G292" s="211" t="n"/>
      <c r="H292" s="211" t="n"/>
      <c r="I292" s="211" t="n"/>
      <c r="J292" s="211" t="n"/>
      <c r="K292" s="211" t="n"/>
      <c r="L292" s="211" t="n"/>
      <c r="M292" s="211" t="n"/>
      <c r="N292" s="211" t="n"/>
      <c r="O292" s="211" t="n"/>
      <c r="P292" s="211" t="n"/>
      <c r="Q292" s="211" t="n"/>
    </row>
    <row r="293" ht="15.75" customHeight="1" s="140">
      <c r="A293" s="211" t="n"/>
      <c r="B293" s="211" t="n"/>
      <c r="C293" s="239" t="n"/>
      <c r="D293" s="239" t="n"/>
      <c r="E293" s="239" t="n"/>
      <c r="F293" s="211" t="n"/>
      <c r="G293" s="211" t="n"/>
      <c r="H293" s="211" t="n"/>
      <c r="I293" s="211" t="n"/>
      <c r="J293" s="211" t="n"/>
      <c r="K293" s="211" t="n"/>
      <c r="L293" s="211" t="n"/>
      <c r="M293" s="211" t="n"/>
      <c r="N293" s="211" t="n"/>
      <c r="O293" s="211" t="n"/>
      <c r="P293" s="211" t="n"/>
      <c r="Q293" s="211" t="n"/>
    </row>
    <row r="294" ht="15.75" customHeight="1" s="140">
      <c r="A294" s="211" t="n"/>
      <c r="B294" s="211" t="n"/>
      <c r="C294" s="239" t="n"/>
      <c r="D294" s="239" t="n"/>
      <c r="E294" s="239" t="n"/>
      <c r="F294" s="211" t="n"/>
      <c r="G294" s="211" t="n"/>
      <c r="H294" s="211" t="n"/>
      <c r="I294" s="211" t="n"/>
      <c r="J294" s="211" t="n"/>
      <c r="K294" s="211" t="n"/>
      <c r="L294" s="211" t="n"/>
      <c r="M294" s="211" t="n"/>
      <c r="N294" s="211" t="n"/>
      <c r="O294" s="211" t="n"/>
      <c r="P294" s="211" t="n"/>
      <c r="Q294" s="211" t="n"/>
    </row>
    <row r="295" ht="15.75" customHeight="1" s="140">
      <c r="A295" s="211" t="n"/>
      <c r="B295" s="211" t="n"/>
      <c r="C295" s="239" t="n"/>
      <c r="D295" s="239" t="n"/>
      <c r="E295" s="239" t="n"/>
      <c r="F295" s="211" t="n"/>
      <c r="G295" s="211" t="n"/>
      <c r="H295" s="211" t="n"/>
      <c r="I295" s="211" t="n"/>
      <c r="J295" s="211" t="n"/>
      <c r="K295" s="211" t="n"/>
      <c r="L295" s="211" t="n"/>
      <c r="M295" s="211" t="n"/>
      <c r="N295" s="211" t="n"/>
      <c r="O295" s="211" t="n"/>
      <c r="P295" s="211" t="n"/>
      <c r="Q295" s="211" t="n"/>
    </row>
    <row r="296" ht="15.75" customHeight="1" s="140">
      <c r="A296" s="211" t="n"/>
      <c r="B296" s="211" t="n"/>
      <c r="C296" s="239" t="n"/>
      <c r="D296" s="239" t="n"/>
      <c r="E296" s="239" t="n"/>
      <c r="F296" s="211" t="n"/>
      <c r="G296" s="211" t="n"/>
      <c r="H296" s="211" t="n"/>
      <c r="I296" s="211" t="n"/>
      <c r="J296" s="211" t="n"/>
      <c r="K296" s="211" t="n"/>
      <c r="L296" s="211" t="n"/>
      <c r="M296" s="211" t="n"/>
      <c r="N296" s="211" t="n"/>
      <c r="O296" s="211" t="n"/>
      <c r="P296" s="211" t="n"/>
      <c r="Q296" s="211" t="n"/>
    </row>
    <row r="297" ht="15.75" customHeight="1" s="140">
      <c r="A297" s="211" t="n"/>
      <c r="B297" s="211" t="n"/>
      <c r="C297" s="239" t="n"/>
      <c r="D297" s="239" t="n"/>
      <c r="E297" s="239" t="n"/>
      <c r="F297" s="211" t="n"/>
      <c r="G297" s="211" t="n"/>
      <c r="H297" s="211" t="n"/>
      <c r="I297" s="211" t="n"/>
      <c r="J297" s="211" t="n"/>
      <c r="K297" s="211" t="n"/>
      <c r="L297" s="211" t="n"/>
      <c r="M297" s="211" t="n"/>
      <c r="N297" s="211" t="n"/>
      <c r="O297" s="211" t="n"/>
      <c r="P297" s="211" t="n"/>
      <c r="Q297" s="211" t="n"/>
    </row>
    <row r="298" ht="15.75" customHeight="1" s="140">
      <c r="A298" s="211" t="n"/>
      <c r="B298" s="211" t="n"/>
      <c r="C298" s="239" t="n"/>
      <c r="D298" s="239" t="n"/>
      <c r="E298" s="239" t="n"/>
      <c r="F298" s="211" t="n"/>
      <c r="G298" s="211" t="n"/>
      <c r="H298" s="211" t="n"/>
      <c r="I298" s="211" t="n"/>
      <c r="J298" s="211" t="n"/>
      <c r="K298" s="211" t="n"/>
      <c r="L298" s="211" t="n"/>
      <c r="M298" s="211" t="n"/>
      <c r="N298" s="211" t="n"/>
      <c r="O298" s="211" t="n"/>
      <c r="P298" s="211" t="n"/>
      <c r="Q298" s="211" t="n"/>
    </row>
    <row r="299" ht="15.75" customHeight="1" s="140">
      <c r="A299" s="211" t="n"/>
      <c r="B299" s="211" t="n"/>
      <c r="C299" s="239" t="n"/>
      <c r="D299" s="239" t="n"/>
      <c r="E299" s="239" t="n"/>
      <c r="F299" s="211" t="n"/>
      <c r="G299" s="211" t="n"/>
      <c r="H299" s="211" t="n"/>
      <c r="I299" s="211" t="n"/>
      <c r="J299" s="211" t="n"/>
      <c r="K299" s="211" t="n"/>
      <c r="L299" s="211" t="n"/>
      <c r="M299" s="211" t="n"/>
      <c r="N299" s="211" t="n"/>
      <c r="O299" s="211" t="n"/>
      <c r="P299" s="211" t="n"/>
      <c r="Q299" s="211" t="n"/>
    </row>
    <row r="300" ht="15.75" customHeight="1" s="140">
      <c r="A300" s="211" t="n"/>
      <c r="B300" s="211" t="n"/>
      <c r="C300" s="239" t="n"/>
      <c r="D300" s="239" t="n"/>
      <c r="E300" s="239" t="n"/>
      <c r="F300" s="211" t="n"/>
      <c r="G300" s="211" t="n"/>
      <c r="H300" s="211" t="n"/>
      <c r="I300" s="211" t="n"/>
      <c r="J300" s="211" t="n"/>
      <c r="K300" s="211" t="n"/>
      <c r="L300" s="211" t="n"/>
      <c r="M300" s="211" t="n"/>
      <c r="N300" s="211" t="n"/>
      <c r="O300" s="211" t="n"/>
      <c r="P300" s="211" t="n"/>
      <c r="Q300" s="211" t="n"/>
    </row>
    <row r="301" ht="15.75" customHeight="1" s="140">
      <c r="A301" s="211" t="n"/>
      <c r="B301" s="211" t="n"/>
      <c r="C301" s="239" t="n"/>
      <c r="D301" s="239" t="n"/>
      <c r="E301" s="239" t="n"/>
      <c r="F301" s="211" t="n"/>
      <c r="G301" s="211" t="n"/>
      <c r="H301" s="211" t="n"/>
      <c r="I301" s="211" t="n"/>
      <c r="J301" s="211" t="n"/>
      <c r="K301" s="211" t="n"/>
      <c r="L301" s="211" t="n"/>
      <c r="M301" s="211" t="n"/>
      <c r="N301" s="211" t="n"/>
      <c r="O301" s="211" t="n"/>
      <c r="P301" s="211" t="n"/>
      <c r="Q301" s="211" t="n"/>
    </row>
    <row r="302" ht="15.75" customHeight="1" s="140">
      <c r="A302" s="211" t="n"/>
      <c r="B302" s="211" t="n"/>
      <c r="C302" s="239" t="n"/>
      <c r="D302" s="239" t="n"/>
      <c r="E302" s="239" t="n"/>
      <c r="F302" s="211" t="n"/>
      <c r="G302" s="211" t="n"/>
      <c r="H302" s="211" t="n"/>
      <c r="I302" s="211" t="n"/>
      <c r="J302" s="211" t="n"/>
      <c r="K302" s="211" t="n"/>
      <c r="L302" s="211" t="n"/>
      <c r="M302" s="211" t="n"/>
      <c r="N302" s="211" t="n"/>
      <c r="O302" s="211" t="n"/>
      <c r="P302" s="211" t="n"/>
      <c r="Q302" s="211" t="n"/>
    </row>
    <row r="303" ht="15.75" customHeight="1" s="140">
      <c r="A303" s="211" t="n"/>
      <c r="B303" s="211" t="n"/>
      <c r="C303" s="239" t="n"/>
      <c r="D303" s="239" t="n"/>
      <c r="E303" s="239" t="n"/>
      <c r="F303" s="211" t="n"/>
      <c r="G303" s="211" t="n"/>
      <c r="H303" s="211" t="n"/>
      <c r="I303" s="211" t="n"/>
      <c r="J303" s="211" t="n"/>
      <c r="K303" s="211" t="n"/>
      <c r="L303" s="211" t="n"/>
      <c r="M303" s="211" t="n"/>
      <c r="N303" s="211" t="n"/>
      <c r="O303" s="211" t="n"/>
      <c r="P303" s="211" t="n"/>
      <c r="Q303" s="211" t="n"/>
    </row>
    <row r="304" ht="15.75" customHeight="1" s="140">
      <c r="A304" s="211" t="n"/>
      <c r="B304" s="211" t="n"/>
      <c r="C304" s="239" t="n"/>
      <c r="D304" s="239" t="n"/>
      <c r="E304" s="239" t="n"/>
      <c r="F304" s="211" t="n"/>
      <c r="G304" s="211" t="n"/>
      <c r="H304" s="211" t="n"/>
      <c r="I304" s="211" t="n"/>
      <c r="J304" s="211" t="n"/>
      <c r="K304" s="211" t="n"/>
      <c r="L304" s="211" t="n"/>
      <c r="M304" s="211" t="n"/>
      <c r="N304" s="211" t="n"/>
      <c r="O304" s="211" t="n"/>
      <c r="P304" s="211" t="n"/>
      <c r="Q304" s="211" t="n"/>
    </row>
    <row r="305" ht="15.75" customHeight="1" s="140">
      <c r="A305" s="211" t="n"/>
      <c r="B305" s="211" t="n"/>
      <c r="C305" s="239" t="n"/>
      <c r="D305" s="239" t="n"/>
      <c r="E305" s="239" t="n"/>
      <c r="F305" s="211" t="n"/>
      <c r="G305" s="211" t="n"/>
      <c r="H305" s="211" t="n"/>
      <c r="I305" s="211" t="n"/>
      <c r="J305" s="211" t="n"/>
      <c r="K305" s="211" t="n"/>
      <c r="L305" s="211" t="n"/>
      <c r="M305" s="211" t="n"/>
      <c r="N305" s="211" t="n"/>
      <c r="O305" s="211" t="n"/>
      <c r="P305" s="211" t="n"/>
      <c r="Q305" s="211" t="n"/>
    </row>
    <row r="306" ht="15.75" customHeight="1" s="140">
      <c r="A306" s="211" t="n"/>
      <c r="B306" s="211" t="n"/>
      <c r="C306" s="239" t="n"/>
      <c r="D306" s="239" t="n"/>
      <c r="E306" s="239" t="n"/>
      <c r="F306" s="211" t="n"/>
      <c r="G306" s="211" t="n"/>
      <c r="H306" s="211" t="n"/>
      <c r="I306" s="211" t="n"/>
      <c r="J306" s="211" t="n"/>
      <c r="K306" s="211" t="n"/>
      <c r="L306" s="211" t="n"/>
      <c r="M306" s="211" t="n"/>
      <c r="N306" s="211" t="n"/>
      <c r="O306" s="211" t="n"/>
      <c r="P306" s="211" t="n"/>
      <c r="Q306" s="211" t="n"/>
    </row>
    <row r="307" ht="15.75" customHeight="1" s="140">
      <c r="A307" s="211" t="n"/>
      <c r="B307" s="211" t="n"/>
      <c r="C307" s="239" t="n"/>
      <c r="D307" s="239" t="n"/>
      <c r="E307" s="239" t="n"/>
      <c r="F307" s="211" t="n"/>
      <c r="G307" s="211" t="n"/>
      <c r="H307" s="211" t="n"/>
      <c r="I307" s="211" t="n"/>
      <c r="J307" s="211" t="n"/>
      <c r="K307" s="211" t="n"/>
      <c r="L307" s="211" t="n"/>
      <c r="M307" s="211" t="n"/>
      <c r="N307" s="211" t="n"/>
      <c r="O307" s="211" t="n"/>
      <c r="P307" s="211" t="n"/>
      <c r="Q307" s="211" t="n"/>
    </row>
    <row r="308" ht="15.75" customHeight="1" s="140">
      <c r="A308" s="211" t="n"/>
      <c r="B308" s="211" t="n"/>
      <c r="C308" s="239" t="n"/>
      <c r="D308" s="239" t="n"/>
      <c r="E308" s="239" t="n"/>
      <c r="F308" s="211" t="n"/>
      <c r="G308" s="211" t="n"/>
      <c r="H308" s="211" t="n"/>
      <c r="I308" s="211" t="n"/>
      <c r="J308" s="211" t="n"/>
      <c r="K308" s="211" t="n"/>
      <c r="L308" s="211" t="n"/>
      <c r="M308" s="211" t="n"/>
      <c r="N308" s="211" t="n"/>
      <c r="O308" s="211" t="n"/>
      <c r="P308" s="211" t="n"/>
      <c r="Q308" s="211" t="n"/>
    </row>
    <row r="309" ht="15.75" customHeight="1" s="140">
      <c r="A309" s="211" t="n"/>
      <c r="B309" s="211" t="n"/>
      <c r="C309" s="239" t="n"/>
      <c r="D309" s="239" t="n"/>
      <c r="E309" s="239" t="n"/>
      <c r="F309" s="211" t="n"/>
      <c r="G309" s="211" t="n"/>
      <c r="H309" s="211" t="n"/>
      <c r="I309" s="211" t="n"/>
      <c r="J309" s="211" t="n"/>
      <c r="K309" s="211" t="n"/>
      <c r="L309" s="211" t="n"/>
      <c r="M309" s="211" t="n"/>
      <c r="N309" s="211" t="n"/>
      <c r="O309" s="211" t="n"/>
      <c r="P309" s="211" t="n"/>
      <c r="Q309" s="211" t="n"/>
    </row>
    <row r="310" ht="15.75" customHeight="1" s="140">
      <c r="A310" s="211" t="n"/>
      <c r="B310" s="211" t="n"/>
      <c r="C310" s="239" t="n"/>
      <c r="D310" s="239" t="n"/>
      <c r="E310" s="239" t="n"/>
      <c r="F310" s="211" t="n"/>
      <c r="G310" s="211" t="n"/>
      <c r="H310" s="211" t="n"/>
      <c r="I310" s="211" t="n"/>
      <c r="J310" s="211" t="n"/>
      <c r="K310" s="211" t="n"/>
      <c r="L310" s="211" t="n"/>
      <c r="M310" s="211" t="n"/>
      <c r="N310" s="211" t="n"/>
      <c r="O310" s="211" t="n"/>
      <c r="P310" s="211" t="n"/>
      <c r="Q310" s="211" t="n"/>
    </row>
    <row r="311" ht="15.75" customHeight="1" s="140">
      <c r="A311" s="211" t="n"/>
      <c r="B311" s="211" t="n"/>
      <c r="C311" s="239" t="n"/>
      <c r="D311" s="239" t="n"/>
      <c r="E311" s="239" t="n"/>
      <c r="F311" s="211" t="n"/>
      <c r="G311" s="211" t="n"/>
      <c r="H311" s="211" t="n"/>
      <c r="I311" s="211" t="n"/>
      <c r="J311" s="211" t="n"/>
      <c r="K311" s="211" t="n"/>
      <c r="L311" s="211" t="n"/>
      <c r="M311" s="211" t="n"/>
      <c r="N311" s="211" t="n"/>
      <c r="O311" s="211" t="n"/>
      <c r="P311" s="211" t="n"/>
      <c r="Q311" s="211" t="n"/>
    </row>
    <row r="312" ht="15.75" customHeight="1" s="140">
      <c r="A312" s="211" t="n"/>
      <c r="B312" s="211" t="n"/>
      <c r="C312" s="239" t="n"/>
      <c r="D312" s="239" t="n"/>
      <c r="E312" s="239" t="n"/>
      <c r="F312" s="211" t="n"/>
      <c r="G312" s="211" t="n"/>
      <c r="H312" s="211" t="n"/>
      <c r="I312" s="211" t="n"/>
      <c r="J312" s="211" t="n"/>
      <c r="K312" s="211" t="n"/>
      <c r="L312" s="211" t="n"/>
      <c r="M312" s="211" t="n"/>
      <c r="N312" s="211" t="n"/>
      <c r="O312" s="211" t="n"/>
      <c r="P312" s="211" t="n"/>
      <c r="Q312" s="211" t="n"/>
    </row>
    <row r="313" ht="15.75" customHeight="1" s="140">
      <c r="A313" s="211" t="n"/>
      <c r="B313" s="211" t="n"/>
      <c r="C313" s="239" t="n"/>
      <c r="D313" s="239" t="n"/>
      <c r="E313" s="239" t="n"/>
      <c r="F313" s="211" t="n"/>
      <c r="G313" s="211" t="n"/>
      <c r="H313" s="211" t="n"/>
      <c r="I313" s="211" t="n"/>
      <c r="J313" s="211" t="n"/>
      <c r="K313" s="211" t="n"/>
      <c r="L313" s="211" t="n"/>
      <c r="M313" s="211" t="n"/>
      <c r="N313" s="211" t="n"/>
      <c r="O313" s="211" t="n"/>
      <c r="P313" s="211" t="n"/>
      <c r="Q313" s="211" t="n"/>
    </row>
    <row r="314" ht="15.75" customHeight="1" s="140">
      <c r="A314" s="211" t="n"/>
      <c r="B314" s="211" t="n"/>
      <c r="C314" s="239" t="n"/>
      <c r="D314" s="239" t="n"/>
      <c r="E314" s="239" t="n"/>
      <c r="F314" s="211" t="n"/>
      <c r="G314" s="211" t="n"/>
      <c r="H314" s="211" t="n"/>
      <c r="I314" s="211" t="n"/>
      <c r="J314" s="211" t="n"/>
      <c r="K314" s="211" t="n"/>
      <c r="L314" s="211" t="n"/>
      <c r="M314" s="211" t="n"/>
      <c r="N314" s="211" t="n"/>
      <c r="O314" s="211" t="n"/>
      <c r="P314" s="211" t="n"/>
      <c r="Q314" s="211" t="n"/>
    </row>
    <row r="315" ht="15.75" customHeight="1" s="140">
      <c r="A315" s="211" t="n"/>
      <c r="B315" s="211" t="n"/>
      <c r="C315" s="239" t="n"/>
      <c r="D315" s="239" t="n"/>
      <c r="E315" s="239" t="n"/>
      <c r="F315" s="211" t="n"/>
      <c r="G315" s="211" t="n"/>
      <c r="H315" s="211" t="n"/>
      <c r="I315" s="211" t="n"/>
      <c r="J315" s="211" t="n"/>
      <c r="K315" s="211" t="n"/>
      <c r="L315" s="211" t="n"/>
      <c r="M315" s="211" t="n"/>
      <c r="N315" s="211" t="n"/>
      <c r="O315" s="211" t="n"/>
      <c r="P315" s="211" t="n"/>
      <c r="Q315" s="211" t="n"/>
    </row>
    <row r="316" ht="15.75" customHeight="1" s="140">
      <c r="A316" s="211" t="n"/>
      <c r="B316" s="211" t="n"/>
      <c r="C316" s="239" t="n"/>
      <c r="D316" s="239" t="n"/>
      <c r="E316" s="239" t="n"/>
      <c r="F316" s="211" t="n"/>
      <c r="G316" s="211" t="n"/>
      <c r="H316" s="211" t="n"/>
      <c r="I316" s="211" t="n"/>
      <c r="J316" s="211" t="n"/>
      <c r="K316" s="211" t="n"/>
      <c r="L316" s="211" t="n"/>
      <c r="M316" s="211" t="n"/>
      <c r="N316" s="211" t="n"/>
      <c r="O316" s="211" t="n"/>
      <c r="P316" s="211" t="n"/>
      <c r="Q316" s="211" t="n"/>
    </row>
    <row r="317" ht="15.75" customHeight="1" s="140">
      <c r="A317" s="211" t="n"/>
      <c r="B317" s="211" t="n"/>
      <c r="C317" s="239" t="n"/>
      <c r="D317" s="239" t="n"/>
      <c r="E317" s="239" t="n"/>
      <c r="F317" s="211" t="n"/>
      <c r="G317" s="211" t="n"/>
      <c r="H317" s="211" t="n"/>
      <c r="I317" s="211" t="n"/>
      <c r="J317" s="211" t="n"/>
      <c r="K317" s="211" t="n"/>
      <c r="L317" s="211" t="n"/>
      <c r="M317" s="211" t="n"/>
      <c r="N317" s="211" t="n"/>
      <c r="O317" s="211" t="n"/>
      <c r="P317" s="211" t="n"/>
      <c r="Q317" s="211" t="n"/>
    </row>
    <row r="318" ht="15.75" customHeight="1" s="140">
      <c r="A318" s="211" t="n"/>
      <c r="B318" s="211" t="n"/>
      <c r="C318" s="239" t="n"/>
      <c r="D318" s="239" t="n"/>
      <c r="E318" s="239" t="n"/>
      <c r="F318" s="211" t="n"/>
      <c r="G318" s="211" t="n"/>
      <c r="H318" s="211" t="n"/>
      <c r="I318" s="211" t="n"/>
      <c r="J318" s="211" t="n"/>
      <c r="K318" s="211" t="n"/>
      <c r="L318" s="211" t="n"/>
      <c r="M318" s="211" t="n"/>
      <c r="N318" s="211" t="n"/>
      <c r="O318" s="211" t="n"/>
      <c r="P318" s="211" t="n"/>
      <c r="Q318" s="211" t="n"/>
    </row>
    <row r="319" ht="15.75" customHeight="1" s="140">
      <c r="A319" s="211" t="n"/>
      <c r="B319" s="211" t="n"/>
      <c r="C319" s="239" t="n"/>
      <c r="D319" s="239" t="n"/>
      <c r="E319" s="239" t="n"/>
      <c r="F319" s="211" t="n"/>
      <c r="G319" s="211" t="n"/>
      <c r="H319" s="211" t="n"/>
      <c r="I319" s="211" t="n"/>
      <c r="J319" s="211" t="n"/>
      <c r="K319" s="211" t="n"/>
      <c r="L319" s="211" t="n"/>
      <c r="M319" s="211" t="n"/>
      <c r="N319" s="211" t="n"/>
      <c r="O319" s="211" t="n"/>
      <c r="P319" s="211" t="n"/>
      <c r="Q319" s="211" t="n"/>
    </row>
    <row r="320" ht="15.75" customHeight="1" s="140">
      <c r="A320" s="211" t="n"/>
      <c r="B320" s="211" t="n"/>
      <c r="C320" s="239" t="n"/>
      <c r="D320" s="239" t="n"/>
      <c r="E320" s="239" t="n"/>
      <c r="F320" s="211" t="n"/>
      <c r="G320" s="211" t="n"/>
      <c r="H320" s="211" t="n"/>
      <c r="I320" s="211" t="n"/>
      <c r="J320" s="211" t="n"/>
      <c r="K320" s="211" t="n"/>
      <c r="L320" s="211" t="n"/>
      <c r="M320" s="211" t="n"/>
      <c r="N320" s="211" t="n"/>
      <c r="O320" s="211" t="n"/>
      <c r="P320" s="211" t="n"/>
      <c r="Q320" s="211" t="n"/>
    </row>
    <row r="321" ht="15.75" customHeight="1" s="140">
      <c r="A321" s="211" t="n"/>
      <c r="B321" s="211" t="n"/>
      <c r="C321" s="239" t="n"/>
      <c r="D321" s="239" t="n"/>
      <c r="E321" s="239" t="n"/>
      <c r="F321" s="211" t="n"/>
      <c r="G321" s="211" t="n"/>
      <c r="H321" s="211" t="n"/>
      <c r="I321" s="211" t="n"/>
      <c r="J321" s="211" t="n"/>
      <c r="K321" s="211" t="n"/>
      <c r="L321" s="211" t="n"/>
      <c r="M321" s="211" t="n"/>
      <c r="N321" s="211" t="n"/>
      <c r="O321" s="211" t="n"/>
      <c r="P321" s="211" t="n"/>
      <c r="Q321" s="211" t="n"/>
    </row>
    <row r="322" ht="15.75" customHeight="1" s="140">
      <c r="A322" s="211" t="n"/>
      <c r="B322" s="211" t="n"/>
      <c r="C322" s="239" t="n"/>
      <c r="D322" s="239" t="n"/>
      <c r="E322" s="239" t="n"/>
      <c r="F322" s="211" t="n"/>
      <c r="G322" s="211" t="n"/>
      <c r="H322" s="211" t="n"/>
      <c r="I322" s="211" t="n"/>
      <c r="J322" s="211" t="n"/>
      <c r="K322" s="211" t="n"/>
      <c r="L322" s="211" t="n"/>
      <c r="M322" s="211" t="n"/>
      <c r="N322" s="211" t="n"/>
      <c r="O322" s="211" t="n"/>
      <c r="P322" s="211" t="n"/>
      <c r="Q322" s="211" t="n"/>
    </row>
    <row r="323" ht="15.75" customHeight="1" s="140">
      <c r="A323" s="211" t="n"/>
      <c r="B323" s="211" t="n"/>
      <c r="C323" s="239" t="n"/>
      <c r="D323" s="239" t="n"/>
      <c r="E323" s="239" t="n"/>
      <c r="F323" s="211" t="n"/>
      <c r="G323" s="211" t="n"/>
      <c r="H323" s="211" t="n"/>
      <c r="I323" s="211" t="n"/>
      <c r="J323" s="211" t="n"/>
      <c r="K323" s="211" t="n"/>
      <c r="L323" s="211" t="n"/>
      <c r="M323" s="211" t="n"/>
      <c r="N323" s="211" t="n"/>
      <c r="O323" s="211" t="n"/>
      <c r="P323" s="211" t="n"/>
      <c r="Q323" s="211" t="n"/>
    </row>
    <row r="324" ht="15.75" customHeight="1" s="140">
      <c r="A324" s="211" t="n"/>
      <c r="B324" s="211" t="n"/>
      <c r="C324" s="239" t="n"/>
      <c r="D324" s="239" t="n"/>
      <c r="E324" s="239" t="n"/>
      <c r="F324" s="211" t="n"/>
      <c r="G324" s="211" t="n"/>
      <c r="H324" s="211" t="n"/>
      <c r="I324" s="211" t="n"/>
      <c r="J324" s="211" t="n"/>
      <c r="K324" s="211" t="n"/>
      <c r="L324" s="211" t="n"/>
      <c r="M324" s="211" t="n"/>
      <c r="N324" s="211" t="n"/>
      <c r="O324" s="211" t="n"/>
      <c r="P324" s="211" t="n"/>
      <c r="Q324" s="211" t="n"/>
    </row>
    <row r="325" ht="15.75" customHeight="1" s="140">
      <c r="A325" s="211" t="n"/>
      <c r="B325" s="211" t="n"/>
      <c r="C325" s="239" t="n"/>
      <c r="D325" s="239" t="n"/>
      <c r="E325" s="239" t="n"/>
      <c r="F325" s="211" t="n"/>
      <c r="G325" s="211" t="n"/>
      <c r="H325" s="211" t="n"/>
      <c r="I325" s="211" t="n"/>
      <c r="J325" s="211" t="n"/>
      <c r="K325" s="211" t="n"/>
      <c r="L325" s="211" t="n"/>
      <c r="M325" s="211" t="n"/>
      <c r="N325" s="211" t="n"/>
      <c r="O325" s="211" t="n"/>
      <c r="P325" s="211" t="n"/>
      <c r="Q325" s="211" t="n"/>
    </row>
    <row r="326" ht="15.75" customHeight="1" s="140">
      <c r="A326" s="211" t="n"/>
      <c r="B326" s="211" t="n"/>
      <c r="C326" s="239" t="n"/>
      <c r="D326" s="239" t="n"/>
      <c r="E326" s="239" t="n"/>
      <c r="F326" s="211" t="n"/>
      <c r="G326" s="211" t="n"/>
      <c r="H326" s="211" t="n"/>
      <c r="I326" s="211" t="n"/>
      <c r="J326" s="211" t="n"/>
      <c r="K326" s="211" t="n"/>
      <c r="L326" s="211" t="n"/>
      <c r="M326" s="211" t="n"/>
      <c r="N326" s="211" t="n"/>
      <c r="O326" s="211" t="n"/>
      <c r="P326" s="211" t="n"/>
      <c r="Q326" s="211" t="n"/>
    </row>
    <row r="327" ht="15.75" customHeight="1" s="140">
      <c r="A327" s="211" t="n"/>
      <c r="B327" s="211" t="n"/>
      <c r="C327" s="239" t="n"/>
      <c r="D327" s="239" t="n"/>
      <c r="E327" s="239" t="n"/>
      <c r="F327" s="211" t="n"/>
      <c r="G327" s="211" t="n"/>
      <c r="H327" s="211" t="n"/>
      <c r="I327" s="211" t="n"/>
      <c r="J327" s="211" t="n"/>
      <c r="K327" s="211" t="n"/>
      <c r="L327" s="211" t="n"/>
      <c r="M327" s="211" t="n"/>
      <c r="N327" s="211" t="n"/>
      <c r="O327" s="211" t="n"/>
      <c r="P327" s="211" t="n"/>
      <c r="Q327" s="211" t="n"/>
    </row>
    <row r="328" ht="15.75" customHeight="1" s="140">
      <c r="A328" s="211" t="n"/>
      <c r="B328" s="211" t="n"/>
      <c r="C328" s="239" t="n"/>
      <c r="D328" s="239" t="n"/>
      <c r="E328" s="239" t="n"/>
      <c r="F328" s="211" t="n"/>
      <c r="G328" s="211" t="n"/>
      <c r="H328" s="211" t="n"/>
      <c r="I328" s="211" t="n"/>
      <c r="J328" s="211" t="n"/>
      <c r="K328" s="211" t="n"/>
      <c r="L328" s="211" t="n"/>
      <c r="M328" s="211" t="n"/>
      <c r="N328" s="211" t="n"/>
      <c r="O328" s="211" t="n"/>
      <c r="P328" s="211" t="n"/>
      <c r="Q328" s="211" t="n"/>
    </row>
    <row r="329" ht="15.75" customHeight="1" s="140">
      <c r="A329" s="211" t="n"/>
      <c r="B329" s="211" t="n"/>
      <c r="C329" s="239" t="n"/>
      <c r="D329" s="239" t="n"/>
      <c r="E329" s="239" t="n"/>
      <c r="F329" s="211" t="n"/>
      <c r="G329" s="211" t="n"/>
      <c r="H329" s="211" t="n"/>
      <c r="I329" s="211" t="n"/>
      <c r="J329" s="211" t="n"/>
      <c r="K329" s="211" t="n"/>
      <c r="L329" s="211" t="n"/>
      <c r="M329" s="211" t="n"/>
      <c r="N329" s="211" t="n"/>
      <c r="O329" s="211" t="n"/>
      <c r="P329" s="211" t="n"/>
      <c r="Q329" s="211" t="n"/>
    </row>
    <row r="330" ht="15.75" customHeight="1" s="140">
      <c r="A330" s="211" t="n"/>
      <c r="B330" s="211" t="n"/>
      <c r="C330" s="239" t="n"/>
      <c r="D330" s="239" t="n"/>
      <c r="E330" s="239" t="n"/>
      <c r="F330" s="211" t="n"/>
      <c r="G330" s="211" t="n"/>
      <c r="H330" s="211" t="n"/>
      <c r="I330" s="211" t="n"/>
      <c r="J330" s="211" t="n"/>
      <c r="K330" s="211" t="n"/>
      <c r="L330" s="211" t="n"/>
      <c r="M330" s="211" t="n"/>
      <c r="N330" s="211" t="n"/>
      <c r="O330" s="211" t="n"/>
      <c r="P330" s="211" t="n"/>
      <c r="Q330" s="211" t="n"/>
    </row>
    <row r="331" ht="15.75" customHeight="1" s="140">
      <c r="A331" s="211" t="n"/>
      <c r="B331" s="211" t="n"/>
      <c r="C331" s="239" t="n"/>
      <c r="D331" s="239" t="n"/>
      <c r="E331" s="239" t="n"/>
      <c r="F331" s="211" t="n"/>
      <c r="G331" s="211" t="n"/>
      <c r="H331" s="211" t="n"/>
      <c r="I331" s="211" t="n"/>
      <c r="J331" s="211" t="n"/>
      <c r="K331" s="211" t="n"/>
      <c r="L331" s="211" t="n"/>
      <c r="M331" s="211" t="n"/>
      <c r="N331" s="211" t="n"/>
      <c r="O331" s="211" t="n"/>
      <c r="P331" s="211" t="n"/>
      <c r="Q331" s="211" t="n"/>
    </row>
    <row r="332" ht="15.75" customHeight="1" s="140">
      <c r="A332" s="211" t="n"/>
      <c r="B332" s="211" t="n"/>
      <c r="C332" s="239" t="n"/>
      <c r="D332" s="239" t="n"/>
      <c r="E332" s="239" t="n"/>
      <c r="F332" s="211" t="n"/>
      <c r="G332" s="211" t="n"/>
      <c r="H332" s="211" t="n"/>
      <c r="I332" s="211" t="n"/>
      <c r="J332" s="211" t="n"/>
      <c r="K332" s="211" t="n"/>
      <c r="L332" s="211" t="n"/>
      <c r="M332" s="211" t="n"/>
      <c r="N332" s="211" t="n"/>
      <c r="O332" s="211" t="n"/>
      <c r="P332" s="211" t="n"/>
      <c r="Q332" s="211" t="n"/>
    </row>
    <row r="333" ht="15.75" customHeight="1" s="140">
      <c r="A333" s="211" t="n"/>
      <c r="B333" s="211" t="n"/>
      <c r="C333" s="239" t="n"/>
      <c r="D333" s="239" t="n"/>
      <c r="E333" s="239" t="n"/>
      <c r="F333" s="211" t="n"/>
      <c r="G333" s="211" t="n"/>
      <c r="H333" s="211" t="n"/>
      <c r="I333" s="211" t="n"/>
      <c r="J333" s="211" t="n"/>
      <c r="K333" s="211" t="n"/>
      <c r="L333" s="211" t="n"/>
      <c r="M333" s="211" t="n"/>
      <c r="N333" s="211" t="n"/>
      <c r="O333" s="211" t="n"/>
      <c r="P333" s="211" t="n"/>
      <c r="Q333" s="211" t="n"/>
    </row>
    <row r="334" ht="15.75" customHeight="1" s="140">
      <c r="A334" s="211" t="n"/>
      <c r="B334" s="211" t="n"/>
      <c r="C334" s="239" t="n"/>
      <c r="D334" s="239" t="n"/>
      <c r="E334" s="239" t="n"/>
      <c r="F334" s="211" t="n"/>
      <c r="G334" s="211" t="n"/>
      <c r="H334" s="211" t="n"/>
      <c r="I334" s="211" t="n"/>
      <c r="J334" s="211" t="n"/>
      <c r="K334" s="211" t="n"/>
      <c r="L334" s="211" t="n"/>
      <c r="M334" s="211" t="n"/>
      <c r="N334" s="211" t="n"/>
      <c r="O334" s="211" t="n"/>
      <c r="P334" s="211" t="n"/>
      <c r="Q334" s="211" t="n"/>
    </row>
    <row r="335" ht="15.75" customHeight="1" s="140">
      <c r="A335" s="211" t="n"/>
      <c r="B335" s="211" t="n"/>
      <c r="C335" s="239" t="n"/>
      <c r="D335" s="239" t="n"/>
      <c r="E335" s="239" t="n"/>
      <c r="F335" s="211" t="n"/>
      <c r="G335" s="211" t="n"/>
      <c r="H335" s="211" t="n"/>
      <c r="I335" s="211" t="n"/>
      <c r="J335" s="211" t="n"/>
      <c r="K335" s="211" t="n"/>
      <c r="L335" s="211" t="n"/>
      <c r="M335" s="211" t="n"/>
      <c r="N335" s="211" t="n"/>
      <c r="O335" s="211" t="n"/>
      <c r="P335" s="211" t="n"/>
      <c r="Q335" s="211" t="n"/>
    </row>
    <row r="336" ht="15.75" customHeight="1" s="140">
      <c r="A336" s="211" t="n"/>
      <c r="B336" s="211" t="n"/>
      <c r="C336" s="239" t="n"/>
      <c r="D336" s="239" t="n"/>
      <c r="E336" s="239" t="n"/>
      <c r="F336" s="211" t="n"/>
      <c r="G336" s="211" t="n"/>
      <c r="H336" s="211" t="n"/>
      <c r="I336" s="211" t="n"/>
      <c r="J336" s="211" t="n"/>
      <c r="K336" s="211" t="n"/>
      <c r="L336" s="211" t="n"/>
      <c r="M336" s="211" t="n"/>
      <c r="N336" s="211" t="n"/>
      <c r="O336" s="211" t="n"/>
      <c r="P336" s="211" t="n"/>
      <c r="Q336" s="211" t="n"/>
    </row>
    <row r="337" ht="15.75" customHeight="1" s="140">
      <c r="A337" s="211" t="n"/>
      <c r="B337" s="211" t="n"/>
      <c r="C337" s="239" t="n"/>
      <c r="D337" s="239" t="n"/>
      <c r="E337" s="239" t="n"/>
      <c r="F337" s="211" t="n"/>
      <c r="G337" s="211" t="n"/>
      <c r="H337" s="211" t="n"/>
      <c r="I337" s="211" t="n"/>
      <c r="J337" s="211" t="n"/>
      <c r="K337" s="211" t="n"/>
      <c r="L337" s="211" t="n"/>
      <c r="M337" s="211" t="n"/>
      <c r="N337" s="211" t="n"/>
      <c r="O337" s="211" t="n"/>
      <c r="P337" s="211" t="n"/>
      <c r="Q337" s="211" t="n"/>
    </row>
    <row r="338" ht="15.75" customHeight="1" s="140">
      <c r="A338" s="211" t="n"/>
      <c r="B338" s="211" t="n"/>
      <c r="C338" s="239" t="n"/>
      <c r="D338" s="239" t="n"/>
      <c r="E338" s="239" t="n"/>
      <c r="F338" s="211" t="n"/>
      <c r="G338" s="211" t="n"/>
      <c r="H338" s="211" t="n"/>
      <c r="I338" s="211" t="n"/>
      <c r="J338" s="211" t="n"/>
      <c r="K338" s="211" t="n"/>
      <c r="L338" s="211" t="n"/>
      <c r="M338" s="211" t="n"/>
      <c r="N338" s="211" t="n"/>
      <c r="O338" s="211" t="n"/>
      <c r="P338" s="211" t="n"/>
      <c r="Q338" s="211" t="n"/>
    </row>
    <row r="339" ht="15.75" customHeight="1" s="140">
      <c r="A339" s="211" t="n"/>
      <c r="B339" s="211" t="n"/>
      <c r="C339" s="239" t="n"/>
      <c r="D339" s="239" t="n"/>
      <c r="E339" s="239" t="n"/>
      <c r="F339" s="211" t="n"/>
      <c r="G339" s="211" t="n"/>
      <c r="H339" s="211" t="n"/>
      <c r="I339" s="211" t="n"/>
      <c r="J339" s="211" t="n"/>
      <c r="K339" s="211" t="n"/>
      <c r="L339" s="211" t="n"/>
      <c r="M339" s="211" t="n"/>
      <c r="N339" s="211" t="n"/>
      <c r="O339" s="211" t="n"/>
      <c r="P339" s="211" t="n"/>
      <c r="Q339" s="211" t="n"/>
    </row>
    <row r="340" ht="15.75" customHeight="1" s="140">
      <c r="A340" s="211" t="n"/>
      <c r="B340" s="211" t="n"/>
      <c r="C340" s="239" t="n"/>
      <c r="D340" s="239" t="n"/>
      <c r="E340" s="239" t="n"/>
      <c r="F340" s="211" t="n"/>
      <c r="G340" s="211" t="n"/>
      <c r="H340" s="211" t="n"/>
      <c r="I340" s="211" t="n"/>
      <c r="J340" s="211" t="n"/>
      <c r="K340" s="211" t="n"/>
      <c r="L340" s="211" t="n"/>
      <c r="M340" s="211" t="n"/>
      <c r="N340" s="211" t="n"/>
      <c r="O340" s="211" t="n"/>
      <c r="P340" s="211" t="n"/>
      <c r="Q340" s="211" t="n"/>
    </row>
    <row r="341" ht="15.75" customHeight="1" s="140">
      <c r="A341" s="211" t="n"/>
      <c r="B341" s="211" t="n"/>
      <c r="C341" s="239" t="n"/>
      <c r="D341" s="239" t="n"/>
      <c r="E341" s="239" t="n"/>
      <c r="F341" s="211" t="n"/>
      <c r="G341" s="211" t="n"/>
      <c r="H341" s="211" t="n"/>
      <c r="I341" s="211" t="n"/>
      <c r="J341" s="211" t="n"/>
      <c r="K341" s="211" t="n"/>
      <c r="L341" s="211" t="n"/>
      <c r="M341" s="211" t="n"/>
      <c r="N341" s="211" t="n"/>
      <c r="O341" s="211" t="n"/>
      <c r="P341" s="211" t="n"/>
      <c r="Q341" s="211" t="n"/>
    </row>
    <row r="342" ht="15.75" customHeight="1" s="140">
      <c r="A342" s="211" t="n"/>
      <c r="B342" s="211" t="n"/>
      <c r="C342" s="239" t="n"/>
      <c r="D342" s="239" t="n"/>
      <c r="E342" s="239" t="n"/>
      <c r="F342" s="211" t="n"/>
      <c r="G342" s="211" t="n"/>
      <c r="H342" s="211" t="n"/>
      <c r="I342" s="211" t="n"/>
      <c r="J342" s="211" t="n"/>
      <c r="K342" s="211" t="n"/>
      <c r="L342" s="211" t="n"/>
      <c r="M342" s="211" t="n"/>
      <c r="N342" s="211" t="n"/>
      <c r="O342" s="211" t="n"/>
      <c r="P342" s="211" t="n"/>
      <c r="Q342" s="211" t="n"/>
    </row>
    <row r="343" ht="15.75" customHeight="1" s="140">
      <c r="A343" s="211" t="n"/>
      <c r="B343" s="211" t="n"/>
      <c r="C343" s="239" t="n"/>
      <c r="D343" s="239" t="n"/>
      <c r="E343" s="239" t="n"/>
      <c r="F343" s="211" t="n"/>
      <c r="G343" s="211" t="n"/>
      <c r="H343" s="211" t="n"/>
      <c r="I343" s="211" t="n"/>
      <c r="J343" s="211" t="n"/>
      <c r="K343" s="211" t="n"/>
      <c r="L343" s="211" t="n"/>
      <c r="M343" s="211" t="n"/>
      <c r="N343" s="211" t="n"/>
      <c r="O343" s="211" t="n"/>
      <c r="P343" s="211" t="n"/>
      <c r="Q343" s="211" t="n"/>
    </row>
    <row r="344" ht="15.75" customHeight="1" s="140">
      <c r="A344" s="211" t="n"/>
      <c r="B344" s="211" t="n"/>
      <c r="C344" s="239" t="n"/>
      <c r="D344" s="239" t="n"/>
      <c r="E344" s="239" t="n"/>
      <c r="F344" s="211" t="n"/>
      <c r="G344" s="211" t="n"/>
      <c r="H344" s="211" t="n"/>
      <c r="I344" s="211" t="n"/>
      <c r="J344" s="211" t="n"/>
      <c r="K344" s="211" t="n"/>
      <c r="L344" s="211" t="n"/>
      <c r="M344" s="211" t="n"/>
      <c r="N344" s="211" t="n"/>
      <c r="O344" s="211" t="n"/>
      <c r="P344" s="211" t="n"/>
      <c r="Q344" s="211" t="n"/>
    </row>
    <row r="345" ht="15.75" customHeight="1" s="140">
      <c r="A345" s="211" t="n"/>
      <c r="B345" s="211" t="n"/>
      <c r="C345" s="239" t="n"/>
      <c r="D345" s="239" t="n"/>
      <c r="E345" s="239" t="n"/>
      <c r="F345" s="211" t="n"/>
      <c r="G345" s="211" t="n"/>
      <c r="H345" s="211" t="n"/>
      <c r="I345" s="211" t="n"/>
      <c r="J345" s="211" t="n"/>
      <c r="K345" s="211" t="n"/>
      <c r="L345" s="211" t="n"/>
      <c r="M345" s="211" t="n"/>
      <c r="N345" s="211" t="n"/>
      <c r="O345" s="211" t="n"/>
      <c r="P345" s="211" t="n"/>
      <c r="Q345" s="211" t="n"/>
    </row>
    <row r="346" ht="15.75" customHeight="1" s="140">
      <c r="A346" s="211" t="n"/>
      <c r="B346" s="211" t="n"/>
      <c r="C346" s="239" t="n"/>
      <c r="D346" s="239" t="n"/>
      <c r="E346" s="239" t="n"/>
      <c r="F346" s="211" t="n"/>
      <c r="G346" s="211" t="n"/>
      <c r="H346" s="211" t="n"/>
      <c r="I346" s="211" t="n"/>
      <c r="J346" s="211" t="n"/>
      <c r="K346" s="211" t="n"/>
      <c r="L346" s="211" t="n"/>
      <c r="M346" s="211" t="n"/>
      <c r="N346" s="211" t="n"/>
      <c r="O346" s="211" t="n"/>
      <c r="P346" s="211" t="n"/>
      <c r="Q346" s="211" t="n"/>
    </row>
    <row r="347" ht="15.75" customHeight="1" s="140">
      <c r="A347" s="211" t="n"/>
      <c r="B347" s="211" t="n"/>
      <c r="C347" s="239" t="n"/>
      <c r="D347" s="239" t="n"/>
      <c r="E347" s="239" t="n"/>
      <c r="F347" s="211" t="n"/>
      <c r="G347" s="211" t="n"/>
      <c r="H347" s="211" t="n"/>
      <c r="I347" s="211" t="n"/>
      <c r="J347" s="211" t="n"/>
      <c r="K347" s="211" t="n"/>
      <c r="L347" s="211" t="n"/>
      <c r="M347" s="211" t="n"/>
      <c r="N347" s="211" t="n"/>
      <c r="O347" s="211" t="n"/>
      <c r="P347" s="211" t="n"/>
      <c r="Q347" s="211" t="n"/>
    </row>
    <row r="348" ht="15.75" customHeight="1" s="140">
      <c r="A348" s="211" t="n"/>
      <c r="B348" s="211" t="n"/>
      <c r="C348" s="239" t="n"/>
      <c r="D348" s="239" t="n"/>
      <c r="E348" s="239" t="n"/>
      <c r="F348" s="211" t="n"/>
      <c r="G348" s="211" t="n"/>
      <c r="H348" s="211" t="n"/>
      <c r="I348" s="211" t="n"/>
      <c r="J348" s="211" t="n"/>
      <c r="K348" s="211" t="n"/>
      <c r="L348" s="211" t="n"/>
      <c r="M348" s="211" t="n"/>
      <c r="N348" s="211" t="n"/>
      <c r="O348" s="211" t="n"/>
      <c r="P348" s="211" t="n"/>
      <c r="Q348" s="211" t="n"/>
    </row>
    <row r="349" ht="15.75" customHeight="1" s="140">
      <c r="A349" s="211" t="n"/>
      <c r="B349" s="211" t="n"/>
      <c r="C349" s="239" t="n"/>
      <c r="D349" s="239" t="n"/>
      <c r="E349" s="239" t="n"/>
      <c r="F349" s="211" t="n"/>
      <c r="G349" s="211" t="n"/>
      <c r="H349" s="211" t="n"/>
      <c r="I349" s="211" t="n"/>
      <c r="J349" s="211" t="n"/>
      <c r="K349" s="211" t="n"/>
      <c r="L349" s="211" t="n"/>
      <c r="M349" s="211" t="n"/>
      <c r="N349" s="211" t="n"/>
      <c r="O349" s="211" t="n"/>
      <c r="P349" s="211" t="n"/>
      <c r="Q349" s="211" t="n"/>
    </row>
    <row r="350" ht="15.75" customHeight="1" s="140">
      <c r="A350" s="211" t="n"/>
      <c r="B350" s="211" t="n"/>
      <c r="C350" s="239" t="n"/>
      <c r="D350" s="239" t="n"/>
      <c r="E350" s="239" t="n"/>
      <c r="F350" s="211" t="n"/>
      <c r="G350" s="211" t="n"/>
      <c r="H350" s="211" t="n"/>
      <c r="I350" s="211" t="n"/>
      <c r="J350" s="211" t="n"/>
      <c r="K350" s="211" t="n"/>
      <c r="L350" s="211" t="n"/>
      <c r="M350" s="211" t="n"/>
      <c r="N350" s="211" t="n"/>
      <c r="O350" s="211" t="n"/>
      <c r="P350" s="211" t="n"/>
      <c r="Q350" s="211" t="n"/>
    </row>
    <row r="351" ht="15.75" customHeight="1" s="140">
      <c r="A351" s="211" t="n"/>
      <c r="B351" s="211" t="n"/>
      <c r="C351" s="239" t="n"/>
      <c r="D351" s="239" t="n"/>
      <c r="E351" s="239" t="n"/>
      <c r="F351" s="211" t="n"/>
      <c r="G351" s="211" t="n"/>
      <c r="H351" s="211" t="n"/>
      <c r="I351" s="211" t="n"/>
      <c r="J351" s="211" t="n"/>
      <c r="K351" s="211" t="n"/>
      <c r="L351" s="211" t="n"/>
      <c r="M351" s="211" t="n"/>
      <c r="N351" s="211" t="n"/>
      <c r="O351" s="211" t="n"/>
      <c r="P351" s="211" t="n"/>
      <c r="Q351" s="211" t="n"/>
    </row>
    <row r="352" ht="15.75" customHeight="1" s="140">
      <c r="A352" s="211" t="n"/>
      <c r="B352" s="211" t="n"/>
      <c r="C352" s="239" t="n"/>
      <c r="D352" s="239" t="n"/>
      <c r="E352" s="239" t="n"/>
      <c r="F352" s="211" t="n"/>
      <c r="G352" s="211" t="n"/>
      <c r="H352" s="211" t="n"/>
      <c r="I352" s="211" t="n"/>
      <c r="J352" s="211" t="n"/>
      <c r="K352" s="211" t="n"/>
      <c r="L352" s="211" t="n"/>
      <c r="M352" s="211" t="n"/>
      <c r="N352" s="211" t="n"/>
      <c r="O352" s="211" t="n"/>
      <c r="P352" s="211" t="n"/>
      <c r="Q352" s="211" t="n"/>
    </row>
    <row r="353" ht="15.75" customHeight="1" s="140">
      <c r="A353" s="211" t="n"/>
      <c r="B353" s="211" t="n"/>
      <c r="C353" s="239" t="n"/>
      <c r="D353" s="239" t="n"/>
      <c r="E353" s="239" t="n"/>
      <c r="F353" s="211" t="n"/>
      <c r="G353" s="211" t="n"/>
      <c r="H353" s="211" t="n"/>
      <c r="I353" s="211" t="n"/>
      <c r="J353" s="211" t="n"/>
      <c r="K353" s="211" t="n"/>
      <c r="L353" s="211" t="n"/>
      <c r="M353" s="211" t="n"/>
      <c r="N353" s="211" t="n"/>
      <c r="O353" s="211" t="n"/>
      <c r="P353" s="211" t="n"/>
      <c r="Q353" s="211" t="n"/>
    </row>
    <row r="354" ht="15.75" customHeight="1" s="140">
      <c r="A354" s="211" t="n"/>
      <c r="B354" s="211" t="n"/>
      <c r="C354" s="239" t="n"/>
      <c r="D354" s="239" t="n"/>
      <c r="E354" s="239" t="n"/>
      <c r="F354" s="211" t="n"/>
      <c r="G354" s="211" t="n"/>
      <c r="H354" s="211" t="n"/>
      <c r="I354" s="211" t="n"/>
      <c r="J354" s="211" t="n"/>
      <c r="K354" s="211" t="n"/>
      <c r="L354" s="211" t="n"/>
      <c r="M354" s="211" t="n"/>
      <c r="N354" s="211" t="n"/>
      <c r="O354" s="211" t="n"/>
      <c r="P354" s="211" t="n"/>
      <c r="Q354" s="211" t="n"/>
    </row>
    <row r="355" ht="15.75" customHeight="1" s="140">
      <c r="A355" s="211" t="n"/>
      <c r="B355" s="211" t="n"/>
      <c r="C355" s="239" t="n"/>
      <c r="D355" s="239" t="n"/>
      <c r="E355" s="239" t="n"/>
      <c r="F355" s="211" t="n"/>
      <c r="G355" s="211" t="n"/>
      <c r="H355" s="211" t="n"/>
      <c r="I355" s="211" t="n"/>
      <c r="J355" s="211" t="n"/>
      <c r="K355" s="211" t="n"/>
      <c r="L355" s="211" t="n"/>
      <c r="M355" s="211" t="n"/>
      <c r="N355" s="211" t="n"/>
      <c r="O355" s="211" t="n"/>
      <c r="P355" s="211" t="n"/>
      <c r="Q355" s="211" t="n"/>
    </row>
    <row r="356" ht="15.75" customHeight="1" s="140">
      <c r="A356" s="211" t="n"/>
      <c r="B356" s="211" t="n"/>
      <c r="C356" s="239" t="n"/>
      <c r="D356" s="239" t="n"/>
      <c r="E356" s="239" t="n"/>
      <c r="F356" s="211" t="n"/>
      <c r="G356" s="211" t="n"/>
      <c r="H356" s="211" t="n"/>
      <c r="I356" s="211" t="n"/>
      <c r="J356" s="211" t="n"/>
      <c r="K356" s="211" t="n"/>
      <c r="L356" s="211" t="n"/>
      <c r="M356" s="211" t="n"/>
      <c r="N356" s="211" t="n"/>
      <c r="O356" s="211" t="n"/>
      <c r="P356" s="211" t="n"/>
      <c r="Q356" s="211" t="n"/>
    </row>
    <row r="357" ht="15.75" customHeight="1" s="140">
      <c r="A357" s="211" t="n"/>
      <c r="B357" s="211" t="n"/>
      <c r="C357" s="239" t="n"/>
      <c r="D357" s="239" t="n"/>
      <c r="E357" s="239" t="n"/>
      <c r="F357" s="211" t="n"/>
      <c r="G357" s="211" t="n"/>
      <c r="H357" s="211" t="n"/>
      <c r="I357" s="211" t="n"/>
      <c r="J357" s="211" t="n"/>
      <c r="K357" s="211" t="n"/>
      <c r="L357" s="211" t="n"/>
      <c r="M357" s="211" t="n"/>
      <c r="N357" s="211" t="n"/>
      <c r="O357" s="211" t="n"/>
      <c r="P357" s="211" t="n"/>
      <c r="Q357" s="211" t="n"/>
    </row>
    <row r="358" ht="15.75" customHeight="1" s="140">
      <c r="A358" s="211" t="n"/>
      <c r="B358" s="211" t="n"/>
      <c r="C358" s="239" t="n"/>
      <c r="D358" s="239" t="n"/>
      <c r="E358" s="239" t="n"/>
      <c r="F358" s="211" t="n"/>
      <c r="G358" s="211" t="n"/>
      <c r="H358" s="211" t="n"/>
      <c r="I358" s="211" t="n"/>
      <c r="J358" s="211" t="n"/>
      <c r="K358" s="211" t="n"/>
      <c r="L358" s="211" t="n"/>
      <c r="M358" s="211" t="n"/>
      <c r="N358" s="211" t="n"/>
      <c r="O358" s="211" t="n"/>
      <c r="P358" s="211" t="n"/>
      <c r="Q358" s="211" t="n"/>
    </row>
    <row r="359" ht="15.75" customHeight="1" s="140">
      <c r="A359" s="211" t="n"/>
      <c r="B359" s="211" t="n"/>
      <c r="C359" s="239" t="n"/>
      <c r="D359" s="239" t="n"/>
      <c r="E359" s="239" t="n"/>
      <c r="F359" s="211" t="n"/>
      <c r="G359" s="211" t="n"/>
      <c r="H359" s="211" t="n"/>
      <c r="I359" s="211" t="n"/>
      <c r="J359" s="211" t="n"/>
      <c r="K359" s="211" t="n"/>
      <c r="L359" s="211" t="n"/>
      <c r="M359" s="211" t="n"/>
      <c r="N359" s="211" t="n"/>
      <c r="O359" s="211" t="n"/>
      <c r="P359" s="211" t="n"/>
      <c r="Q359" s="211" t="n"/>
    </row>
    <row r="360" ht="15.75" customHeight="1" s="140">
      <c r="A360" s="211" t="n"/>
      <c r="B360" s="211" t="n"/>
      <c r="C360" s="239" t="n"/>
      <c r="D360" s="239" t="n"/>
      <c r="E360" s="239" t="n"/>
      <c r="F360" s="211" t="n"/>
      <c r="G360" s="211" t="n"/>
      <c r="H360" s="211" t="n"/>
      <c r="I360" s="211" t="n"/>
      <c r="J360" s="211" t="n"/>
      <c r="K360" s="211" t="n"/>
      <c r="L360" s="211" t="n"/>
      <c r="M360" s="211" t="n"/>
      <c r="N360" s="211" t="n"/>
      <c r="O360" s="211" t="n"/>
      <c r="P360" s="211" t="n"/>
      <c r="Q360" s="211" t="n"/>
    </row>
    <row r="361" ht="15.75" customHeight="1" s="140">
      <c r="A361" s="211" t="n"/>
      <c r="B361" s="211" t="n"/>
      <c r="C361" s="239" t="n"/>
      <c r="D361" s="239" t="n"/>
      <c r="E361" s="239" t="n"/>
      <c r="F361" s="211" t="n"/>
      <c r="G361" s="211" t="n"/>
      <c r="H361" s="211" t="n"/>
      <c r="I361" s="211" t="n"/>
      <c r="J361" s="211" t="n"/>
      <c r="K361" s="211" t="n"/>
      <c r="L361" s="211" t="n"/>
      <c r="M361" s="211" t="n"/>
      <c r="N361" s="211" t="n"/>
      <c r="O361" s="211" t="n"/>
      <c r="P361" s="211" t="n"/>
      <c r="Q361" s="211" t="n"/>
    </row>
    <row r="362" ht="15.75" customHeight="1" s="140">
      <c r="A362" s="211" t="n"/>
      <c r="B362" s="211" t="n"/>
      <c r="C362" s="239" t="n"/>
      <c r="D362" s="239" t="n"/>
      <c r="E362" s="239" t="n"/>
      <c r="F362" s="211" t="n"/>
      <c r="G362" s="211" t="n"/>
      <c r="H362" s="211" t="n"/>
      <c r="I362" s="211" t="n"/>
      <c r="J362" s="211" t="n"/>
      <c r="K362" s="211" t="n"/>
      <c r="L362" s="211" t="n"/>
      <c r="M362" s="211" t="n"/>
      <c r="N362" s="211" t="n"/>
      <c r="O362" s="211" t="n"/>
      <c r="P362" s="211" t="n"/>
      <c r="Q362" s="211" t="n"/>
    </row>
    <row r="363" ht="15.75" customHeight="1" s="140">
      <c r="A363" s="211" t="n"/>
      <c r="B363" s="211" t="n"/>
      <c r="C363" s="239" t="n"/>
      <c r="D363" s="239" t="n"/>
      <c r="E363" s="239" t="n"/>
      <c r="F363" s="211" t="n"/>
      <c r="G363" s="211" t="n"/>
      <c r="H363" s="211" t="n"/>
      <c r="I363" s="211" t="n"/>
      <c r="J363" s="211" t="n"/>
      <c r="K363" s="211" t="n"/>
      <c r="L363" s="211" t="n"/>
      <c r="M363" s="211" t="n"/>
      <c r="N363" s="211" t="n"/>
      <c r="O363" s="211" t="n"/>
      <c r="P363" s="211" t="n"/>
      <c r="Q363" s="211" t="n"/>
    </row>
    <row r="364" ht="15.75" customHeight="1" s="140">
      <c r="A364" s="211" t="n"/>
      <c r="B364" s="211" t="n"/>
      <c r="C364" s="239" t="n"/>
      <c r="D364" s="239" t="n"/>
      <c r="E364" s="239" t="n"/>
      <c r="F364" s="211" t="n"/>
      <c r="G364" s="211" t="n"/>
      <c r="H364" s="211" t="n"/>
      <c r="I364" s="211" t="n"/>
      <c r="J364" s="211" t="n"/>
      <c r="K364" s="211" t="n"/>
      <c r="L364" s="211" t="n"/>
      <c r="M364" s="211" t="n"/>
      <c r="N364" s="211" t="n"/>
      <c r="O364" s="211" t="n"/>
      <c r="P364" s="211" t="n"/>
      <c r="Q364" s="211" t="n"/>
    </row>
    <row r="365" ht="15.75" customHeight="1" s="140">
      <c r="A365" s="211" t="n"/>
      <c r="B365" s="211" t="n"/>
      <c r="C365" s="239" t="n"/>
      <c r="D365" s="239" t="n"/>
      <c r="E365" s="239" t="n"/>
      <c r="F365" s="211" t="n"/>
      <c r="G365" s="211" t="n"/>
      <c r="H365" s="211" t="n"/>
      <c r="I365" s="211" t="n"/>
      <c r="J365" s="211" t="n"/>
      <c r="K365" s="211" t="n"/>
      <c r="L365" s="211" t="n"/>
      <c r="M365" s="211" t="n"/>
      <c r="N365" s="211" t="n"/>
      <c r="O365" s="211" t="n"/>
      <c r="P365" s="211" t="n"/>
      <c r="Q365" s="211" t="n"/>
    </row>
    <row r="366" ht="15.75" customHeight="1" s="140">
      <c r="A366" s="211" t="n"/>
      <c r="B366" s="211" t="n"/>
      <c r="C366" s="239" t="n"/>
      <c r="D366" s="239" t="n"/>
      <c r="E366" s="239" t="n"/>
      <c r="F366" s="211" t="n"/>
      <c r="G366" s="211" t="n"/>
      <c r="H366" s="211" t="n"/>
      <c r="I366" s="211" t="n"/>
      <c r="J366" s="211" t="n"/>
      <c r="K366" s="211" t="n"/>
      <c r="L366" s="211" t="n"/>
      <c r="M366" s="211" t="n"/>
      <c r="N366" s="211" t="n"/>
      <c r="O366" s="211" t="n"/>
      <c r="P366" s="211" t="n"/>
      <c r="Q366" s="211" t="n"/>
    </row>
    <row r="367" ht="15.75" customHeight="1" s="140">
      <c r="A367" s="211" t="n"/>
      <c r="B367" s="211" t="n"/>
      <c r="C367" s="239" t="n"/>
      <c r="D367" s="239" t="n"/>
      <c r="E367" s="239" t="n"/>
      <c r="F367" s="211" t="n"/>
      <c r="G367" s="211" t="n"/>
      <c r="H367" s="211" t="n"/>
      <c r="I367" s="211" t="n"/>
      <c r="J367" s="211" t="n"/>
      <c r="K367" s="211" t="n"/>
      <c r="L367" s="211" t="n"/>
      <c r="M367" s="211" t="n"/>
      <c r="N367" s="211" t="n"/>
      <c r="O367" s="211" t="n"/>
      <c r="P367" s="211" t="n"/>
      <c r="Q367" s="211" t="n"/>
    </row>
    <row r="368" ht="15.75" customHeight="1" s="140">
      <c r="A368" s="211" t="n"/>
      <c r="B368" s="211" t="n"/>
      <c r="C368" s="239" t="n"/>
      <c r="D368" s="239" t="n"/>
      <c r="E368" s="239" t="n"/>
      <c r="F368" s="211" t="n"/>
      <c r="G368" s="211" t="n"/>
      <c r="H368" s="211" t="n"/>
      <c r="I368" s="211" t="n"/>
      <c r="J368" s="211" t="n"/>
      <c r="K368" s="211" t="n"/>
      <c r="L368" s="211" t="n"/>
      <c r="M368" s="211" t="n"/>
      <c r="N368" s="211" t="n"/>
      <c r="O368" s="211" t="n"/>
      <c r="P368" s="211" t="n"/>
      <c r="Q368" s="211" t="n"/>
    </row>
    <row r="369" ht="15.75" customHeight="1" s="140">
      <c r="A369" s="211" t="n"/>
      <c r="B369" s="211" t="n"/>
      <c r="C369" s="239" t="n"/>
      <c r="D369" s="239" t="n"/>
      <c r="E369" s="239" t="n"/>
      <c r="F369" s="211" t="n"/>
      <c r="G369" s="211" t="n"/>
      <c r="H369" s="211" t="n"/>
      <c r="I369" s="211" t="n"/>
      <c r="J369" s="211" t="n"/>
      <c r="K369" s="211" t="n"/>
      <c r="L369" s="211" t="n"/>
      <c r="M369" s="211" t="n"/>
      <c r="N369" s="211" t="n"/>
      <c r="O369" s="211" t="n"/>
      <c r="P369" s="211" t="n"/>
      <c r="Q369" s="211" t="n"/>
    </row>
    <row r="370" ht="15.75" customHeight="1" s="140">
      <c r="A370" s="211" t="n"/>
      <c r="B370" s="211" t="n"/>
      <c r="C370" s="239" t="n"/>
      <c r="D370" s="239" t="n"/>
      <c r="E370" s="239" t="n"/>
      <c r="F370" s="211" t="n"/>
      <c r="G370" s="211" t="n"/>
      <c r="H370" s="211" t="n"/>
      <c r="I370" s="211" t="n"/>
      <c r="J370" s="211" t="n"/>
      <c r="K370" s="211" t="n"/>
      <c r="L370" s="211" t="n"/>
      <c r="M370" s="211" t="n"/>
      <c r="N370" s="211" t="n"/>
      <c r="O370" s="211" t="n"/>
      <c r="P370" s="211" t="n"/>
      <c r="Q370" s="211" t="n"/>
    </row>
    <row r="371" ht="15.75" customHeight="1" s="140">
      <c r="A371" s="211" t="n"/>
      <c r="B371" s="211" t="n"/>
      <c r="C371" s="239" t="n"/>
      <c r="D371" s="239" t="n"/>
      <c r="E371" s="239" t="n"/>
      <c r="F371" s="211" t="n"/>
      <c r="G371" s="211" t="n"/>
      <c r="H371" s="211" t="n"/>
      <c r="I371" s="211" t="n"/>
      <c r="J371" s="211" t="n"/>
      <c r="K371" s="211" t="n"/>
      <c r="L371" s="211" t="n"/>
      <c r="M371" s="211" t="n"/>
      <c r="N371" s="211" t="n"/>
      <c r="O371" s="211" t="n"/>
      <c r="P371" s="211" t="n"/>
      <c r="Q371" s="211" t="n"/>
    </row>
    <row r="372" ht="15.75" customHeight="1" s="140">
      <c r="A372" s="211" t="n"/>
      <c r="B372" s="211" t="n"/>
      <c r="C372" s="239" t="n"/>
      <c r="D372" s="239" t="n"/>
      <c r="E372" s="239" t="n"/>
      <c r="F372" s="211" t="n"/>
      <c r="G372" s="211" t="n"/>
      <c r="H372" s="211" t="n"/>
      <c r="I372" s="211" t="n"/>
      <c r="J372" s="211" t="n"/>
      <c r="K372" s="211" t="n"/>
      <c r="L372" s="211" t="n"/>
      <c r="M372" s="211" t="n"/>
      <c r="N372" s="211" t="n"/>
      <c r="O372" s="211" t="n"/>
      <c r="P372" s="211" t="n"/>
      <c r="Q372" s="211" t="n"/>
    </row>
    <row r="373" ht="15.75" customHeight="1" s="140">
      <c r="A373" s="211" t="n"/>
      <c r="B373" s="211" t="n"/>
      <c r="C373" s="239" t="n"/>
      <c r="D373" s="239" t="n"/>
      <c r="E373" s="239" t="n"/>
      <c r="F373" s="211" t="n"/>
      <c r="G373" s="211" t="n"/>
      <c r="H373" s="211" t="n"/>
      <c r="I373" s="211" t="n"/>
      <c r="J373" s="211" t="n"/>
      <c r="K373" s="211" t="n"/>
      <c r="L373" s="211" t="n"/>
      <c r="M373" s="211" t="n"/>
      <c r="N373" s="211" t="n"/>
      <c r="O373" s="211" t="n"/>
      <c r="P373" s="211" t="n"/>
      <c r="Q373" s="211" t="n"/>
    </row>
    <row r="374" ht="15.75" customHeight="1" s="140">
      <c r="A374" s="211" t="n"/>
      <c r="B374" s="211" t="n"/>
      <c r="C374" s="239" t="n"/>
      <c r="D374" s="239" t="n"/>
      <c r="E374" s="239" t="n"/>
      <c r="F374" s="211" t="n"/>
      <c r="G374" s="211" t="n"/>
      <c r="H374" s="211" t="n"/>
      <c r="I374" s="211" t="n"/>
      <c r="J374" s="211" t="n"/>
      <c r="K374" s="211" t="n"/>
      <c r="L374" s="211" t="n"/>
      <c r="M374" s="211" t="n"/>
      <c r="N374" s="211" t="n"/>
      <c r="O374" s="211" t="n"/>
      <c r="P374" s="211" t="n"/>
      <c r="Q374" s="211" t="n"/>
    </row>
    <row r="375" ht="15.75" customHeight="1" s="140">
      <c r="A375" s="211" t="n"/>
      <c r="B375" s="211" t="n"/>
      <c r="C375" s="239" t="n"/>
      <c r="D375" s="239" t="n"/>
      <c r="E375" s="239" t="n"/>
      <c r="F375" s="211" t="n"/>
      <c r="G375" s="211" t="n"/>
      <c r="H375" s="211" t="n"/>
      <c r="I375" s="211" t="n"/>
      <c r="J375" s="211" t="n"/>
      <c r="K375" s="211" t="n"/>
      <c r="L375" s="211" t="n"/>
      <c r="M375" s="211" t="n"/>
      <c r="N375" s="211" t="n"/>
      <c r="O375" s="211" t="n"/>
      <c r="P375" s="211" t="n"/>
      <c r="Q375" s="211" t="n"/>
    </row>
    <row r="376" ht="15.75" customHeight="1" s="140">
      <c r="A376" s="211" t="n"/>
      <c r="B376" s="211" t="n"/>
      <c r="C376" s="239" t="n"/>
      <c r="D376" s="239" t="n"/>
      <c r="E376" s="239" t="n"/>
      <c r="F376" s="211" t="n"/>
      <c r="G376" s="211" t="n"/>
      <c r="H376" s="211" t="n"/>
      <c r="I376" s="211" t="n"/>
      <c r="J376" s="211" t="n"/>
      <c r="K376" s="211" t="n"/>
      <c r="L376" s="211" t="n"/>
      <c r="M376" s="211" t="n"/>
      <c r="N376" s="211" t="n"/>
      <c r="O376" s="211" t="n"/>
      <c r="P376" s="211" t="n"/>
      <c r="Q376" s="211" t="n"/>
    </row>
    <row r="377" ht="15.75" customHeight="1" s="140">
      <c r="A377" s="211" t="n"/>
      <c r="B377" s="211" t="n"/>
      <c r="C377" s="239" t="n"/>
      <c r="D377" s="239" t="n"/>
      <c r="E377" s="239" t="n"/>
      <c r="F377" s="211" t="n"/>
      <c r="G377" s="211" t="n"/>
      <c r="H377" s="211" t="n"/>
      <c r="I377" s="211" t="n"/>
      <c r="J377" s="211" t="n"/>
      <c r="K377" s="211" t="n"/>
      <c r="L377" s="211" t="n"/>
      <c r="M377" s="211" t="n"/>
      <c r="N377" s="211" t="n"/>
      <c r="O377" s="211" t="n"/>
      <c r="P377" s="211" t="n"/>
      <c r="Q377" s="211" t="n"/>
    </row>
    <row r="378" ht="15.75" customHeight="1" s="140">
      <c r="A378" s="211" t="n"/>
      <c r="B378" s="211" t="n"/>
      <c r="C378" s="239" t="n"/>
      <c r="D378" s="239" t="n"/>
      <c r="E378" s="239" t="n"/>
      <c r="F378" s="211" t="n"/>
      <c r="G378" s="211" t="n"/>
      <c r="H378" s="211" t="n"/>
      <c r="I378" s="211" t="n"/>
      <c r="J378" s="211" t="n"/>
      <c r="K378" s="211" t="n"/>
      <c r="L378" s="211" t="n"/>
      <c r="M378" s="211" t="n"/>
      <c r="N378" s="211" t="n"/>
      <c r="O378" s="211" t="n"/>
      <c r="P378" s="211" t="n"/>
      <c r="Q378" s="211" t="n"/>
    </row>
    <row r="379" ht="15.75" customHeight="1" s="140">
      <c r="A379" s="211" t="n"/>
      <c r="B379" s="211" t="n"/>
      <c r="C379" s="239" t="n"/>
      <c r="D379" s="239" t="n"/>
      <c r="E379" s="239" t="n"/>
      <c r="F379" s="211" t="n"/>
      <c r="G379" s="211" t="n"/>
      <c r="H379" s="211" t="n"/>
      <c r="I379" s="211" t="n"/>
      <c r="J379" s="211" t="n"/>
      <c r="K379" s="211" t="n"/>
      <c r="L379" s="211" t="n"/>
      <c r="M379" s="211" t="n"/>
      <c r="N379" s="211" t="n"/>
      <c r="O379" s="211" t="n"/>
      <c r="P379" s="211" t="n"/>
      <c r="Q379" s="211" t="n"/>
    </row>
    <row r="380" ht="15.75" customHeight="1" s="140">
      <c r="A380" s="211" t="n"/>
      <c r="B380" s="211" t="n"/>
      <c r="C380" s="239" t="n"/>
      <c r="D380" s="239" t="n"/>
      <c r="E380" s="239" t="n"/>
      <c r="F380" s="211" t="n"/>
      <c r="G380" s="211" t="n"/>
      <c r="H380" s="211" t="n"/>
      <c r="I380" s="211" t="n"/>
      <c r="J380" s="211" t="n"/>
      <c r="K380" s="211" t="n"/>
      <c r="L380" s="211" t="n"/>
      <c r="M380" s="211" t="n"/>
      <c r="N380" s="211" t="n"/>
      <c r="O380" s="211" t="n"/>
      <c r="P380" s="211" t="n"/>
      <c r="Q380" s="211" t="n"/>
    </row>
    <row r="381" ht="15.75" customHeight="1" s="140">
      <c r="A381" s="211" t="n"/>
      <c r="B381" s="211" t="n"/>
      <c r="C381" s="239" t="n"/>
      <c r="D381" s="239" t="n"/>
      <c r="E381" s="239" t="n"/>
      <c r="F381" s="211" t="n"/>
      <c r="G381" s="211" t="n"/>
      <c r="H381" s="211" t="n"/>
      <c r="I381" s="211" t="n"/>
      <c r="J381" s="211" t="n"/>
      <c r="K381" s="211" t="n"/>
      <c r="L381" s="211" t="n"/>
      <c r="M381" s="211" t="n"/>
      <c r="N381" s="211" t="n"/>
      <c r="O381" s="211" t="n"/>
      <c r="P381" s="211" t="n"/>
      <c r="Q381" s="211" t="n"/>
    </row>
    <row r="382" ht="15.75" customHeight="1" s="140">
      <c r="A382" s="211" t="n"/>
      <c r="B382" s="211" t="n"/>
      <c r="C382" s="239" t="n"/>
      <c r="D382" s="239" t="n"/>
      <c r="E382" s="239" t="n"/>
      <c r="F382" s="211" t="n"/>
      <c r="G382" s="211" t="n"/>
      <c r="H382" s="211" t="n"/>
      <c r="I382" s="211" t="n"/>
      <c r="J382" s="211" t="n"/>
      <c r="K382" s="211" t="n"/>
      <c r="L382" s="211" t="n"/>
      <c r="M382" s="211" t="n"/>
      <c r="N382" s="211" t="n"/>
      <c r="O382" s="211" t="n"/>
      <c r="P382" s="211" t="n"/>
      <c r="Q382" s="211" t="n"/>
    </row>
    <row r="383" ht="15.75" customHeight="1" s="140">
      <c r="A383" s="211" t="n"/>
      <c r="B383" s="211" t="n"/>
      <c r="C383" s="239" t="n"/>
      <c r="D383" s="239" t="n"/>
      <c r="E383" s="239" t="n"/>
      <c r="F383" s="211" t="n"/>
      <c r="G383" s="211" t="n"/>
      <c r="H383" s="211" t="n"/>
      <c r="I383" s="211" t="n"/>
      <c r="J383" s="211" t="n"/>
      <c r="K383" s="211" t="n"/>
      <c r="L383" s="211" t="n"/>
      <c r="M383" s="211" t="n"/>
      <c r="N383" s="211" t="n"/>
      <c r="O383" s="211" t="n"/>
      <c r="P383" s="211" t="n"/>
      <c r="Q383" s="211" t="n"/>
    </row>
    <row r="384" ht="15.75" customHeight="1" s="140">
      <c r="A384" s="211" t="n"/>
      <c r="B384" s="211" t="n"/>
      <c r="C384" s="239" t="n"/>
      <c r="D384" s="239" t="n"/>
      <c r="E384" s="239" t="n"/>
      <c r="F384" s="211" t="n"/>
      <c r="G384" s="211" t="n"/>
      <c r="H384" s="211" t="n"/>
      <c r="I384" s="211" t="n"/>
      <c r="J384" s="211" t="n"/>
      <c r="K384" s="211" t="n"/>
      <c r="L384" s="211" t="n"/>
      <c r="M384" s="211" t="n"/>
      <c r="N384" s="211" t="n"/>
      <c r="O384" s="211" t="n"/>
      <c r="P384" s="211" t="n"/>
      <c r="Q384" s="211" t="n"/>
    </row>
    <row r="385" ht="15.75" customHeight="1" s="140">
      <c r="A385" s="211" t="n"/>
      <c r="B385" s="211" t="n"/>
      <c r="C385" s="239" t="n"/>
      <c r="D385" s="239" t="n"/>
      <c r="E385" s="239" t="n"/>
      <c r="F385" s="211" t="n"/>
      <c r="G385" s="211" t="n"/>
      <c r="H385" s="211" t="n"/>
      <c r="I385" s="211" t="n"/>
      <c r="J385" s="211" t="n"/>
      <c r="K385" s="211" t="n"/>
      <c r="L385" s="211" t="n"/>
      <c r="M385" s="211" t="n"/>
      <c r="N385" s="211" t="n"/>
      <c r="O385" s="211" t="n"/>
      <c r="P385" s="211" t="n"/>
      <c r="Q385" s="211" t="n"/>
    </row>
    <row r="386" ht="15.75" customHeight="1" s="140">
      <c r="A386" s="211" t="n"/>
      <c r="B386" s="211" t="n"/>
      <c r="C386" s="239" t="n"/>
      <c r="D386" s="239" t="n"/>
      <c r="E386" s="239" t="n"/>
      <c r="F386" s="211" t="n"/>
      <c r="G386" s="211" t="n"/>
      <c r="H386" s="211" t="n"/>
      <c r="I386" s="211" t="n"/>
      <c r="J386" s="211" t="n"/>
      <c r="K386" s="211" t="n"/>
      <c r="L386" s="211" t="n"/>
      <c r="M386" s="211" t="n"/>
      <c r="N386" s="211" t="n"/>
      <c r="O386" s="211" t="n"/>
      <c r="P386" s="211" t="n"/>
      <c r="Q386" s="211" t="n"/>
    </row>
    <row r="387" ht="15.75" customHeight="1" s="140">
      <c r="A387" s="211" t="n"/>
      <c r="B387" s="211" t="n"/>
      <c r="C387" s="239" t="n"/>
      <c r="D387" s="239" t="n"/>
      <c r="E387" s="239" t="n"/>
      <c r="F387" s="211" t="n"/>
      <c r="G387" s="211" t="n"/>
      <c r="H387" s="211" t="n"/>
      <c r="I387" s="211" t="n"/>
      <c r="J387" s="211" t="n"/>
      <c r="K387" s="211" t="n"/>
      <c r="L387" s="211" t="n"/>
      <c r="M387" s="211" t="n"/>
      <c r="N387" s="211" t="n"/>
      <c r="O387" s="211" t="n"/>
      <c r="P387" s="211" t="n"/>
      <c r="Q387" s="211" t="n"/>
    </row>
    <row r="388" ht="15.75" customHeight="1" s="140">
      <c r="A388" s="211" t="n"/>
      <c r="B388" s="211" t="n"/>
      <c r="C388" s="239" t="n"/>
      <c r="D388" s="239" t="n"/>
      <c r="E388" s="239" t="n"/>
      <c r="F388" s="211" t="n"/>
      <c r="G388" s="211" t="n"/>
      <c r="H388" s="211" t="n"/>
      <c r="I388" s="211" t="n"/>
      <c r="J388" s="211" t="n"/>
      <c r="K388" s="211" t="n"/>
      <c r="L388" s="211" t="n"/>
      <c r="M388" s="211" t="n"/>
      <c r="N388" s="211" t="n"/>
      <c r="O388" s="211" t="n"/>
      <c r="P388" s="211" t="n"/>
      <c r="Q388" s="211" t="n"/>
    </row>
    <row r="389" ht="15.75" customHeight="1" s="140">
      <c r="A389" s="211" t="n"/>
      <c r="B389" s="211" t="n"/>
      <c r="C389" s="239" t="n"/>
      <c r="D389" s="239" t="n"/>
      <c r="E389" s="239" t="n"/>
      <c r="F389" s="211" t="n"/>
      <c r="G389" s="211" t="n"/>
      <c r="H389" s="211" t="n"/>
      <c r="I389" s="211" t="n"/>
      <c r="J389" s="211" t="n"/>
      <c r="K389" s="211" t="n"/>
      <c r="L389" s="211" t="n"/>
      <c r="M389" s="211" t="n"/>
      <c r="N389" s="211" t="n"/>
      <c r="O389" s="211" t="n"/>
      <c r="P389" s="211" t="n"/>
      <c r="Q389" s="211" t="n"/>
    </row>
    <row r="390" ht="15.75" customHeight="1" s="140">
      <c r="A390" s="211" t="n"/>
      <c r="B390" s="211" t="n"/>
      <c r="C390" s="239" t="n"/>
      <c r="D390" s="239" t="n"/>
      <c r="E390" s="239" t="n"/>
      <c r="F390" s="211" t="n"/>
      <c r="G390" s="211" t="n"/>
      <c r="H390" s="211" t="n"/>
      <c r="I390" s="211" t="n"/>
      <c r="J390" s="211" t="n"/>
      <c r="K390" s="211" t="n"/>
      <c r="L390" s="211" t="n"/>
      <c r="M390" s="211" t="n"/>
      <c r="N390" s="211" t="n"/>
      <c r="O390" s="211" t="n"/>
      <c r="P390" s="211" t="n"/>
      <c r="Q390" s="211" t="n"/>
    </row>
    <row r="391" ht="15.75" customHeight="1" s="140">
      <c r="A391" s="211" t="n"/>
      <c r="B391" s="211" t="n"/>
      <c r="C391" s="239" t="n"/>
      <c r="D391" s="239" t="n"/>
      <c r="E391" s="239" t="n"/>
      <c r="F391" s="211" t="n"/>
      <c r="G391" s="211" t="n"/>
      <c r="H391" s="211" t="n"/>
      <c r="I391" s="211" t="n"/>
      <c r="J391" s="211" t="n"/>
      <c r="K391" s="211" t="n"/>
      <c r="L391" s="211" t="n"/>
      <c r="M391" s="211" t="n"/>
      <c r="N391" s="211" t="n"/>
      <c r="O391" s="211" t="n"/>
      <c r="P391" s="211" t="n"/>
      <c r="Q391" s="211" t="n"/>
    </row>
    <row r="392" ht="15.75" customHeight="1" s="140">
      <c r="A392" s="211" t="n"/>
      <c r="B392" s="211" t="n"/>
      <c r="C392" s="239" t="n"/>
      <c r="D392" s="239" t="n"/>
      <c r="E392" s="239" t="n"/>
      <c r="F392" s="211" t="n"/>
      <c r="G392" s="211" t="n"/>
      <c r="H392" s="211" t="n"/>
      <c r="I392" s="211" t="n"/>
      <c r="J392" s="211" t="n"/>
      <c r="K392" s="211" t="n"/>
      <c r="L392" s="211" t="n"/>
      <c r="M392" s="211" t="n"/>
      <c r="N392" s="211" t="n"/>
      <c r="O392" s="211" t="n"/>
      <c r="P392" s="211" t="n"/>
      <c r="Q392" s="211" t="n"/>
    </row>
    <row r="393" ht="15.75" customHeight="1" s="140">
      <c r="A393" s="211" t="n"/>
      <c r="B393" s="211" t="n"/>
      <c r="C393" s="239" t="n"/>
      <c r="D393" s="239" t="n"/>
      <c r="E393" s="239" t="n"/>
      <c r="F393" s="211" t="n"/>
      <c r="G393" s="211" t="n"/>
      <c r="H393" s="211" t="n"/>
      <c r="I393" s="211" t="n"/>
      <c r="J393" s="211" t="n"/>
      <c r="K393" s="211" t="n"/>
      <c r="L393" s="211" t="n"/>
      <c r="M393" s="211" t="n"/>
      <c r="N393" s="211" t="n"/>
      <c r="O393" s="211" t="n"/>
      <c r="P393" s="211" t="n"/>
      <c r="Q393" s="211" t="n"/>
    </row>
    <row r="394" ht="15.75" customHeight="1" s="140">
      <c r="A394" s="211" t="n"/>
      <c r="B394" s="211" t="n"/>
      <c r="C394" s="239" t="n"/>
      <c r="D394" s="239" t="n"/>
      <c r="E394" s="239" t="n"/>
      <c r="F394" s="211" t="n"/>
      <c r="G394" s="211" t="n"/>
      <c r="H394" s="211" t="n"/>
      <c r="I394" s="211" t="n"/>
      <c r="J394" s="211" t="n"/>
      <c r="K394" s="211" t="n"/>
      <c r="L394" s="211" t="n"/>
      <c r="M394" s="211" t="n"/>
      <c r="N394" s="211" t="n"/>
      <c r="O394" s="211" t="n"/>
      <c r="P394" s="211" t="n"/>
      <c r="Q394" s="211" t="n"/>
    </row>
    <row r="395" ht="15.75" customHeight="1" s="140">
      <c r="A395" s="211" t="n"/>
      <c r="B395" s="211" t="n"/>
      <c r="C395" s="239" t="n"/>
      <c r="D395" s="239" t="n"/>
      <c r="E395" s="239" t="n"/>
      <c r="F395" s="211" t="n"/>
      <c r="G395" s="211" t="n"/>
      <c r="H395" s="211" t="n"/>
      <c r="I395" s="211" t="n"/>
      <c r="J395" s="211" t="n"/>
      <c r="K395" s="211" t="n"/>
      <c r="L395" s="211" t="n"/>
      <c r="M395" s="211" t="n"/>
      <c r="N395" s="211" t="n"/>
      <c r="O395" s="211" t="n"/>
      <c r="P395" s="211" t="n"/>
      <c r="Q395" s="211" t="n"/>
    </row>
    <row r="396" ht="15.75" customHeight="1" s="140">
      <c r="A396" s="211" t="n"/>
      <c r="B396" s="211" t="n"/>
      <c r="C396" s="239" t="n"/>
      <c r="D396" s="239" t="n"/>
      <c r="E396" s="239" t="n"/>
      <c r="F396" s="211" t="n"/>
      <c r="G396" s="211" t="n"/>
      <c r="H396" s="211" t="n"/>
      <c r="I396" s="211" t="n"/>
      <c r="J396" s="211" t="n"/>
      <c r="K396" s="211" t="n"/>
      <c r="L396" s="211" t="n"/>
      <c r="M396" s="211" t="n"/>
      <c r="N396" s="211" t="n"/>
      <c r="O396" s="211" t="n"/>
      <c r="P396" s="211" t="n"/>
      <c r="Q396" s="211" t="n"/>
    </row>
    <row r="397" ht="15.75" customHeight="1" s="140">
      <c r="A397" s="211" t="n"/>
      <c r="B397" s="211" t="n"/>
      <c r="C397" s="239" t="n"/>
      <c r="D397" s="239" t="n"/>
      <c r="E397" s="239" t="n"/>
      <c r="F397" s="211" t="n"/>
      <c r="G397" s="211" t="n"/>
      <c r="H397" s="211" t="n"/>
      <c r="I397" s="211" t="n"/>
      <c r="J397" s="211" t="n"/>
      <c r="K397" s="211" t="n"/>
      <c r="L397" s="211" t="n"/>
      <c r="M397" s="211" t="n"/>
      <c r="N397" s="211" t="n"/>
      <c r="O397" s="211" t="n"/>
      <c r="P397" s="211" t="n"/>
      <c r="Q397" s="211" t="n"/>
    </row>
    <row r="398" ht="15.75" customHeight="1" s="140">
      <c r="A398" s="211" t="n"/>
      <c r="B398" s="211" t="n"/>
      <c r="C398" s="239" t="n"/>
      <c r="D398" s="239" t="n"/>
      <c r="E398" s="239" t="n"/>
      <c r="F398" s="211" t="n"/>
      <c r="G398" s="211" t="n"/>
      <c r="H398" s="211" t="n"/>
      <c r="I398" s="211" t="n"/>
      <c r="J398" s="211" t="n"/>
      <c r="K398" s="211" t="n"/>
      <c r="L398" s="211" t="n"/>
      <c r="M398" s="211" t="n"/>
      <c r="N398" s="211" t="n"/>
      <c r="O398" s="211" t="n"/>
      <c r="P398" s="211" t="n"/>
      <c r="Q398" s="211" t="n"/>
    </row>
    <row r="399" ht="15.75" customHeight="1" s="140">
      <c r="A399" s="211" t="n"/>
      <c r="B399" s="211" t="n"/>
      <c r="C399" s="239" t="n"/>
      <c r="D399" s="239" t="n"/>
      <c r="E399" s="239" t="n"/>
      <c r="F399" s="211" t="n"/>
      <c r="G399" s="211" t="n"/>
      <c r="H399" s="211" t="n"/>
      <c r="I399" s="211" t="n"/>
      <c r="J399" s="211" t="n"/>
      <c r="K399" s="211" t="n"/>
      <c r="L399" s="211" t="n"/>
      <c r="M399" s="211" t="n"/>
      <c r="N399" s="211" t="n"/>
      <c r="O399" s="211" t="n"/>
      <c r="P399" s="211" t="n"/>
      <c r="Q399" s="211" t="n"/>
    </row>
    <row r="400" ht="15.75" customHeight="1" s="140">
      <c r="A400" s="211" t="n"/>
      <c r="B400" s="211" t="n"/>
      <c r="C400" s="239" t="n"/>
      <c r="D400" s="239" t="n"/>
      <c r="E400" s="239" t="n"/>
      <c r="F400" s="211" t="n"/>
      <c r="G400" s="211" t="n"/>
      <c r="H400" s="211" t="n"/>
      <c r="I400" s="211" t="n"/>
      <c r="J400" s="211" t="n"/>
      <c r="K400" s="211" t="n"/>
      <c r="L400" s="211" t="n"/>
      <c r="M400" s="211" t="n"/>
      <c r="N400" s="211" t="n"/>
      <c r="O400" s="211" t="n"/>
      <c r="P400" s="211" t="n"/>
      <c r="Q400" s="211" t="n"/>
    </row>
    <row r="401" ht="15.75" customHeight="1" s="140">
      <c r="A401" s="211" t="n"/>
      <c r="B401" s="211" t="n"/>
      <c r="C401" s="239" t="n"/>
      <c r="D401" s="239" t="n"/>
      <c r="E401" s="239" t="n"/>
      <c r="F401" s="211" t="n"/>
      <c r="G401" s="211" t="n"/>
      <c r="H401" s="211" t="n"/>
      <c r="I401" s="211" t="n"/>
      <c r="J401" s="211" t="n"/>
      <c r="K401" s="211" t="n"/>
      <c r="L401" s="211" t="n"/>
      <c r="M401" s="211" t="n"/>
      <c r="N401" s="211" t="n"/>
      <c r="O401" s="211" t="n"/>
      <c r="P401" s="211" t="n"/>
      <c r="Q401" s="211" t="n"/>
    </row>
    <row r="402" ht="15.75" customHeight="1" s="140">
      <c r="A402" s="211" t="n"/>
      <c r="B402" s="211" t="n"/>
      <c r="C402" s="239" t="n"/>
      <c r="D402" s="239" t="n"/>
      <c r="E402" s="239" t="n"/>
      <c r="F402" s="211" t="n"/>
      <c r="G402" s="211" t="n"/>
      <c r="H402" s="211" t="n"/>
      <c r="I402" s="211" t="n"/>
      <c r="J402" s="211" t="n"/>
      <c r="K402" s="211" t="n"/>
      <c r="L402" s="211" t="n"/>
      <c r="M402" s="211" t="n"/>
      <c r="N402" s="211" t="n"/>
      <c r="O402" s="211" t="n"/>
      <c r="P402" s="211" t="n"/>
      <c r="Q402" s="211" t="n"/>
    </row>
    <row r="403" ht="15.75" customHeight="1" s="140">
      <c r="A403" s="211" t="n"/>
      <c r="B403" s="211" t="n"/>
      <c r="C403" s="239" t="n"/>
      <c r="D403" s="239" t="n"/>
      <c r="E403" s="239" t="n"/>
      <c r="F403" s="211" t="n"/>
      <c r="G403" s="211" t="n"/>
      <c r="H403" s="211" t="n"/>
      <c r="I403" s="211" t="n"/>
      <c r="J403" s="211" t="n"/>
      <c r="K403" s="211" t="n"/>
      <c r="L403" s="211" t="n"/>
      <c r="M403" s="211" t="n"/>
      <c r="N403" s="211" t="n"/>
      <c r="O403" s="211" t="n"/>
      <c r="P403" s="211" t="n"/>
      <c r="Q403" s="211" t="n"/>
    </row>
    <row r="404" ht="15.75" customHeight="1" s="140">
      <c r="A404" s="211" t="n"/>
      <c r="B404" s="211" t="n"/>
      <c r="C404" s="239" t="n"/>
      <c r="D404" s="239" t="n"/>
      <c r="E404" s="239" t="n"/>
      <c r="F404" s="211" t="n"/>
      <c r="G404" s="211" t="n"/>
      <c r="H404" s="211" t="n"/>
      <c r="I404" s="211" t="n"/>
      <c r="J404" s="211" t="n"/>
      <c r="K404" s="211" t="n"/>
      <c r="L404" s="211" t="n"/>
      <c r="M404" s="211" t="n"/>
      <c r="N404" s="211" t="n"/>
      <c r="O404" s="211" t="n"/>
      <c r="P404" s="211" t="n"/>
      <c r="Q404" s="211" t="n"/>
    </row>
    <row r="405" ht="15.75" customHeight="1" s="140">
      <c r="A405" s="211" t="n"/>
      <c r="B405" s="211" t="n"/>
      <c r="C405" s="239" t="n"/>
      <c r="D405" s="239" t="n"/>
      <c r="E405" s="239" t="n"/>
      <c r="F405" s="211" t="n"/>
      <c r="G405" s="211" t="n"/>
      <c r="H405" s="211" t="n"/>
      <c r="I405" s="211" t="n"/>
      <c r="J405" s="211" t="n"/>
      <c r="K405" s="211" t="n"/>
      <c r="L405" s="211" t="n"/>
      <c r="M405" s="211" t="n"/>
      <c r="N405" s="211" t="n"/>
      <c r="O405" s="211" t="n"/>
      <c r="P405" s="211" t="n"/>
      <c r="Q405" s="211" t="n"/>
    </row>
    <row r="406" ht="15.75" customHeight="1" s="140">
      <c r="A406" s="211" t="n"/>
      <c r="B406" s="211" t="n"/>
      <c r="C406" s="239" t="n"/>
      <c r="D406" s="239" t="n"/>
      <c r="E406" s="239" t="n"/>
      <c r="F406" s="211" t="n"/>
      <c r="G406" s="211" t="n"/>
      <c r="H406" s="211" t="n"/>
      <c r="I406" s="211" t="n"/>
      <c r="J406" s="211" t="n"/>
      <c r="K406" s="211" t="n"/>
      <c r="L406" s="211" t="n"/>
      <c r="M406" s="211" t="n"/>
      <c r="N406" s="211" t="n"/>
      <c r="O406" s="211" t="n"/>
      <c r="P406" s="211" t="n"/>
      <c r="Q406" s="211" t="n"/>
    </row>
    <row r="407" ht="15.75" customHeight="1" s="140">
      <c r="A407" s="211" t="n"/>
      <c r="B407" s="211" t="n"/>
      <c r="C407" s="239" t="n"/>
      <c r="D407" s="239" t="n"/>
      <c r="E407" s="239" t="n"/>
      <c r="F407" s="211" t="n"/>
      <c r="G407" s="211" t="n"/>
      <c r="H407" s="211" t="n"/>
      <c r="I407" s="211" t="n"/>
      <c r="J407" s="211" t="n"/>
      <c r="K407" s="211" t="n"/>
      <c r="L407" s="211" t="n"/>
      <c r="M407" s="211" t="n"/>
      <c r="N407" s="211" t="n"/>
      <c r="O407" s="211" t="n"/>
      <c r="P407" s="211" t="n"/>
      <c r="Q407" s="211" t="n"/>
    </row>
    <row r="408" ht="15.75" customHeight="1" s="140">
      <c r="A408" s="211" t="n"/>
      <c r="B408" s="211" t="n"/>
      <c r="C408" s="239" t="n"/>
      <c r="D408" s="239" t="n"/>
      <c r="E408" s="239" t="n"/>
      <c r="F408" s="211" t="n"/>
      <c r="G408" s="211" t="n"/>
      <c r="H408" s="211" t="n"/>
      <c r="I408" s="211" t="n"/>
      <c r="J408" s="211" t="n"/>
      <c r="K408" s="211" t="n"/>
      <c r="L408" s="211" t="n"/>
      <c r="M408" s="211" t="n"/>
      <c r="N408" s="211" t="n"/>
      <c r="O408" s="211" t="n"/>
      <c r="P408" s="211" t="n"/>
      <c r="Q408" s="211" t="n"/>
    </row>
    <row r="409" ht="15.75" customHeight="1" s="140">
      <c r="A409" s="211" t="n"/>
      <c r="B409" s="211" t="n"/>
      <c r="C409" s="239" t="n"/>
      <c r="D409" s="239" t="n"/>
      <c r="E409" s="239" t="n"/>
      <c r="F409" s="211" t="n"/>
      <c r="G409" s="211" t="n"/>
      <c r="H409" s="211" t="n"/>
      <c r="I409" s="211" t="n"/>
      <c r="J409" s="211" t="n"/>
      <c r="K409" s="211" t="n"/>
      <c r="L409" s="211" t="n"/>
      <c r="M409" s="211" t="n"/>
      <c r="N409" s="211" t="n"/>
      <c r="O409" s="211" t="n"/>
      <c r="P409" s="211" t="n"/>
      <c r="Q409" s="211" t="n"/>
    </row>
    <row r="410" ht="15.75" customHeight="1" s="140">
      <c r="A410" s="211" t="n"/>
      <c r="B410" s="211" t="n"/>
      <c r="C410" s="239" t="n"/>
      <c r="D410" s="239" t="n"/>
      <c r="E410" s="239" t="n"/>
      <c r="F410" s="211" t="n"/>
      <c r="G410" s="211" t="n"/>
      <c r="H410" s="211" t="n"/>
      <c r="I410" s="211" t="n"/>
      <c r="J410" s="211" t="n"/>
      <c r="K410" s="211" t="n"/>
      <c r="L410" s="211" t="n"/>
      <c r="M410" s="211" t="n"/>
      <c r="N410" s="211" t="n"/>
      <c r="O410" s="211" t="n"/>
      <c r="P410" s="211" t="n"/>
      <c r="Q410" s="211" t="n"/>
    </row>
    <row r="411" ht="15.75" customHeight="1" s="140">
      <c r="A411" s="211" t="n"/>
      <c r="B411" s="211" t="n"/>
      <c r="C411" s="239" t="n"/>
      <c r="D411" s="239" t="n"/>
      <c r="E411" s="239" t="n"/>
      <c r="F411" s="211" t="n"/>
      <c r="G411" s="211" t="n"/>
      <c r="H411" s="211" t="n"/>
      <c r="I411" s="211" t="n"/>
      <c r="J411" s="211" t="n"/>
      <c r="K411" s="211" t="n"/>
      <c r="L411" s="211" t="n"/>
      <c r="M411" s="211" t="n"/>
      <c r="N411" s="211" t="n"/>
      <c r="O411" s="211" t="n"/>
      <c r="P411" s="211" t="n"/>
      <c r="Q411" s="211" t="n"/>
    </row>
    <row r="412" ht="15.75" customHeight="1" s="140">
      <c r="A412" s="211" t="n"/>
      <c r="B412" s="211" t="n"/>
      <c r="C412" s="239" t="n"/>
      <c r="D412" s="239" t="n"/>
      <c r="E412" s="239" t="n"/>
      <c r="F412" s="211" t="n"/>
      <c r="G412" s="211" t="n"/>
      <c r="H412" s="211" t="n"/>
      <c r="I412" s="211" t="n"/>
      <c r="J412" s="211" t="n"/>
      <c r="K412" s="211" t="n"/>
      <c r="L412" s="211" t="n"/>
      <c r="M412" s="211" t="n"/>
      <c r="N412" s="211" t="n"/>
      <c r="O412" s="211" t="n"/>
      <c r="P412" s="211" t="n"/>
      <c r="Q412" s="211" t="n"/>
    </row>
    <row r="413" ht="15.75" customHeight="1" s="140">
      <c r="A413" s="211" t="n"/>
      <c r="B413" s="211" t="n"/>
      <c r="C413" s="239" t="n"/>
      <c r="D413" s="239" t="n"/>
      <c r="E413" s="239" t="n"/>
      <c r="F413" s="211" t="n"/>
      <c r="G413" s="211" t="n"/>
      <c r="H413" s="211" t="n"/>
      <c r="I413" s="211" t="n"/>
      <c r="J413" s="211" t="n"/>
      <c r="K413" s="211" t="n"/>
      <c r="L413" s="211" t="n"/>
      <c r="M413" s="211" t="n"/>
      <c r="N413" s="211" t="n"/>
      <c r="O413" s="211" t="n"/>
      <c r="P413" s="211" t="n"/>
      <c r="Q413" s="211" t="n"/>
    </row>
    <row r="414" ht="15.75" customHeight="1" s="140">
      <c r="A414" s="211" t="n"/>
      <c r="B414" s="211" t="n"/>
      <c r="C414" s="239" t="n"/>
      <c r="D414" s="239" t="n"/>
      <c r="E414" s="239" t="n"/>
      <c r="F414" s="211" t="n"/>
      <c r="G414" s="211" t="n"/>
      <c r="H414" s="211" t="n"/>
      <c r="I414" s="211" t="n"/>
      <c r="J414" s="211" t="n"/>
      <c r="K414" s="211" t="n"/>
      <c r="L414" s="211" t="n"/>
      <c r="M414" s="211" t="n"/>
      <c r="N414" s="211" t="n"/>
      <c r="O414" s="211" t="n"/>
      <c r="P414" s="211" t="n"/>
      <c r="Q414" s="211" t="n"/>
    </row>
    <row r="415" ht="15.75" customHeight="1" s="140">
      <c r="A415" s="211" t="n"/>
      <c r="B415" s="211" t="n"/>
      <c r="C415" s="239" t="n"/>
      <c r="D415" s="239" t="n"/>
      <c r="E415" s="239" t="n"/>
      <c r="F415" s="211" t="n"/>
      <c r="G415" s="211" t="n"/>
      <c r="H415" s="211" t="n"/>
      <c r="I415" s="211" t="n"/>
      <c r="J415" s="211" t="n"/>
      <c r="K415" s="211" t="n"/>
      <c r="L415" s="211" t="n"/>
      <c r="M415" s="211" t="n"/>
      <c r="N415" s="211" t="n"/>
      <c r="O415" s="211" t="n"/>
      <c r="P415" s="211" t="n"/>
      <c r="Q415" s="211" t="n"/>
    </row>
    <row r="416" ht="15.75" customHeight="1" s="140">
      <c r="A416" s="211" t="n"/>
      <c r="B416" s="211" t="n"/>
      <c r="C416" s="239" t="n"/>
      <c r="D416" s="239" t="n"/>
      <c r="E416" s="239" t="n"/>
      <c r="F416" s="211" t="n"/>
      <c r="G416" s="211" t="n"/>
      <c r="H416" s="211" t="n"/>
      <c r="I416" s="211" t="n"/>
      <c r="J416" s="211" t="n"/>
      <c r="K416" s="211" t="n"/>
      <c r="L416" s="211" t="n"/>
      <c r="M416" s="211" t="n"/>
      <c r="N416" s="211" t="n"/>
      <c r="O416" s="211" t="n"/>
      <c r="P416" s="211" t="n"/>
      <c r="Q416" s="211" t="n"/>
    </row>
    <row r="417" ht="15.75" customHeight="1" s="140">
      <c r="A417" s="211" t="n"/>
      <c r="B417" s="211" t="n"/>
      <c r="C417" s="239" t="n"/>
      <c r="D417" s="239" t="n"/>
      <c r="E417" s="239" t="n"/>
      <c r="F417" s="211" t="n"/>
      <c r="G417" s="211" t="n"/>
      <c r="H417" s="211" t="n"/>
      <c r="I417" s="211" t="n"/>
      <c r="J417" s="211" t="n"/>
      <c r="K417" s="211" t="n"/>
      <c r="L417" s="211" t="n"/>
      <c r="M417" s="211" t="n"/>
      <c r="N417" s="211" t="n"/>
      <c r="O417" s="211" t="n"/>
      <c r="P417" s="211" t="n"/>
      <c r="Q417" s="211" t="n"/>
    </row>
    <row r="418" ht="15.75" customHeight="1" s="140">
      <c r="A418" s="211" t="n"/>
      <c r="B418" s="211" t="n"/>
      <c r="C418" s="239" t="n"/>
      <c r="D418" s="239" t="n"/>
      <c r="E418" s="239" t="n"/>
      <c r="F418" s="211" t="n"/>
      <c r="G418" s="211" t="n"/>
      <c r="H418" s="211" t="n"/>
      <c r="I418" s="211" t="n"/>
      <c r="J418" s="211" t="n"/>
      <c r="K418" s="211" t="n"/>
      <c r="L418" s="211" t="n"/>
      <c r="M418" s="211" t="n"/>
      <c r="N418" s="211" t="n"/>
      <c r="O418" s="211" t="n"/>
      <c r="P418" s="211" t="n"/>
      <c r="Q418" s="211" t="n"/>
    </row>
    <row r="419" ht="15.75" customHeight="1" s="140">
      <c r="A419" s="211" t="n"/>
      <c r="B419" s="211" t="n"/>
      <c r="C419" s="239" t="n"/>
      <c r="D419" s="239" t="n"/>
      <c r="E419" s="239" t="n"/>
      <c r="F419" s="211" t="n"/>
      <c r="G419" s="211" t="n"/>
      <c r="H419" s="211" t="n"/>
      <c r="I419" s="211" t="n"/>
      <c r="J419" s="211" t="n"/>
      <c r="K419" s="211" t="n"/>
      <c r="L419" s="211" t="n"/>
      <c r="M419" s="211" t="n"/>
      <c r="N419" s="211" t="n"/>
      <c r="O419" s="211" t="n"/>
      <c r="P419" s="211" t="n"/>
      <c r="Q419" s="211" t="n"/>
    </row>
    <row r="420" ht="15.75" customHeight="1" s="140">
      <c r="A420" s="211" t="n"/>
      <c r="B420" s="211" t="n"/>
      <c r="C420" s="239" t="n"/>
      <c r="D420" s="239" t="n"/>
      <c r="E420" s="239" t="n"/>
      <c r="F420" s="211" t="n"/>
      <c r="G420" s="211" t="n"/>
      <c r="H420" s="211" t="n"/>
      <c r="I420" s="211" t="n"/>
      <c r="J420" s="211" t="n"/>
      <c r="K420" s="211" t="n"/>
      <c r="L420" s="211" t="n"/>
      <c r="M420" s="211" t="n"/>
      <c r="N420" s="211" t="n"/>
      <c r="O420" s="211" t="n"/>
      <c r="P420" s="211" t="n"/>
      <c r="Q420" s="211" t="n"/>
    </row>
    <row r="421" ht="15.75" customHeight="1" s="140">
      <c r="A421" s="211" t="n"/>
      <c r="B421" s="211" t="n"/>
      <c r="C421" s="239" t="n"/>
      <c r="D421" s="239" t="n"/>
      <c r="E421" s="239" t="n"/>
      <c r="F421" s="211" t="n"/>
      <c r="G421" s="211" t="n"/>
      <c r="H421" s="211" t="n"/>
      <c r="I421" s="211" t="n"/>
      <c r="J421" s="211" t="n"/>
      <c r="K421" s="211" t="n"/>
      <c r="L421" s="211" t="n"/>
      <c r="M421" s="211" t="n"/>
      <c r="N421" s="211" t="n"/>
      <c r="O421" s="211" t="n"/>
      <c r="P421" s="211" t="n"/>
      <c r="Q421" s="211" t="n"/>
    </row>
    <row r="422" ht="15.75" customHeight="1" s="140">
      <c r="A422" s="211" t="n"/>
      <c r="B422" s="211" t="n"/>
      <c r="C422" s="239" t="n"/>
      <c r="D422" s="239" t="n"/>
      <c r="E422" s="239" t="n"/>
      <c r="F422" s="211" t="n"/>
      <c r="G422" s="211" t="n"/>
      <c r="H422" s="211" t="n"/>
      <c r="I422" s="211" t="n"/>
      <c r="J422" s="211" t="n"/>
      <c r="K422" s="211" t="n"/>
      <c r="L422" s="211" t="n"/>
      <c r="M422" s="211" t="n"/>
      <c r="N422" s="211" t="n"/>
      <c r="O422" s="211" t="n"/>
      <c r="P422" s="211" t="n"/>
      <c r="Q422" s="211" t="n"/>
    </row>
    <row r="423" ht="15.75" customHeight="1" s="140">
      <c r="A423" s="211" t="n"/>
      <c r="B423" s="211" t="n"/>
      <c r="C423" s="239" t="n"/>
      <c r="D423" s="239" t="n"/>
      <c r="E423" s="239" t="n"/>
      <c r="F423" s="211" t="n"/>
      <c r="G423" s="211" t="n"/>
      <c r="H423" s="211" t="n"/>
      <c r="I423" s="211" t="n"/>
      <c r="J423" s="211" t="n"/>
      <c r="K423" s="211" t="n"/>
      <c r="L423" s="211" t="n"/>
      <c r="M423" s="211" t="n"/>
      <c r="N423" s="211" t="n"/>
      <c r="O423" s="211" t="n"/>
      <c r="P423" s="211" t="n"/>
      <c r="Q423" s="211" t="n"/>
    </row>
    <row r="424" ht="15.75" customHeight="1" s="140">
      <c r="A424" s="211" t="n"/>
      <c r="B424" s="211" t="n"/>
      <c r="C424" s="239" t="n"/>
      <c r="D424" s="239" t="n"/>
      <c r="E424" s="239" t="n"/>
      <c r="F424" s="211" t="n"/>
      <c r="G424" s="211" t="n"/>
      <c r="H424" s="211" t="n"/>
      <c r="I424" s="211" t="n"/>
      <c r="J424" s="211" t="n"/>
      <c r="K424" s="211" t="n"/>
      <c r="L424" s="211" t="n"/>
      <c r="M424" s="211" t="n"/>
      <c r="N424" s="211" t="n"/>
      <c r="O424" s="211" t="n"/>
      <c r="P424" s="211" t="n"/>
      <c r="Q424" s="211" t="n"/>
    </row>
    <row r="425" ht="15.75" customHeight="1" s="140">
      <c r="A425" s="211" t="n"/>
      <c r="B425" s="211" t="n"/>
      <c r="C425" s="239" t="n"/>
      <c r="D425" s="239" t="n"/>
      <c r="E425" s="239" t="n"/>
      <c r="F425" s="211" t="n"/>
      <c r="G425" s="211" t="n"/>
      <c r="H425" s="211" t="n"/>
      <c r="I425" s="211" t="n"/>
      <c r="J425" s="211" t="n"/>
      <c r="K425" s="211" t="n"/>
      <c r="L425" s="211" t="n"/>
      <c r="M425" s="211" t="n"/>
      <c r="N425" s="211" t="n"/>
      <c r="O425" s="211" t="n"/>
      <c r="P425" s="211" t="n"/>
      <c r="Q425" s="211" t="n"/>
    </row>
    <row r="426" ht="15.75" customHeight="1" s="140">
      <c r="A426" s="211" t="n"/>
      <c r="B426" s="211" t="n"/>
      <c r="C426" s="239" t="n"/>
      <c r="D426" s="239" t="n"/>
      <c r="E426" s="239" t="n"/>
      <c r="F426" s="211" t="n"/>
      <c r="G426" s="211" t="n"/>
      <c r="H426" s="211" t="n"/>
      <c r="I426" s="211" t="n"/>
      <c r="J426" s="211" t="n"/>
      <c r="K426" s="211" t="n"/>
      <c r="L426" s="211" t="n"/>
      <c r="M426" s="211" t="n"/>
      <c r="N426" s="211" t="n"/>
      <c r="O426" s="211" t="n"/>
      <c r="P426" s="211" t="n"/>
      <c r="Q426" s="211" t="n"/>
    </row>
    <row r="427" ht="15.75" customHeight="1" s="140">
      <c r="A427" s="211" t="n"/>
      <c r="B427" s="211" t="n"/>
      <c r="C427" s="239" t="n"/>
      <c r="D427" s="239" t="n"/>
      <c r="E427" s="239" t="n"/>
      <c r="F427" s="211" t="n"/>
      <c r="G427" s="211" t="n"/>
      <c r="H427" s="211" t="n"/>
      <c r="I427" s="211" t="n"/>
      <c r="J427" s="211" t="n"/>
      <c r="K427" s="211" t="n"/>
      <c r="L427" s="211" t="n"/>
      <c r="M427" s="211" t="n"/>
      <c r="N427" s="211" t="n"/>
      <c r="O427" s="211" t="n"/>
      <c r="P427" s="211" t="n"/>
      <c r="Q427" s="211" t="n"/>
    </row>
    <row r="428" ht="15.75" customHeight="1" s="140">
      <c r="A428" s="211" t="n"/>
      <c r="B428" s="211" t="n"/>
      <c r="C428" s="239" t="n"/>
      <c r="D428" s="239" t="n"/>
      <c r="E428" s="239" t="n"/>
      <c r="F428" s="211" t="n"/>
      <c r="G428" s="211" t="n"/>
      <c r="H428" s="211" t="n"/>
      <c r="I428" s="211" t="n"/>
      <c r="J428" s="211" t="n"/>
      <c r="K428" s="211" t="n"/>
      <c r="L428" s="211" t="n"/>
      <c r="M428" s="211" t="n"/>
      <c r="N428" s="211" t="n"/>
      <c r="O428" s="211" t="n"/>
      <c r="P428" s="211" t="n"/>
      <c r="Q428" s="211" t="n"/>
    </row>
    <row r="429" ht="15.75" customHeight="1" s="140">
      <c r="A429" s="211" t="n"/>
      <c r="B429" s="211" t="n"/>
      <c r="C429" s="239" t="n"/>
      <c r="D429" s="239" t="n"/>
      <c r="E429" s="239" t="n"/>
      <c r="F429" s="211" t="n"/>
      <c r="G429" s="211" t="n"/>
      <c r="H429" s="211" t="n"/>
      <c r="I429" s="211" t="n"/>
      <c r="J429" s="211" t="n"/>
      <c r="K429" s="211" t="n"/>
      <c r="L429" s="211" t="n"/>
      <c r="M429" s="211" t="n"/>
      <c r="N429" s="211" t="n"/>
      <c r="O429" s="211" t="n"/>
      <c r="P429" s="211" t="n"/>
      <c r="Q429" s="211" t="n"/>
    </row>
    <row r="430" ht="15.75" customHeight="1" s="140">
      <c r="A430" s="211" t="n"/>
      <c r="B430" s="211" t="n"/>
      <c r="C430" s="239" t="n"/>
      <c r="D430" s="239" t="n"/>
      <c r="E430" s="239" t="n"/>
      <c r="F430" s="211" t="n"/>
      <c r="G430" s="211" t="n"/>
      <c r="H430" s="211" t="n"/>
      <c r="I430" s="211" t="n"/>
      <c r="J430" s="211" t="n"/>
      <c r="K430" s="211" t="n"/>
      <c r="L430" s="211" t="n"/>
      <c r="M430" s="211" t="n"/>
      <c r="N430" s="211" t="n"/>
      <c r="O430" s="211" t="n"/>
      <c r="P430" s="211" t="n"/>
      <c r="Q430" s="211" t="n"/>
    </row>
    <row r="431" ht="15.75" customHeight="1" s="140">
      <c r="A431" s="211" t="n"/>
      <c r="B431" s="211" t="n"/>
      <c r="C431" s="239" t="n"/>
      <c r="D431" s="239" t="n"/>
      <c r="E431" s="239" t="n"/>
      <c r="F431" s="211" t="n"/>
      <c r="G431" s="211" t="n"/>
      <c r="H431" s="211" t="n"/>
      <c r="I431" s="211" t="n"/>
      <c r="J431" s="211" t="n"/>
      <c r="K431" s="211" t="n"/>
      <c r="L431" s="211" t="n"/>
      <c r="M431" s="211" t="n"/>
      <c r="N431" s="211" t="n"/>
      <c r="O431" s="211" t="n"/>
      <c r="P431" s="211" t="n"/>
      <c r="Q431" s="211" t="n"/>
    </row>
    <row r="432" ht="15.75" customHeight="1" s="140">
      <c r="A432" s="211" t="n"/>
      <c r="B432" s="211" t="n"/>
      <c r="C432" s="239" t="n"/>
      <c r="D432" s="239" t="n"/>
      <c r="E432" s="239" t="n"/>
      <c r="F432" s="211" t="n"/>
      <c r="G432" s="211" t="n"/>
      <c r="H432" s="211" t="n"/>
      <c r="I432" s="211" t="n"/>
      <c r="J432" s="211" t="n"/>
      <c r="K432" s="211" t="n"/>
      <c r="L432" s="211" t="n"/>
      <c r="M432" s="211" t="n"/>
      <c r="N432" s="211" t="n"/>
      <c r="O432" s="211" t="n"/>
      <c r="P432" s="211" t="n"/>
      <c r="Q432" s="211" t="n"/>
    </row>
    <row r="433" ht="15.75" customHeight="1" s="140">
      <c r="A433" s="211" t="n"/>
      <c r="B433" s="211" t="n"/>
      <c r="C433" s="239" t="n"/>
      <c r="D433" s="239" t="n"/>
      <c r="E433" s="239" t="n"/>
      <c r="F433" s="211" t="n"/>
      <c r="G433" s="211" t="n"/>
      <c r="H433" s="211" t="n"/>
      <c r="I433" s="211" t="n"/>
      <c r="J433" s="211" t="n"/>
      <c r="K433" s="211" t="n"/>
      <c r="L433" s="211" t="n"/>
      <c r="M433" s="211" t="n"/>
      <c r="N433" s="211" t="n"/>
      <c r="O433" s="211" t="n"/>
      <c r="P433" s="211" t="n"/>
      <c r="Q433" s="211" t="n"/>
    </row>
    <row r="434" ht="15.75" customHeight="1" s="140">
      <c r="A434" s="211" t="n"/>
      <c r="B434" s="211" t="n"/>
      <c r="C434" s="239" t="n"/>
      <c r="D434" s="239" t="n"/>
      <c r="E434" s="239" t="n"/>
      <c r="F434" s="211" t="n"/>
      <c r="G434" s="211" t="n"/>
      <c r="H434" s="211" t="n"/>
      <c r="I434" s="211" t="n"/>
      <c r="J434" s="211" t="n"/>
      <c r="K434" s="211" t="n"/>
      <c r="L434" s="211" t="n"/>
      <c r="M434" s="211" t="n"/>
      <c r="N434" s="211" t="n"/>
      <c r="O434" s="211" t="n"/>
      <c r="P434" s="211" t="n"/>
      <c r="Q434" s="211" t="n"/>
    </row>
    <row r="435" ht="15.75" customHeight="1" s="140">
      <c r="A435" s="211" t="n"/>
      <c r="B435" s="211" t="n"/>
      <c r="C435" s="239" t="n"/>
      <c r="D435" s="239" t="n"/>
      <c r="E435" s="239" t="n"/>
      <c r="F435" s="211" t="n"/>
      <c r="G435" s="211" t="n"/>
      <c r="H435" s="211" t="n"/>
      <c r="I435" s="211" t="n"/>
      <c r="J435" s="211" t="n"/>
      <c r="K435" s="211" t="n"/>
      <c r="L435" s="211" t="n"/>
      <c r="M435" s="211" t="n"/>
      <c r="N435" s="211" t="n"/>
      <c r="O435" s="211" t="n"/>
      <c r="P435" s="211" t="n"/>
      <c r="Q435" s="211" t="n"/>
    </row>
    <row r="436" ht="15.75" customHeight="1" s="140">
      <c r="A436" s="211" t="n"/>
      <c r="B436" s="211" t="n"/>
      <c r="C436" s="239" t="n"/>
      <c r="D436" s="239" t="n"/>
      <c r="E436" s="239" t="n"/>
      <c r="F436" s="211" t="n"/>
      <c r="G436" s="211" t="n"/>
      <c r="H436" s="211" t="n"/>
      <c r="I436" s="211" t="n"/>
      <c r="J436" s="211" t="n"/>
      <c r="K436" s="211" t="n"/>
      <c r="L436" s="211" t="n"/>
      <c r="M436" s="211" t="n"/>
      <c r="N436" s="211" t="n"/>
      <c r="O436" s="211" t="n"/>
      <c r="P436" s="211" t="n"/>
      <c r="Q436" s="211" t="n"/>
    </row>
    <row r="437" ht="15.75" customHeight="1" s="140">
      <c r="A437" s="211" t="n"/>
      <c r="B437" s="211" t="n"/>
      <c r="C437" s="239" t="n"/>
      <c r="D437" s="239" t="n"/>
      <c r="E437" s="239" t="n"/>
      <c r="F437" s="211" t="n"/>
      <c r="G437" s="211" t="n"/>
      <c r="H437" s="211" t="n"/>
      <c r="I437" s="211" t="n"/>
      <c r="J437" s="211" t="n"/>
      <c r="K437" s="211" t="n"/>
      <c r="L437" s="211" t="n"/>
      <c r="M437" s="211" t="n"/>
      <c r="N437" s="211" t="n"/>
      <c r="O437" s="211" t="n"/>
      <c r="P437" s="211" t="n"/>
      <c r="Q437" s="211" t="n"/>
    </row>
    <row r="438" ht="15.75" customHeight="1" s="140">
      <c r="A438" s="211" t="n"/>
      <c r="B438" s="211" t="n"/>
      <c r="C438" s="239" t="n"/>
      <c r="D438" s="239" t="n"/>
      <c r="E438" s="239" t="n"/>
      <c r="F438" s="211" t="n"/>
      <c r="G438" s="211" t="n"/>
      <c r="H438" s="211" t="n"/>
      <c r="I438" s="211" t="n"/>
      <c r="J438" s="211" t="n"/>
      <c r="K438" s="211" t="n"/>
      <c r="L438" s="211" t="n"/>
      <c r="M438" s="211" t="n"/>
      <c r="N438" s="211" t="n"/>
      <c r="O438" s="211" t="n"/>
      <c r="P438" s="211" t="n"/>
      <c r="Q438" s="211" t="n"/>
    </row>
    <row r="439" ht="15.75" customHeight="1" s="140">
      <c r="A439" s="211" t="n"/>
      <c r="B439" s="211" t="n"/>
      <c r="C439" s="239" t="n"/>
      <c r="D439" s="239" t="n"/>
      <c r="E439" s="239" t="n"/>
      <c r="F439" s="211" t="n"/>
      <c r="G439" s="211" t="n"/>
      <c r="H439" s="211" t="n"/>
      <c r="I439" s="211" t="n"/>
      <c r="J439" s="211" t="n"/>
      <c r="K439" s="211" t="n"/>
      <c r="L439" s="211" t="n"/>
      <c r="M439" s="211" t="n"/>
      <c r="N439" s="211" t="n"/>
      <c r="O439" s="211" t="n"/>
      <c r="P439" s="211" t="n"/>
      <c r="Q439" s="211" t="n"/>
    </row>
    <row r="440" ht="15.75" customHeight="1" s="140">
      <c r="A440" s="211" t="n"/>
      <c r="B440" s="211" t="n"/>
      <c r="C440" s="239" t="n"/>
      <c r="D440" s="239" t="n"/>
      <c r="E440" s="239" t="n"/>
      <c r="F440" s="211" t="n"/>
      <c r="G440" s="211" t="n"/>
      <c r="H440" s="211" t="n"/>
      <c r="I440" s="211" t="n"/>
      <c r="J440" s="211" t="n"/>
      <c r="K440" s="211" t="n"/>
      <c r="L440" s="211" t="n"/>
      <c r="M440" s="211" t="n"/>
      <c r="N440" s="211" t="n"/>
      <c r="O440" s="211" t="n"/>
      <c r="P440" s="211" t="n"/>
      <c r="Q440" s="211" t="n"/>
    </row>
    <row r="441" ht="15.75" customHeight="1" s="140">
      <c r="A441" s="211" t="n"/>
      <c r="B441" s="211" t="n"/>
      <c r="C441" s="239" t="n"/>
      <c r="D441" s="239" t="n"/>
      <c r="E441" s="239" t="n"/>
      <c r="F441" s="211" t="n"/>
      <c r="G441" s="211" t="n"/>
      <c r="H441" s="211" t="n"/>
      <c r="I441" s="211" t="n"/>
      <c r="J441" s="211" t="n"/>
      <c r="K441" s="211" t="n"/>
      <c r="L441" s="211" t="n"/>
      <c r="M441" s="211" t="n"/>
      <c r="N441" s="211" t="n"/>
      <c r="O441" s="211" t="n"/>
      <c r="P441" s="211" t="n"/>
      <c r="Q441" s="211" t="n"/>
    </row>
    <row r="442" ht="15.75" customHeight="1" s="140">
      <c r="A442" s="211" t="n"/>
      <c r="B442" s="211" t="n"/>
      <c r="C442" s="239" t="n"/>
      <c r="D442" s="239" t="n"/>
      <c r="E442" s="239" t="n"/>
      <c r="F442" s="211" t="n"/>
      <c r="G442" s="211" t="n"/>
      <c r="H442" s="211" t="n"/>
      <c r="I442" s="211" t="n"/>
      <c r="J442" s="211" t="n"/>
      <c r="K442" s="211" t="n"/>
      <c r="L442" s="211" t="n"/>
      <c r="M442" s="211" t="n"/>
      <c r="N442" s="211" t="n"/>
      <c r="O442" s="211" t="n"/>
      <c r="P442" s="211" t="n"/>
      <c r="Q442" s="211" t="n"/>
    </row>
    <row r="443" ht="15.75" customHeight="1" s="140">
      <c r="A443" s="211" t="n"/>
      <c r="B443" s="211" t="n"/>
      <c r="C443" s="239" t="n"/>
      <c r="D443" s="239" t="n"/>
      <c r="E443" s="239" t="n"/>
      <c r="F443" s="211" t="n"/>
      <c r="G443" s="211" t="n"/>
      <c r="H443" s="211" t="n"/>
      <c r="I443" s="211" t="n"/>
      <c r="J443" s="211" t="n"/>
      <c r="K443" s="211" t="n"/>
      <c r="L443" s="211" t="n"/>
      <c r="M443" s="211" t="n"/>
      <c r="N443" s="211" t="n"/>
      <c r="O443" s="211" t="n"/>
      <c r="P443" s="211" t="n"/>
      <c r="Q443" s="211" t="n"/>
    </row>
    <row r="444" ht="15.75" customHeight="1" s="140">
      <c r="A444" s="211" t="n"/>
      <c r="B444" s="211" t="n"/>
      <c r="C444" s="239" t="n"/>
      <c r="D444" s="239" t="n"/>
      <c r="E444" s="239" t="n"/>
      <c r="F444" s="211" t="n"/>
      <c r="G444" s="211" t="n"/>
      <c r="H444" s="211" t="n"/>
      <c r="I444" s="211" t="n"/>
      <c r="J444" s="211" t="n"/>
      <c r="K444" s="211" t="n"/>
      <c r="L444" s="211" t="n"/>
      <c r="M444" s="211" t="n"/>
      <c r="N444" s="211" t="n"/>
      <c r="O444" s="211" t="n"/>
      <c r="P444" s="211" t="n"/>
      <c r="Q444" s="211" t="n"/>
    </row>
    <row r="445" ht="15.75" customHeight="1" s="140">
      <c r="A445" s="211" t="n"/>
      <c r="B445" s="211" t="n"/>
      <c r="C445" s="239" t="n"/>
      <c r="D445" s="239" t="n"/>
      <c r="E445" s="239" t="n"/>
      <c r="F445" s="211" t="n"/>
      <c r="G445" s="211" t="n"/>
      <c r="H445" s="211" t="n"/>
      <c r="I445" s="211" t="n"/>
      <c r="J445" s="211" t="n"/>
      <c r="K445" s="211" t="n"/>
      <c r="L445" s="211" t="n"/>
      <c r="M445" s="211" t="n"/>
      <c r="N445" s="211" t="n"/>
      <c r="O445" s="211" t="n"/>
      <c r="P445" s="211" t="n"/>
      <c r="Q445" s="211" t="n"/>
    </row>
    <row r="446" ht="15.75" customHeight="1" s="140">
      <c r="A446" s="211" t="n"/>
      <c r="B446" s="211" t="n"/>
      <c r="C446" s="239" t="n"/>
      <c r="D446" s="239" t="n"/>
      <c r="E446" s="239" t="n"/>
      <c r="F446" s="211" t="n"/>
      <c r="G446" s="211" t="n"/>
      <c r="H446" s="211" t="n"/>
      <c r="I446" s="211" t="n"/>
      <c r="J446" s="211" t="n"/>
      <c r="K446" s="211" t="n"/>
      <c r="L446" s="211" t="n"/>
      <c r="M446" s="211" t="n"/>
      <c r="N446" s="211" t="n"/>
      <c r="O446" s="211" t="n"/>
      <c r="P446" s="211" t="n"/>
      <c r="Q446" s="211" t="n"/>
    </row>
    <row r="447" ht="15.75" customHeight="1" s="140">
      <c r="A447" s="211" t="n"/>
      <c r="B447" s="211" t="n"/>
      <c r="C447" s="239" t="n"/>
      <c r="D447" s="239" t="n"/>
      <c r="E447" s="239" t="n"/>
      <c r="F447" s="211" t="n"/>
      <c r="G447" s="211" t="n"/>
      <c r="H447" s="211" t="n"/>
      <c r="I447" s="211" t="n"/>
      <c r="J447" s="211" t="n"/>
      <c r="K447" s="211" t="n"/>
      <c r="L447" s="211" t="n"/>
      <c r="M447" s="211" t="n"/>
      <c r="N447" s="211" t="n"/>
      <c r="O447" s="211" t="n"/>
      <c r="P447" s="211" t="n"/>
      <c r="Q447" s="211" t="n"/>
    </row>
    <row r="448" ht="15.75" customHeight="1" s="140">
      <c r="A448" s="211" t="n"/>
      <c r="B448" s="211" t="n"/>
      <c r="C448" s="239" t="n"/>
      <c r="D448" s="239" t="n"/>
      <c r="E448" s="239" t="n"/>
      <c r="F448" s="211" t="n"/>
      <c r="G448" s="211" t="n"/>
      <c r="H448" s="211" t="n"/>
      <c r="I448" s="211" t="n"/>
      <c r="J448" s="211" t="n"/>
      <c r="K448" s="211" t="n"/>
      <c r="L448" s="211" t="n"/>
      <c r="M448" s="211" t="n"/>
      <c r="N448" s="211" t="n"/>
      <c r="O448" s="211" t="n"/>
      <c r="P448" s="211" t="n"/>
      <c r="Q448" s="211" t="n"/>
    </row>
    <row r="449" ht="15.75" customHeight="1" s="140">
      <c r="A449" s="211" t="n"/>
      <c r="B449" s="211" t="n"/>
      <c r="C449" s="239" t="n"/>
      <c r="D449" s="239" t="n"/>
      <c r="E449" s="239" t="n"/>
      <c r="F449" s="211" t="n"/>
      <c r="G449" s="211" t="n"/>
      <c r="H449" s="211" t="n"/>
      <c r="I449" s="211" t="n"/>
      <c r="J449" s="211" t="n"/>
      <c r="K449" s="211" t="n"/>
      <c r="L449" s="211" t="n"/>
      <c r="M449" s="211" t="n"/>
      <c r="N449" s="211" t="n"/>
      <c r="O449" s="211" t="n"/>
      <c r="P449" s="211" t="n"/>
      <c r="Q449" s="211" t="n"/>
    </row>
    <row r="450" ht="15.75" customHeight="1" s="140">
      <c r="A450" s="211" t="n"/>
      <c r="B450" s="211" t="n"/>
      <c r="C450" s="239" t="n"/>
      <c r="D450" s="239" t="n"/>
      <c r="E450" s="239" t="n"/>
      <c r="F450" s="211" t="n"/>
      <c r="G450" s="211" t="n"/>
      <c r="H450" s="211" t="n"/>
      <c r="I450" s="211" t="n"/>
      <c r="J450" s="211" t="n"/>
      <c r="K450" s="211" t="n"/>
      <c r="L450" s="211" t="n"/>
      <c r="M450" s="211" t="n"/>
      <c r="N450" s="211" t="n"/>
      <c r="O450" s="211" t="n"/>
      <c r="P450" s="211" t="n"/>
      <c r="Q450" s="211" t="n"/>
    </row>
    <row r="451" ht="15.75" customHeight="1" s="140">
      <c r="A451" s="211" t="n"/>
      <c r="B451" s="211" t="n"/>
      <c r="C451" s="239" t="n"/>
      <c r="D451" s="239" t="n"/>
      <c r="E451" s="239" t="n"/>
      <c r="F451" s="211" t="n"/>
      <c r="G451" s="211" t="n"/>
      <c r="H451" s="211" t="n"/>
      <c r="I451" s="211" t="n"/>
      <c r="J451" s="211" t="n"/>
      <c r="K451" s="211" t="n"/>
      <c r="L451" s="211" t="n"/>
      <c r="M451" s="211" t="n"/>
      <c r="N451" s="211" t="n"/>
      <c r="O451" s="211" t="n"/>
      <c r="P451" s="211" t="n"/>
      <c r="Q451" s="211" t="n"/>
    </row>
    <row r="452" ht="15.75" customHeight="1" s="140">
      <c r="A452" s="211" t="n"/>
      <c r="B452" s="211" t="n"/>
      <c r="C452" s="239" t="n"/>
      <c r="D452" s="239" t="n"/>
      <c r="E452" s="239" t="n"/>
      <c r="F452" s="211" t="n"/>
      <c r="G452" s="211" t="n"/>
      <c r="H452" s="211" t="n"/>
      <c r="I452" s="211" t="n"/>
      <c r="J452" s="211" t="n"/>
      <c r="K452" s="211" t="n"/>
      <c r="L452" s="211" t="n"/>
      <c r="M452" s="211" t="n"/>
      <c r="N452" s="211" t="n"/>
      <c r="O452" s="211" t="n"/>
      <c r="P452" s="211" t="n"/>
      <c r="Q452" s="211" t="n"/>
    </row>
    <row r="453" ht="15.75" customHeight="1" s="140">
      <c r="A453" s="211" t="n"/>
      <c r="B453" s="211" t="n"/>
      <c r="C453" s="239" t="n"/>
      <c r="D453" s="239" t="n"/>
      <c r="E453" s="239" t="n"/>
      <c r="F453" s="211" t="n"/>
      <c r="G453" s="211" t="n"/>
      <c r="H453" s="211" t="n"/>
      <c r="I453" s="211" t="n"/>
      <c r="J453" s="211" t="n"/>
      <c r="K453" s="211" t="n"/>
      <c r="L453" s="211" t="n"/>
      <c r="M453" s="211" t="n"/>
      <c r="N453" s="211" t="n"/>
      <c r="O453" s="211" t="n"/>
      <c r="P453" s="211" t="n"/>
      <c r="Q453" s="211" t="n"/>
    </row>
    <row r="454" ht="15.75" customHeight="1" s="140">
      <c r="A454" s="211" t="n"/>
      <c r="B454" s="211" t="n"/>
      <c r="C454" s="239" t="n"/>
      <c r="D454" s="239" t="n"/>
      <c r="E454" s="239" t="n"/>
      <c r="F454" s="211" t="n"/>
      <c r="G454" s="211" t="n"/>
      <c r="H454" s="211" t="n"/>
      <c r="I454" s="211" t="n"/>
      <c r="J454" s="211" t="n"/>
      <c r="K454" s="211" t="n"/>
      <c r="L454" s="211" t="n"/>
      <c r="M454" s="211" t="n"/>
      <c r="N454" s="211" t="n"/>
      <c r="O454" s="211" t="n"/>
      <c r="P454" s="211" t="n"/>
      <c r="Q454" s="211" t="n"/>
    </row>
    <row r="455" ht="15.75" customHeight="1" s="140">
      <c r="A455" s="211" t="n"/>
      <c r="B455" s="211" t="n"/>
      <c r="C455" s="239" t="n"/>
      <c r="D455" s="239" t="n"/>
      <c r="E455" s="239" t="n"/>
      <c r="F455" s="211" t="n"/>
      <c r="G455" s="211" t="n"/>
      <c r="H455" s="211" t="n"/>
      <c r="I455" s="211" t="n"/>
      <c r="J455" s="211" t="n"/>
      <c r="K455" s="211" t="n"/>
      <c r="L455" s="211" t="n"/>
      <c r="M455" s="211" t="n"/>
      <c r="N455" s="211" t="n"/>
      <c r="O455" s="211" t="n"/>
      <c r="P455" s="211" t="n"/>
      <c r="Q455" s="211" t="n"/>
    </row>
    <row r="456" ht="15.75" customHeight="1" s="140">
      <c r="A456" s="211" t="n"/>
      <c r="B456" s="211" t="n"/>
      <c r="C456" s="239" t="n"/>
      <c r="D456" s="239" t="n"/>
      <c r="E456" s="239" t="n"/>
      <c r="F456" s="211" t="n"/>
      <c r="G456" s="211" t="n"/>
      <c r="H456" s="211" t="n"/>
      <c r="I456" s="211" t="n"/>
      <c r="J456" s="211" t="n"/>
      <c r="K456" s="211" t="n"/>
      <c r="L456" s="211" t="n"/>
      <c r="M456" s="211" t="n"/>
      <c r="N456" s="211" t="n"/>
      <c r="O456" s="211" t="n"/>
      <c r="P456" s="211" t="n"/>
      <c r="Q456" s="211" t="n"/>
    </row>
    <row r="457" ht="15.75" customHeight="1" s="140">
      <c r="A457" s="211" t="n"/>
      <c r="B457" s="211" t="n"/>
      <c r="C457" s="239" t="n"/>
      <c r="D457" s="239" t="n"/>
      <c r="E457" s="239" t="n"/>
      <c r="F457" s="211" t="n"/>
      <c r="G457" s="211" t="n"/>
      <c r="H457" s="211" t="n"/>
      <c r="I457" s="211" t="n"/>
      <c r="J457" s="211" t="n"/>
      <c r="K457" s="211" t="n"/>
      <c r="L457" s="211" t="n"/>
      <c r="M457" s="211" t="n"/>
      <c r="N457" s="211" t="n"/>
      <c r="O457" s="211" t="n"/>
      <c r="P457" s="211" t="n"/>
      <c r="Q457" s="211" t="n"/>
    </row>
    <row r="458" ht="15.75" customHeight="1" s="140">
      <c r="A458" s="211" t="n"/>
      <c r="B458" s="211" t="n"/>
      <c r="C458" s="239" t="n"/>
      <c r="D458" s="239" t="n"/>
      <c r="E458" s="239" t="n"/>
      <c r="F458" s="211" t="n"/>
      <c r="G458" s="211" t="n"/>
      <c r="H458" s="211" t="n"/>
      <c r="I458" s="211" t="n"/>
      <c r="J458" s="211" t="n"/>
      <c r="K458" s="211" t="n"/>
      <c r="L458" s="211" t="n"/>
      <c r="M458" s="211" t="n"/>
      <c r="N458" s="211" t="n"/>
      <c r="O458" s="211" t="n"/>
      <c r="P458" s="211" t="n"/>
      <c r="Q458" s="211" t="n"/>
    </row>
    <row r="459" ht="15.75" customHeight="1" s="140">
      <c r="A459" s="211" t="n"/>
      <c r="B459" s="211" t="n"/>
      <c r="C459" s="239" t="n"/>
      <c r="D459" s="239" t="n"/>
      <c r="E459" s="239" t="n"/>
      <c r="F459" s="211" t="n"/>
      <c r="G459" s="211" t="n"/>
      <c r="H459" s="211" t="n"/>
      <c r="I459" s="211" t="n"/>
      <c r="J459" s="211" t="n"/>
      <c r="K459" s="211" t="n"/>
      <c r="L459" s="211" t="n"/>
      <c r="M459" s="211" t="n"/>
      <c r="N459" s="211" t="n"/>
      <c r="O459" s="211" t="n"/>
      <c r="P459" s="211" t="n"/>
      <c r="Q459" s="211" t="n"/>
    </row>
    <row r="460" ht="15.75" customHeight="1" s="140">
      <c r="A460" s="211" t="n"/>
      <c r="B460" s="211" t="n"/>
      <c r="C460" s="239" t="n"/>
      <c r="D460" s="239" t="n"/>
      <c r="E460" s="239" t="n"/>
      <c r="F460" s="211" t="n"/>
      <c r="G460" s="211" t="n"/>
      <c r="H460" s="211" t="n"/>
      <c r="I460" s="211" t="n"/>
      <c r="J460" s="211" t="n"/>
      <c r="K460" s="211" t="n"/>
      <c r="L460" s="211" t="n"/>
      <c r="M460" s="211" t="n"/>
      <c r="N460" s="211" t="n"/>
      <c r="O460" s="211" t="n"/>
      <c r="P460" s="211" t="n"/>
      <c r="Q460" s="211" t="n"/>
    </row>
    <row r="461" ht="15.75" customHeight="1" s="140">
      <c r="A461" s="211" t="n"/>
      <c r="B461" s="211" t="n"/>
      <c r="C461" s="239" t="n"/>
      <c r="D461" s="239" t="n"/>
      <c r="E461" s="239" t="n"/>
      <c r="F461" s="211" t="n"/>
      <c r="G461" s="211" t="n"/>
      <c r="H461" s="211" t="n"/>
      <c r="I461" s="211" t="n"/>
      <c r="J461" s="211" t="n"/>
      <c r="K461" s="211" t="n"/>
      <c r="L461" s="211" t="n"/>
      <c r="M461" s="211" t="n"/>
      <c r="N461" s="211" t="n"/>
      <c r="O461" s="211" t="n"/>
      <c r="P461" s="211" t="n"/>
      <c r="Q461" s="211" t="n"/>
    </row>
    <row r="462" ht="15.75" customHeight="1" s="140">
      <c r="A462" s="211" t="n"/>
      <c r="B462" s="211" t="n"/>
      <c r="C462" s="239" t="n"/>
      <c r="D462" s="239" t="n"/>
      <c r="E462" s="239" t="n"/>
      <c r="F462" s="211" t="n"/>
      <c r="G462" s="211" t="n"/>
      <c r="H462" s="211" t="n"/>
      <c r="I462" s="211" t="n"/>
      <c r="J462" s="211" t="n"/>
      <c r="K462" s="211" t="n"/>
      <c r="L462" s="211" t="n"/>
      <c r="M462" s="211" t="n"/>
      <c r="N462" s="211" t="n"/>
      <c r="O462" s="211" t="n"/>
      <c r="P462" s="211" t="n"/>
      <c r="Q462" s="211" t="n"/>
    </row>
    <row r="463" ht="15.75" customHeight="1" s="140">
      <c r="A463" s="211" t="n"/>
      <c r="B463" s="211" t="n"/>
      <c r="C463" s="239" t="n"/>
      <c r="D463" s="239" t="n"/>
      <c r="E463" s="239" t="n"/>
      <c r="F463" s="211" t="n"/>
      <c r="G463" s="211" t="n"/>
      <c r="H463" s="211" t="n"/>
      <c r="I463" s="211" t="n"/>
      <c r="J463" s="211" t="n"/>
      <c r="K463" s="211" t="n"/>
      <c r="L463" s="211" t="n"/>
      <c r="M463" s="211" t="n"/>
      <c r="N463" s="211" t="n"/>
      <c r="O463" s="211" t="n"/>
      <c r="P463" s="211" t="n"/>
      <c r="Q463" s="211" t="n"/>
    </row>
    <row r="464" ht="15.75" customHeight="1" s="140">
      <c r="A464" s="211" t="n"/>
      <c r="B464" s="211" t="n"/>
      <c r="C464" s="239" t="n"/>
      <c r="D464" s="239" t="n"/>
      <c r="E464" s="239" t="n"/>
      <c r="F464" s="211" t="n"/>
      <c r="G464" s="211" t="n"/>
      <c r="H464" s="211" t="n"/>
      <c r="I464" s="211" t="n"/>
      <c r="J464" s="211" t="n"/>
      <c r="K464" s="211" t="n"/>
      <c r="L464" s="211" t="n"/>
      <c r="M464" s="211" t="n"/>
      <c r="N464" s="211" t="n"/>
      <c r="O464" s="211" t="n"/>
      <c r="P464" s="211" t="n"/>
      <c r="Q464" s="211" t="n"/>
    </row>
    <row r="465" ht="15.75" customHeight="1" s="140">
      <c r="A465" s="211" t="n"/>
      <c r="B465" s="211" t="n"/>
      <c r="C465" s="239" t="n"/>
      <c r="D465" s="239" t="n"/>
      <c r="E465" s="239" t="n"/>
      <c r="F465" s="211" t="n"/>
      <c r="G465" s="211" t="n"/>
      <c r="H465" s="211" t="n"/>
      <c r="I465" s="211" t="n"/>
      <c r="J465" s="211" t="n"/>
      <c r="K465" s="211" t="n"/>
      <c r="L465" s="211" t="n"/>
      <c r="M465" s="211" t="n"/>
      <c r="N465" s="211" t="n"/>
      <c r="O465" s="211" t="n"/>
      <c r="P465" s="211" t="n"/>
      <c r="Q465" s="211" t="n"/>
    </row>
    <row r="466" ht="15.75" customHeight="1" s="140">
      <c r="A466" s="211" t="n"/>
      <c r="B466" s="211" t="n"/>
      <c r="C466" s="239" t="n"/>
      <c r="D466" s="239" t="n"/>
      <c r="E466" s="239" t="n"/>
      <c r="F466" s="211" t="n"/>
      <c r="G466" s="211" t="n"/>
      <c r="H466" s="211" t="n"/>
      <c r="I466" s="211" t="n"/>
      <c r="J466" s="211" t="n"/>
      <c r="K466" s="211" t="n"/>
      <c r="L466" s="211" t="n"/>
      <c r="M466" s="211" t="n"/>
      <c r="N466" s="211" t="n"/>
      <c r="O466" s="211" t="n"/>
      <c r="P466" s="211" t="n"/>
      <c r="Q466" s="211" t="n"/>
    </row>
    <row r="467" ht="15.75" customHeight="1" s="140">
      <c r="A467" s="211" t="n"/>
      <c r="B467" s="211" t="n"/>
      <c r="C467" s="239" t="n"/>
      <c r="D467" s="239" t="n"/>
      <c r="E467" s="239" t="n"/>
      <c r="F467" s="211" t="n"/>
      <c r="G467" s="211" t="n"/>
      <c r="H467" s="211" t="n"/>
      <c r="I467" s="211" t="n"/>
      <c r="J467" s="211" t="n"/>
      <c r="K467" s="211" t="n"/>
      <c r="L467" s="211" t="n"/>
      <c r="M467" s="211" t="n"/>
      <c r="N467" s="211" t="n"/>
      <c r="O467" s="211" t="n"/>
      <c r="P467" s="211" t="n"/>
      <c r="Q467" s="211" t="n"/>
    </row>
    <row r="468" ht="15.75" customHeight="1" s="140">
      <c r="A468" s="211" t="n"/>
      <c r="B468" s="211" t="n"/>
      <c r="C468" s="239" t="n"/>
      <c r="D468" s="239" t="n"/>
      <c r="E468" s="239" t="n"/>
      <c r="F468" s="211" t="n"/>
      <c r="G468" s="211" t="n"/>
      <c r="H468" s="211" t="n"/>
      <c r="I468" s="211" t="n"/>
      <c r="J468" s="211" t="n"/>
      <c r="K468" s="211" t="n"/>
      <c r="L468" s="211" t="n"/>
      <c r="M468" s="211" t="n"/>
      <c r="N468" s="211" t="n"/>
      <c r="O468" s="211" t="n"/>
      <c r="P468" s="211" t="n"/>
      <c r="Q468" s="211" t="n"/>
    </row>
    <row r="469" ht="15.75" customHeight="1" s="140">
      <c r="A469" s="211" t="n"/>
      <c r="B469" s="211" t="n"/>
      <c r="C469" s="239" t="n"/>
      <c r="D469" s="239" t="n"/>
      <c r="E469" s="239" t="n"/>
      <c r="F469" s="211" t="n"/>
      <c r="G469" s="211" t="n"/>
      <c r="H469" s="211" t="n"/>
      <c r="I469" s="211" t="n"/>
      <c r="J469" s="211" t="n"/>
      <c r="K469" s="211" t="n"/>
      <c r="L469" s="211" t="n"/>
      <c r="M469" s="211" t="n"/>
      <c r="N469" s="211" t="n"/>
      <c r="O469" s="211" t="n"/>
      <c r="P469" s="211" t="n"/>
      <c r="Q469" s="211" t="n"/>
    </row>
    <row r="470" ht="15.75" customHeight="1" s="140">
      <c r="A470" s="211" t="n"/>
      <c r="B470" s="211" t="n"/>
      <c r="C470" s="239" t="n"/>
      <c r="D470" s="239" t="n"/>
      <c r="E470" s="239" t="n"/>
      <c r="F470" s="211" t="n"/>
      <c r="G470" s="211" t="n"/>
      <c r="H470" s="211" t="n"/>
      <c r="I470" s="211" t="n"/>
      <c r="J470" s="211" t="n"/>
      <c r="K470" s="211" t="n"/>
      <c r="L470" s="211" t="n"/>
      <c r="M470" s="211" t="n"/>
      <c r="N470" s="211" t="n"/>
      <c r="O470" s="211" t="n"/>
      <c r="P470" s="211" t="n"/>
      <c r="Q470" s="211" t="n"/>
    </row>
    <row r="471" ht="15.75" customHeight="1" s="140">
      <c r="A471" s="211" t="n"/>
      <c r="B471" s="211" t="n"/>
      <c r="C471" s="239" t="n"/>
      <c r="D471" s="239" t="n"/>
      <c r="E471" s="239" t="n"/>
      <c r="F471" s="211" t="n"/>
      <c r="G471" s="211" t="n"/>
      <c r="H471" s="211" t="n"/>
      <c r="I471" s="211" t="n"/>
      <c r="J471" s="211" t="n"/>
      <c r="K471" s="211" t="n"/>
      <c r="L471" s="211" t="n"/>
      <c r="M471" s="211" t="n"/>
      <c r="N471" s="211" t="n"/>
      <c r="O471" s="211" t="n"/>
      <c r="P471" s="211" t="n"/>
      <c r="Q471" s="211" t="n"/>
    </row>
    <row r="472" ht="15.75" customHeight="1" s="140">
      <c r="A472" s="211" t="n"/>
      <c r="B472" s="211" t="n"/>
      <c r="C472" s="239" t="n"/>
      <c r="D472" s="239" t="n"/>
      <c r="E472" s="239" t="n"/>
      <c r="F472" s="211" t="n"/>
      <c r="G472" s="211" t="n"/>
      <c r="H472" s="211" t="n"/>
      <c r="I472" s="211" t="n"/>
      <c r="J472" s="211" t="n"/>
      <c r="K472" s="211" t="n"/>
      <c r="L472" s="211" t="n"/>
      <c r="M472" s="211" t="n"/>
      <c r="N472" s="211" t="n"/>
      <c r="O472" s="211" t="n"/>
      <c r="P472" s="211" t="n"/>
      <c r="Q472" s="211" t="n"/>
    </row>
    <row r="473" ht="15.75" customHeight="1" s="140">
      <c r="A473" s="211" t="n"/>
      <c r="B473" s="211" t="n"/>
      <c r="C473" s="239" t="n"/>
      <c r="D473" s="239" t="n"/>
      <c r="E473" s="239" t="n"/>
      <c r="F473" s="211" t="n"/>
      <c r="G473" s="211" t="n"/>
      <c r="H473" s="211" t="n"/>
      <c r="I473" s="211" t="n"/>
      <c r="J473" s="211" t="n"/>
      <c r="K473" s="211" t="n"/>
      <c r="L473" s="211" t="n"/>
      <c r="M473" s="211" t="n"/>
      <c r="N473" s="211" t="n"/>
      <c r="O473" s="211" t="n"/>
      <c r="P473" s="211" t="n"/>
      <c r="Q473" s="211" t="n"/>
    </row>
    <row r="474" ht="15.75" customHeight="1" s="140">
      <c r="A474" s="211" t="n"/>
      <c r="B474" s="211" t="n"/>
      <c r="C474" s="239" t="n"/>
      <c r="D474" s="239" t="n"/>
      <c r="E474" s="239" t="n"/>
      <c r="F474" s="211" t="n"/>
      <c r="G474" s="211" t="n"/>
      <c r="H474" s="211" t="n"/>
      <c r="I474" s="211" t="n"/>
      <c r="J474" s="211" t="n"/>
      <c r="K474" s="211" t="n"/>
      <c r="L474" s="211" t="n"/>
      <c r="M474" s="211" t="n"/>
      <c r="N474" s="211" t="n"/>
      <c r="O474" s="211" t="n"/>
      <c r="P474" s="211" t="n"/>
      <c r="Q474" s="211" t="n"/>
    </row>
    <row r="475" ht="15.75" customHeight="1" s="140">
      <c r="A475" s="211" t="n"/>
      <c r="B475" s="211" t="n"/>
      <c r="C475" s="239" t="n"/>
      <c r="D475" s="239" t="n"/>
      <c r="E475" s="239" t="n"/>
      <c r="F475" s="211" t="n"/>
      <c r="G475" s="211" t="n"/>
      <c r="H475" s="211" t="n"/>
      <c r="I475" s="211" t="n"/>
      <c r="J475" s="211" t="n"/>
      <c r="K475" s="211" t="n"/>
      <c r="L475" s="211" t="n"/>
      <c r="M475" s="211" t="n"/>
      <c r="N475" s="211" t="n"/>
      <c r="O475" s="211" t="n"/>
      <c r="P475" s="211" t="n"/>
      <c r="Q475" s="211" t="n"/>
    </row>
    <row r="476" ht="15.75" customHeight="1" s="140">
      <c r="A476" s="211" t="n"/>
      <c r="B476" s="211" t="n"/>
      <c r="C476" s="239" t="n"/>
      <c r="D476" s="239" t="n"/>
      <c r="E476" s="239" t="n"/>
      <c r="F476" s="211" t="n"/>
      <c r="G476" s="211" t="n"/>
      <c r="H476" s="211" t="n"/>
      <c r="I476" s="211" t="n"/>
      <c r="J476" s="211" t="n"/>
      <c r="K476" s="211" t="n"/>
      <c r="L476" s="211" t="n"/>
      <c r="M476" s="211" t="n"/>
      <c r="N476" s="211" t="n"/>
      <c r="O476" s="211" t="n"/>
      <c r="P476" s="211" t="n"/>
      <c r="Q476" s="211" t="n"/>
    </row>
    <row r="477" ht="15.75" customHeight="1" s="140">
      <c r="A477" s="211" t="n"/>
      <c r="B477" s="211" t="n"/>
      <c r="C477" s="239" t="n"/>
      <c r="D477" s="239" t="n"/>
      <c r="E477" s="239" t="n"/>
      <c r="F477" s="211" t="n"/>
      <c r="G477" s="211" t="n"/>
      <c r="H477" s="211" t="n"/>
      <c r="I477" s="211" t="n"/>
      <c r="J477" s="211" t="n"/>
      <c r="K477" s="211" t="n"/>
      <c r="L477" s="211" t="n"/>
      <c r="M477" s="211" t="n"/>
      <c r="N477" s="211" t="n"/>
      <c r="O477" s="211" t="n"/>
      <c r="P477" s="211" t="n"/>
      <c r="Q477" s="211" t="n"/>
    </row>
    <row r="478" ht="15.75" customHeight="1" s="140">
      <c r="A478" s="211" t="n"/>
      <c r="B478" s="211" t="n"/>
      <c r="C478" s="239" t="n"/>
      <c r="D478" s="239" t="n"/>
      <c r="E478" s="239" t="n"/>
      <c r="F478" s="211" t="n"/>
      <c r="G478" s="211" t="n"/>
      <c r="H478" s="211" t="n"/>
      <c r="I478" s="211" t="n"/>
      <c r="J478" s="211" t="n"/>
      <c r="K478" s="211" t="n"/>
      <c r="L478" s="211" t="n"/>
      <c r="M478" s="211" t="n"/>
      <c r="N478" s="211" t="n"/>
      <c r="O478" s="211" t="n"/>
      <c r="P478" s="211" t="n"/>
      <c r="Q478" s="211" t="n"/>
    </row>
    <row r="479" ht="15.75" customHeight="1" s="140">
      <c r="A479" s="211" t="n"/>
      <c r="B479" s="211" t="n"/>
      <c r="C479" s="239" t="n"/>
      <c r="D479" s="239" t="n"/>
      <c r="E479" s="239" t="n"/>
      <c r="F479" s="211" t="n"/>
      <c r="G479" s="211" t="n"/>
      <c r="H479" s="211" t="n"/>
      <c r="I479" s="211" t="n"/>
      <c r="J479" s="211" t="n"/>
      <c r="K479" s="211" t="n"/>
      <c r="L479" s="211" t="n"/>
      <c r="M479" s="211" t="n"/>
      <c r="N479" s="211" t="n"/>
      <c r="O479" s="211" t="n"/>
      <c r="P479" s="211" t="n"/>
      <c r="Q479" s="211" t="n"/>
    </row>
    <row r="480" ht="15.75" customHeight="1" s="140">
      <c r="A480" s="211" t="n"/>
      <c r="B480" s="211" t="n"/>
      <c r="C480" s="239" t="n"/>
      <c r="D480" s="239" t="n"/>
      <c r="E480" s="239" t="n"/>
      <c r="F480" s="211" t="n"/>
      <c r="G480" s="211" t="n"/>
      <c r="H480" s="211" t="n"/>
      <c r="I480" s="211" t="n"/>
      <c r="J480" s="211" t="n"/>
      <c r="K480" s="211" t="n"/>
      <c r="L480" s="211" t="n"/>
      <c r="M480" s="211" t="n"/>
      <c r="N480" s="211" t="n"/>
      <c r="O480" s="211" t="n"/>
      <c r="P480" s="211" t="n"/>
      <c r="Q480" s="211" t="n"/>
    </row>
    <row r="481" ht="15.75" customHeight="1" s="140">
      <c r="A481" s="211" t="n"/>
      <c r="B481" s="211" t="n"/>
      <c r="C481" s="239" t="n"/>
      <c r="D481" s="239" t="n"/>
      <c r="E481" s="239" t="n"/>
      <c r="F481" s="211" t="n"/>
      <c r="G481" s="211" t="n"/>
      <c r="H481" s="211" t="n"/>
      <c r="I481" s="211" t="n"/>
      <c r="J481" s="211" t="n"/>
      <c r="K481" s="211" t="n"/>
      <c r="L481" s="211" t="n"/>
      <c r="M481" s="211" t="n"/>
      <c r="N481" s="211" t="n"/>
      <c r="O481" s="211" t="n"/>
      <c r="P481" s="211" t="n"/>
      <c r="Q481" s="211" t="n"/>
    </row>
    <row r="482" ht="15.75" customHeight="1" s="140">
      <c r="A482" s="211" t="n"/>
      <c r="B482" s="211" t="n"/>
      <c r="C482" s="239" t="n"/>
      <c r="D482" s="239" t="n"/>
      <c r="E482" s="239" t="n"/>
      <c r="F482" s="211" t="n"/>
      <c r="G482" s="211" t="n"/>
      <c r="H482" s="211" t="n"/>
      <c r="I482" s="211" t="n"/>
      <c r="J482" s="211" t="n"/>
      <c r="K482" s="211" t="n"/>
      <c r="L482" s="211" t="n"/>
      <c r="M482" s="211" t="n"/>
      <c r="N482" s="211" t="n"/>
      <c r="O482" s="211" t="n"/>
      <c r="P482" s="211" t="n"/>
      <c r="Q482" s="211" t="n"/>
    </row>
    <row r="483" ht="15.75" customHeight="1" s="140">
      <c r="A483" s="211" t="n"/>
      <c r="B483" s="211" t="n"/>
      <c r="C483" s="239" t="n"/>
      <c r="D483" s="239" t="n"/>
      <c r="E483" s="239" t="n"/>
      <c r="F483" s="211" t="n"/>
      <c r="G483" s="211" t="n"/>
      <c r="H483" s="211" t="n"/>
      <c r="I483" s="211" t="n"/>
      <c r="J483" s="211" t="n"/>
      <c r="K483" s="211" t="n"/>
      <c r="L483" s="211" t="n"/>
      <c r="M483" s="211" t="n"/>
      <c r="N483" s="211" t="n"/>
      <c r="O483" s="211" t="n"/>
      <c r="P483" s="211" t="n"/>
      <c r="Q483" s="211" t="n"/>
    </row>
    <row r="484" ht="15.75" customHeight="1" s="140">
      <c r="A484" s="211" t="n"/>
      <c r="B484" s="211" t="n"/>
      <c r="C484" s="239" t="n"/>
      <c r="D484" s="239" t="n"/>
      <c r="E484" s="239" t="n"/>
      <c r="F484" s="211" t="n"/>
      <c r="G484" s="211" t="n"/>
      <c r="H484" s="211" t="n"/>
      <c r="I484" s="211" t="n"/>
      <c r="J484" s="211" t="n"/>
      <c r="K484" s="211" t="n"/>
      <c r="L484" s="211" t="n"/>
      <c r="M484" s="211" t="n"/>
      <c r="N484" s="211" t="n"/>
      <c r="O484" s="211" t="n"/>
      <c r="P484" s="211" t="n"/>
      <c r="Q484" s="211" t="n"/>
    </row>
    <row r="485" ht="15.75" customHeight="1" s="140">
      <c r="A485" s="211" t="n"/>
      <c r="B485" s="211" t="n"/>
      <c r="C485" s="239" t="n"/>
      <c r="D485" s="239" t="n"/>
      <c r="E485" s="239" t="n"/>
      <c r="F485" s="211" t="n"/>
      <c r="G485" s="211" t="n"/>
      <c r="H485" s="211" t="n"/>
      <c r="I485" s="211" t="n"/>
      <c r="J485" s="211" t="n"/>
      <c r="K485" s="211" t="n"/>
      <c r="L485" s="211" t="n"/>
      <c r="M485" s="211" t="n"/>
      <c r="N485" s="211" t="n"/>
      <c r="O485" s="211" t="n"/>
      <c r="P485" s="211" t="n"/>
      <c r="Q485" s="211" t="n"/>
    </row>
    <row r="486" ht="15.75" customHeight="1" s="140">
      <c r="A486" s="211" t="n"/>
      <c r="B486" s="211" t="n"/>
      <c r="C486" s="239" t="n"/>
      <c r="D486" s="239" t="n"/>
      <c r="E486" s="239" t="n"/>
      <c r="F486" s="211" t="n"/>
      <c r="G486" s="211" t="n"/>
      <c r="H486" s="211" t="n"/>
      <c r="I486" s="211" t="n"/>
      <c r="J486" s="211" t="n"/>
      <c r="K486" s="211" t="n"/>
      <c r="L486" s="211" t="n"/>
      <c r="M486" s="211" t="n"/>
      <c r="N486" s="211" t="n"/>
      <c r="O486" s="211" t="n"/>
      <c r="P486" s="211" t="n"/>
      <c r="Q486" s="211" t="n"/>
    </row>
    <row r="487" ht="15.75" customHeight="1" s="140">
      <c r="A487" s="211" t="n"/>
      <c r="B487" s="211" t="n"/>
      <c r="C487" s="239" t="n"/>
      <c r="D487" s="239" t="n"/>
      <c r="E487" s="239" t="n"/>
      <c r="F487" s="211" t="n"/>
      <c r="G487" s="211" t="n"/>
      <c r="H487" s="211" t="n"/>
      <c r="I487" s="211" t="n"/>
      <c r="J487" s="211" t="n"/>
      <c r="K487" s="211" t="n"/>
      <c r="L487" s="211" t="n"/>
      <c r="M487" s="211" t="n"/>
      <c r="N487" s="211" t="n"/>
      <c r="O487" s="211" t="n"/>
      <c r="P487" s="211" t="n"/>
      <c r="Q487" s="211" t="n"/>
    </row>
    <row r="488" ht="15.75" customHeight="1" s="140">
      <c r="A488" s="211" t="n"/>
      <c r="B488" s="211" t="n"/>
      <c r="C488" s="239" t="n"/>
      <c r="D488" s="239" t="n"/>
      <c r="E488" s="239" t="n"/>
      <c r="F488" s="211" t="n"/>
      <c r="G488" s="211" t="n"/>
      <c r="H488" s="211" t="n"/>
      <c r="I488" s="211" t="n"/>
      <c r="J488" s="211" t="n"/>
      <c r="K488" s="211" t="n"/>
      <c r="L488" s="211" t="n"/>
      <c r="M488" s="211" t="n"/>
      <c r="N488" s="211" t="n"/>
      <c r="O488" s="211" t="n"/>
      <c r="P488" s="211" t="n"/>
      <c r="Q488" s="211" t="n"/>
    </row>
    <row r="489" ht="15.75" customHeight="1" s="140">
      <c r="A489" s="211" t="n"/>
      <c r="B489" s="211" t="n"/>
      <c r="C489" s="239" t="n"/>
      <c r="D489" s="239" t="n"/>
      <c r="E489" s="239" t="n"/>
      <c r="F489" s="211" t="n"/>
      <c r="G489" s="211" t="n"/>
      <c r="H489" s="211" t="n"/>
      <c r="I489" s="211" t="n"/>
      <c r="J489" s="211" t="n"/>
      <c r="K489" s="211" t="n"/>
      <c r="L489" s="211" t="n"/>
      <c r="M489" s="211" t="n"/>
      <c r="N489" s="211" t="n"/>
      <c r="O489" s="211" t="n"/>
      <c r="P489" s="211" t="n"/>
      <c r="Q489" s="211" t="n"/>
    </row>
    <row r="490" ht="15.75" customHeight="1" s="140">
      <c r="A490" s="211" t="n"/>
      <c r="B490" s="211" t="n"/>
      <c r="C490" s="239" t="n"/>
      <c r="D490" s="239" t="n"/>
      <c r="E490" s="239" t="n"/>
      <c r="F490" s="211" t="n"/>
      <c r="G490" s="211" t="n"/>
      <c r="H490" s="211" t="n"/>
      <c r="I490" s="211" t="n"/>
      <c r="J490" s="211" t="n"/>
      <c r="K490" s="211" t="n"/>
      <c r="L490" s="211" t="n"/>
      <c r="M490" s="211" t="n"/>
      <c r="N490" s="211" t="n"/>
      <c r="O490" s="211" t="n"/>
      <c r="P490" s="211" t="n"/>
      <c r="Q490" s="211" t="n"/>
    </row>
    <row r="491" ht="15.75" customHeight="1" s="140">
      <c r="A491" s="211" t="n"/>
      <c r="B491" s="211" t="n"/>
      <c r="C491" s="239" t="n"/>
      <c r="D491" s="239" t="n"/>
      <c r="E491" s="239" t="n"/>
      <c r="F491" s="211" t="n"/>
      <c r="G491" s="211" t="n"/>
      <c r="H491" s="211" t="n"/>
      <c r="I491" s="211" t="n"/>
      <c r="J491" s="211" t="n"/>
      <c r="K491" s="211" t="n"/>
      <c r="L491" s="211" t="n"/>
      <c r="M491" s="211" t="n"/>
      <c r="N491" s="211" t="n"/>
      <c r="O491" s="211" t="n"/>
      <c r="P491" s="211" t="n"/>
      <c r="Q491" s="211" t="n"/>
    </row>
    <row r="492" ht="15.75" customHeight="1" s="140">
      <c r="A492" s="211" t="n"/>
      <c r="B492" s="211" t="n"/>
      <c r="C492" s="239" t="n"/>
      <c r="D492" s="239" t="n"/>
      <c r="E492" s="239" t="n"/>
      <c r="F492" s="211" t="n"/>
      <c r="G492" s="211" t="n"/>
      <c r="H492" s="211" t="n"/>
      <c r="I492" s="211" t="n"/>
      <c r="J492" s="211" t="n"/>
      <c r="K492" s="211" t="n"/>
      <c r="L492" s="211" t="n"/>
      <c r="M492" s="211" t="n"/>
      <c r="N492" s="211" t="n"/>
      <c r="O492" s="211" t="n"/>
      <c r="P492" s="211" t="n"/>
      <c r="Q492" s="211" t="n"/>
    </row>
    <row r="493" ht="15.75" customHeight="1" s="140">
      <c r="A493" s="211" t="n"/>
      <c r="B493" s="211" t="n"/>
      <c r="C493" s="239" t="n"/>
      <c r="D493" s="239" t="n"/>
      <c r="E493" s="239" t="n"/>
      <c r="F493" s="211" t="n"/>
      <c r="G493" s="211" t="n"/>
      <c r="H493" s="211" t="n"/>
      <c r="I493" s="211" t="n"/>
      <c r="J493" s="211" t="n"/>
      <c r="K493" s="211" t="n"/>
      <c r="L493" s="211" t="n"/>
      <c r="M493" s="211" t="n"/>
      <c r="N493" s="211" t="n"/>
      <c r="O493" s="211" t="n"/>
      <c r="P493" s="211" t="n"/>
      <c r="Q493" s="211" t="n"/>
    </row>
    <row r="494" ht="15.75" customHeight="1" s="140">
      <c r="A494" s="211" t="n"/>
      <c r="B494" s="211" t="n"/>
      <c r="C494" s="239" t="n"/>
      <c r="D494" s="239" t="n"/>
      <c r="E494" s="239" t="n"/>
      <c r="F494" s="211" t="n"/>
      <c r="G494" s="211" t="n"/>
      <c r="H494" s="211" t="n"/>
      <c r="I494" s="211" t="n"/>
      <c r="J494" s="211" t="n"/>
      <c r="K494" s="211" t="n"/>
      <c r="L494" s="211" t="n"/>
      <c r="M494" s="211" t="n"/>
      <c r="N494" s="211" t="n"/>
      <c r="O494" s="211" t="n"/>
      <c r="P494" s="211" t="n"/>
      <c r="Q494" s="211" t="n"/>
    </row>
    <row r="495" ht="15.75" customHeight="1" s="140">
      <c r="A495" s="211" t="n"/>
      <c r="B495" s="211" t="n"/>
      <c r="C495" s="239" t="n"/>
      <c r="D495" s="239" t="n"/>
      <c r="E495" s="239" t="n"/>
      <c r="F495" s="211" t="n"/>
      <c r="G495" s="211" t="n"/>
      <c r="H495" s="211" t="n"/>
      <c r="I495" s="211" t="n"/>
      <c r="J495" s="211" t="n"/>
      <c r="K495" s="211" t="n"/>
      <c r="L495" s="211" t="n"/>
      <c r="M495" s="211" t="n"/>
      <c r="N495" s="211" t="n"/>
      <c r="O495" s="211" t="n"/>
      <c r="P495" s="211" t="n"/>
      <c r="Q495" s="211" t="n"/>
    </row>
    <row r="496" ht="15.75" customHeight="1" s="140">
      <c r="A496" s="211" t="n"/>
      <c r="B496" s="211" t="n"/>
      <c r="C496" s="239" t="n"/>
      <c r="D496" s="239" t="n"/>
      <c r="E496" s="239" t="n"/>
      <c r="F496" s="211" t="n"/>
      <c r="G496" s="211" t="n"/>
      <c r="H496" s="211" t="n"/>
      <c r="I496" s="211" t="n"/>
      <c r="J496" s="211" t="n"/>
      <c r="K496" s="211" t="n"/>
      <c r="L496" s="211" t="n"/>
      <c r="M496" s="211" t="n"/>
      <c r="N496" s="211" t="n"/>
      <c r="O496" s="211" t="n"/>
      <c r="P496" s="211" t="n"/>
      <c r="Q496" s="211" t="n"/>
    </row>
    <row r="497" ht="15.75" customHeight="1" s="140">
      <c r="A497" s="211" t="n"/>
      <c r="B497" s="211" t="n"/>
      <c r="C497" s="239" t="n"/>
      <c r="D497" s="239" t="n"/>
      <c r="E497" s="239" t="n"/>
      <c r="F497" s="211" t="n"/>
      <c r="G497" s="211" t="n"/>
      <c r="H497" s="211" t="n"/>
      <c r="I497" s="211" t="n"/>
      <c r="J497" s="211" t="n"/>
      <c r="K497" s="211" t="n"/>
      <c r="L497" s="211" t="n"/>
      <c r="M497" s="211" t="n"/>
      <c r="N497" s="211" t="n"/>
      <c r="O497" s="211" t="n"/>
      <c r="P497" s="211" t="n"/>
      <c r="Q497" s="211" t="n"/>
    </row>
    <row r="498" ht="15.75" customHeight="1" s="140">
      <c r="A498" s="211" t="n"/>
      <c r="B498" s="211" t="n"/>
      <c r="C498" s="239" t="n"/>
      <c r="D498" s="239" t="n"/>
      <c r="E498" s="239" t="n"/>
      <c r="F498" s="211" t="n"/>
      <c r="G498" s="211" t="n"/>
      <c r="H498" s="211" t="n"/>
      <c r="I498" s="211" t="n"/>
      <c r="J498" s="211" t="n"/>
      <c r="K498" s="211" t="n"/>
      <c r="L498" s="211" t="n"/>
      <c r="M498" s="211" t="n"/>
      <c r="N498" s="211" t="n"/>
      <c r="O498" s="211" t="n"/>
      <c r="P498" s="211" t="n"/>
      <c r="Q498" s="211" t="n"/>
    </row>
    <row r="499" ht="15.75" customHeight="1" s="140">
      <c r="A499" s="211" t="n"/>
      <c r="B499" s="211" t="n"/>
      <c r="C499" s="239" t="n"/>
      <c r="D499" s="239" t="n"/>
      <c r="E499" s="239" t="n"/>
      <c r="F499" s="211" t="n"/>
      <c r="G499" s="211" t="n"/>
      <c r="H499" s="211" t="n"/>
      <c r="I499" s="211" t="n"/>
      <c r="J499" s="211" t="n"/>
      <c r="K499" s="211" t="n"/>
      <c r="L499" s="211" t="n"/>
      <c r="M499" s="211" t="n"/>
      <c r="N499" s="211" t="n"/>
      <c r="O499" s="211" t="n"/>
      <c r="P499" s="211" t="n"/>
      <c r="Q499" s="211" t="n"/>
    </row>
    <row r="500" ht="15.75" customHeight="1" s="140">
      <c r="A500" s="211" t="n"/>
      <c r="B500" s="211" t="n"/>
      <c r="C500" s="239" t="n"/>
      <c r="D500" s="239" t="n"/>
      <c r="E500" s="239" t="n"/>
      <c r="F500" s="211" t="n"/>
      <c r="G500" s="211" t="n"/>
      <c r="H500" s="211" t="n"/>
      <c r="I500" s="211" t="n"/>
      <c r="J500" s="211" t="n"/>
      <c r="K500" s="211" t="n"/>
      <c r="L500" s="211" t="n"/>
      <c r="M500" s="211" t="n"/>
      <c r="N500" s="211" t="n"/>
      <c r="O500" s="211" t="n"/>
      <c r="P500" s="211" t="n"/>
      <c r="Q500" s="211" t="n"/>
    </row>
    <row r="501" ht="15.75" customHeight="1" s="140">
      <c r="A501" s="211" t="n"/>
      <c r="B501" s="211" t="n"/>
      <c r="C501" s="239" t="n"/>
      <c r="D501" s="239" t="n"/>
      <c r="E501" s="239" t="n"/>
      <c r="F501" s="211" t="n"/>
      <c r="G501" s="211" t="n"/>
      <c r="H501" s="211" t="n"/>
      <c r="I501" s="211" t="n"/>
      <c r="J501" s="211" t="n"/>
      <c r="K501" s="211" t="n"/>
      <c r="L501" s="211" t="n"/>
      <c r="M501" s="211" t="n"/>
      <c r="N501" s="211" t="n"/>
      <c r="O501" s="211" t="n"/>
      <c r="P501" s="211" t="n"/>
      <c r="Q501" s="211" t="n"/>
    </row>
    <row r="502" ht="15.75" customHeight="1" s="140">
      <c r="A502" s="211" t="n"/>
      <c r="B502" s="211" t="n"/>
      <c r="C502" s="239" t="n"/>
      <c r="D502" s="239" t="n"/>
      <c r="E502" s="239" t="n"/>
      <c r="F502" s="211" t="n"/>
      <c r="G502" s="211" t="n"/>
      <c r="H502" s="211" t="n"/>
      <c r="I502" s="211" t="n"/>
      <c r="J502" s="211" t="n"/>
      <c r="K502" s="211" t="n"/>
      <c r="L502" s="211" t="n"/>
      <c r="M502" s="211" t="n"/>
      <c r="N502" s="211" t="n"/>
      <c r="O502" s="211" t="n"/>
      <c r="P502" s="211" t="n"/>
      <c r="Q502" s="211" t="n"/>
    </row>
    <row r="503" ht="15.75" customHeight="1" s="140">
      <c r="A503" s="211" t="n"/>
      <c r="B503" s="211" t="n"/>
      <c r="C503" s="239" t="n"/>
      <c r="D503" s="239" t="n"/>
      <c r="E503" s="239" t="n"/>
      <c r="F503" s="211" t="n"/>
      <c r="G503" s="211" t="n"/>
      <c r="H503" s="211" t="n"/>
      <c r="I503" s="211" t="n"/>
      <c r="J503" s="211" t="n"/>
      <c r="K503" s="211" t="n"/>
      <c r="L503" s="211" t="n"/>
      <c r="M503" s="211" t="n"/>
      <c r="N503" s="211" t="n"/>
      <c r="O503" s="211" t="n"/>
      <c r="P503" s="211" t="n"/>
      <c r="Q503" s="211" t="n"/>
    </row>
    <row r="504" ht="15.75" customHeight="1" s="140">
      <c r="A504" s="211" t="n"/>
      <c r="B504" s="211" t="n"/>
      <c r="C504" s="239" t="n"/>
      <c r="D504" s="239" t="n"/>
      <c r="E504" s="239" t="n"/>
      <c r="F504" s="211" t="n"/>
      <c r="G504" s="211" t="n"/>
      <c r="H504" s="211" t="n"/>
      <c r="I504" s="211" t="n"/>
      <c r="J504" s="211" t="n"/>
      <c r="K504" s="211" t="n"/>
      <c r="L504" s="211" t="n"/>
      <c r="M504" s="211" t="n"/>
      <c r="N504" s="211" t="n"/>
      <c r="O504" s="211" t="n"/>
      <c r="P504" s="211" t="n"/>
      <c r="Q504" s="211" t="n"/>
    </row>
    <row r="505" ht="15.75" customHeight="1" s="140">
      <c r="A505" s="211" t="n"/>
      <c r="B505" s="211" t="n"/>
      <c r="C505" s="239" t="n"/>
      <c r="D505" s="239" t="n"/>
      <c r="E505" s="239" t="n"/>
      <c r="F505" s="211" t="n"/>
      <c r="G505" s="211" t="n"/>
      <c r="H505" s="211" t="n"/>
      <c r="I505" s="211" t="n"/>
      <c r="J505" s="211" t="n"/>
      <c r="K505" s="211" t="n"/>
      <c r="L505" s="211" t="n"/>
      <c r="M505" s="211" t="n"/>
      <c r="N505" s="211" t="n"/>
      <c r="O505" s="211" t="n"/>
      <c r="P505" s="211" t="n"/>
      <c r="Q505" s="211" t="n"/>
    </row>
    <row r="506" ht="15.75" customHeight="1" s="140">
      <c r="A506" s="211" t="n"/>
      <c r="B506" s="211" t="n"/>
      <c r="C506" s="239" t="n"/>
      <c r="D506" s="239" t="n"/>
      <c r="E506" s="239" t="n"/>
      <c r="F506" s="211" t="n"/>
      <c r="G506" s="211" t="n"/>
      <c r="H506" s="211" t="n"/>
      <c r="I506" s="211" t="n"/>
      <c r="J506" s="211" t="n"/>
      <c r="K506" s="211" t="n"/>
      <c r="L506" s="211" t="n"/>
      <c r="M506" s="211" t="n"/>
      <c r="N506" s="211" t="n"/>
      <c r="O506" s="211" t="n"/>
      <c r="P506" s="211" t="n"/>
      <c r="Q506" s="211" t="n"/>
    </row>
    <row r="507" ht="15.75" customHeight="1" s="140">
      <c r="A507" s="211" t="n"/>
      <c r="B507" s="211" t="n"/>
      <c r="C507" s="239" t="n"/>
      <c r="D507" s="239" t="n"/>
      <c r="E507" s="239" t="n"/>
      <c r="F507" s="211" t="n"/>
      <c r="G507" s="211" t="n"/>
      <c r="H507" s="211" t="n"/>
      <c r="I507" s="211" t="n"/>
      <c r="J507" s="211" t="n"/>
      <c r="K507" s="211" t="n"/>
      <c r="L507" s="211" t="n"/>
      <c r="M507" s="211" t="n"/>
      <c r="N507" s="211" t="n"/>
      <c r="O507" s="211" t="n"/>
      <c r="P507" s="211" t="n"/>
      <c r="Q507" s="211" t="n"/>
    </row>
    <row r="508" ht="15.75" customHeight="1" s="140">
      <c r="A508" s="211" t="n"/>
      <c r="B508" s="211" t="n"/>
      <c r="C508" s="239" t="n"/>
      <c r="D508" s="239" t="n"/>
      <c r="E508" s="239" t="n"/>
      <c r="F508" s="211" t="n"/>
      <c r="G508" s="211" t="n"/>
      <c r="H508" s="211" t="n"/>
      <c r="I508" s="211" t="n"/>
      <c r="J508" s="211" t="n"/>
      <c r="K508" s="211" t="n"/>
      <c r="L508" s="211" t="n"/>
      <c r="M508" s="211" t="n"/>
      <c r="N508" s="211" t="n"/>
      <c r="O508" s="211" t="n"/>
      <c r="P508" s="211" t="n"/>
      <c r="Q508" s="211" t="n"/>
    </row>
    <row r="509" ht="15.75" customHeight="1" s="140">
      <c r="A509" s="211" t="n"/>
      <c r="B509" s="211" t="n"/>
      <c r="C509" s="239" t="n"/>
      <c r="D509" s="239" t="n"/>
      <c r="E509" s="239" t="n"/>
      <c r="F509" s="211" t="n"/>
      <c r="G509" s="211" t="n"/>
      <c r="H509" s="211" t="n"/>
      <c r="I509" s="211" t="n"/>
      <c r="J509" s="211" t="n"/>
      <c r="K509" s="211" t="n"/>
      <c r="L509" s="211" t="n"/>
      <c r="M509" s="211" t="n"/>
      <c r="N509" s="211" t="n"/>
      <c r="O509" s="211" t="n"/>
      <c r="P509" s="211" t="n"/>
      <c r="Q509" s="211" t="n"/>
    </row>
    <row r="510" ht="15.75" customHeight="1" s="140">
      <c r="A510" s="211" t="n"/>
      <c r="B510" s="211" t="n"/>
      <c r="C510" s="239" t="n"/>
      <c r="D510" s="239" t="n"/>
      <c r="E510" s="239" t="n"/>
      <c r="F510" s="211" t="n"/>
      <c r="G510" s="211" t="n"/>
      <c r="H510" s="211" t="n"/>
      <c r="I510" s="211" t="n"/>
      <c r="J510" s="211" t="n"/>
      <c r="K510" s="211" t="n"/>
      <c r="L510" s="211" t="n"/>
      <c r="M510" s="211" t="n"/>
      <c r="N510" s="211" t="n"/>
      <c r="O510" s="211" t="n"/>
      <c r="P510" s="211" t="n"/>
      <c r="Q510" s="211" t="n"/>
    </row>
    <row r="511" ht="15.75" customHeight="1" s="140">
      <c r="A511" s="211" t="n"/>
      <c r="B511" s="211" t="n"/>
      <c r="C511" s="239" t="n"/>
      <c r="D511" s="239" t="n"/>
      <c r="E511" s="239" t="n"/>
      <c r="F511" s="211" t="n"/>
      <c r="G511" s="211" t="n"/>
      <c r="H511" s="211" t="n"/>
      <c r="I511" s="211" t="n"/>
      <c r="J511" s="211" t="n"/>
      <c r="K511" s="211" t="n"/>
      <c r="L511" s="211" t="n"/>
      <c r="M511" s="211" t="n"/>
      <c r="N511" s="211" t="n"/>
      <c r="O511" s="211" t="n"/>
      <c r="P511" s="211" t="n"/>
      <c r="Q511" s="211" t="n"/>
    </row>
    <row r="512" ht="15.75" customHeight="1" s="140">
      <c r="A512" s="211" t="n"/>
      <c r="B512" s="211" t="n"/>
      <c r="C512" s="239" t="n"/>
      <c r="D512" s="239" t="n"/>
      <c r="E512" s="239" t="n"/>
      <c r="F512" s="211" t="n"/>
      <c r="G512" s="211" t="n"/>
      <c r="H512" s="211" t="n"/>
      <c r="I512" s="211" t="n"/>
      <c r="J512" s="211" t="n"/>
      <c r="K512" s="211" t="n"/>
      <c r="L512" s="211" t="n"/>
      <c r="M512" s="211" t="n"/>
      <c r="N512" s="211" t="n"/>
      <c r="O512" s="211" t="n"/>
      <c r="P512" s="211" t="n"/>
      <c r="Q512" s="211" t="n"/>
    </row>
    <row r="513" ht="15.75" customHeight="1" s="140">
      <c r="A513" s="211" t="n"/>
      <c r="B513" s="211" t="n"/>
      <c r="C513" s="239" t="n"/>
      <c r="D513" s="239" t="n"/>
      <c r="E513" s="239" t="n"/>
      <c r="F513" s="211" t="n"/>
      <c r="G513" s="211" t="n"/>
      <c r="H513" s="211" t="n"/>
      <c r="I513" s="211" t="n"/>
      <c r="J513" s="211" t="n"/>
      <c r="K513" s="211" t="n"/>
      <c r="L513" s="211" t="n"/>
      <c r="M513" s="211" t="n"/>
      <c r="N513" s="211" t="n"/>
      <c r="O513" s="211" t="n"/>
      <c r="P513" s="211" t="n"/>
      <c r="Q513" s="211" t="n"/>
    </row>
    <row r="514" ht="15.75" customHeight="1" s="140">
      <c r="A514" s="211" t="n"/>
      <c r="B514" s="211" t="n"/>
      <c r="C514" s="239" t="n"/>
      <c r="D514" s="239" t="n"/>
      <c r="E514" s="239" t="n"/>
      <c r="F514" s="211" t="n"/>
      <c r="G514" s="211" t="n"/>
      <c r="H514" s="211" t="n"/>
      <c r="I514" s="211" t="n"/>
      <c r="J514" s="211" t="n"/>
      <c r="K514" s="211" t="n"/>
      <c r="L514" s="211" t="n"/>
      <c r="M514" s="211" t="n"/>
      <c r="N514" s="211" t="n"/>
      <c r="O514" s="211" t="n"/>
      <c r="P514" s="211" t="n"/>
      <c r="Q514" s="211" t="n"/>
    </row>
    <row r="515" ht="15.75" customHeight="1" s="140">
      <c r="A515" s="211" t="n"/>
      <c r="B515" s="211" t="n"/>
      <c r="C515" s="239" t="n"/>
      <c r="D515" s="239" t="n"/>
      <c r="E515" s="239" t="n"/>
      <c r="F515" s="211" t="n"/>
      <c r="G515" s="211" t="n"/>
      <c r="H515" s="211" t="n"/>
      <c r="I515" s="211" t="n"/>
      <c r="J515" s="211" t="n"/>
      <c r="K515" s="211" t="n"/>
      <c r="L515" s="211" t="n"/>
      <c r="M515" s="211" t="n"/>
      <c r="N515" s="211" t="n"/>
      <c r="O515" s="211" t="n"/>
      <c r="P515" s="211" t="n"/>
      <c r="Q515" s="211" t="n"/>
    </row>
    <row r="516" ht="15.75" customHeight="1" s="140">
      <c r="A516" s="211" t="n"/>
      <c r="B516" s="211" t="n"/>
      <c r="C516" s="239" t="n"/>
      <c r="D516" s="239" t="n"/>
      <c r="E516" s="239" t="n"/>
      <c r="F516" s="211" t="n"/>
      <c r="G516" s="211" t="n"/>
      <c r="H516" s="211" t="n"/>
      <c r="I516" s="211" t="n"/>
      <c r="J516" s="211" t="n"/>
      <c r="K516" s="211" t="n"/>
      <c r="L516" s="211" t="n"/>
      <c r="M516" s="211" t="n"/>
      <c r="N516" s="211" t="n"/>
      <c r="O516" s="211" t="n"/>
      <c r="P516" s="211" t="n"/>
      <c r="Q516" s="211" t="n"/>
    </row>
    <row r="517" ht="15.75" customHeight="1" s="140">
      <c r="A517" s="211" t="n"/>
      <c r="B517" s="211" t="n"/>
      <c r="C517" s="239" t="n"/>
      <c r="D517" s="239" t="n"/>
      <c r="E517" s="239" t="n"/>
      <c r="F517" s="211" t="n"/>
      <c r="G517" s="211" t="n"/>
      <c r="H517" s="211" t="n"/>
      <c r="I517" s="211" t="n"/>
      <c r="J517" s="211" t="n"/>
      <c r="K517" s="211" t="n"/>
      <c r="L517" s="211" t="n"/>
      <c r="M517" s="211" t="n"/>
      <c r="N517" s="211" t="n"/>
      <c r="O517" s="211" t="n"/>
      <c r="P517" s="211" t="n"/>
      <c r="Q517" s="211" t="n"/>
    </row>
    <row r="518" ht="15.75" customHeight="1" s="140">
      <c r="A518" s="211" t="n"/>
      <c r="B518" s="211" t="n"/>
      <c r="C518" s="239" t="n"/>
      <c r="D518" s="239" t="n"/>
      <c r="E518" s="239" t="n"/>
      <c r="F518" s="211" t="n"/>
      <c r="G518" s="211" t="n"/>
      <c r="H518" s="211" t="n"/>
      <c r="I518" s="211" t="n"/>
      <c r="J518" s="211" t="n"/>
      <c r="K518" s="211" t="n"/>
      <c r="L518" s="211" t="n"/>
      <c r="M518" s="211" t="n"/>
      <c r="N518" s="211" t="n"/>
      <c r="O518" s="211" t="n"/>
      <c r="P518" s="211" t="n"/>
      <c r="Q518" s="211" t="n"/>
    </row>
    <row r="519" ht="15.75" customHeight="1" s="140">
      <c r="A519" s="211" t="n"/>
      <c r="B519" s="211" t="n"/>
      <c r="C519" s="239" t="n"/>
      <c r="D519" s="239" t="n"/>
      <c r="E519" s="239" t="n"/>
      <c r="F519" s="211" t="n"/>
      <c r="G519" s="211" t="n"/>
      <c r="H519" s="211" t="n"/>
      <c r="I519" s="211" t="n"/>
      <c r="J519" s="211" t="n"/>
      <c r="K519" s="211" t="n"/>
      <c r="L519" s="211" t="n"/>
      <c r="M519" s="211" t="n"/>
      <c r="N519" s="211" t="n"/>
      <c r="O519" s="211" t="n"/>
      <c r="P519" s="211" t="n"/>
      <c r="Q519" s="211" t="n"/>
    </row>
    <row r="520" ht="15.75" customHeight="1" s="140">
      <c r="A520" s="211" t="n"/>
      <c r="B520" s="211" t="n"/>
      <c r="C520" s="239" t="n"/>
      <c r="D520" s="239" t="n"/>
      <c r="E520" s="239" t="n"/>
      <c r="F520" s="211" t="n"/>
      <c r="G520" s="211" t="n"/>
      <c r="H520" s="211" t="n"/>
      <c r="I520" s="211" t="n"/>
      <c r="J520" s="211" t="n"/>
      <c r="K520" s="211" t="n"/>
      <c r="L520" s="211" t="n"/>
      <c r="M520" s="211" t="n"/>
      <c r="N520" s="211" t="n"/>
      <c r="O520" s="211" t="n"/>
      <c r="P520" s="211" t="n"/>
      <c r="Q520" s="211" t="n"/>
    </row>
    <row r="521" ht="15.75" customHeight="1" s="140">
      <c r="A521" s="211" t="n"/>
      <c r="B521" s="211" t="n"/>
      <c r="C521" s="239" t="n"/>
      <c r="D521" s="239" t="n"/>
      <c r="E521" s="239" t="n"/>
      <c r="F521" s="211" t="n"/>
      <c r="G521" s="211" t="n"/>
      <c r="H521" s="211" t="n"/>
      <c r="I521" s="211" t="n"/>
      <c r="J521" s="211" t="n"/>
      <c r="K521" s="211" t="n"/>
      <c r="L521" s="211" t="n"/>
      <c r="M521" s="211" t="n"/>
      <c r="N521" s="211" t="n"/>
      <c r="O521" s="211" t="n"/>
      <c r="P521" s="211" t="n"/>
      <c r="Q521" s="211" t="n"/>
    </row>
    <row r="522" ht="15.75" customHeight="1" s="140">
      <c r="A522" s="211" t="n"/>
      <c r="B522" s="211" t="n"/>
      <c r="C522" s="239" t="n"/>
      <c r="D522" s="239" t="n"/>
      <c r="E522" s="239" t="n"/>
      <c r="F522" s="211" t="n"/>
      <c r="G522" s="211" t="n"/>
      <c r="H522" s="211" t="n"/>
      <c r="I522" s="211" t="n"/>
      <c r="J522" s="211" t="n"/>
      <c r="K522" s="211" t="n"/>
      <c r="L522" s="211" t="n"/>
      <c r="M522" s="211" t="n"/>
      <c r="N522" s="211" t="n"/>
      <c r="O522" s="211" t="n"/>
      <c r="P522" s="211" t="n"/>
      <c r="Q522" s="211" t="n"/>
    </row>
    <row r="523" ht="15.75" customHeight="1" s="140">
      <c r="A523" s="211" t="n"/>
      <c r="B523" s="211" t="n"/>
      <c r="C523" s="239" t="n"/>
      <c r="D523" s="239" t="n"/>
      <c r="E523" s="239" t="n"/>
      <c r="F523" s="211" t="n"/>
      <c r="G523" s="211" t="n"/>
      <c r="H523" s="211" t="n"/>
      <c r="I523" s="211" t="n"/>
      <c r="J523" s="211" t="n"/>
      <c r="K523" s="211" t="n"/>
      <c r="L523" s="211" t="n"/>
      <c r="M523" s="211" t="n"/>
      <c r="N523" s="211" t="n"/>
      <c r="O523" s="211" t="n"/>
      <c r="P523" s="211" t="n"/>
      <c r="Q523" s="211" t="n"/>
    </row>
    <row r="524" ht="15.75" customHeight="1" s="140">
      <c r="A524" s="211" t="n"/>
      <c r="B524" s="211" t="n"/>
      <c r="C524" s="239" t="n"/>
      <c r="D524" s="239" t="n"/>
      <c r="E524" s="239" t="n"/>
      <c r="F524" s="211" t="n"/>
      <c r="G524" s="211" t="n"/>
      <c r="H524" s="211" t="n"/>
      <c r="I524" s="211" t="n"/>
      <c r="J524" s="211" t="n"/>
      <c r="K524" s="211" t="n"/>
      <c r="L524" s="211" t="n"/>
      <c r="M524" s="211" t="n"/>
      <c r="N524" s="211" t="n"/>
      <c r="O524" s="211" t="n"/>
      <c r="P524" s="211" t="n"/>
      <c r="Q524" s="211" t="n"/>
    </row>
    <row r="525" ht="15.75" customHeight="1" s="140">
      <c r="A525" s="211" t="n"/>
      <c r="B525" s="211" t="n"/>
      <c r="C525" s="239" t="n"/>
      <c r="D525" s="239" t="n"/>
      <c r="E525" s="239" t="n"/>
      <c r="F525" s="211" t="n"/>
      <c r="G525" s="211" t="n"/>
      <c r="H525" s="211" t="n"/>
      <c r="I525" s="211" t="n"/>
      <c r="J525" s="211" t="n"/>
      <c r="K525" s="211" t="n"/>
      <c r="L525" s="211" t="n"/>
      <c r="M525" s="211" t="n"/>
      <c r="N525" s="211" t="n"/>
      <c r="O525" s="211" t="n"/>
      <c r="P525" s="211" t="n"/>
      <c r="Q525" s="211" t="n"/>
    </row>
    <row r="526" ht="15.75" customHeight="1" s="140">
      <c r="A526" s="211" t="n"/>
      <c r="B526" s="211" t="n"/>
      <c r="C526" s="239" t="n"/>
      <c r="D526" s="239" t="n"/>
      <c r="E526" s="239" t="n"/>
      <c r="F526" s="211" t="n"/>
      <c r="G526" s="211" t="n"/>
      <c r="H526" s="211" t="n"/>
      <c r="I526" s="211" t="n"/>
      <c r="J526" s="211" t="n"/>
      <c r="K526" s="211" t="n"/>
      <c r="L526" s="211" t="n"/>
      <c r="M526" s="211" t="n"/>
      <c r="N526" s="211" t="n"/>
      <c r="O526" s="211" t="n"/>
      <c r="P526" s="211" t="n"/>
      <c r="Q526" s="211" t="n"/>
    </row>
    <row r="527" ht="15.75" customHeight="1" s="140">
      <c r="A527" s="211" t="n"/>
      <c r="B527" s="211" t="n"/>
      <c r="C527" s="239" t="n"/>
      <c r="D527" s="239" t="n"/>
      <c r="E527" s="239" t="n"/>
      <c r="F527" s="211" t="n"/>
      <c r="G527" s="211" t="n"/>
      <c r="H527" s="211" t="n"/>
      <c r="I527" s="211" t="n"/>
      <c r="J527" s="211" t="n"/>
      <c r="K527" s="211" t="n"/>
      <c r="L527" s="211" t="n"/>
      <c r="M527" s="211" t="n"/>
      <c r="N527" s="211" t="n"/>
      <c r="O527" s="211" t="n"/>
      <c r="P527" s="211" t="n"/>
      <c r="Q527" s="211" t="n"/>
    </row>
    <row r="528" ht="15.75" customHeight="1" s="140">
      <c r="A528" s="211" t="n"/>
      <c r="B528" s="211" t="n"/>
      <c r="C528" s="239" t="n"/>
      <c r="D528" s="239" t="n"/>
      <c r="E528" s="239" t="n"/>
      <c r="F528" s="211" t="n"/>
      <c r="G528" s="211" t="n"/>
      <c r="H528" s="211" t="n"/>
      <c r="I528" s="211" t="n"/>
      <c r="J528" s="211" t="n"/>
      <c r="K528" s="211" t="n"/>
      <c r="L528" s="211" t="n"/>
      <c r="M528" s="211" t="n"/>
      <c r="N528" s="211" t="n"/>
      <c r="O528" s="211" t="n"/>
      <c r="P528" s="211" t="n"/>
      <c r="Q528" s="211" t="n"/>
    </row>
    <row r="529" ht="15.75" customHeight="1" s="140">
      <c r="A529" s="211" t="n"/>
      <c r="B529" s="211" t="n"/>
      <c r="C529" s="239" t="n"/>
      <c r="D529" s="239" t="n"/>
      <c r="E529" s="239" t="n"/>
      <c r="F529" s="211" t="n"/>
      <c r="G529" s="211" t="n"/>
      <c r="H529" s="211" t="n"/>
      <c r="I529" s="211" t="n"/>
      <c r="J529" s="211" t="n"/>
      <c r="K529" s="211" t="n"/>
      <c r="L529" s="211" t="n"/>
      <c r="M529" s="211" t="n"/>
      <c r="N529" s="211" t="n"/>
      <c r="O529" s="211" t="n"/>
      <c r="P529" s="211" t="n"/>
      <c r="Q529" s="211" t="n"/>
    </row>
    <row r="530" ht="15.75" customHeight="1" s="140">
      <c r="A530" s="211" t="n"/>
      <c r="B530" s="211" t="n"/>
      <c r="C530" s="239" t="n"/>
      <c r="D530" s="239" t="n"/>
      <c r="E530" s="239" t="n"/>
      <c r="F530" s="211" t="n"/>
      <c r="G530" s="211" t="n"/>
      <c r="H530" s="211" t="n"/>
      <c r="I530" s="211" t="n"/>
      <c r="J530" s="211" t="n"/>
      <c r="K530" s="211" t="n"/>
      <c r="L530" s="211" t="n"/>
      <c r="M530" s="211" t="n"/>
      <c r="N530" s="211" t="n"/>
      <c r="O530" s="211" t="n"/>
      <c r="P530" s="211" t="n"/>
      <c r="Q530" s="211" t="n"/>
    </row>
    <row r="531" ht="15.75" customHeight="1" s="140">
      <c r="A531" s="211" t="n"/>
      <c r="B531" s="211" t="n"/>
      <c r="C531" s="239" t="n"/>
      <c r="D531" s="239" t="n"/>
      <c r="E531" s="239" t="n"/>
      <c r="F531" s="211" t="n"/>
      <c r="G531" s="211" t="n"/>
      <c r="H531" s="211" t="n"/>
      <c r="I531" s="211" t="n"/>
      <c r="J531" s="211" t="n"/>
      <c r="K531" s="211" t="n"/>
      <c r="L531" s="211" t="n"/>
      <c r="M531" s="211" t="n"/>
      <c r="N531" s="211" t="n"/>
      <c r="O531" s="211" t="n"/>
      <c r="P531" s="211" t="n"/>
      <c r="Q531" s="211" t="n"/>
    </row>
    <row r="532" ht="15.75" customHeight="1" s="140">
      <c r="A532" s="211" t="n"/>
      <c r="B532" s="211" t="n"/>
      <c r="C532" s="239" t="n"/>
      <c r="D532" s="239" t="n"/>
      <c r="E532" s="239" t="n"/>
      <c r="F532" s="211" t="n"/>
      <c r="G532" s="211" t="n"/>
      <c r="H532" s="211" t="n"/>
      <c r="I532" s="211" t="n"/>
      <c r="J532" s="211" t="n"/>
      <c r="K532" s="211" t="n"/>
      <c r="L532" s="211" t="n"/>
      <c r="M532" s="211" t="n"/>
      <c r="N532" s="211" t="n"/>
      <c r="O532" s="211" t="n"/>
      <c r="P532" s="211" t="n"/>
      <c r="Q532" s="211" t="n"/>
    </row>
    <row r="533" ht="15.75" customHeight="1" s="140">
      <c r="A533" s="211" t="n"/>
      <c r="B533" s="211" t="n"/>
      <c r="C533" s="239" t="n"/>
      <c r="D533" s="239" t="n"/>
      <c r="E533" s="239" t="n"/>
      <c r="F533" s="211" t="n"/>
      <c r="G533" s="211" t="n"/>
      <c r="H533" s="211" t="n"/>
      <c r="I533" s="211" t="n"/>
      <c r="J533" s="211" t="n"/>
      <c r="K533" s="211" t="n"/>
      <c r="L533" s="211" t="n"/>
      <c r="M533" s="211" t="n"/>
      <c r="N533" s="211" t="n"/>
      <c r="O533" s="211" t="n"/>
      <c r="P533" s="211" t="n"/>
      <c r="Q533" s="211" t="n"/>
    </row>
    <row r="534" ht="15.75" customHeight="1" s="140">
      <c r="A534" s="211" t="n"/>
      <c r="B534" s="211" t="n"/>
      <c r="C534" s="239" t="n"/>
      <c r="D534" s="239" t="n"/>
      <c r="E534" s="239" t="n"/>
      <c r="F534" s="211" t="n"/>
      <c r="G534" s="211" t="n"/>
      <c r="H534" s="211" t="n"/>
      <c r="I534" s="211" t="n"/>
      <c r="J534" s="211" t="n"/>
      <c r="K534" s="211" t="n"/>
      <c r="L534" s="211" t="n"/>
      <c r="M534" s="211" t="n"/>
      <c r="N534" s="211" t="n"/>
      <c r="O534" s="211" t="n"/>
      <c r="P534" s="211" t="n"/>
      <c r="Q534" s="211" t="n"/>
    </row>
    <row r="535" ht="15.75" customHeight="1" s="140">
      <c r="A535" s="211" t="n"/>
      <c r="B535" s="211" t="n"/>
      <c r="C535" s="239" t="n"/>
      <c r="D535" s="239" t="n"/>
      <c r="E535" s="239" t="n"/>
      <c r="F535" s="211" t="n"/>
      <c r="G535" s="211" t="n"/>
      <c r="H535" s="211" t="n"/>
      <c r="I535" s="211" t="n"/>
      <c r="J535" s="211" t="n"/>
      <c r="K535" s="211" t="n"/>
      <c r="L535" s="211" t="n"/>
      <c r="M535" s="211" t="n"/>
      <c r="N535" s="211" t="n"/>
      <c r="O535" s="211" t="n"/>
      <c r="P535" s="211" t="n"/>
      <c r="Q535" s="211" t="n"/>
    </row>
    <row r="536" ht="15.75" customHeight="1" s="140">
      <c r="A536" s="211" t="n"/>
      <c r="B536" s="211" t="n"/>
      <c r="C536" s="239" t="n"/>
      <c r="D536" s="239" t="n"/>
      <c r="E536" s="239" t="n"/>
      <c r="F536" s="211" t="n"/>
      <c r="G536" s="211" t="n"/>
      <c r="H536" s="211" t="n"/>
      <c r="I536" s="211" t="n"/>
      <c r="J536" s="211" t="n"/>
      <c r="K536" s="211" t="n"/>
      <c r="L536" s="211" t="n"/>
      <c r="M536" s="211" t="n"/>
      <c r="N536" s="211" t="n"/>
      <c r="O536" s="211" t="n"/>
      <c r="P536" s="211" t="n"/>
      <c r="Q536" s="211" t="n"/>
    </row>
    <row r="537" ht="15.75" customHeight="1" s="140">
      <c r="A537" s="211" t="n"/>
      <c r="B537" s="211" t="n"/>
      <c r="C537" s="239" t="n"/>
      <c r="D537" s="239" t="n"/>
      <c r="E537" s="239" t="n"/>
      <c r="F537" s="211" t="n"/>
      <c r="G537" s="211" t="n"/>
      <c r="H537" s="211" t="n"/>
      <c r="I537" s="211" t="n"/>
      <c r="J537" s="211" t="n"/>
      <c r="K537" s="211" t="n"/>
      <c r="L537" s="211" t="n"/>
      <c r="M537" s="211" t="n"/>
      <c r="N537" s="211" t="n"/>
      <c r="O537" s="211" t="n"/>
      <c r="P537" s="211" t="n"/>
      <c r="Q537" s="211" t="n"/>
    </row>
    <row r="538" ht="15.75" customHeight="1" s="140">
      <c r="A538" s="211" t="n"/>
      <c r="B538" s="211" t="n"/>
      <c r="C538" s="239" t="n"/>
      <c r="D538" s="239" t="n"/>
      <c r="E538" s="239" t="n"/>
      <c r="F538" s="211" t="n"/>
      <c r="G538" s="211" t="n"/>
      <c r="H538" s="211" t="n"/>
      <c r="I538" s="211" t="n"/>
      <c r="J538" s="211" t="n"/>
      <c r="K538" s="211" t="n"/>
      <c r="L538" s="211" t="n"/>
      <c r="M538" s="211" t="n"/>
      <c r="N538" s="211" t="n"/>
      <c r="O538" s="211" t="n"/>
      <c r="P538" s="211" t="n"/>
      <c r="Q538" s="211" t="n"/>
    </row>
    <row r="539" ht="15.75" customHeight="1" s="140">
      <c r="A539" s="211" t="n"/>
      <c r="B539" s="211" t="n"/>
      <c r="C539" s="239" t="n"/>
      <c r="D539" s="239" t="n"/>
      <c r="E539" s="239" t="n"/>
      <c r="F539" s="211" t="n"/>
      <c r="G539" s="211" t="n"/>
      <c r="H539" s="211" t="n"/>
      <c r="I539" s="211" t="n"/>
      <c r="J539" s="211" t="n"/>
      <c r="K539" s="211" t="n"/>
      <c r="L539" s="211" t="n"/>
      <c r="M539" s="211" t="n"/>
      <c r="N539" s="211" t="n"/>
      <c r="O539" s="211" t="n"/>
      <c r="P539" s="211" t="n"/>
      <c r="Q539" s="211" t="n"/>
    </row>
    <row r="540" ht="15.75" customHeight="1" s="140">
      <c r="A540" s="211" t="n"/>
      <c r="B540" s="211" t="n"/>
      <c r="C540" s="239" t="n"/>
      <c r="D540" s="239" t="n"/>
      <c r="E540" s="239" t="n"/>
      <c r="F540" s="211" t="n"/>
      <c r="G540" s="211" t="n"/>
      <c r="H540" s="211" t="n"/>
      <c r="I540" s="211" t="n"/>
      <c r="J540" s="211" t="n"/>
      <c r="K540" s="211" t="n"/>
      <c r="L540" s="211" t="n"/>
      <c r="M540" s="211" t="n"/>
      <c r="N540" s="211" t="n"/>
      <c r="O540" s="211" t="n"/>
      <c r="P540" s="211" t="n"/>
      <c r="Q540" s="211" t="n"/>
    </row>
    <row r="541" ht="15.75" customHeight="1" s="140">
      <c r="A541" s="211" t="n"/>
      <c r="B541" s="211" t="n"/>
      <c r="C541" s="239" t="n"/>
      <c r="D541" s="239" t="n"/>
      <c r="E541" s="239" t="n"/>
      <c r="F541" s="211" t="n"/>
      <c r="G541" s="211" t="n"/>
      <c r="H541" s="211" t="n"/>
      <c r="I541" s="211" t="n"/>
      <c r="J541" s="211" t="n"/>
      <c r="K541" s="211" t="n"/>
      <c r="L541" s="211" t="n"/>
      <c r="M541" s="211" t="n"/>
      <c r="N541" s="211" t="n"/>
      <c r="O541" s="211" t="n"/>
      <c r="P541" s="211" t="n"/>
      <c r="Q541" s="211" t="n"/>
    </row>
    <row r="542" ht="15.75" customHeight="1" s="140">
      <c r="A542" s="211" t="n"/>
      <c r="B542" s="211" t="n"/>
      <c r="C542" s="239" t="n"/>
      <c r="D542" s="239" t="n"/>
      <c r="E542" s="239" t="n"/>
      <c r="F542" s="211" t="n"/>
      <c r="G542" s="211" t="n"/>
      <c r="H542" s="211" t="n"/>
      <c r="I542" s="211" t="n"/>
      <c r="J542" s="211" t="n"/>
      <c r="K542" s="211" t="n"/>
      <c r="L542" s="211" t="n"/>
      <c r="M542" s="211" t="n"/>
      <c r="N542" s="211" t="n"/>
      <c r="O542" s="211" t="n"/>
      <c r="P542" s="211" t="n"/>
      <c r="Q542" s="211" t="n"/>
    </row>
    <row r="543" ht="15.75" customHeight="1" s="140">
      <c r="A543" s="211" t="n"/>
      <c r="B543" s="211" t="n"/>
      <c r="C543" s="239" t="n"/>
      <c r="D543" s="239" t="n"/>
      <c r="E543" s="239" t="n"/>
      <c r="F543" s="211" t="n"/>
      <c r="G543" s="211" t="n"/>
      <c r="H543" s="211" t="n"/>
      <c r="I543" s="211" t="n"/>
      <c r="J543" s="211" t="n"/>
      <c r="K543" s="211" t="n"/>
      <c r="L543" s="211" t="n"/>
      <c r="M543" s="211" t="n"/>
      <c r="N543" s="211" t="n"/>
      <c r="O543" s="211" t="n"/>
      <c r="P543" s="211" t="n"/>
      <c r="Q543" s="211" t="n"/>
    </row>
    <row r="544" ht="15.75" customHeight="1" s="140">
      <c r="A544" s="211" t="n"/>
      <c r="B544" s="211" t="n"/>
      <c r="C544" s="239" t="n"/>
      <c r="D544" s="239" t="n"/>
      <c r="E544" s="239" t="n"/>
      <c r="F544" s="211" t="n"/>
      <c r="G544" s="211" t="n"/>
      <c r="H544" s="211" t="n"/>
      <c r="I544" s="211" t="n"/>
      <c r="J544" s="211" t="n"/>
      <c r="K544" s="211" t="n"/>
      <c r="L544" s="211" t="n"/>
      <c r="M544" s="211" t="n"/>
      <c r="N544" s="211" t="n"/>
      <c r="O544" s="211" t="n"/>
      <c r="P544" s="211" t="n"/>
      <c r="Q544" s="211" t="n"/>
    </row>
    <row r="545" ht="15.75" customHeight="1" s="140">
      <c r="A545" s="211" t="n"/>
      <c r="B545" s="211" t="n"/>
      <c r="C545" s="239" t="n"/>
      <c r="D545" s="239" t="n"/>
      <c r="E545" s="239" t="n"/>
      <c r="F545" s="211" t="n"/>
      <c r="G545" s="211" t="n"/>
      <c r="H545" s="211" t="n"/>
      <c r="I545" s="211" t="n"/>
      <c r="J545" s="211" t="n"/>
      <c r="K545" s="211" t="n"/>
      <c r="L545" s="211" t="n"/>
      <c r="M545" s="211" t="n"/>
      <c r="N545" s="211" t="n"/>
      <c r="O545" s="211" t="n"/>
      <c r="P545" s="211" t="n"/>
      <c r="Q545" s="211" t="n"/>
    </row>
    <row r="546" ht="15.75" customHeight="1" s="140">
      <c r="A546" s="211" t="n"/>
      <c r="B546" s="211" t="n"/>
      <c r="C546" s="239" t="n"/>
      <c r="D546" s="239" t="n"/>
      <c r="E546" s="239" t="n"/>
      <c r="F546" s="211" t="n"/>
      <c r="G546" s="211" t="n"/>
      <c r="H546" s="211" t="n"/>
      <c r="I546" s="211" t="n"/>
      <c r="J546" s="211" t="n"/>
      <c r="K546" s="211" t="n"/>
      <c r="L546" s="211" t="n"/>
      <c r="M546" s="211" t="n"/>
      <c r="N546" s="211" t="n"/>
      <c r="O546" s="211" t="n"/>
      <c r="P546" s="211" t="n"/>
      <c r="Q546" s="211" t="n"/>
    </row>
    <row r="547" ht="15.75" customHeight="1" s="140">
      <c r="A547" s="211" t="n"/>
      <c r="B547" s="211" t="n"/>
      <c r="C547" s="239" t="n"/>
      <c r="D547" s="239" t="n"/>
      <c r="E547" s="239" t="n"/>
      <c r="F547" s="211" t="n"/>
      <c r="G547" s="211" t="n"/>
      <c r="H547" s="211" t="n"/>
      <c r="I547" s="211" t="n"/>
      <c r="J547" s="211" t="n"/>
      <c r="K547" s="211" t="n"/>
      <c r="L547" s="211" t="n"/>
      <c r="M547" s="211" t="n"/>
      <c r="N547" s="211" t="n"/>
      <c r="O547" s="211" t="n"/>
      <c r="P547" s="211" t="n"/>
      <c r="Q547" s="211" t="n"/>
    </row>
    <row r="548" ht="15.75" customHeight="1" s="140">
      <c r="A548" s="211" t="n"/>
      <c r="B548" s="211" t="n"/>
      <c r="C548" s="239" t="n"/>
      <c r="D548" s="239" t="n"/>
      <c r="E548" s="239" t="n"/>
      <c r="F548" s="211" t="n"/>
      <c r="G548" s="211" t="n"/>
      <c r="H548" s="211" t="n"/>
      <c r="I548" s="211" t="n"/>
      <c r="J548" s="211" t="n"/>
      <c r="K548" s="211" t="n"/>
      <c r="L548" s="211" t="n"/>
      <c r="M548" s="211" t="n"/>
      <c r="N548" s="211" t="n"/>
      <c r="O548" s="211" t="n"/>
      <c r="P548" s="211" t="n"/>
      <c r="Q548" s="211" t="n"/>
    </row>
    <row r="549" ht="15.75" customHeight="1" s="140">
      <c r="A549" s="211" t="n"/>
      <c r="B549" s="211" t="n"/>
      <c r="C549" s="239" t="n"/>
      <c r="D549" s="239" t="n"/>
      <c r="E549" s="239" t="n"/>
      <c r="F549" s="211" t="n"/>
      <c r="G549" s="211" t="n"/>
      <c r="H549" s="211" t="n"/>
      <c r="I549" s="211" t="n"/>
      <c r="J549" s="211" t="n"/>
      <c r="K549" s="211" t="n"/>
      <c r="L549" s="211" t="n"/>
      <c r="M549" s="211" t="n"/>
      <c r="N549" s="211" t="n"/>
      <c r="O549" s="211" t="n"/>
      <c r="P549" s="211" t="n"/>
      <c r="Q549" s="211" t="n"/>
    </row>
    <row r="550" ht="15.75" customHeight="1" s="140">
      <c r="A550" s="211" t="n"/>
      <c r="B550" s="211" t="n"/>
      <c r="C550" s="239" t="n"/>
      <c r="D550" s="239" t="n"/>
      <c r="E550" s="239" t="n"/>
      <c r="F550" s="211" t="n"/>
      <c r="G550" s="211" t="n"/>
      <c r="H550" s="211" t="n"/>
      <c r="I550" s="211" t="n"/>
      <c r="J550" s="211" t="n"/>
      <c r="K550" s="211" t="n"/>
      <c r="L550" s="211" t="n"/>
      <c r="M550" s="211" t="n"/>
      <c r="N550" s="211" t="n"/>
      <c r="O550" s="211" t="n"/>
      <c r="P550" s="211" t="n"/>
      <c r="Q550" s="211" t="n"/>
    </row>
    <row r="551" ht="15.75" customHeight="1" s="140">
      <c r="A551" s="211" t="n"/>
      <c r="B551" s="211" t="n"/>
      <c r="C551" s="239" t="n"/>
      <c r="D551" s="239" t="n"/>
      <c r="E551" s="239" t="n"/>
      <c r="F551" s="211" t="n"/>
      <c r="G551" s="211" t="n"/>
      <c r="H551" s="211" t="n"/>
      <c r="I551" s="211" t="n"/>
      <c r="J551" s="211" t="n"/>
      <c r="K551" s="211" t="n"/>
      <c r="L551" s="211" t="n"/>
      <c r="M551" s="211" t="n"/>
      <c r="N551" s="211" t="n"/>
      <c r="O551" s="211" t="n"/>
      <c r="P551" s="211" t="n"/>
      <c r="Q551" s="211" t="n"/>
    </row>
    <row r="552" ht="15.75" customHeight="1" s="140">
      <c r="A552" s="211" t="n"/>
      <c r="B552" s="211" t="n"/>
      <c r="C552" s="239" t="n"/>
      <c r="D552" s="239" t="n"/>
      <c r="E552" s="239" t="n"/>
      <c r="F552" s="211" t="n"/>
      <c r="G552" s="211" t="n"/>
      <c r="H552" s="211" t="n"/>
      <c r="I552" s="211" t="n"/>
      <c r="J552" s="211" t="n"/>
      <c r="K552" s="211" t="n"/>
      <c r="L552" s="211" t="n"/>
      <c r="M552" s="211" t="n"/>
      <c r="N552" s="211" t="n"/>
      <c r="O552" s="211" t="n"/>
      <c r="P552" s="211" t="n"/>
      <c r="Q552" s="211" t="n"/>
    </row>
    <row r="553" ht="15.75" customHeight="1" s="140">
      <c r="A553" s="211" t="n"/>
      <c r="B553" s="211" t="n"/>
      <c r="C553" s="239" t="n"/>
      <c r="D553" s="239" t="n"/>
      <c r="E553" s="239" t="n"/>
      <c r="F553" s="211" t="n"/>
      <c r="G553" s="211" t="n"/>
      <c r="H553" s="211" t="n"/>
      <c r="I553" s="211" t="n"/>
      <c r="J553" s="211" t="n"/>
      <c r="K553" s="211" t="n"/>
      <c r="L553" s="211" t="n"/>
      <c r="M553" s="211" t="n"/>
      <c r="N553" s="211" t="n"/>
      <c r="O553" s="211" t="n"/>
      <c r="P553" s="211" t="n"/>
      <c r="Q553" s="211" t="n"/>
    </row>
    <row r="554" ht="15.75" customHeight="1" s="140">
      <c r="A554" s="211" t="n"/>
      <c r="B554" s="211" t="n"/>
      <c r="C554" s="239" t="n"/>
      <c r="D554" s="239" t="n"/>
      <c r="E554" s="239" t="n"/>
      <c r="F554" s="211" t="n"/>
      <c r="G554" s="211" t="n"/>
      <c r="H554" s="211" t="n"/>
      <c r="I554" s="211" t="n"/>
      <c r="J554" s="211" t="n"/>
      <c r="K554" s="211" t="n"/>
      <c r="L554" s="211" t="n"/>
      <c r="M554" s="211" t="n"/>
      <c r="N554" s="211" t="n"/>
      <c r="O554" s="211" t="n"/>
      <c r="P554" s="211" t="n"/>
      <c r="Q554" s="211" t="n"/>
    </row>
    <row r="555" ht="15.75" customHeight="1" s="140">
      <c r="A555" s="211" t="n"/>
      <c r="B555" s="211" t="n"/>
      <c r="C555" s="239" t="n"/>
      <c r="D555" s="239" t="n"/>
      <c r="E555" s="239" t="n"/>
      <c r="F555" s="211" t="n"/>
      <c r="G555" s="211" t="n"/>
      <c r="H555" s="211" t="n"/>
      <c r="I555" s="211" t="n"/>
      <c r="J555" s="211" t="n"/>
      <c r="K555" s="211" t="n"/>
      <c r="L555" s="211" t="n"/>
      <c r="M555" s="211" t="n"/>
      <c r="N555" s="211" t="n"/>
      <c r="O555" s="211" t="n"/>
      <c r="P555" s="211" t="n"/>
      <c r="Q555" s="211" t="n"/>
    </row>
    <row r="556" ht="15.75" customHeight="1" s="140">
      <c r="A556" s="211" t="n"/>
      <c r="B556" s="211" t="n"/>
      <c r="C556" s="239" t="n"/>
      <c r="D556" s="239" t="n"/>
      <c r="E556" s="239" t="n"/>
      <c r="F556" s="211" t="n"/>
      <c r="G556" s="211" t="n"/>
      <c r="H556" s="211" t="n"/>
      <c r="I556" s="211" t="n"/>
      <c r="J556" s="211" t="n"/>
      <c r="K556" s="211" t="n"/>
      <c r="L556" s="211" t="n"/>
      <c r="M556" s="211" t="n"/>
      <c r="N556" s="211" t="n"/>
      <c r="O556" s="211" t="n"/>
      <c r="P556" s="211" t="n"/>
      <c r="Q556" s="211" t="n"/>
    </row>
    <row r="557" ht="15.75" customHeight="1" s="140">
      <c r="A557" s="211" t="n"/>
      <c r="B557" s="211" t="n"/>
      <c r="C557" s="239" t="n"/>
      <c r="D557" s="239" t="n"/>
      <c r="E557" s="239" t="n"/>
      <c r="F557" s="211" t="n"/>
      <c r="G557" s="211" t="n"/>
      <c r="H557" s="211" t="n"/>
      <c r="I557" s="211" t="n"/>
      <c r="J557" s="211" t="n"/>
      <c r="K557" s="211" t="n"/>
      <c r="L557" s="211" t="n"/>
      <c r="M557" s="211" t="n"/>
      <c r="N557" s="211" t="n"/>
      <c r="O557" s="211" t="n"/>
      <c r="P557" s="211" t="n"/>
      <c r="Q557" s="211" t="n"/>
    </row>
    <row r="558" ht="15.75" customHeight="1" s="140">
      <c r="A558" s="211" t="n"/>
      <c r="B558" s="211" t="n"/>
      <c r="C558" s="239" t="n"/>
      <c r="D558" s="239" t="n"/>
      <c r="E558" s="239" t="n"/>
      <c r="F558" s="211" t="n"/>
      <c r="G558" s="211" t="n"/>
      <c r="H558" s="211" t="n"/>
      <c r="I558" s="211" t="n"/>
      <c r="J558" s="211" t="n"/>
      <c r="K558" s="211" t="n"/>
      <c r="L558" s="211" t="n"/>
      <c r="M558" s="211" t="n"/>
      <c r="N558" s="211" t="n"/>
      <c r="O558" s="211" t="n"/>
      <c r="P558" s="211" t="n"/>
      <c r="Q558" s="211" t="n"/>
    </row>
    <row r="559" ht="15.75" customHeight="1" s="140">
      <c r="A559" s="211" t="n"/>
      <c r="B559" s="211" t="n"/>
      <c r="C559" s="239" t="n"/>
      <c r="D559" s="239" t="n"/>
      <c r="E559" s="239" t="n"/>
      <c r="F559" s="211" t="n"/>
      <c r="G559" s="211" t="n"/>
      <c r="H559" s="211" t="n"/>
      <c r="I559" s="211" t="n"/>
      <c r="J559" s="211" t="n"/>
      <c r="K559" s="211" t="n"/>
      <c r="L559" s="211" t="n"/>
      <c r="M559" s="211" t="n"/>
      <c r="N559" s="211" t="n"/>
      <c r="O559" s="211" t="n"/>
      <c r="P559" s="211" t="n"/>
      <c r="Q559" s="211" t="n"/>
    </row>
    <row r="560" ht="15.75" customHeight="1" s="140">
      <c r="A560" s="211" t="n"/>
      <c r="B560" s="211" t="n"/>
      <c r="C560" s="239" t="n"/>
      <c r="D560" s="239" t="n"/>
      <c r="E560" s="239" t="n"/>
      <c r="F560" s="211" t="n"/>
      <c r="G560" s="211" t="n"/>
      <c r="H560" s="211" t="n"/>
      <c r="I560" s="211" t="n"/>
      <c r="J560" s="211" t="n"/>
      <c r="K560" s="211" t="n"/>
      <c r="L560" s="211" t="n"/>
      <c r="M560" s="211" t="n"/>
      <c r="N560" s="211" t="n"/>
      <c r="O560" s="211" t="n"/>
      <c r="P560" s="211" t="n"/>
      <c r="Q560" s="211" t="n"/>
    </row>
    <row r="561" ht="15.75" customHeight="1" s="140">
      <c r="A561" s="211" t="n"/>
      <c r="B561" s="211" t="n"/>
      <c r="C561" s="239" t="n"/>
      <c r="D561" s="239" t="n"/>
      <c r="E561" s="239" t="n"/>
      <c r="F561" s="211" t="n"/>
      <c r="G561" s="211" t="n"/>
      <c r="H561" s="211" t="n"/>
      <c r="I561" s="211" t="n"/>
      <c r="J561" s="211" t="n"/>
      <c r="K561" s="211" t="n"/>
      <c r="L561" s="211" t="n"/>
      <c r="M561" s="211" t="n"/>
      <c r="N561" s="211" t="n"/>
      <c r="O561" s="211" t="n"/>
      <c r="P561" s="211" t="n"/>
      <c r="Q561" s="211" t="n"/>
    </row>
    <row r="562" ht="15.75" customHeight="1" s="140">
      <c r="A562" s="211" t="n"/>
      <c r="B562" s="211" t="n"/>
      <c r="C562" s="239" t="n"/>
      <c r="D562" s="239" t="n"/>
      <c r="E562" s="239" t="n"/>
      <c r="F562" s="211" t="n"/>
      <c r="G562" s="211" t="n"/>
      <c r="H562" s="211" t="n"/>
      <c r="I562" s="211" t="n"/>
      <c r="J562" s="211" t="n"/>
      <c r="K562" s="211" t="n"/>
      <c r="L562" s="211" t="n"/>
      <c r="M562" s="211" t="n"/>
      <c r="N562" s="211" t="n"/>
      <c r="O562" s="211" t="n"/>
      <c r="P562" s="211" t="n"/>
      <c r="Q562" s="211" t="n"/>
    </row>
    <row r="563" ht="15.75" customHeight="1" s="140">
      <c r="A563" s="211" t="n"/>
      <c r="B563" s="211" t="n"/>
      <c r="C563" s="239" t="n"/>
      <c r="D563" s="239" t="n"/>
      <c r="E563" s="239" t="n"/>
      <c r="F563" s="211" t="n"/>
      <c r="G563" s="211" t="n"/>
      <c r="H563" s="211" t="n"/>
      <c r="I563" s="211" t="n"/>
      <c r="J563" s="211" t="n"/>
      <c r="K563" s="211" t="n"/>
      <c r="L563" s="211" t="n"/>
      <c r="M563" s="211" t="n"/>
      <c r="N563" s="211" t="n"/>
      <c r="O563" s="211" t="n"/>
      <c r="P563" s="211" t="n"/>
      <c r="Q563" s="211" t="n"/>
    </row>
    <row r="564" ht="15.75" customHeight="1" s="140">
      <c r="A564" s="211" t="n"/>
      <c r="B564" s="211" t="n"/>
      <c r="C564" s="239" t="n"/>
      <c r="D564" s="239" t="n"/>
      <c r="E564" s="239" t="n"/>
      <c r="F564" s="211" t="n"/>
      <c r="G564" s="211" t="n"/>
      <c r="H564" s="211" t="n"/>
      <c r="I564" s="211" t="n"/>
      <c r="J564" s="211" t="n"/>
      <c r="K564" s="211" t="n"/>
      <c r="L564" s="211" t="n"/>
      <c r="M564" s="211" t="n"/>
      <c r="N564" s="211" t="n"/>
      <c r="O564" s="211" t="n"/>
      <c r="P564" s="211" t="n"/>
      <c r="Q564" s="211" t="n"/>
    </row>
    <row r="565" ht="15.75" customHeight="1" s="140">
      <c r="A565" s="211" t="n"/>
      <c r="B565" s="211" t="n"/>
      <c r="C565" s="239" t="n"/>
      <c r="D565" s="239" t="n"/>
      <c r="E565" s="239" t="n"/>
      <c r="F565" s="211" t="n"/>
      <c r="G565" s="211" t="n"/>
      <c r="H565" s="211" t="n"/>
      <c r="I565" s="211" t="n"/>
      <c r="J565" s="211" t="n"/>
      <c r="K565" s="211" t="n"/>
      <c r="L565" s="211" t="n"/>
      <c r="M565" s="211" t="n"/>
      <c r="N565" s="211" t="n"/>
      <c r="O565" s="211" t="n"/>
      <c r="P565" s="211" t="n"/>
      <c r="Q565" s="211" t="n"/>
    </row>
    <row r="566" ht="15.75" customHeight="1" s="140">
      <c r="A566" s="211" t="n"/>
      <c r="B566" s="211" t="n"/>
      <c r="C566" s="239" t="n"/>
      <c r="D566" s="239" t="n"/>
      <c r="E566" s="239" t="n"/>
      <c r="F566" s="211" t="n"/>
      <c r="G566" s="211" t="n"/>
      <c r="H566" s="211" t="n"/>
      <c r="I566" s="211" t="n"/>
      <c r="J566" s="211" t="n"/>
      <c r="K566" s="211" t="n"/>
      <c r="L566" s="211" t="n"/>
      <c r="M566" s="211" t="n"/>
      <c r="N566" s="211" t="n"/>
      <c r="O566" s="211" t="n"/>
      <c r="P566" s="211" t="n"/>
      <c r="Q566" s="211" t="n"/>
    </row>
    <row r="567" ht="15.75" customHeight="1" s="140">
      <c r="A567" s="211" t="n"/>
      <c r="B567" s="211" t="n"/>
      <c r="C567" s="239" t="n"/>
      <c r="D567" s="239" t="n"/>
      <c r="E567" s="239" t="n"/>
      <c r="F567" s="211" t="n"/>
      <c r="G567" s="211" t="n"/>
      <c r="H567" s="211" t="n"/>
      <c r="I567" s="211" t="n"/>
      <c r="J567" s="211" t="n"/>
      <c r="K567" s="211" t="n"/>
      <c r="L567" s="211" t="n"/>
      <c r="M567" s="211" t="n"/>
      <c r="N567" s="211" t="n"/>
      <c r="O567" s="211" t="n"/>
      <c r="P567" s="211" t="n"/>
      <c r="Q567" s="211" t="n"/>
    </row>
    <row r="568" ht="15.75" customHeight="1" s="140">
      <c r="A568" s="211" t="n"/>
      <c r="B568" s="211" t="n"/>
      <c r="C568" s="239" t="n"/>
      <c r="D568" s="239" t="n"/>
      <c r="E568" s="239" t="n"/>
      <c r="F568" s="211" t="n"/>
      <c r="G568" s="211" t="n"/>
      <c r="H568" s="211" t="n"/>
      <c r="I568" s="211" t="n"/>
      <c r="J568" s="211" t="n"/>
      <c r="K568" s="211" t="n"/>
      <c r="L568" s="211" t="n"/>
      <c r="M568" s="211" t="n"/>
      <c r="N568" s="211" t="n"/>
      <c r="O568" s="211" t="n"/>
      <c r="P568" s="211" t="n"/>
      <c r="Q568" s="211" t="n"/>
    </row>
    <row r="569" ht="15.75" customHeight="1" s="140">
      <c r="A569" s="211" t="n"/>
      <c r="B569" s="211" t="n"/>
      <c r="C569" s="239" t="n"/>
      <c r="D569" s="239" t="n"/>
      <c r="E569" s="239" t="n"/>
      <c r="F569" s="211" t="n"/>
      <c r="G569" s="211" t="n"/>
      <c r="H569" s="211" t="n"/>
      <c r="I569" s="211" t="n"/>
      <c r="J569" s="211" t="n"/>
      <c r="K569" s="211" t="n"/>
      <c r="L569" s="211" t="n"/>
      <c r="M569" s="211" t="n"/>
      <c r="N569" s="211" t="n"/>
      <c r="O569" s="211" t="n"/>
      <c r="P569" s="211" t="n"/>
      <c r="Q569" s="211" t="n"/>
    </row>
    <row r="570" ht="15.75" customHeight="1" s="140">
      <c r="A570" s="211" t="n"/>
      <c r="B570" s="211" t="n"/>
      <c r="C570" s="239" t="n"/>
      <c r="D570" s="239" t="n"/>
      <c r="E570" s="239" t="n"/>
      <c r="F570" s="211" t="n"/>
      <c r="G570" s="211" t="n"/>
      <c r="H570" s="211" t="n"/>
      <c r="I570" s="211" t="n"/>
      <c r="J570" s="211" t="n"/>
      <c r="K570" s="211" t="n"/>
      <c r="L570" s="211" t="n"/>
      <c r="M570" s="211" t="n"/>
      <c r="N570" s="211" t="n"/>
      <c r="O570" s="211" t="n"/>
      <c r="P570" s="211" t="n"/>
      <c r="Q570" s="211" t="n"/>
    </row>
    <row r="571" ht="15.75" customHeight="1" s="140">
      <c r="A571" s="211" t="n"/>
      <c r="B571" s="211" t="n"/>
      <c r="C571" s="239" t="n"/>
      <c r="D571" s="239" t="n"/>
      <c r="E571" s="239" t="n"/>
      <c r="F571" s="211" t="n"/>
      <c r="G571" s="211" t="n"/>
      <c r="H571" s="211" t="n"/>
      <c r="I571" s="211" t="n"/>
      <c r="J571" s="211" t="n"/>
      <c r="K571" s="211" t="n"/>
      <c r="L571" s="211" t="n"/>
      <c r="M571" s="211" t="n"/>
      <c r="N571" s="211" t="n"/>
      <c r="O571" s="211" t="n"/>
      <c r="P571" s="211" t="n"/>
      <c r="Q571" s="211" t="n"/>
    </row>
    <row r="572" ht="15.75" customHeight="1" s="140">
      <c r="A572" s="211" t="n"/>
      <c r="B572" s="211" t="n"/>
      <c r="C572" s="239" t="n"/>
      <c r="D572" s="239" t="n"/>
      <c r="E572" s="239" t="n"/>
      <c r="F572" s="211" t="n"/>
      <c r="G572" s="211" t="n"/>
      <c r="H572" s="211" t="n"/>
      <c r="I572" s="211" t="n"/>
      <c r="J572" s="211" t="n"/>
      <c r="K572" s="211" t="n"/>
      <c r="L572" s="211" t="n"/>
      <c r="M572" s="211" t="n"/>
      <c r="N572" s="211" t="n"/>
      <c r="O572" s="211" t="n"/>
      <c r="P572" s="211" t="n"/>
      <c r="Q572" s="211" t="n"/>
    </row>
    <row r="573" ht="15.75" customHeight="1" s="140">
      <c r="A573" s="211" t="n"/>
      <c r="B573" s="211" t="n"/>
      <c r="C573" s="239" t="n"/>
      <c r="D573" s="239" t="n"/>
      <c r="E573" s="239" t="n"/>
      <c r="F573" s="211" t="n"/>
      <c r="G573" s="211" t="n"/>
      <c r="H573" s="211" t="n"/>
      <c r="I573" s="211" t="n"/>
      <c r="J573" s="211" t="n"/>
      <c r="K573" s="211" t="n"/>
      <c r="L573" s="211" t="n"/>
      <c r="M573" s="211" t="n"/>
      <c r="N573" s="211" t="n"/>
      <c r="O573" s="211" t="n"/>
      <c r="P573" s="211" t="n"/>
      <c r="Q573" s="211" t="n"/>
    </row>
    <row r="574" ht="15.75" customHeight="1" s="140">
      <c r="A574" s="211" t="n"/>
      <c r="B574" s="211" t="n"/>
      <c r="C574" s="239" t="n"/>
      <c r="D574" s="239" t="n"/>
      <c r="E574" s="239" t="n"/>
      <c r="F574" s="211" t="n"/>
      <c r="G574" s="211" t="n"/>
      <c r="H574" s="211" t="n"/>
      <c r="I574" s="211" t="n"/>
      <c r="J574" s="211" t="n"/>
      <c r="K574" s="211" t="n"/>
      <c r="L574" s="211" t="n"/>
      <c r="M574" s="211" t="n"/>
      <c r="N574" s="211" t="n"/>
      <c r="O574" s="211" t="n"/>
      <c r="P574" s="211" t="n"/>
      <c r="Q574" s="211" t="n"/>
    </row>
    <row r="575" ht="15.75" customHeight="1" s="140">
      <c r="A575" s="211" t="n"/>
      <c r="B575" s="211" t="n"/>
      <c r="C575" s="239" t="n"/>
      <c r="D575" s="239" t="n"/>
      <c r="E575" s="239" t="n"/>
      <c r="F575" s="211" t="n"/>
      <c r="G575" s="211" t="n"/>
      <c r="H575" s="211" t="n"/>
      <c r="I575" s="211" t="n"/>
      <c r="J575" s="211" t="n"/>
      <c r="K575" s="211" t="n"/>
      <c r="L575" s="211" t="n"/>
      <c r="M575" s="211" t="n"/>
      <c r="N575" s="211" t="n"/>
      <c r="O575" s="211" t="n"/>
      <c r="P575" s="211" t="n"/>
      <c r="Q575" s="211" t="n"/>
    </row>
    <row r="576" ht="15.75" customHeight="1" s="140">
      <c r="A576" s="211" t="n"/>
      <c r="B576" s="211" t="n"/>
      <c r="C576" s="239" t="n"/>
      <c r="D576" s="239" t="n"/>
      <c r="E576" s="239" t="n"/>
      <c r="F576" s="211" t="n"/>
      <c r="G576" s="211" t="n"/>
      <c r="H576" s="211" t="n"/>
      <c r="I576" s="211" t="n"/>
      <c r="J576" s="211" t="n"/>
      <c r="K576" s="211" t="n"/>
      <c r="L576" s="211" t="n"/>
      <c r="M576" s="211" t="n"/>
      <c r="N576" s="211" t="n"/>
      <c r="O576" s="211" t="n"/>
      <c r="P576" s="211" t="n"/>
      <c r="Q576" s="211" t="n"/>
    </row>
    <row r="577" ht="15.75" customHeight="1" s="140">
      <c r="A577" s="211" t="n"/>
      <c r="B577" s="211" t="n"/>
      <c r="C577" s="239" t="n"/>
      <c r="D577" s="239" t="n"/>
      <c r="E577" s="239" t="n"/>
      <c r="F577" s="211" t="n"/>
      <c r="G577" s="211" t="n"/>
      <c r="H577" s="211" t="n"/>
      <c r="I577" s="211" t="n"/>
      <c r="J577" s="211" t="n"/>
      <c r="K577" s="211" t="n"/>
      <c r="L577" s="211" t="n"/>
      <c r="M577" s="211" t="n"/>
      <c r="N577" s="211" t="n"/>
      <c r="O577" s="211" t="n"/>
      <c r="P577" s="211" t="n"/>
      <c r="Q577" s="211" t="n"/>
    </row>
    <row r="578" ht="15.75" customHeight="1" s="140">
      <c r="A578" s="211" t="n"/>
      <c r="B578" s="211" t="n"/>
      <c r="C578" s="239" t="n"/>
      <c r="D578" s="239" t="n"/>
      <c r="E578" s="239" t="n"/>
      <c r="F578" s="211" t="n"/>
      <c r="G578" s="211" t="n"/>
      <c r="H578" s="211" t="n"/>
      <c r="I578" s="211" t="n"/>
      <c r="J578" s="211" t="n"/>
      <c r="K578" s="211" t="n"/>
      <c r="L578" s="211" t="n"/>
      <c r="M578" s="211" t="n"/>
      <c r="N578" s="211" t="n"/>
      <c r="O578" s="211" t="n"/>
      <c r="P578" s="211" t="n"/>
      <c r="Q578" s="211" t="n"/>
    </row>
    <row r="579" ht="15.75" customHeight="1" s="140">
      <c r="A579" s="211" t="n"/>
      <c r="B579" s="211" t="n"/>
      <c r="C579" s="239" t="n"/>
      <c r="D579" s="239" t="n"/>
      <c r="E579" s="239" t="n"/>
      <c r="F579" s="211" t="n"/>
      <c r="G579" s="211" t="n"/>
      <c r="H579" s="211" t="n"/>
      <c r="I579" s="211" t="n"/>
      <c r="J579" s="211" t="n"/>
      <c r="K579" s="211" t="n"/>
      <c r="L579" s="211" t="n"/>
      <c r="M579" s="211" t="n"/>
      <c r="N579" s="211" t="n"/>
      <c r="O579" s="211" t="n"/>
      <c r="P579" s="211" t="n"/>
      <c r="Q579" s="211" t="n"/>
    </row>
    <row r="580" ht="15.75" customHeight="1" s="140">
      <c r="A580" s="211" t="n"/>
      <c r="B580" s="211" t="n"/>
      <c r="C580" s="239" t="n"/>
      <c r="D580" s="239" t="n"/>
      <c r="E580" s="239" t="n"/>
      <c r="F580" s="211" t="n"/>
      <c r="G580" s="211" t="n"/>
      <c r="H580" s="211" t="n"/>
      <c r="I580" s="211" t="n"/>
      <c r="J580" s="211" t="n"/>
      <c r="K580" s="211" t="n"/>
      <c r="L580" s="211" t="n"/>
      <c r="M580" s="211" t="n"/>
      <c r="N580" s="211" t="n"/>
      <c r="O580" s="211" t="n"/>
      <c r="P580" s="211" t="n"/>
      <c r="Q580" s="211" t="n"/>
    </row>
    <row r="581" ht="15.75" customHeight="1" s="140">
      <c r="A581" s="211" t="n"/>
      <c r="B581" s="211" t="n"/>
      <c r="C581" s="239" t="n"/>
      <c r="D581" s="239" t="n"/>
      <c r="E581" s="239" t="n"/>
      <c r="F581" s="211" t="n"/>
      <c r="G581" s="211" t="n"/>
      <c r="H581" s="211" t="n"/>
      <c r="I581" s="211" t="n"/>
      <c r="J581" s="211" t="n"/>
      <c r="K581" s="211" t="n"/>
      <c r="L581" s="211" t="n"/>
      <c r="M581" s="211" t="n"/>
      <c r="N581" s="211" t="n"/>
      <c r="O581" s="211" t="n"/>
      <c r="P581" s="211" t="n"/>
      <c r="Q581" s="211" t="n"/>
    </row>
    <row r="582" ht="15.75" customHeight="1" s="140">
      <c r="A582" s="211" t="n"/>
      <c r="B582" s="211" t="n"/>
      <c r="C582" s="239" t="n"/>
      <c r="D582" s="239" t="n"/>
      <c r="E582" s="239" t="n"/>
      <c r="F582" s="211" t="n"/>
      <c r="G582" s="211" t="n"/>
      <c r="H582" s="211" t="n"/>
      <c r="I582" s="211" t="n"/>
      <c r="J582" s="211" t="n"/>
      <c r="K582" s="211" t="n"/>
      <c r="L582" s="211" t="n"/>
      <c r="M582" s="211" t="n"/>
      <c r="N582" s="211" t="n"/>
      <c r="O582" s="211" t="n"/>
      <c r="P582" s="211" t="n"/>
      <c r="Q582" s="211" t="n"/>
    </row>
    <row r="583" ht="15.75" customHeight="1" s="140">
      <c r="A583" s="211" t="n"/>
      <c r="B583" s="211" t="n"/>
      <c r="C583" s="239" t="n"/>
      <c r="D583" s="239" t="n"/>
      <c r="E583" s="239" t="n"/>
      <c r="F583" s="211" t="n"/>
      <c r="G583" s="211" t="n"/>
      <c r="H583" s="211" t="n"/>
      <c r="I583" s="211" t="n"/>
      <c r="J583" s="211" t="n"/>
      <c r="K583" s="211" t="n"/>
      <c r="L583" s="211" t="n"/>
      <c r="M583" s="211" t="n"/>
      <c r="N583" s="211" t="n"/>
      <c r="O583" s="211" t="n"/>
      <c r="P583" s="211" t="n"/>
      <c r="Q583" s="211" t="n"/>
    </row>
    <row r="584" ht="15.75" customHeight="1" s="140">
      <c r="A584" s="211" t="n"/>
      <c r="B584" s="211" t="n"/>
      <c r="C584" s="239" t="n"/>
      <c r="D584" s="239" t="n"/>
      <c r="E584" s="239" t="n"/>
      <c r="F584" s="211" t="n"/>
      <c r="G584" s="211" t="n"/>
      <c r="H584" s="211" t="n"/>
      <c r="I584" s="211" t="n"/>
      <c r="J584" s="211" t="n"/>
      <c r="K584" s="211" t="n"/>
      <c r="L584" s="211" t="n"/>
      <c r="M584" s="211" t="n"/>
      <c r="N584" s="211" t="n"/>
      <c r="O584" s="211" t="n"/>
      <c r="P584" s="211" t="n"/>
      <c r="Q584" s="211" t="n"/>
    </row>
    <row r="585" ht="15.75" customHeight="1" s="140">
      <c r="A585" s="211" t="n"/>
      <c r="B585" s="211" t="n"/>
      <c r="C585" s="239" t="n"/>
      <c r="D585" s="239" t="n"/>
      <c r="E585" s="239" t="n"/>
      <c r="F585" s="211" t="n"/>
      <c r="G585" s="211" t="n"/>
      <c r="H585" s="211" t="n"/>
      <c r="I585" s="211" t="n"/>
      <c r="J585" s="211" t="n"/>
      <c r="K585" s="211" t="n"/>
      <c r="L585" s="211" t="n"/>
      <c r="M585" s="211" t="n"/>
      <c r="N585" s="211" t="n"/>
      <c r="O585" s="211" t="n"/>
      <c r="P585" s="211" t="n"/>
      <c r="Q585" s="211" t="n"/>
    </row>
    <row r="586" ht="15.75" customHeight="1" s="140">
      <c r="A586" s="211" t="n"/>
      <c r="B586" s="211" t="n"/>
      <c r="C586" s="239" t="n"/>
      <c r="D586" s="239" t="n"/>
      <c r="E586" s="239" t="n"/>
      <c r="F586" s="211" t="n"/>
      <c r="G586" s="211" t="n"/>
      <c r="H586" s="211" t="n"/>
      <c r="I586" s="211" t="n"/>
      <c r="J586" s="211" t="n"/>
      <c r="K586" s="211" t="n"/>
      <c r="L586" s="211" t="n"/>
      <c r="M586" s="211" t="n"/>
      <c r="N586" s="211" t="n"/>
      <c r="O586" s="211" t="n"/>
      <c r="P586" s="211" t="n"/>
      <c r="Q586" s="211" t="n"/>
    </row>
    <row r="587" ht="15.75" customHeight="1" s="140">
      <c r="A587" s="211" t="n"/>
      <c r="B587" s="211" t="n"/>
      <c r="C587" s="239" t="n"/>
      <c r="D587" s="239" t="n"/>
      <c r="E587" s="239" t="n"/>
      <c r="F587" s="211" t="n"/>
      <c r="G587" s="211" t="n"/>
      <c r="H587" s="211" t="n"/>
      <c r="I587" s="211" t="n"/>
      <c r="J587" s="211" t="n"/>
      <c r="K587" s="211" t="n"/>
      <c r="L587" s="211" t="n"/>
      <c r="M587" s="211" t="n"/>
      <c r="N587" s="211" t="n"/>
      <c r="O587" s="211" t="n"/>
      <c r="P587" s="211" t="n"/>
      <c r="Q587" s="211" t="n"/>
    </row>
    <row r="588" ht="15.75" customHeight="1" s="140">
      <c r="A588" s="211" t="n"/>
      <c r="B588" s="211" t="n"/>
      <c r="C588" s="239" t="n"/>
      <c r="D588" s="239" t="n"/>
      <c r="E588" s="239" t="n"/>
      <c r="F588" s="211" t="n"/>
      <c r="G588" s="211" t="n"/>
      <c r="H588" s="211" t="n"/>
      <c r="I588" s="211" t="n"/>
      <c r="J588" s="211" t="n"/>
      <c r="K588" s="211" t="n"/>
      <c r="L588" s="211" t="n"/>
      <c r="M588" s="211" t="n"/>
      <c r="N588" s="211" t="n"/>
      <c r="O588" s="211" t="n"/>
      <c r="P588" s="211" t="n"/>
      <c r="Q588" s="211" t="n"/>
    </row>
    <row r="589" ht="15.75" customHeight="1" s="140">
      <c r="A589" s="211" t="n"/>
      <c r="B589" s="211" t="n"/>
      <c r="C589" s="239" t="n"/>
      <c r="D589" s="239" t="n"/>
      <c r="E589" s="239" t="n"/>
      <c r="F589" s="211" t="n"/>
      <c r="G589" s="211" t="n"/>
      <c r="H589" s="211" t="n"/>
      <c r="I589" s="211" t="n"/>
      <c r="J589" s="211" t="n"/>
      <c r="K589" s="211" t="n"/>
      <c r="L589" s="211" t="n"/>
      <c r="M589" s="211" t="n"/>
      <c r="N589" s="211" t="n"/>
      <c r="O589" s="211" t="n"/>
      <c r="P589" s="211" t="n"/>
      <c r="Q589" s="211" t="n"/>
    </row>
    <row r="590" ht="15.75" customHeight="1" s="140">
      <c r="A590" s="211" t="n"/>
      <c r="B590" s="211" t="n"/>
      <c r="C590" s="239" t="n"/>
      <c r="D590" s="239" t="n"/>
      <c r="E590" s="239" t="n"/>
      <c r="F590" s="211" t="n"/>
      <c r="G590" s="211" t="n"/>
      <c r="H590" s="211" t="n"/>
      <c r="I590" s="211" t="n"/>
      <c r="J590" s="211" t="n"/>
      <c r="K590" s="211" t="n"/>
      <c r="L590" s="211" t="n"/>
      <c r="M590" s="211" t="n"/>
      <c r="N590" s="211" t="n"/>
      <c r="O590" s="211" t="n"/>
      <c r="P590" s="211" t="n"/>
      <c r="Q590" s="211" t="n"/>
    </row>
    <row r="591" ht="15.75" customHeight="1" s="140">
      <c r="A591" s="211" t="n"/>
      <c r="B591" s="211" t="n"/>
      <c r="C591" s="239" t="n"/>
      <c r="D591" s="239" t="n"/>
      <c r="E591" s="239" t="n"/>
      <c r="F591" s="211" t="n"/>
      <c r="G591" s="211" t="n"/>
      <c r="H591" s="211" t="n"/>
      <c r="I591" s="211" t="n"/>
      <c r="J591" s="211" t="n"/>
      <c r="K591" s="211" t="n"/>
      <c r="L591" s="211" t="n"/>
      <c r="M591" s="211" t="n"/>
      <c r="N591" s="211" t="n"/>
      <c r="O591" s="211" t="n"/>
      <c r="P591" s="211" t="n"/>
      <c r="Q591" s="211" t="n"/>
    </row>
    <row r="592" ht="15.75" customHeight="1" s="140">
      <c r="A592" s="211" t="n"/>
      <c r="B592" s="211" t="n"/>
      <c r="C592" s="239" t="n"/>
      <c r="D592" s="239" t="n"/>
      <c r="E592" s="239" t="n"/>
      <c r="F592" s="211" t="n"/>
      <c r="G592" s="211" t="n"/>
      <c r="H592" s="211" t="n"/>
      <c r="I592" s="211" t="n"/>
      <c r="J592" s="211" t="n"/>
      <c r="K592" s="211" t="n"/>
      <c r="L592" s="211" t="n"/>
      <c r="M592" s="211" t="n"/>
      <c r="N592" s="211" t="n"/>
      <c r="O592" s="211" t="n"/>
      <c r="P592" s="211" t="n"/>
      <c r="Q592" s="211" t="n"/>
    </row>
    <row r="593" ht="15.75" customHeight="1" s="140">
      <c r="A593" s="211" t="n"/>
      <c r="B593" s="211" t="n"/>
      <c r="C593" s="239" t="n"/>
      <c r="D593" s="239" t="n"/>
      <c r="E593" s="239" t="n"/>
      <c r="F593" s="211" t="n"/>
      <c r="G593" s="211" t="n"/>
      <c r="H593" s="211" t="n"/>
      <c r="I593" s="211" t="n"/>
      <c r="J593" s="211" t="n"/>
      <c r="K593" s="211" t="n"/>
      <c r="L593" s="211" t="n"/>
      <c r="M593" s="211" t="n"/>
      <c r="N593" s="211" t="n"/>
      <c r="O593" s="211" t="n"/>
      <c r="P593" s="211" t="n"/>
      <c r="Q593" s="211" t="n"/>
    </row>
    <row r="594" ht="15.75" customHeight="1" s="140">
      <c r="A594" s="211" t="n"/>
      <c r="B594" s="211" t="n"/>
      <c r="C594" s="239" t="n"/>
      <c r="D594" s="239" t="n"/>
      <c r="E594" s="239" t="n"/>
      <c r="F594" s="211" t="n"/>
      <c r="G594" s="211" t="n"/>
      <c r="H594" s="211" t="n"/>
      <c r="I594" s="211" t="n"/>
      <c r="J594" s="211" t="n"/>
      <c r="K594" s="211" t="n"/>
      <c r="L594" s="211" t="n"/>
      <c r="M594" s="211" t="n"/>
      <c r="N594" s="211" t="n"/>
      <c r="O594" s="211" t="n"/>
      <c r="P594" s="211" t="n"/>
      <c r="Q594" s="211" t="n"/>
    </row>
    <row r="595" ht="15.75" customHeight="1" s="140">
      <c r="A595" s="211" t="n"/>
      <c r="B595" s="211" t="n"/>
      <c r="C595" s="239" t="n"/>
      <c r="D595" s="239" t="n"/>
      <c r="E595" s="239" t="n"/>
      <c r="F595" s="211" t="n"/>
      <c r="G595" s="211" t="n"/>
      <c r="H595" s="211" t="n"/>
      <c r="I595" s="211" t="n"/>
      <c r="J595" s="211" t="n"/>
      <c r="K595" s="211" t="n"/>
      <c r="L595" s="211" t="n"/>
      <c r="M595" s="211" t="n"/>
      <c r="N595" s="211" t="n"/>
      <c r="O595" s="211" t="n"/>
      <c r="P595" s="211" t="n"/>
      <c r="Q595" s="211" t="n"/>
    </row>
    <row r="596" ht="15.75" customHeight="1" s="140">
      <c r="A596" s="211" t="n"/>
      <c r="B596" s="211" t="n"/>
      <c r="C596" s="239" t="n"/>
      <c r="D596" s="239" t="n"/>
      <c r="E596" s="239" t="n"/>
      <c r="F596" s="211" t="n"/>
      <c r="G596" s="211" t="n"/>
      <c r="H596" s="211" t="n"/>
      <c r="I596" s="211" t="n"/>
      <c r="J596" s="211" t="n"/>
      <c r="K596" s="211" t="n"/>
      <c r="L596" s="211" t="n"/>
      <c r="M596" s="211" t="n"/>
      <c r="N596" s="211" t="n"/>
      <c r="O596" s="211" t="n"/>
      <c r="P596" s="211" t="n"/>
      <c r="Q596" s="211" t="n"/>
    </row>
    <row r="597" ht="15.75" customHeight="1" s="140">
      <c r="A597" s="211" t="n"/>
      <c r="B597" s="211" t="n"/>
      <c r="C597" s="239" t="n"/>
      <c r="D597" s="239" t="n"/>
      <c r="E597" s="239" t="n"/>
      <c r="F597" s="211" t="n"/>
      <c r="G597" s="211" t="n"/>
      <c r="H597" s="211" t="n"/>
      <c r="I597" s="211" t="n"/>
      <c r="J597" s="211" t="n"/>
      <c r="K597" s="211" t="n"/>
      <c r="L597" s="211" t="n"/>
      <c r="M597" s="211" t="n"/>
      <c r="N597" s="211" t="n"/>
      <c r="O597" s="211" t="n"/>
      <c r="P597" s="211" t="n"/>
      <c r="Q597" s="211" t="n"/>
    </row>
    <row r="598" ht="15.75" customHeight="1" s="140">
      <c r="A598" s="211" t="n"/>
      <c r="B598" s="211" t="n"/>
      <c r="C598" s="239" t="n"/>
      <c r="D598" s="239" t="n"/>
      <c r="E598" s="239" t="n"/>
      <c r="F598" s="211" t="n"/>
      <c r="G598" s="211" t="n"/>
      <c r="H598" s="211" t="n"/>
      <c r="I598" s="211" t="n"/>
      <c r="J598" s="211" t="n"/>
      <c r="K598" s="211" t="n"/>
      <c r="L598" s="211" t="n"/>
      <c r="M598" s="211" t="n"/>
      <c r="N598" s="211" t="n"/>
      <c r="O598" s="211" t="n"/>
      <c r="P598" s="211" t="n"/>
      <c r="Q598" s="211" t="n"/>
    </row>
    <row r="599" ht="15.75" customHeight="1" s="140">
      <c r="A599" s="211" t="n"/>
      <c r="B599" s="211" t="n"/>
      <c r="C599" s="239" t="n"/>
      <c r="D599" s="239" t="n"/>
      <c r="E599" s="239" t="n"/>
      <c r="F599" s="211" t="n"/>
      <c r="G599" s="211" t="n"/>
      <c r="H599" s="211" t="n"/>
      <c r="I599" s="211" t="n"/>
      <c r="J599" s="211" t="n"/>
      <c r="K599" s="211" t="n"/>
      <c r="L599" s="211" t="n"/>
      <c r="M599" s="211" t="n"/>
      <c r="N599" s="211" t="n"/>
      <c r="O599" s="211" t="n"/>
      <c r="P599" s="211" t="n"/>
      <c r="Q599" s="211" t="n"/>
    </row>
    <row r="600" ht="15.75" customHeight="1" s="140">
      <c r="A600" s="211" t="n"/>
      <c r="B600" s="211" t="n"/>
      <c r="C600" s="239" t="n"/>
      <c r="D600" s="239" t="n"/>
      <c r="E600" s="239" t="n"/>
      <c r="F600" s="211" t="n"/>
      <c r="G600" s="211" t="n"/>
      <c r="H600" s="211" t="n"/>
      <c r="I600" s="211" t="n"/>
      <c r="J600" s="211" t="n"/>
      <c r="K600" s="211" t="n"/>
      <c r="L600" s="211" t="n"/>
      <c r="M600" s="211" t="n"/>
      <c r="N600" s="211" t="n"/>
      <c r="O600" s="211" t="n"/>
      <c r="P600" s="211" t="n"/>
      <c r="Q600" s="211" t="n"/>
    </row>
    <row r="601" ht="15.75" customHeight="1" s="140">
      <c r="A601" s="211" t="n"/>
      <c r="B601" s="211" t="n"/>
      <c r="C601" s="239" t="n"/>
      <c r="D601" s="239" t="n"/>
      <c r="E601" s="239" t="n"/>
      <c r="F601" s="211" t="n"/>
      <c r="G601" s="211" t="n"/>
      <c r="H601" s="211" t="n"/>
      <c r="I601" s="211" t="n"/>
      <c r="J601" s="211" t="n"/>
      <c r="K601" s="211" t="n"/>
      <c r="L601" s="211" t="n"/>
      <c r="M601" s="211" t="n"/>
      <c r="N601" s="211" t="n"/>
      <c r="O601" s="211" t="n"/>
      <c r="P601" s="211" t="n"/>
      <c r="Q601" s="211" t="n"/>
    </row>
    <row r="602" ht="15.75" customHeight="1" s="140">
      <c r="A602" s="211" t="n"/>
      <c r="B602" s="211" t="n"/>
      <c r="C602" s="239" t="n"/>
      <c r="D602" s="239" t="n"/>
      <c r="E602" s="239" t="n"/>
      <c r="F602" s="211" t="n"/>
      <c r="G602" s="211" t="n"/>
      <c r="H602" s="211" t="n"/>
      <c r="I602" s="211" t="n"/>
      <c r="J602" s="211" t="n"/>
      <c r="K602" s="211" t="n"/>
      <c r="L602" s="211" t="n"/>
      <c r="M602" s="211" t="n"/>
      <c r="N602" s="211" t="n"/>
      <c r="O602" s="211" t="n"/>
      <c r="P602" s="211" t="n"/>
      <c r="Q602" s="211" t="n"/>
    </row>
    <row r="603" ht="15.75" customHeight="1" s="140">
      <c r="A603" s="211" t="n"/>
      <c r="B603" s="211" t="n"/>
      <c r="C603" s="239" t="n"/>
      <c r="D603" s="239" t="n"/>
      <c r="E603" s="239" t="n"/>
      <c r="F603" s="211" t="n"/>
      <c r="G603" s="211" t="n"/>
      <c r="H603" s="211" t="n"/>
      <c r="I603" s="211" t="n"/>
      <c r="J603" s="211" t="n"/>
      <c r="K603" s="211" t="n"/>
      <c r="L603" s="211" t="n"/>
      <c r="M603" s="211" t="n"/>
      <c r="N603" s="211" t="n"/>
      <c r="O603" s="211" t="n"/>
      <c r="P603" s="211" t="n"/>
      <c r="Q603" s="211" t="n"/>
    </row>
    <row r="604" ht="15.75" customHeight="1" s="140">
      <c r="A604" s="211" t="n"/>
      <c r="B604" s="211" t="n"/>
      <c r="C604" s="239" t="n"/>
      <c r="D604" s="239" t="n"/>
      <c r="E604" s="239" t="n"/>
      <c r="F604" s="211" t="n"/>
      <c r="G604" s="211" t="n"/>
      <c r="H604" s="211" t="n"/>
      <c r="I604" s="211" t="n"/>
      <c r="J604" s="211" t="n"/>
      <c r="K604" s="211" t="n"/>
      <c r="L604" s="211" t="n"/>
      <c r="M604" s="211" t="n"/>
      <c r="N604" s="211" t="n"/>
      <c r="O604" s="211" t="n"/>
      <c r="P604" s="211" t="n"/>
      <c r="Q604" s="211" t="n"/>
    </row>
    <row r="605" ht="15.75" customHeight="1" s="140">
      <c r="A605" s="211" t="n"/>
      <c r="B605" s="211" t="n"/>
      <c r="C605" s="239" t="n"/>
      <c r="D605" s="239" t="n"/>
      <c r="E605" s="239" t="n"/>
      <c r="F605" s="211" t="n"/>
      <c r="G605" s="211" t="n"/>
      <c r="H605" s="211" t="n"/>
      <c r="I605" s="211" t="n"/>
      <c r="J605" s="211" t="n"/>
      <c r="K605" s="211" t="n"/>
      <c r="L605" s="211" t="n"/>
      <c r="M605" s="211" t="n"/>
      <c r="N605" s="211" t="n"/>
      <c r="O605" s="211" t="n"/>
      <c r="P605" s="211" t="n"/>
      <c r="Q605" s="211" t="n"/>
    </row>
    <row r="606" ht="15.75" customHeight="1" s="140">
      <c r="A606" s="211" t="n"/>
      <c r="B606" s="211" t="n"/>
      <c r="C606" s="239" t="n"/>
      <c r="D606" s="239" t="n"/>
      <c r="E606" s="239" t="n"/>
      <c r="F606" s="211" t="n"/>
      <c r="G606" s="211" t="n"/>
      <c r="H606" s="211" t="n"/>
      <c r="I606" s="211" t="n"/>
      <c r="J606" s="211" t="n"/>
      <c r="K606" s="211" t="n"/>
      <c r="L606" s="211" t="n"/>
      <c r="M606" s="211" t="n"/>
      <c r="N606" s="211" t="n"/>
      <c r="O606" s="211" t="n"/>
      <c r="P606" s="211" t="n"/>
      <c r="Q606" s="211" t="n"/>
    </row>
    <row r="607" ht="15.75" customHeight="1" s="140">
      <c r="A607" s="211" t="n"/>
      <c r="B607" s="211" t="n"/>
      <c r="C607" s="239" t="n"/>
      <c r="D607" s="239" t="n"/>
      <c r="E607" s="239" t="n"/>
      <c r="F607" s="211" t="n"/>
      <c r="G607" s="211" t="n"/>
      <c r="H607" s="211" t="n"/>
      <c r="I607" s="211" t="n"/>
      <c r="J607" s="211" t="n"/>
      <c r="K607" s="211" t="n"/>
      <c r="L607" s="211" t="n"/>
      <c r="M607" s="211" t="n"/>
      <c r="N607" s="211" t="n"/>
      <c r="O607" s="211" t="n"/>
      <c r="P607" s="211" t="n"/>
      <c r="Q607" s="211" t="n"/>
    </row>
    <row r="608" ht="15.75" customHeight="1" s="140">
      <c r="A608" s="211" t="n"/>
      <c r="B608" s="211" t="n"/>
      <c r="C608" s="239" t="n"/>
      <c r="D608" s="239" t="n"/>
      <c r="E608" s="239" t="n"/>
      <c r="F608" s="211" t="n"/>
      <c r="G608" s="211" t="n"/>
      <c r="H608" s="211" t="n"/>
      <c r="I608" s="211" t="n"/>
      <c r="J608" s="211" t="n"/>
      <c r="K608" s="211" t="n"/>
      <c r="L608" s="211" t="n"/>
      <c r="M608" s="211" t="n"/>
      <c r="N608" s="211" t="n"/>
      <c r="O608" s="211" t="n"/>
      <c r="P608" s="211" t="n"/>
      <c r="Q608" s="211" t="n"/>
    </row>
    <row r="609" ht="15.75" customHeight="1" s="140">
      <c r="A609" s="211" t="n"/>
      <c r="B609" s="211" t="n"/>
      <c r="C609" s="239" t="n"/>
      <c r="D609" s="239" t="n"/>
      <c r="E609" s="239" t="n"/>
      <c r="F609" s="211" t="n"/>
      <c r="G609" s="211" t="n"/>
      <c r="H609" s="211" t="n"/>
      <c r="I609" s="211" t="n"/>
      <c r="J609" s="211" t="n"/>
      <c r="K609" s="211" t="n"/>
      <c r="L609" s="211" t="n"/>
      <c r="M609" s="211" t="n"/>
      <c r="N609" s="211" t="n"/>
      <c r="O609" s="211" t="n"/>
      <c r="P609" s="211" t="n"/>
      <c r="Q609" s="211" t="n"/>
    </row>
    <row r="610" ht="15.75" customHeight="1" s="140">
      <c r="A610" s="211" t="n"/>
      <c r="B610" s="211" t="n"/>
      <c r="C610" s="239" t="n"/>
      <c r="D610" s="239" t="n"/>
      <c r="E610" s="239" t="n"/>
      <c r="F610" s="211" t="n"/>
      <c r="G610" s="211" t="n"/>
      <c r="H610" s="211" t="n"/>
      <c r="I610" s="211" t="n"/>
      <c r="J610" s="211" t="n"/>
      <c r="K610" s="211" t="n"/>
      <c r="L610" s="211" t="n"/>
      <c r="M610" s="211" t="n"/>
      <c r="N610" s="211" t="n"/>
      <c r="O610" s="211" t="n"/>
      <c r="P610" s="211" t="n"/>
      <c r="Q610" s="211" t="n"/>
    </row>
    <row r="611" ht="15.75" customHeight="1" s="140">
      <c r="A611" s="211" t="n"/>
      <c r="B611" s="211" t="n"/>
      <c r="C611" s="239" t="n"/>
      <c r="D611" s="239" t="n"/>
      <c r="E611" s="239" t="n"/>
      <c r="F611" s="211" t="n"/>
      <c r="G611" s="211" t="n"/>
      <c r="H611" s="211" t="n"/>
      <c r="I611" s="211" t="n"/>
      <c r="J611" s="211" t="n"/>
      <c r="K611" s="211" t="n"/>
      <c r="L611" s="211" t="n"/>
      <c r="M611" s="211" t="n"/>
      <c r="N611" s="211" t="n"/>
      <c r="O611" s="211" t="n"/>
      <c r="P611" s="211" t="n"/>
      <c r="Q611" s="211" t="n"/>
    </row>
    <row r="612" ht="15.75" customHeight="1" s="140">
      <c r="A612" s="211" t="n"/>
      <c r="B612" s="211" t="n"/>
      <c r="C612" s="239" t="n"/>
      <c r="D612" s="239" t="n"/>
      <c r="E612" s="239" t="n"/>
      <c r="F612" s="211" t="n"/>
      <c r="G612" s="211" t="n"/>
      <c r="H612" s="211" t="n"/>
      <c r="I612" s="211" t="n"/>
      <c r="J612" s="211" t="n"/>
      <c r="K612" s="211" t="n"/>
      <c r="L612" s="211" t="n"/>
      <c r="M612" s="211" t="n"/>
      <c r="N612" s="211" t="n"/>
      <c r="O612" s="211" t="n"/>
      <c r="P612" s="211" t="n"/>
      <c r="Q612" s="211" t="n"/>
    </row>
    <row r="613" ht="15.75" customHeight="1" s="140">
      <c r="A613" s="211" t="n"/>
      <c r="B613" s="211" t="n"/>
      <c r="C613" s="239" t="n"/>
      <c r="D613" s="239" t="n"/>
      <c r="E613" s="239" t="n"/>
      <c r="F613" s="211" t="n"/>
      <c r="G613" s="211" t="n"/>
      <c r="H613" s="211" t="n"/>
      <c r="I613" s="211" t="n"/>
      <c r="J613" s="211" t="n"/>
      <c r="K613" s="211" t="n"/>
      <c r="L613" s="211" t="n"/>
      <c r="M613" s="211" t="n"/>
      <c r="N613" s="211" t="n"/>
      <c r="O613" s="211" t="n"/>
      <c r="P613" s="211" t="n"/>
      <c r="Q613" s="211" t="n"/>
    </row>
    <row r="614" ht="15.75" customHeight="1" s="140">
      <c r="A614" s="211" t="n"/>
      <c r="B614" s="211" t="n"/>
      <c r="C614" s="239" t="n"/>
      <c r="D614" s="239" t="n"/>
      <c r="E614" s="239" t="n"/>
      <c r="F614" s="211" t="n"/>
      <c r="G614" s="211" t="n"/>
      <c r="H614" s="211" t="n"/>
      <c r="I614" s="211" t="n"/>
      <c r="J614" s="211" t="n"/>
      <c r="K614" s="211" t="n"/>
      <c r="L614" s="211" t="n"/>
      <c r="M614" s="211" t="n"/>
      <c r="N614" s="211" t="n"/>
      <c r="O614" s="211" t="n"/>
      <c r="P614" s="211" t="n"/>
      <c r="Q614" s="211" t="n"/>
    </row>
    <row r="615" ht="15.75" customHeight="1" s="140">
      <c r="A615" s="211" t="n"/>
      <c r="B615" s="211" t="n"/>
      <c r="C615" s="239" t="n"/>
      <c r="D615" s="239" t="n"/>
      <c r="E615" s="239" t="n"/>
      <c r="F615" s="211" t="n"/>
      <c r="G615" s="211" t="n"/>
      <c r="H615" s="211" t="n"/>
      <c r="I615" s="211" t="n"/>
      <c r="J615" s="211" t="n"/>
      <c r="K615" s="211" t="n"/>
      <c r="L615" s="211" t="n"/>
      <c r="M615" s="211" t="n"/>
      <c r="N615" s="211" t="n"/>
      <c r="O615" s="211" t="n"/>
      <c r="P615" s="211" t="n"/>
      <c r="Q615" s="211" t="n"/>
    </row>
    <row r="616" ht="15.75" customHeight="1" s="140">
      <c r="A616" s="211" t="n"/>
      <c r="B616" s="211" t="n"/>
      <c r="C616" s="239" t="n"/>
      <c r="D616" s="239" t="n"/>
      <c r="E616" s="239" t="n"/>
      <c r="F616" s="211" t="n"/>
      <c r="G616" s="211" t="n"/>
      <c r="H616" s="211" t="n"/>
      <c r="I616" s="211" t="n"/>
      <c r="J616" s="211" t="n"/>
      <c r="K616" s="211" t="n"/>
      <c r="L616" s="211" t="n"/>
      <c r="M616" s="211" t="n"/>
      <c r="N616" s="211" t="n"/>
      <c r="O616" s="211" t="n"/>
      <c r="P616" s="211" t="n"/>
      <c r="Q616" s="211" t="n"/>
    </row>
    <row r="617" ht="15.75" customHeight="1" s="140">
      <c r="A617" s="211" t="n"/>
      <c r="B617" s="211" t="n"/>
      <c r="C617" s="239" t="n"/>
      <c r="D617" s="239" t="n"/>
      <c r="E617" s="239" t="n"/>
      <c r="F617" s="211" t="n"/>
      <c r="G617" s="211" t="n"/>
      <c r="H617" s="211" t="n"/>
      <c r="I617" s="211" t="n"/>
      <c r="J617" s="211" t="n"/>
      <c r="K617" s="211" t="n"/>
      <c r="L617" s="211" t="n"/>
      <c r="M617" s="211" t="n"/>
      <c r="N617" s="211" t="n"/>
      <c r="O617" s="211" t="n"/>
      <c r="P617" s="211" t="n"/>
      <c r="Q617" s="211" t="n"/>
    </row>
    <row r="618" ht="15.75" customHeight="1" s="140">
      <c r="A618" s="211" t="n"/>
      <c r="B618" s="211" t="n"/>
      <c r="C618" s="239" t="n"/>
      <c r="D618" s="239" t="n"/>
      <c r="E618" s="239" t="n"/>
      <c r="F618" s="211" t="n"/>
      <c r="G618" s="211" t="n"/>
      <c r="H618" s="211" t="n"/>
      <c r="I618" s="211" t="n"/>
      <c r="J618" s="211" t="n"/>
      <c r="K618" s="211" t="n"/>
      <c r="L618" s="211" t="n"/>
      <c r="M618" s="211" t="n"/>
      <c r="N618" s="211" t="n"/>
      <c r="O618" s="211" t="n"/>
      <c r="P618" s="211" t="n"/>
      <c r="Q618" s="211" t="n"/>
    </row>
    <row r="619" ht="15.75" customHeight="1" s="140">
      <c r="A619" s="211" t="n"/>
      <c r="B619" s="211" t="n"/>
      <c r="C619" s="239" t="n"/>
      <c r="D619" s="239" t="n"/>
      <c r="E619" s="239" t="n"/>
      <c r="F619" s="211" t="n"/>
      <c r="G619" s="211" t="n"/>
      <c r="H619" s="211" t="n"/>
      <c r="I619" s="211" t="n"/>
      <c r="J619" s="211" t="n"/>
      <c r="K619" s="211" t="n"/>
      <c r="L619" s="211" t="n"/>
      <c r="M619" s="211" t="n"/>
      <c r="N619" s="211" t="n"/>
      <c r="O619" s="211" t="n"/>
      <c r="P619" s="211" t="n"/>
      <c r="Q619" s="211" t="n"/>
    </row>
    <row r="620" ht="15.75" customHeight="1" s="140">
      <c r="A620" s="211" t="n"/>
      <c r="B620" s="211" t="n"/>
      <c r="C620" s="239" t="n"/>
      <c r="D620" s="239" t="n"/>
      <c r="E620" s="239" t="n"/>
      <c r="F620" s="211" t="n"/>
      <c r="G620" s="211" t="n"/>
      <c r="H620" s="211" t="n"/>
      <c r="I620" s="211" t="n"/>
      <c r="J620" s="211" t="n"/>
      <c r="K620" s="211" t="n"/>
      <c r="L620" s="211" t="n"/>
      <c r="M620" s="211" t="n"/>
      <c r="N620" s="211" t="n"/>
      <c r="O620" s="211" t="n"/>
      <c r="P620" s="211" t="n"/>
      <c r="Q620" s="211" t="n"/>
    </row>
    <row r="621" ht="15.75" customHeight="1" s="140">
      <c r="A621" s="211" t="n"/>
      <c r="B621" s="211" t="n"/>
      <c r="C621" s="239" t="n"/>
      <c r="D621" s="239" t="n"/>
      <c r="E621" s="239" t="n"/>
      <c r="F621" s="211" t="n"/>
      <c r="G621" s="211" t="n"/>
      <c r="H621" s="211" t="n"/>
      <c r="I621" s="211" t="n"/>
      <c r="J621" s="211" t="n"/>
      <c r="K621" s="211" t="n"/>
      <c r="L621" s="211" t="n"/>
      <c r="M621" s="211" t="n"/>
      <c r="N621" s="211" t="n"/>
      <c r="O621" s="211" t="n"/>
      <c r="P621" s="211" t="n"/>
      <c r="Q621" s="211" t="n"/>
    </row>
    <row r="622" ht="15.75" customHeight="1" s="140">
      <c r="A622" s="211" t="n"/>
      <c r="B622" s="211" t="n"/>
      <c r="C622" s="239" t="n"/>
      <c r="D622" s="239" t="n"/>
      <c r="E622" s="239" t="n"/>
      <c r="F622" s="211" t="n"/>
      <c r="G622" s="211" t="n"/>
      <c r="H622" s="211" t="n"/>
      <c r="I622" s="211" t="n"/>
      <c r="J622" s="211" t="n"/>
      <c r="K622" s="211" t="n"/>
      <c r="L622" s="211" t="n"/>
      <c r="M622" s="211" t="n"/>
      <c r="N622" s="211" t="n"/>
      <c r="O622" s="211" t="n"/>
      <c r="P622" s="211" t="n"/>
      <c r="Q622" s="211" t="n"/>
    </row>
    <row r="623" ht="15.75" customHeight="1" s="140">
      <c r="A623" s="211" t="n"/>
      <c r="B623" s="211" t="n"/>
      <c r="C623" s="239" t="n"/>
      <c r="D623" s="239" t="n"/>
      <c r="E623" s="239" t="n"/>
      <c r="F623" s="211" t="n"/>
      <c r="G623" s="211" t="n"/>
      <c r="H623" s="211" t="n"/>
      <c r="I623" s="211" t="n"/>
      <c r="J623" s="211" t="n"/>
      <c r="K623" s="211" t="n"/>
      <c r="L623" s="211" t="n"/>
      <c r="M623" s="211" t="n"/>
      <c r="N623" s="211" t="n"/>
      <c r="O623" s="211" t="n"/>
      <c r="P623" s="211" t="n"/>
      <c r="Q623" s="211" t="n"/>
    </row>
    <row r="624" ht="15.75" customHeight="1" s="140">
      <c r="A624" s="211" t="n"/>
      <c r="B624" s="211" t="n"/>
      <c r="C624" s="239" t="n"/>
      <c r="D624" s="239" t="n"/>
      <c r="E624" s="239" t="n"/>
      <c r="F624" s="211" t="n"/>
      <c r="G624" s="211" t="n"/>
      <c r="H624" s="211" t="n"/>
      <c r="I624" s="211" t="n"/>
      <c r="J624" s="211" t="n"/>
      <c r="K624" s="211" t="n"/>
      <c r="L624" s="211" t="n"/>
      <c r="M624" s="211" t="n"/>
      <c r="N624" s="211" t="n"/>
      <c r="O624" s="211" t="n"/>
      <c r="P624" s="211" t="n"/>
      <c r="Q624" s="211" t="n"/>
    </row>
    <row r="625" ht="15.75" customHeight="1" s="140">
      <c r="A625" s="211" t="n"/>
      <c r="B625" s="211" t="n"/>
      <c r="C625" s="239" t="n"/>
      <c r="D625" s="239" t="n"/>
      <c r="E625" s="239" t="n"/>
      <c r="F625" s="211" t="n"/>
      <c r="G625" s="211" t="n"/>
      <c r="H625" s="211" t="n"/>
      <c r="I625" s="211" t="n"/>
      <c r="J625" s="211" t="n"/>
      <c r="K625" s="211" t="n"/>
      <c r="L625" s="211" t="n"/>
      <c r="M625" s="211" t="n"/>
      <c r="N625" s="211" t="n"/>
      <c r="O625" s="211" t="n"/>
      <c r="P625" s="211" t="n"/>
      <c r="Q625" s="211" t="n"/>
    </row>
    <row r="626" ht="15.75" customHeight="1" s="140">
      <c r="A626" s="211" t="n"/>
      <c r="B626" s="211" t="n"/>
      <c r="C626" s="239" t="n"/>
      <c r="D626" s="239" t="n"/>
      <c r="E626" s="239" t="n"/>
      <c r="F626" s="211" t="n"/>
      <c r="G626" s="211" t="n"/>
      <c r="H626" s="211" t="n"/>
      <c r="I626" s="211" t="n"/>
      <c r="J626" s="211" t="n"/>
      <c r="K626" s="211" t="n"/>
      <c r="L626" s="211" t="n"/>
      <c r="M626" s="211" t="n"/>
      <c r="N626" s="211" t="n"/>
      <c r="O626" s="211" t="n"/>
      <c r="P626" s="211" t="n"/>
      <c r="Q626" s="211" t="n"/>
    </row>
    <row r="627" ht="15.75" customHeight="1" s="140">
      <c r="A627" s="211" t="n"/>
      <c r="B627" s="211" t="n"/>
      <c r="C627" s="239" t="n"/>
      <c r="D627" s="239" t="n"/>
      <c r="E627" s="239" t="n"/>
      <c r="F627" s="211" t="n"/>
      <c r="G627" s="211" t="n"/>
      <c r="H627" s="211" t="n"/>
      <c r="I627" s="211" t="n"/>
      <c r="J627" s="211" t="n"/>
      <c r="K627" s="211" t="n"/>
      <c r="L627" s="211" t="n"/>
      <c r="M627" s="211" t="n"/>
      <c r="N627" s="211" t="n"/>
      <c r="O627" s="211" t="n"/>
      <c r="P627" s="211" t="n"/>
      <c r="Q627" s="211" t="n"/>
    </row>
    <row r="628" ht="15.75" customHeight="1" s="140">
      <c r="A628" s="211" t="n"/>
      <c r="B628" s="211" t="n"/>
      <c r="C628" s="239" t="n"/>
      <c r="D628" s="239" t="n"/>
      <c r="E628" s="239" t="n"/>
      <c r="F628" s="211" t="n"/>
      <c r="G628" s="211" t="n"/>
      <c r="H628" s="211" t="n"/>
      <c r="I628" s="211" t="n"/>
      <c r="J628" s="211" t="n"/>
      <c r="K628" s="211" t="n"/>
      <c r="L628" s="211" t="n"/>
      <c r="M628" s="211" t="n"/>
      <c r="N628" s="211" t="n"/>
      <c r="O628" s="211" t="n"/>
      <c r="P628" s="211" t="n"/>
      <c r="Q628" s="211" t="n"/>
    </row>
    <row r="629" ht="15.75" customHeight="1" s="140">
      <c r="A629" s="211" t="n"/>
      <c r="B629" s="211" t="n"/>
      <c r="C629" s="239" t="n"/>
      <c r="D629" s="239" t="n"/>
      <c r="E629" s="239" t="n"/>
      <c r="F629" s="211" t="n"/>
      <c r="G629" s="211" t="n"/>
      <c r="H629" s="211" t="n"/>
      <c r="I629" s="211" t="n"/>
      <c r="J629" s="211" t="n"/>
      <c r="K629" s="211" t="n"/>
      <c r="L629" s="211" t="n"/>
      <c r="M629" s="211" t="n"/>
      <c r="N629" s="211" t="n"/>
      <c r="O629" s="211" t="n"/>
      <c r="P629" s="211" t="n"/>
      <c r="Q629" s="211" t="n"/>
    </row>
    <row r="630" ht="15.75" customHeight="1" s="140">
      <c r="A630" s="211" t="n"/>
      <c r="B630" s="211" t="n"/>
      <c r="C630" s="239" t="n"/>
      <c r="D630" s="239" t="n"/>
      <c r="E630" s="239" t="n"/>
      <c r="F630" s="211" t="n"/>
      <c r="G630" s="211" t="n"/>
      <c r="H630" s="211" t="n"/>
      <c r="I630" s="211" t="n"/>
      <c r="J630" s="211" t="n"/>
      <c r="K630" s="211" t="n"/>
      <c r="L630" s="211" t="n"/>
      <c r="M630" s="211" t="n"/>
      <c r="N630" s="211" t="n"/>
      <c r="O630" s="211" t="n"/>
      <c r="P630" s="211" t="n"/>
      <c r="Q630" s="211" t="n"/>
    </row>
    <row r="631" ht="15.75" customHeight="1" s="140">
      <c r="A631" s="211" t="n"/>
      <c r="B631" s="211" t="n"/>
      <c r="C631" s="239" t="n"/>
      <c r="D631" s="239" t="n"/>
      <c r="E631" s="239" t="n"/>
      <c r="F631" s="211" t="n"/>
      <c r="G631" s="211" t="n"/>
      <c r="H631" s="211" t="n"/>
      <c r="I631" s="211" t="n"/>
      <c r="J631" s="211" t="n"/>
      <c r="K631" s="211" t="n"/>
      <c r="L631" s="211" t="n"/>
      <c r="M631" s="211" t="n"/>
      <c r="N631" s="211" t="n"/>
      <c r="O631" s="211" t="n"/>
      <c r="P631" s="211" t="n"/>
      <c r="Q631" s="211" t="n"/>
    </row>
    <row r="632" ht="15.75" customHeight="1" s="140">
      <c r="A632" s="211" t="n"/>
      <c r="B632" s="211" t="n"/>
      <c r="C632" s="239" t="n"/>
      <c r="D632" s="239" t="n"/>
      <c r="E632" s="239" t="n"/>
      <c r="F632" s="211" t="n"/>
      <c r="G632" s="211" t="n"/>
      <c r="H632" s="211" t="n"/>
      <c r="I632" s="211" t="n"/>
      <c r="J632" s="211" t="n"/>
      <c r="K632" s="211" t="n"/>
      <c r="L632" s="211" t="n"/>
      <c r="M632" s="211" t="n"/>
      <c r="N632" s="211" t="n"/>
      <c r="O632" s="211" t="n"/>
      <c r="P632" s="211" t="n"/>
      <c r="Q632" s="211" t="n"/>
    </row>
    <row r="633" ht="15.75" customHeight="1" s="140">
      <c r="A633" s="211" t="n"/>
      <c r="B633" s="211" t="n"/>
      <c r="C633" s="239" t="n"/>
      <c r="D633" s="239" t="n"/>
      <c r="E633" s="239" t="n"/>
      <c r="F633" s="211" t="n"/>
      <c r="G633" s="211" t="n"/>
      <c r="H633" s="211" t="n"/>
      <c r="I633" s="211" t="n"/>
      <c r="J633" s="211" t="n"/>
      <c r="K633" s="211" t="n"/>
      <c r="L633" s="211" t="n"/>
      <c r="M633" s="211" t="n"/>
      <c r="N633" s="211" t="n"/>
      <c r="O633" s="211" t="n"/>
      <c r="P633" s="211" t="n"/>
      <c r="Q633" s="211" t="n"/>
    </row>
    <row r="634" ht="15.75" customHeight="1" s="140">
      <c r="A634" s="211" t="n"/>
      <c r="B634" s="211" t="n"/>
      <c r="C634" s="239" t="n"/>
      <c r="D634" s="239" t="n"/>
      <c r="E634" s="239" t="n"/>
      <c r="F634" s="211" t="n"/>
      <c r="G634" s="211" t="n"/>
      <c r="H634" s="211" t="n"/>
      <c r="I634" s="211" t="n"/>
      <c r="J634" s="211" t="n"/>
      <c r="K634" s="211" t="n"/>
      <c r="L634" s="211" t="n"/>
      <c r="M634" s="211" t="n"/>
      <c r="N634" s="211" t="n"/>
      <c r="O634" s="211" t="n"/>
      <c r="P634" s="211" t="n"/>
      <c r="Q634" s="211" t="n"/>
    </row>
    <row r="635" ht="15.75" customHeight="1" s="140">
      <c r="A635" s="211" t="n"/>
      <c r="B635" s="211" t="n"/>
      <c r="C635" s="239" t="n"/>
      <c r="D635" s="239" t="n"/>
      <c r="E635" s="239" t="n"/>
      <c r="F635" s="211" t="n"/>
      <c r="G635" s="211" t="n"/>
      <c r="H635" s="211" t="n"/>
      <c r="I635" s="211" t="n"/>
      <c r="J635" s="211" t="n"/>
      <c r="K635" s="211" t="n"/>
      <c r="L635" s="211" t="n"/>
      <c r="M635" s="211" t="n"/>
      <c r="N635" s="211" t="n"/>
      <c r="O635" s="211" t="n"/>
      <c r="P635" s="211" t="n"/>
      <c r="Q635" s="211" t="n"/>
    </row>
    <row r="636" ht="15.75" customHeight="1" s="140">
      <c r="A636" s="211" t="n"/>
      <c r="B636" s="211" t="n"/>
      <c r="C636" s="239" t="n"/>
      <c r="D636" s="239" t="n"/>
      <c r="E636" s="239" t="n"/>
      <c r="F636" s="211" t="n"/>
      <c r="G636" s="211" t="n"/>
      <c r="H636" s="211" t="n"/>
      <c r="I636" s="211" t="n"/>
      <c r="J636" s="211" t="n"/>
      <c r="K636" s="211" t="n"/>
      <c r="L636" s="211" t="n"/>
      <c r="M636" s="211" t="n"/>
      <c r="N636" s="211" t="n"/>
      <c r="O636" s="211" t="n"/>
      <c r="P636" s="211" t="n"/>
      <c r="Q636" s="211" t="n"/>
    </row>
    <row r="637" ht="15.75" customHeight="1" s="140">
      <c r="A637" s="211" t="n"/>
      <c r="B637" s="211" t="n"/>
      <c r="C637" s="239" t="n"/>
      <c r="D637" s="239" t="n"/>
      <c r="E637" s="239" t="n"/>
      <c r="F637" s="211" t="n"/>
      <c r="G637" s="211" t="n"/>
      <c r="H637" s="211" t="n"/>
      <c r="I637" s="211" t="n"/>
      <c r="J637" s="211" t="n"/>
      <c r="K637" s="211" t="n"/>
      <c r="L637" s="211" t="n"/>
      <c r="M637" s="211" t="n"/>
      <c r="N637" s="211" t="n"/>
      <c r="O637" s="211" t="n"/>
      <c r="P637" s="211" t="n"/>
      <c r="Q637" s="211" t="n"/>
    </row>
    <row r="638" ht="15.75" customHeight="1" s="140">
      <c r="A638" s="211" t="n"/>
      <c r="B638" s="211" t="n"/>
      <c r="C638" s="239" t="n"/>
      <c r="D638" s="239" t="n"/>
      <c r="E638" s="239" t="n"/>
      <c r="F638" s="211" t="n"/>
      <c r="G638" s="211" t="n"/>
      <c r="H638" s="211" t="n"/>
      <c r="I638" s="211" t="n"/>
      <c r="J638" s="211" t="n"/>
      <c r="K638" s="211" t="n"/>
      <c r="L638" s="211" t="n"/>
      <c r="M638" s="211" t="n"/>
      <c r="N638" s="211" t="n"/>
      <c r="O638" s="211" t="n"/>
      <c r="P638" s="211" t="n"/>
      <c r="Q638" s="211" t="n"/>
    </row>
    <row r="639" ht="15.75" customHeight="1" s="140">
      <c r="A639" s="211" t="n"/>
      <c r="B639" s="211" t="n"/>
      <c r="C639" s="239" t="n"/>
      <c r="D639" s="239" t="n"/>
      <c r="E639" s="239" t="n"/>
      <c r="F639" s="211" t="n"/>
      <c r="G639" s="211" t="n"/>
      <c r="H639" s="211" t="n"/>
      <c r="I639" s="211" t="n"/>
      <c r="J639" s="211" t="n"/>
      <c r="K639" s="211" t="n"/>
      <c r="L639" s="211" t="n"/>
      <c r="M639" s="211" t="n"/>
      <c r="N639" s="211" t="n"/>
      <c r="O639" s="211" t="n"/>
      <c r="P639" s="211" t="n"/>
      <c r="Q639" s="211" t="n"/>
    </row>
    <row r="640" ht="15.75" customHeight="1" s="140">
      <c r="A640" s="211" t="n"/>
      <c r="B640" s="211" t="n"/>
      <c r="C640" s="239" t="n"/>
      <c r="D640" s="239" t="n"/>
      <c r="E640" s="239" t="n"/>
      <c r="F640" s="211" t="n"/>
      <c r="G640" s="211" t="n"/>
      <c r="H640" s="211" t="n"/>
      <c r="I640" s="211" t="n"/>
      <c r="J640" s="211" t="n"/>
      <c r="K640" s="211" t="n"/>
      <c r="L640" s="211" t="n"/>
      <c r="M640" s="211" t="n"/>
      <c r="N640" s="211" t="n"/>
      <c r="O640" s="211" t="n"/>
      <c r="P640" s="211" t="n"/>
      <c r="Q640" s="211" t="n"/>
    </row>
    <row r="641" ht="15.75" customHeight="1" s="140">
      <c r="A641" s="211" t="n"/>
      <c r="B641" s="211" t="n"/>
      <c r="C641" s="239" t="n"/>
      <c r="D641" s="239" t="n"/>
      <c r="E641" s="239" t="n"/>
      <c r="F641" s="211" t="n"/>
      <c r="G641" s="211" t="n"/>
      <c r="H641" s="211" t="n"/>
      <c r="I641" s="211" t="n"/>
      <c r="J641" s="211" t="n"/>
      <c r="K641" s="211" t="n"/>
      <c r="L641" s="211" t="n"/>
      <c r="M641" s="211" t="n"/>
      <c r="N641" s="211" t="n"/>
      <c r="O641" s="211" t="n"/>
      <c r="P641" s="211" t="n"/>
      <c r="Q641" s="211" t="n"/>
    </row>
    <row r="642" ht="15.75" customHeight="1" s="140">
      <c r="A642" s="211" t="n"/>
      <c r="B642" s="211" t="n"/>
      <c r="C642" s="239" t="n"/>
      <c r="D642" s="239" t="n"/>
      <c r="E642" s="239" t="n"/>
      <c r="F642" s="211" t="n"/>
      <c r="G642" s="211" t="n"/>
      <c r="H642" s="211" t="n"/>
      <c r="I642" s="211" t="n"/>
      <c r="J642" s="211" t="n"/>
      <c r="K642" s="211" t="n"/>
      <c r="L642" s="211" t="n"/>
      <c r="M642" s="211" t="n"/>
      <c r="N642" s="211" t="n"/>
      <c r="O642" s="211" t="n"/>
      <c r="P642" s="211" t="n"/>
      <c r="Q642" s="211" t="n"/>
    </row>
    <row r="643" ht="15.75" customHeight="1" s="140">
      <c r="A643" s="211" t="n"/>
      <c r="B643" s="211" t="n"/>
      <c r="C643" s="239" t="n"/>
      <c r="D643" s="239" t="n"/>
      <c r="E643" s="239" t="n"/>
      <c r="F643" s="211" t="n"/>
      <c r="G643" s="211" t="n"/>
      <c r="H643" s="211" t="n"/>
      <c r="I643" s="211" t="n"/>
      <c r="J643" s="211" t="n"/>
      <c r="K643" s="211" t="n"/>
      <c r="L643" s="211" t="n"/>
      <c r="M643" s="211" t="n"/>
      <c r="N643" s="211" t="n"/>
      <c r="O643" s="211" t="n"/>
      <c r="P643" s="211" t="n"/>
      <c r="Q643" s="211" t="n"/>
    </row>
    <row r="644" ht="15.75" customHeight="1" s="140">
      <c r="A644" s="211" t="n"/>
      <c r="B644" s="211" t="n"/>
      <c r="C644" s="239" t="n"/>
      <c r="D644" s="239" t="n"/>
      <c r="E644" s="239" t="n"/>
      <c r="F644" s="211" t="n"/>
      <c r="G644" s="211" t="n"/>
      <c r="H644" s="211" t="n"/>
      <c r="I644" s="211" t="n"/>
      <c r="J644" s="211" t="n"/>
      <c r="K644" s="211" t="n"/>
      <c r="L644" s="211" t="n"/>
      <c r="M644" s="211" t="n"/>
      <c r="N644" s="211" t="n"/>
      <c r="O644" s="211" t="n"/>
      <c r="P644" s="211" t="n"/>
      <c r="Q644" s="211" t="n"/>
    </row>
    <row r="645" ht="15.75" customHeight="1" s="140">
      <c r="A645" s="211" t="n"/>
      <c r="B645" s="211" t="n"/>
      <c r="C645" s="239" t="n"/>
      <c r="D645" s="239" t="n"/>
      <c r="E645" s="239" t="n"/>
      <c r="F645" s="211" t="n"/>
      <c r="G645" s="211" t="n"/>
      <c r="H645" s="211" t="n"/>
      <c r="I645" s="211" t="n"/>
      <c r="J645" s="211" t="n"/>
      <c r="K645" s="211" t="n"/>
      <c r="L645" s="211" t="n"/>
      <c r="M645" s="211" t="n"/>
      <c r="N645" s="211" t="n"/>
      <c r="O645" s="211" t="n"/>
      <c r="P645" s="211" t="n"/>
      <c r="Q645" s="211" t="n"/>
    </row>
    <row r="646" ht="15.75" customHeight="1" s="140">
      <c r="A646" s="211" t="n"/>
      <c r="B646" s="211" t="n"/>
      <c r="C646" s="239" t="n"/>
      <c r="D646" s="239" t="n"/>
      <c r="E646" s="239" t="n"/>
      <c r="F646" s="211" t="n"/>
      <c r="G646" s="211" t="n"/>
      <c r="H646" s="211" t="n"/>
      <c r="I646" s="211" t="n"/>
      <c r="J646" s="211" t="n"/>
      <c r="K646" s="211" t="n"/>
      <c r="L646" s="211" t="n"/>
      <c r="M646" s="211" t="n"/>
      <c r="N646" s="211" t="n"/>
      <c r="O646" s="211" t="n"/>
      <c r="P646" s="211" t="n"/>
      <c r="Q646" s="211" t="n"/>
    </row>
    <row r="647" ht="15.75" customHeight="1" s="140">
      <c r="A647" s="211" t="n"/>
      <c r="B647" s="211" t="n"/>
      <c r="C647" s="239" t="n"/>
      <c r="D647" s="239" t="n"/>
      <c r="E647" s="239" t="n"/>
      <c r="F647" s="211" t="n"/>
      <c r="G647" s="211" t="n"/>
      <c r="H647" s="211" t="n"/>
      <c r="I647" s="211" t="n"/>
      <c r="J647" s="211" t="n"/>
      <c r="K647" s="211" t="n"/>
      <c r="L647" s="211" t="n"/>
      <c r="M647" s="211" t="n"/>
      <c r="N647" s="211" t="n"/>
      <c r="O647" s="211" t="n"/>
      <c r="P647" s="211" t="n"/>
      <c r="Q647" s="211" t="n"/>
    </row>
    <row r="648" ht="15.75" customHeight="1" s="140">
      <c r="A648" s="211" t="n"/>
      <c r="B648" s="211" t="n"/>
      <c r="C648" s="239" t="n"/>
      <c r="D648" s="239" t="n"/>
      <c r="E648" s="239" t="n"/>
      <c r="F648" s="211" t="n"/>
      <c r="G648" s="211" t="n"/>
      <c r="H648" s="211" t="n"/>
      <c r="I648" s="211" t="n"/>
      <c r="J648" s="211" t="n"/>
      <c r="K648" s="211" t="n"/>
      <c r="L648" s="211" t="n"/>
      <c r="M648" s="211" t="n"/>
      <c r="N648" s="211" t="n"/>
      <c r="O648" s="211" t="n"/>
      <c r="P648" s="211" t="n"/>
      <c r="Q648" s="211" t="n"/>
    </row>
    <row r="649" ht="15.75" customHeight="1" s="140">
      <c r="A649" s="211" t="n"/>
      <c r="B649" s="211" t="n"/>
      <c r="C649" s="239" t="n"/>
      <c r="D649" s="239" t="n"/>
      <c r="E649" s="239" t="n"/>
      <c r="F649" s="211" t="n"/>
      <c r="G649" s="211" t="n"/>
      <c r="H649" s="211" t="n"/>
      <c r="I649" s="211" t="n"/>
      <c r="J649" s="211" t="n"/>
      <c r="K649" s="211" t="n"/>
      <c r="L649" s="211" t="n"/>
      <c r="M649" s="211" t="n"/>
      <c r="N649" s="211" t="n"/>
      <c r="O649" s="211" t="n"/>
      <c r="P649" s="211" t="n"/>
      <c r="Q649" s="211" t="n"/>
    </row>
    <row r="650" ht="15.75" customHeight="1" s="140">
      <c r="A650" s="211" t="n"/>
      <c r="B650" s="211" t="n"/>
      <c r="C650" s="239" t="n"/>
      <c r="D650" s="239" t="n"/>
      <c r="E650" s="239" t="n"/>
      <c r="F650" s="211" t="n"/>
      <c r="G650" s="211" t="n"/>
      <c r="H650" s="211" t="n"/>
      <c r="I650" s="211" t="n"/>
      <c r="J650" s="211" t="n"/>
      <c r="K650" s="211" t="n"/>
      <c r="L650" s="211" t="n"/>
      <c r="M650" s="211" t="n"/>
      <c r="N650" s="211" t="n"/>
      <c r="O650" s="211" t="n"/>
      <c r="P650" s="211" t="n"/>
      <c r="Q650" s="211" t="n"/>
    </row>
    <row r="651" ht="15.75" customHeight="1" s="140">
      <c r="A651" s="211" t="n"/>
      <c r="B651" s="211" t="n"/>
      <c r="C651" s="239" t="n"/>
      <c r="D651" s="239" t="n"/>
      <c r="E651" s="239" t="n"/>
      <c r="F651" s="211" t="n"/>
      <c r="G651" s="211" t="n"/>
      <c r="H651" s="211" t="n"/>
      <c r="I651" s="211" t="n"/>
      <c r="J651" s="211" t="n"/>
      <c r="K651" s="211" t="n"/>
      <c r="L651" s="211" t="n"/>
      <c r="M651" s="211" t="n"/>
      <c r="N651" s="211" t="n"/>
      <c r="O651" s="211" t="n"/>
      <c r="P651" s="211" t="n"/>
      <c r="Q651" s="211" t="n"/>
    </row>
    <row r="652" ht="15.75" customHeight="1" s="140">
      <c r="A652" s="211" t="n"/>
      <c r="B652" s="211" t="n"/>
      <c r="C652" s="239" t="n"/>
      <c r="D652" s="239" t="n"/>
      <c r="E652" s="239" t="n"/>
      <c r="F652" s="211" t="n"/>
      <c r="G652" s="211" t="n"/>
      <c r="H652" s="211" t="n"/>
      <c r="I652" s="211" t="n"/>
      <c r="J652" s="211" t="n"/>
      <c r="K652" s="211" t="n"/>
      <c r="L652" s="211" t="n"/>
      <c r="M652" s="211" t="n"/>
      <c r="N652" s="211" t="n"/>
      <c r="O652" s="211" t="n"/>
      <c r="P652" s="211" t="n"/>
      <c r="Q652" s="211" t="n"/>
    </row>
    <row r="653" ht="15.75" customHeight="1" s="140">
      <c r="A653" s="211" t="n"/>
      <c r="B653" s="211" t="n"/>
      <c r="C653" s="239" t="n"/>
      <c r="D653" s="239" t="n"/>
      <c r="E653" s="239" t="n"/>
      <c r="F653" s="211" t="n"/>
      <c r="G653" s="211" t="n"/>
      <c r="H653" s="211" t="n"/>
      <c r="I653" s="211" t="n"/>
      <c r="J653" s="211" t="n"/>
      <c r="K653" s="211" t="n"/>
      <c r="L653" s="211" t="n"/>
      <c r="M653" s="211" t="n"/>
      <c r="N653" s="211" t="n"/>
      <c r="O653" s="211" t="n"/>
      <c r="P653" s="211" t="n"/>
      <c r="Q653" s="211" t="n"/>
    </row>
    <row r="654" ht="15.75" customHeight="1" s="140">
      <c r="A654" s="211" t="n"/>
      <c r="B654" s="211" t="n"/>
      <c r="C654" s="239" t="n"/>
      <c r="D654" s="239" t="n"/>
      <c r="E654" s="239" t="n"/>
      <c r="F654" s="211" t="n"/>
      <c r="G654" s="211" t="n"/>
      <c r="H654" s="211" t="n"/>
      <c r="I654" s="211" t="n"/>
      <c r="J654" s="211" t="n"/>
      <c r="K654" s="211" t="n"/>
      <c r="L654" s="211" t="n"/>
      <c r="M654" s="211" t="n"/>
      <c r="N654" s="211" t="n"/>
      <c r="O654" s="211" t="n"/>
      <c r="P654" s="211" t="n"/>
      <c r="Q654" s="211" t="n"/>
    </row>
    <row r="655" ht="15.75" customHeight="1" s="140">
      <c r="A655" s="211" t="n"/>
      <c r="B655" s="211" t="n"/>
      <c r="C655" s="239" t="n"/>
      <c r="D655" s="239" t="n"/>
      <c r="E655" s="239" t="n"/>
      <c r="F655" s="211" t="n"/>
      <c r="G655" s="211" t="n"/>
      <c r="H655" s="211" t="n"/>
      <c r="I655" s="211" t="n"/>
      <c r="J655" s="211" t="n"/>
      <c r="K655" s="211" t="n"/>
      <c r="L655" s="211" t="n"/>
      <c r="M655" s="211" t="n"/>
      <c r="N655" s="211" t="n"/>
      <c r="O655" s="211" t="n"/>
      <c r="P655" s="211" t="n"/>
      <c r="Q655" s="211" t="n"/>
    </row>
    <row r="656" ht="15.75" customHeight="1" s="140">
      <c r="A656" s="211" t="n"/>
      <c r="B656" s="211" t="n"/>
      <c r="C656" s="239" t="n"/>
      <c r="D656" s="239" t="n"/>
      <c r="E656" s="239" t="n"/>
      <c r="F656" s="211" t="n"/>
      <c r="G656" s="211" t="n"/>
      <c r="H656" s="211" t="n"/>
      <c r="I656" s="211" t="n"/>
      <c r="J656" s="211" t="n"/>
      <c r="K656" s="211" t="n"/>
      <c r="L656" s="211" t="n"/>
      <c r="M656" s="211" t="n"/>
      <c r="N656" s="211" t="n"/>
      <c r="O656" s="211" t="n"/>
      <c r="P656" s="211" t="n"/>
      <c r="Q656" s="211" t="n"/>
    </row>
    <row r="657" ht="15.75" customHeight="1" s="140">
      <c r="A657" s="211" t="n"/>
      <c r="B657" s="211" t="n"/>
      <c r="C657" s="239" t="n"/>
      <c r="D657" s="239" t="n"/>
      <c r="E657" s="239" t="n"/>
      <c r="F657" s="211" t="n"/>
      <c r="G657" s="211" t="n"/>
      <c r="H657" s="211" t="n"/>
      <c r="I657" s="211" t="n"/>
      <c r="J657" s="211" t="n"/>
      <c r="K657" s="211" t="n"/>
      <c r="L657" s="211" t="n"/>
      <c r="M657" s="211" t="n"/>
      <c r="N657" s="211" t="n"/>
      <c r="O657" s="211" t="n"/>
      <c r="P657" s="211" t="n"/>
      <c r="Q657" s="211" t="n"/>
    </row>
    <row r="658" ht="15.75" customHeight="1" s="140">
      <c r="A658" s="211" t="n"/>
      <c r="B658" s="211" t="n"/>
      <c r="C658" s="239" t="n"/>
      <c r="D658" s="239" t="n"/>
      <c r="E658" s="239" t="n"/>
      <c r="F658" s="211" t="n"/>
      <c r="G658" s="211" t="n"/>
      <c r="H658" s="211" t="n"/>
      <c r="I658" s="211" t="n"/>
      <c r="J658" s="211" t="n"/>
      <c r="K658" s="211" t="n"/>
      <c r="L658" s="211" t="n"/>
      <c r="M658" s="211" t="n"/>
      <c r="N658" s="211" t="n"/>
      <c r="O658" s="211" t="n"/>
      <c r="P658" s="211" t="n"/>
      <c r="Q658" s="211" t="n"/>
    </row>
    <row r="659" ht="15.75" customHeight="1" s="140">
      <c r="A659" s="211" t="n"/>
      <c r="B659" s="211" t="n"/>
      <c r="C659" s="239" t="n"/>
      <c r="D659" s="239" t="n"/>
      <c r="E659" s="239" t="n"/>
      <c r="F659" s="211" t="n"/>
      <c r="G659" s="211" t="n"/>
      <c r="H659" s="211" t="n"/>
      <c r="I659" s="211" t="n"/>
      <c r="J659" s="211" t="n"/>
      <c r="K659" s="211" t="n"/>
      <c r="L659" s="211" t="n"/>
      <c r="M659" s="211" t="n"/>
      <c r="N659" s="211" t="n"/>
      <c r="O659" s="211" t="n"/>
      <c r="P659" s="211" t="n"/>
      <c r="Q659" s="211" t="n"/>
    </row>
    <row r="660" ht="15.75" customHeight="1" s="140">
      <c r="A660" s="211" t="n"/>
      <c r="B660" s="211" t="n"/>
      <c r="C660" s="239" t="n"/>
      <c r="D660" s="239" t="n"/>
      <c r="E660" s="239" t="n"/>
      <c r="F660" s="211" t="n"/>
      <c r="G660" s="211" t="n"/>
      <c r="H660" s="211" t="n"/>
      <c r="I660" s="211" t="n"/>
      <c r="J660" s="211" t="n"/>
      <c r="K660" s="211" t="n"/>
      <c r="L660" s="211" t="n"/>
      <c r="M660" s="211" t="n"/>
      <c r="N660" s="211" t="n"/>
      <c r="O660" s="211" t="n"/>
      <c r="P660" s="211" t="n"/>
      <c r="Q660" s="211" t="n"/>
    </row>
    <row r="661" ht="15.75" customHeight="1" s="140">
      <c r="A661" s="211" t="n"/>
      <c r="B661" s="211" t="n"/>
      <c r="C661" s="239" t="n"/>
      <c r="D661" s="239" t="n"/>
      <c r="E661" s="239" t="n"/>
      <c r="F661" s="211" t="n"/>
      <c r="G661" s="211" t="n"/>
      <c r="H661" s="211" t="n"/>
      <c r="I661" s="211" t="n"/>
      <c r="J661" s="211" t="n"/>
      <c r="K661" s="211" t="n"/>
      <c r="L661" s="211" t="n"/>
      <c r="M661" s="211" t="n"/>
      <c r="N661" s="211" t="n"/>
      <c r="O661" s="211" t="n"/>
      <c r="P661" s="211" t="n"/>
      <c r="Q661" s="211" t="n"/>
    </row>
    <row r="662" ht="15.75" customHeight="1" s="140">
      <c r="A662" s="211" t="n"/>
      <c r="B662" s="211" t="n"/>
      <c r="C662" s="239" t="n"/>
      <c r="D662" s="239" t="n"/>
      <c r="E662" s="239" t="n"/>
      <c r="F662" s="211" t="n"/>
      <c r="G662" s="211" t="n"/>
      <c r="H662" s="211" t="n"/>
      <c r="I662" s="211" t="n"/>
      <c r="J662" s="211" t="n"/>
      <c r="K662" s="211" t="n"/>
      <c r="L662" s="211" t="n"/>
      <c r="M662" s="211" t="n"/>
      <c r="N662" s="211" t="n"/>
      <c r="O662" s="211" t="n"/>
      <c r="P662" s="211" t="n"/>
      <c r="Q662" s="211" t="n"/>
    </row>
    <row r="663" ht="15.75" customHeight="1" s="140">
      <c r="A663" s="211" t="n"/>
      <c r="B663" s="211" t="n"/>
      <c r="C663" s="239" t="n"/>
      <c r="D663" s="239" t="n"/>
      <c r="E663" s="239" t="n"/>
      <c r="F663" s="211" t="n"/>
      <c r="G663" s="211" t="n"/>
      <c r="H663" s="211" t="n"/>
      <c r="I663" s="211" t="n"/>
      <c r="J663" s="211" t="n"/>
      <c r="K663" s="211" t="n"/>
      <c r="L663" s="211" t="n"/>
      <c r="M663" s="211" t="n"/>
      <c r="N663" s="211" t="n"/>
      <c r="O663" s="211" t="n"/>
      <c r="P663" s="211" t="n"/>
      <c r="Q663" s="211" t="n"/>
    </row>
    <row r="664" ht="15.75" customHeight="1" s="140">
      <c r="A664" s="211" t="n"/>
      <c r="B664" s="211" t="n"/>
      <c r="C664" s="239" t="n"/>
      <c r="D664" s="239" t="n"/>
      <c r="E664" s="239" t="n"/>
      <c r="F664" s="211" t="n"/>
      <c r="G664" s="211" t="n"/>
      <c r="H664" s="211" t="n"/>
      <c r="I664" s="211" t="n"/>
      <c r="J664" s="211" t="n"/>
      <c r="K664" s="211" t="n"/>
      <c r="L664" s="211" t="n"/>
      <c r="M664" s="211" t="n"/>
      <c r="N664" s="211" t="n"/>
      <c r="O664" s="211" t="n"/>
      <c r="P664" s="211" t="n"/>
      <c r="Q664" s="211" t="n"/>
    </row>
    <row r="665" ht="15.75" customHeight="1" s="140">
      <c r="A665" s="211" t="n"/>
      <c r="B665" s="211" t="n"/>
      <c r="C665" s="239" t="n"/>
      <c r="D665" s="239" t="n"/>
      <c r="E665" s="239" t="n"/>
      <c r="F665" s="211" t="n"/>
      <c r="G665" s="211" t="n"/>
      <c r="H665" s="211" t="n"/>
      <c r="I665" s="211" t="n"/>
      <c r="J665" s="211" t="n"/>
      <c r="K665" s="211" t="n"/>
      <c r="L665" s="211" t="n"/>
      <c r="M665" s="211" t="n"/>
      <c r="N665" s="211" t="n"/>
      <c r="O665" s="211" t="n"/>
      <c r="P665" s="211" t="n"/>
      <c r="Q665" s="211" t="n"/>
    </row>
    <row r="666" ht="15.75" customHeight="1" s="140">
      <c r="A666" s="211" t="n"/>
      <c r="B666" s="211" t="n"/>
      <c r="C666" s="239" t="n"/>
      <c r="D666" s="239" t="n"/>
      <c r="E666" s="239" t="n"/>
      <c r="F666" s="211" t="n"/>
      <c r="G666" s="211" t="n"/>
      <c r="H666" s="211" t="n"/>
      <c r="I666" s="211" t="n"/>
      <c r="J666" s="211" t="n"/>
      <c r="K666" s="211" t="n"/>
      <c r="L666" s="211" t="n"/>
      <c r="M666" s="211" t="n"/>
      <c r="N666" s="211" t="n"/>
      <c r="O666" s="211" t="n"/>
      <c r="P666" s="211" t="n"/>
      <c r="Q666" s="211" t="n"/>
    </row>
    <row r="667" ht="15.75" customHeight="1" s="140">
      <c r="A667" s="211" t="n"/>
      <c r="B667" s="211" t="n"/>
      <c r="C667" s="239" t="n"/>
      <c r="D667" s="239" t="n"/>
      <c r="E667" s="239" t="n"/>
      <c r="F667" s="211" t="n"/>
      <c r="G667" s="211" t="n"/>
      <c r="H667" s="211" t="n"/>
      <c r="I667" s="211" t="n"/>
      <c r="J667" s="211" t="n"/>
      <c r="K667" s="211" t="n"/>
      <c r="L667" s="211" t="n"/>
      <c r="M667" s="211" t="n"/>
      <c r="N667" s="211" t="n"/>
      <c r="O667" s="211" t="n"/>
      <c r="P667" s="211" t="n"/>
      <c r="Q667" s="211" t="n"/>
    </row>
    <row r="668" ht="15.75" customHeight="1" s="140">
      <c r="A668" s="211" t="n"/>
      <c r="B668" s="211" t="n"/>
      <c r="C668" s="239" t="n"/>
      <c r="D668" s="239" t="n"/>
      <c r="E668" s="239" t="n"/>
      <c r="F668" s="211" t="n"/>
      <c r="G668" s="211" t="n"/>
      <c r="H668" s="211" t="n"/>
      <c r="I668" s="211" t="n"/>
      <c r="J668" s="211" t="n"/>
      <c r="K668" s="211" t="n"/>
      <c r="L668" s="211" t="n"/>
      <c r="M668" s="211" t="n"/>
      <c r="N668" s="211" t="n"/>
      <c r="O668" s="211" t="n"/>
      <c r="P668" s="211" t="n"/>
      <c r="Q668" s="211" t="n"/>
    </row>
    <row r="669" ht="15.75" customHeight="1" s="140">
      <c r="A669" s="211" t="n"/>
      <c r="B669" s="211" t="n"/>
      <c r="C669" s="239" t="n"/>
      <c r="D669" s="239" t="n"/>
      <c r="E669" s="239" t="n"/>
      <c r="F669" s="211" t="n"/>
      <c r="G669" s="211" t="n"/>
      <c r="H669" s="211" t="n"/>
      <c r="I669" s="211" t="n"/>
      <c r="J669" s="211" t="n"/>
      <c r="K669" s="211" t="n"/>
      <c r="L669" s="211" t="n"/>
      <c r="M669" s="211" t="n"/>
      <c r="N669" s="211" t="n"/>
      <c r="O669" s="211" t="n"/>
      <c r="P669" s="211" t="n"/>
      <c r="Q669" s="211" t="n"/>
    </row>
    <row r="670" ht="15.75" customHeight="1" s="140">
      <c r="A670" s="211" t="n"/>
      <c r="B670" s="211" t="n"/>
      <c r="C670" s="239" t="n"/>
      <c r="D670" s="239" t="n"/>
      <c r="E670" s="239" t="n"/>
      <c r="F670" s="211" t="n"/>
      <c r="G670" s="211" t="n"/>
      <c r="H670" s="211" t="n"/>
      <c r="I670" s="211" t="n"/>
      <c r="J670" s="211" t="n"/>
      <c r="K670" s="211" t="n"/>
      <c r="L670" s="211" t="n"/>
      <c r="M670" s="211" t="n"/>
      <c r="N670" s="211" t="n"/>
      <c r="O670" s="211" t="n"/>
      <c r="P670" s="211" t="n"/>
      <c r="Q670" s="211" t="n"/>
    </row>
    <row r="671" ht="15.75" customHeight="1" s="140">
      <c r="A671" s="211" t="n"/>
      <c r="B671" s="211" t="n"/>
      <c r="C671" s="239" t="n"/>
      <c r="D671" s="239" t="n"/>
      <c r="E671" s="239" t="n"/>
      <c r="F671" s="211" t="n"/>
      <c r="G671" s="211" t="n"/>
      <c r="H671" s="211" t="n"/>
      <c r="I671" s="211" t="n"/>
      <c r="J671" s="211" t="n"/>
      <c r="K671" s="211" t="n"/>
      <c r="L671" s="211" t="n"/>
      <c r="M671" s="211" t="n"/>
      <c r="N671" s="211" t="n"/>
      <c r="O671" s="211" t="n"/>
      <c r="P671" s="211" t="n"/>
      <c r="Q671" s="211" t="n"/>
    </row>
    <row r="672" ht="15.75" customHeight="1" s="140">
      <c r="A672" s="211" t="n"/>
      <c r="B672" s="211" t="n"/>
      <c r="C672" s="239" t="n"/>
      <c r="D672" s="239" t="n"/>
      <c r="E672" s="239" t="n"/>
      <c r="F672" s="211" t="n"/>
      <c r="G672" s="211" t="n"/>
      <c r="H672" s="211" t="n"/>
      <c r="I672" s="211" t="n"/>
      <c r="J672" s="211" t="n"/>
      <c r="K672" s="211" t="n"/>
      <c r="L672" s="211" t="n"/>
      <c r="M672" s="211" t="n"/>
      <c r="N672" s="211" t="n"/>
      <c r="O672" s="211" t="n"/>
      <c r="P672" s="211" t="n"/>
      <c r="Q672" s="211" t="n"/>
    </row>
    <row r="673" ht="15.75" customHeight="1" s="140">
      <c r="A673" s="211" t="n"/>
      <c r="B673" s="211" t="n"/>
      <c r="C673" s="239" t="n"/>
      <c r="D673" s="239" t="n"/>
      <c r="E673" s="239" t="n"/>
      <c r="F673" s="211" t="n"/>
      <c r="G673" s="211" t="n"/>
      <c r="H673" s="211" t="n"/>
      <c r="I673" s="211" t="n"/>
      <c r="J673" s="211" t="n"/>
      <c r="K673" s="211" t="n"/>
      <c r="L673" s="211" t="n"/>
      <c r="M673" s="211" t="n"/>
      <c r="N673" s="211" t="n"/>
      <c r="O673" s="211" t="n"/>
      <c r="P673" s="211" t="n"/>
      <c r="Q673" s="211" t="n"/>
    </row>
    <row r="674" ht="15.75" customHeight="1" s="140">
      <c r="A674" s="211" t="n"/>
      <c r="B674" s="211" t="n"/>
      <c r="C674" s="239" t="n"/>
      <c r="D674" s="239" t="n"/>
      <c r="E674" s="239" t="n"/>
      <c r="F674" s="211" t="n"/>
      <c r="G674" s="211" t="n"/>
      <c r="H674" s="211" t="n"/>
      <c r="I674" s="211" t="n"/>
      <c r="J674" s="211" t="n"/>
      <c r="K674" s="211" t="n"/>
      <c r="L674" s="211" t="n"/>
      <c r="M674" s="211" t="n"/>
      <c r="N674" s="211" t="n"/>
      <c r="O674" s="211" t="n"/>
      <c r="P674" s="211" t="n"/>
      <c r="Q674" s="211" t="n"/>
    </row>
    <row r="675" ht="15.75" customHeight="1" s="140">
      <c r="A675" s="211" t="n"/>
      <c r="B675" s="211" t="n"/>
      <c r="C675" s="239" t="n"/>
      <c r="D675" s="239" t="n"/>
      <c r="E675" s="239" t="n"/>
      <c r="F675" s="211" t="n"/>
      <c r="G675" s="211" t="n"/>
      <c r="H675" s="211" t="n"/>
      <c r="I675" s="211" t="n"/>
      <c r="J675" s="211" t="n"/>
      <c r="K675" s="211" t="n"/>
      <c r="L675" s="211" t="n"/>
      <c r="M675" s="211" t="n"/>
      <c r="N675" s="211" t="n"/>
      <c r="O675" s="211" t="n"/>
      <c r="P675" s="211" t="n"/>
      <c r="Q675" s="211" t="n"/>
    </row>
    <row r="676" ht="15.75" customHeight="1" s="140">
      <c r="A676" s="211" t="n"/>
      <c r="B676" s="211" t="n"/>
      <c r="C676" s="239" t="n"/>
      <c r="D676" s="239" t="n"/>
      <c r="E676" s="239" t="n"/>
      <c r="F676" s="211" t="n"/>
      <c r="G676" s="211" t="n"/>
      <c r="H676" s="211" t="n"/>
      <c r="I676" s="211" t="n"/>
      <c r="J676" s="211" t="n"/>
      <c r="K676" s="211" t="n"/>
      <c r="L676" s="211" t="n"/>
      <c r="M676" s="211" t="n"/>
      <c r="N676" s="211" t="n"/>
      <c r="O676" s="211" t="n"/>
      <c r="P676" s="211" t="n"/>
      <c r="Q676" s="211" t="n"/>
    </row>
    <row r="677" ht="15.75" customHeight="1" s="140">
      <c r="A677" s="211" t="n"/>
      <c r="B677" s="211" t="n"/>
      <c r="C677" s="239" t="n"/>
      <c r="D677" s="239" t="n"/>
      <c r="E677" s="239" t="n"/>
      <c r="F677" s="211" t="n"/>
      <c r="G677" s="211" t="n"/>
      <c r="H677" s="211" t="n"/>
      <c r="I677" s="211" t="n"/>
      <c r="J677" s="211" t="n"/>
      <c r="K677" s="211" t="n"/>
      <c r="L677" s="211" t="n"/>
      <c r="M677" s="211" t="n"/>
      <c r="N677" s="211" t="n"/>
      <c r="O677" s="211" t="n"/>
      <c r="P677" s="211" t="n"/>
      <c r="Q677" s="211" t="n"/>
    </row>
    <row r="678" ht="15.75" customHeight="1" s="140">
      <c r="A678" s="211" t="n"/>
      <c r="B678" s="211" t="n"/>
      <c r="C678" s="239" t="n"/>
      <c r="D678" s="239" t="n"/>
      <c r="E678" s="239" t="n"/>
      <c r="F678" s="211" t="n"/>
      <c r="G678" s="211" t="n"/>
      <c r="H678" s="211" t="n"/>
      <c r="I678" s="211" t="n"/>
      <c r="J678" s="211" t="n"/>
      <c r="K678" s="211" t="n"/>
      <c r="L678" s="211" t="n"/>
      <c r="M678" s="211" t="n"/>
      <c r="N678" s="211" t="n"/>
      <c r="O678" s="211" t="n"/>
      <c r="P678" s="211" t="n"/>
      <c r="Q678" s="211" t="n"/>
    </row>
    <row r="679" ht="15.75" customHeight="1" s="140">
      <c r="A679" s="211" t="n"/>
      <c r="B679" s="211" t="n"/>
      <c r="C679" s="239" t="n"/>
      <c r="D679" s="239" t="n"/>
      <c r="E679" s="239" t="n"/>
      <c r="F679" s="211" t="n"/>
      <c r="G679" s="211" t="n"/>
      <c r="H679" s="211" t="n"/>
      <c r="I679" s="211" t="n"/>
      <c r="J679" s="211" t="n"/>
      <c r="K679" s="211" t="n"/>
      <c r="L679" s="211" t="n"/>
      <c r="M679" s="211" t="n"/>
      <c r="N679" s="211" t="n"/>
      <c r="O679" s="211" t="n"/>
      <c r="P679" s="211" t="n"/>
      <c r="Q679" s="211" t="n"/>
    </row>
    <row r="680" ht="15.75" customHeight="1" s="140">
      <c r="A680" s="211" t="n"/>
      <c r="B680" s="211" t="n"/>
      <c r="C680" s="239" t="n"/>
      <c r="D680" s="239" t="n"/>
      <c r="E680" s="239" t="n"/>
      <c r="F680" s="211" t="n"/>
      <c r="G680" s="211" t="n"/>
      <c r="H680" s="211" t="n"/>
      <c r="I680" s="211" t="n"/>
      <c r="J680" s="211" t="n"/>
      <c r="K680" s="211" t="n"/>
      <c r="L680" s="211" t="n"/>
      <c r="M680" s="211" t="n"/>
      <c r="N680" s="211" t="n"/>
      <c r="O680" s="211" t="n"/>
      <c r="P680" s="211" t="n"/>
      <c r="Q680" s="211" t="n"/>
    </row>
    <row r="681" ht="15.75" customHeight="1" s="140">
      <c r="A681" s="211" t="n"/>
      <c r="B681" s="211" t="n"/>
      <c r="C681" s="239" t="n"/>
      <c r="D681" s="239" t="n"/>
      <c r="E681" s="239" t="n"/>
      <c r="F681" s="211" t="n"/>
      <c r="G681" s="211" t="n"/>
      <c r="H681" s="211" t="n"/>
      <c r="I681" s="211" t="n"/>
      <c r="J681" s="211" t="n"/>
      <c r="K681" s="211" t="n"/>
      <c r="L681" s="211" t="n"/>
      <c r="M681" s="211" t="n"/>
      <c r="N681" s="211" t="n"/>
      <c r="O681" s="211" t="n"/>
      <c r="P681" s="211" t="n"/>
      <c r="Q681" s="211" t="n"/>
    </row>
    <row r="682" ht="15.75" customHeight="1" s="140">
      <c r="A682" s="211" t="n"/>
      <c r="B682" s="211" t="n"/>
      <c r="C682" s="239" t="n"/>
      <c r="D682" s="239" t="n"/>
      <c r="E682" s="239" t="n"/>
      <c r="F682" s="211" t="n"/>
      <c r="G682" s="211" t="n"/>
      <c r="H682" s="211" t="n"/>
      <c r="I682" s="211" t="n"/>
      <c r="J682" s="211" t="n"/>
      <c r="K682" s="211" t="n"/>
      <c r="L682" s="211" t="n"/>
      <c r="M682" s="211" t="n"/>
      <c r="N682" s="211" t="n"/>
      <c r="O682" s="211" t="n"/>
      <c r="P682" s="211" t="n"/>
      <c r="Q682" s="211" t="n"/>
    </row>
    <row r="683" ht="15.75" customHeight="1" s="140">
      <c r="A683" s="211" t="n"/>
      <c r="B683" s="211" t="n"/>
      <c r="C683" s="239" t="n"/>
      <c r="D683" s="239" t="n"/>
      <c r="E683" s="239" t="n"/>
      <c r="F683" s="211" t="n"/>
      <c r="G683" s="211" t="n"/>
      <c r="H683" s="211" t="n"/>
      <c r="I683" s="211" t="n"/>
      <c r="J683" s="211" t="n"/>
      <c r="K683" s="211" t="n"/>
      <c r="L683" s="211" t="n"/>
      <c r="M683" s="211" t="n"/>
      <c r="N683" s="211" t="n"/>
      <c r="O683" s="211" t="n"/>
      <c r="P683" s="211" t="n"/>
      <c r="Q683" s="211" t="n"/>
    </row>
    <row r="684" ht="15.75" customHeight="1" s="140">
      <c r="A684" s="211" t="n"/>
      <c r="B684" s="211" t="n"/>
      <c r="C684" s="239" t="n"/>
      <c r="D684" s="239" t="n"/>
      <c r="E684" s="239" t="n"/>
      <c r="F684" s="211" t="n"/>
      <c r="G684" s="211" t="n"/>
      <c r="H684" s="211" t="n"/>
      <c r="I684" s="211" t="n"/>
      <c r="J684" s="211" t="n"/>
      <c r="K684" s="211" t="n"/>
      <c r="L684" s="211" t="n"/>
      <c r="M684" s="211" t="n"/>
      <c r="N684" s="211" t="n"/>
      <c r="O684" s="211" t="n"/>
      <c r="P684" s="211" t="n"/>
      <c r="Q684" s="211" t="n"/>
    </row>
    <row r="685" ht="15.75" customHeight="1" s="140">
      <c r="A685" s="211" t="n"/>
      <c r="B685" s="211" t="n"/>
      <c r="C685" s="239" t="n"/>
      <c r="D685" s="239" t="n"/>
      <c r="E685" s="239" t="n"/>
      <c r="F685" s="211" t="n"/>
      <c r="G685" s="211" t="n"/>
      <c r="H685" s="211" t="n"/>
      <c r="I685" s="211" t="n"/>
      <c r="J685" s="211" t="n"/>
      <c r="K685" s="211" t="n"/>
      <c r="L685" s="211" t="n"/>
      <c r="M685" s="211" t="n"/>
      <c r="N685" s="211" t="n"/>
      <c r="O685" s="211" t="n"/>
      <c r="P685" s="211" t="n"/>
      <c r="Q685" s="211" t="n"/>
    </row>
    <row r="686" ht="15.75" customHeight="1" s="140">
      <c r="A686" s="211" t="n"/>
      <c r="B686" s="211" t="n"/>
      <c r="C686" s="239" t="n"/>
      <c r="D686" s="239" t="n"/>
      <c r="E686" s="239" t="n"/>
      <c r="F686" s="211" t="n"/>
      <c r="G686" s="211" t="n"/>
      <c r="H686" s="211" t="n"/>
      <c r="I686" s="211" t="n"/>
      <c r="J686" s="211" t="n"/>
      <c r="K686" s="211" t="n"/>
      <c r="L686" s="211" t="n"/>
      <c r="M686" s="211" t="n"/>
      <c r="N686" s="211" t="n"/>
      <c r="O686" s="211" t="n"/>
      <c r="P686" s="211" t="n"/>
      <c r="Q686" s="211" t="n"/>
    </row>
    <row r="687" ht="15.75" customHeight="1" s="140">
      <c r="A687" s="211" t="n"/>
      <c r="B687" s="211" t="n"/>
      <c r="C687" s="239" t="n"/>
      <c r="D687" s="239" t="n"/>
      <c r="E687" s="239" t="n"/>
      <c r="F687" s="211" t="n"/>
      <c r="G687" s="211" t="n"/>
      <c r="H687" s="211" t="n"/>
      <c r="I687" s="211" t="n"/>
      <c r="J687" s="211" t="n"/>
      <c r="K687" s="211" t="n"/>
      <c r="L687" s="211" t="n"/>
      <c r="M687" s="211" t="n"/>
      <c r="N687" s="211" t="n"/>
      <c r="O687" s="211" t="n"/>
      <c r="P687" s="211" t="n"/>
      <c r="Q687" s="211" t="n"/>
    </row>
    <row r="688" ht="15.75" customHeight="1" s="140">
      <c r="A688" s="211" t="n"/>
      <c r="B688" s="211" t="n"/>
      <c r="C688" s="239" t="n"/>
      <c r="D688" s="239" t="n"/>
      <c r="E688" s="239" t="n"/>
      <c r="F688" s="211" t="n"/>
      <c r="G688" s="211" t="n"/>
      <c r="H688" s="211" t="n"/>
      <c r="I688" s="211" t="n"/>
      <c r="J688" s="211" t="n"/>
      <c r="K688" s="211" t="n"/>
      <c r="L688" s="211" t="n"/>
      <c r="M688" s="211" t="n"/>
      <c r="N688" s="211" t="n"/>
      <c r="O688" s="211" t="n"/>
      <c r="P688" s="211" t="n"/>
      <c r="Q688" s="211" t="n"/>
    </row>
    <row r="689" ht="15.75" customHeight="1" s="140">
      <c r="A689" s="211" t="n"/>
      <c r="B689" s="211" t="n"/>
      <c r="C689" s="239" t="n"/>
      <c r="D689" s="239" t="n"/>
      <c r="E689" s="239" t="n"/>
      <c r="F689" s="211" t="n"/>
      <c r="G689" s="211" t="n"/>
      <c r="H689" s="211" t="n"/>
      <c r="I689" s="211" t="n"/>
      <c r="J689" s="211" t="n"/>
      <c r="K689" s="211" t="n"/>
      <c r="L689" s="211" t="n"/>
      <c r="M689" s="211" t="n"/>
      <c r="N689" s="211" t="n"/>
      <c r="O689" s="211" t="n"/>
      <c r="P689" s="211" t="n"/>
      <c r="Q689" s="211" t="n"/>
    </row>
    <row r="690" ht="15.75" customHeight="1" s="140">
      <c r="A690" s="211" t="n"/>
      <c r="B690" s="211" t="n"/>
      <c r="C690" s="239" t="n"/>
      <c r="D690" s="239" t="n"/>
      <c r="E690" s="239" t="n"/>
      <c r="F690" s="211" t="n"/>
      <c r="G690" s="211" t="n"/>
      <c r="H690" s="211" t="n"/>
      <c r="I690" s="211" t="n"/>
      <c r="J690" s="211" t="n"/>
      <c r="K690" s="211" t="n"/>
      <c r="L690" s="211" t="n"/>
      <c r="M690" s="211" t="n"/>
      <c r="N690" s="211" t="n"/>
      <c r="O690" s="211" t="n"/>
      <c r="P690" s="211" t="n"/>
      <c r="Q690" s="211" t="n"/>
    </row>
    <row r="691" ht="15.75" customHeight="1" s="140">
      <c r="A691" s="211" t="n"/>
      <c r="B691" s="211" t="n"/>
      <c r="C691" s="239" t="n"/>
      <c r="D691" s="239" t="n"/>
      <c r="E691" s="239" t="n"/>
      <c r="F691" s="211" t="n"/>
      <c r="G691" s="211" t="n"/>
      <c r="H691" s="211" t="n"/>
      <c r="I691" s="211" t="n"/>
      <c r="J691" s="211" t="n"/>
      <c r="K691" s="211" t="n"/>
      <c r="L691" s="211" t="n"/>
      <c r="M691" s="211" t="n"/>
      <c r="N691" s="211" t="n"/>
      <c r="O691" s="211" t="n"/>
      <c r="P691" s="211" t="n"/>
      <c r="Q691" s="211" t="n"/>
    </row>
    <row r="692" ht="15.75" customHeight="1" s="140">
      <c r="A692" s="211" t="n"/>
      <c r="B692" s="211" t="n"/>
      <c r="C692" s="239" t="n"/>
      <c r="D692" s="239" t="n"/>
      <c r="E692" s="239" t="n"/>
      <c r="F692" s="211" t="n"/>
      <c r="G692" s="211" t="n"/>
      <c r="H692" s="211" t="n"/>
      <c r="I692" s="211" t="n"/>
      <c r="J692" s="211" t="n"/>
      <c r="K692" s="211" t="n"/>
      <c r="L692" s="211" t="n"/>
      <c r="M692" s="211" t="n"/>
      <c r="N692" s="211" t="n"/>
      <c r="O692" s="211" t="n"/>
      <c r="P692" s="211" t="n"/>
      <c r="Q692" s="211" t="n"/>
    </row>
    <row r="693" ht="15.75" customHeight="1" s="140">
      <c r="A693" s="211" t="n"/>
      <c r="B693" s="211" t="n"/>
      <c r="C693" s="239" t="n"/>
      <c r="D693" s="239" t="n"/>
      <c r="E693" s="239" t="n"/>
      <c r="F693" s="211" t="n"/>
      <c r="G693" s="211" t="n"/>
      <c r="H693" s="211" t="n"/>
      <c r="I693" s="211" t="n"/>
      <c r="J693" s="211" t="n"/>
      <c r="K693" s="211" t="n"/>
      <c r="L693" s="211" t="n"/>
      <c r="M693" s="211" t="n"/>
      <c r="N693" s="211" t="n"/>
      <c r="O693" s="211" t="n"/>
      <c r="P693" s="211" t="n"/>
      <c r="Q693" s="211" t="n"/>
    </row>
    <row r="694" ht="15.75" customHeight="1" s="140">
      <c r="A694" s="211" t="n"/>
      <c r="B694" s="211" t="n"/>
      <c r="C694" s="239" t="n"/>
      <c r="D694" s="239" t="n"/>
      <c r="E694" s="239" t="n"/>
      <c r="F694" s="211" t="n"/>
      <c r="G694" s="211" t="n"/>
      <c r="H694" s="211" t="n"/>
      <c r="I694" s="211" t="n"/>
      <c r="J694" s="211" t="n"/>
      <c r="K694" s="211" t="n"/>
      <c r="L694" s="211" t="n"/>
      <c r="M694" s="211" t="n"/>
      <c r="N694" s="211" t="n"/>
      <c r="O694" s="211" t="n"/>
      <c r="P694" s="211" t="n"/>
      <c r="Q694" s="211" t="n"/>
    </row>
    <row r="695" ht="15.75" customHeight="1" s="140">
      <c r="A695" s="211" t="n"/>
      <c r="B695" s="211" t="n"/>
      <c r="C695" s="239" t="n"/>
      <c r="D695" s="239" t="n"/>
      <c r="E695" s="239" t="n"/>
      <c r="F695" s="211" t="n"/>
      <c r="G695" s="211" t="n"/>
      <c r="H695" s="211" t="n"/>
      <c r="I695" s="211" t="n"/>
      <c r="J695" s="211" t="n"/>
      <c r="K695" s="211" t="n"/>
      <c r="L695" s="211" t="n"/>
      <c r="M695" s="211" t="n"/>
      <c r="N695" s="211" t="n"/>
      <c r="O695" s="211" t="n"/>
      <c r="P695" s="211" t="n"/>
      <c r="Q695" s="211" t="n"/>
    </row>
    <row r="696" ht="15.75" customHeight="1" s="140">
      <c r="A696" s="211" t="n"/>
      <c r="B696" s="211" t="n"/>
      <c r="C696" s="239" t="n"/>
      <c r="D696" s="239" t="n"/>
      <c r="E696" s="239" t="n"/>
      <c r="F696" s="211" t="n"/>
      <c r="G696" s="211" t="n"/>
      <c r="H696" s="211" t="n"/>
      <c r="I696" s="211" t="n"/>
      <c r="J696" s="211" t="n"/>
      <c r="K696" s="211" t="n"/>
      <c r="L696" s="211" t="n"/>
      <c r="M696" s="211" t="n"/>
      <c r="N696" s="211" t="n"/>
      <c r="O696" s="211" t="n"/>
      <c r="P696" s="211" t="n"/>
      <c r="Q696" s="211" t="n"/>
    </row>
    <row r="697" ht="15.75" customHeight="1" s="140">
      <c r="A697" s="211" t="n"/>
      <c r="B697" s="211" t="n"/>
      <c r="C697" s="239" t="n"/>
      <c r="D697" s="239" t="n"/>
      <c r="E697" s="239" t="n"/>
      <c r="F697" s="211" t="n"/>
      <c r="G697" s="211" t="n"/>
      <c r="H697" s="211" t="n"/>
      <c r="I697" s="211" t="n"/>
      <c r="J697" s="211" t="n"/>
      <c r="K697" s="211" t="n"/>
      <c r="L697" s="211" t="n"/>
      <c r="M697" s="211" t="n"/>
      <c r="N697" s="211" t="n"/>
      <c r="O697" s="211" t="n"/>
      <c r="P697" s="211" t="n"/>
      <c r="Q697" s="211" t="n"/>
    </row>
    <row r="698" ht="15.75" customHeight="1" s="140">
      <c r="A698" s="211" t="n"/>
      <c r="B698" s="211" t="n"/>
      <c r="C698" s="239" t="n"/>
      <c r="D698" s="239" t="n"/>
      <c r="E698" s="239" t="n"/>
      <c r="F698" s="211" t="n"/>
      <c r="G698" s="211" t="n"/>
      <c r="H698" s="211" t="n"/>
      <c r="I698" s="211" t="n"/>
      <c r="J698" s="211" t="n"/>
      <c r="K698" s="211" t="n"/>
      <c r="L698" s="211" t="n"/>
      <c r="M698" s="211" t="n"/>
      <c r="N698" s="211" t="n"/>
      <c r="O698" s="211" t="n"/>
      <c r="P698" s="211" t="n"/>
      <c r="Q698" s="211" t="n"/>
    </row>
    <row r="699" ht="15.75" customHeight="1" s="140">
      <c r="A699" s="211" t="n"/>
      <c r="B699" s="211" t="n"/>
      <c r="C699" s="239" t="n"/>
      <c r="D699" s="239" t="n"/>
      <c r="E699" s="239" t="n"/>
      <c r="F699" s="211" t="n"/>
      <c r="G699" s="211" t="n"/>
      <c r="H699" s="211" t="n"/>
      <c r="I699" s="211" t="n"/>
      <c r="J699" s="211" t="n"/>
      <c r="K699" s="211" t="n"/>
      <c r="L699" s="211" t="n"/>
      <c r="M699" s="211" t="n"/>
      <c r="N699" s="211" t="n"/>
      <c r="O699" s="211" t="n"/>
      <c r="P699" s="211" t="n"/>
      <c r="Q699" s="211" t="n"/>
    </row>
    <row r="700" ht="15.75" customHeight="1" s="140">
      <c r="A700" s="211" t="n"/>
      <c r="B700" s="211" t="n"/>
      <c r="C700" s="239" t="n"/>
      <c r="D700" s="239" t="n"/>
      <c r="E700" s="239" t="n"/>
      <c r="F700" s="211" t="n"/>
      <c r="G700" s="211" t="n"/>
      <c r="H700" s="211" t="n"/>
      <c r="I700" s="211" t="n"/>
      <c r="J700" s="211" t="n"/>
      <c r="K700" s="211" t="n"/>
      <c r="L700" s="211" t="n"/>
      <c r="M700" s="211" t="n"/>
      <c r="N700" s="211" t="n"/>
      <c r="O700" s="211" t="n"/>
      <c r="P700" s="211" t="n"/>
      <c r="Q700" s="211" t="n"/>
    </row>
    <row r="701" ht="15.75" customHeight="1" s="140">
      <c r="A701" s="211" t="n"/>
      <c r="B701" s="211" t="n"/>
      <c r="C701" s="239" t="n"/>
      <c r="D701" s="239" t="n"/>
      <c r="E701" s="239" t="n"/>
      <c r="F701" s="211" t="n"/>
      <c r="G701" s="211" t="n"/>
      <c r="H701" s="211" t="n"/>
      <c r="I701" s="211" t="n"/>
      <c r="J701" s="211" t="n"/>
      <c r="K701" s="211" t="n"/>
      <c r="L701" s="211" t="n"/>
      <c r="M701" s="211" t="n"/>
      <c r="N701" s="211" t="n"/>
      <c r="O701" s="211" t="n"/>
      <c r="P701" s="211" t="n"/>
      <c r="Q701" s="211" t="n"/>
    </row>
    <row r="702" ht="15.75" customHeight="1" s="140">
      <c r="A702" s="211" t="n"/>
      <c r="B702" s="211" t="n"/>
      <c r="C702" s="239" t="n"/>
      <c r="D702" s="239" t="n"/>
      <c r="E702" s="239" t="n"/>
      <c r="F702" s="211" t="n"/>
      <c r="G702" s="211" t="n"/>
      <c r="H702" s="211" t="n"/>
      <c r="I702" s="211" t="n"/>
      <c r="J702" s="211" t="n"/>
      <c r="K702" s="211" t="n"/>
      <c r="L702" s="211" t="n"/>
      <c r="M702" s="211" t="n"/>
      <c r="N702" s="211" t="n"/>
      <c r="O702" s="211" t="n"/>
      <c r="P702" s="211" t="n"/>
      <c r="Q702" s="211" t="n"/>
    </row>
    <row r="703" ht="15.75" customHeight="1" s="140">
      <c r="A703" s="211" t="n"/>
      <c r="B703" s="211" t="n"/>
      <c r="C703" s="239" t="n"/>
      <c r="D703" s="239" t="n"/>
      <c r="E703" s="239" t="n"/>
      <c r="F703" s="211" t="n"/>
      <c r="G703" s="211" t="n"/>
      <c r="H703" s="211" t="n"/>
      <c r="I703" s="211" t="n"/>
      <c r="J703" s="211" t="n"/>
      <c r="K703" s="211" t="n"/>
      <c r="L703" s="211" t="n"/>
      <c r="M703" s="211" t="n"/>
      <c r="N703" s="211" t="n"/>
      <c r="O703" s="211" t="n"/>
      <c r="P703" s="211" t="n"/>
      <c r="Q703" s="211" t="n"/>
    </row>
    <row r="704" ht="15.75" customHeight="1" s="140">
      <c r="A704" s="211" t="n"/>
      <c r="B704" s="211" t="n"/>
      <c r="C704" s="239" t="n"/>
      <c r="D704" s="239" t="n"/>
      <c r="E704" s="239" t="n"/>
      <c r="F704" s="211" t="n"/>
      <c r="G704" s="211" t="n"/>
      <c r="H704" s="211" t="n"/>
      <c r="I704" s="211" t="n"/>
      <c r="J704" s="211" t="n"/>
      <c r="K704" s="211" t="n"/>
      <c r="L704" s="211" t="n"/>
      <c r="M704" s="211" t="n"/>
      <c r="N704" s="211" t="n"/>
      <c r="O704" s="211" t="n"/>
      <c r="P704" s="211" t="n"/>
      <c r="Q704" s="211" t="n"/>
    </row>
    <row r="705" ht="15.75" customHeight="1" s="140">
      <c r="A705" s="211" t="n"/>
      <c r="B705" s="211" t="n"/>
      <c r="C705" s="239" t="n"/>
      <c r="D705" s="239" t="n"/>
      <c r="E705" s="239" t="n"/>
      <c r="F705" s="211" t="n"/>
      <c r="G705" s="211" t="n"/>
      <c r="H705" s="211" t="n"/>
      <c r="I705" s="211" t="n"/>
      <c r="J705" s="211" t="n"/>
      <c r="K705" s="211" t="n"/>
      <c r="L705" s="211" t="n"/>
      <c r="M705" s="211" t="n"/>
      <c r="N705" s="211" t="n"/>
      <c r="O705" s="211" t="n"/>
      <c r="P705" s="211" t="n"/>
      <c r="Q705" s="211" t="n"/>
    </row>
    <row r="706" ht="15.75" customHeight="1" s="140">
      <c r="A706" s="211" t="n"/>
      <c r="B706" s="211" t="n"/>
      <c r="C706" s="239" t="n"/>
      <c r="D706" s="239" t="n"/>
      <c r="E706" s="239" t="n"/>
      <c r="F706" s="211" t="n"/>
      <c r="G706" s="211" t="n"/>
      <c r="H706" s="211" t="n"/>
      <c r="I706" s="211" t="n"/>
      <c r="J706" s="211" t="n"/>
      <c r="K706" s="211" t="n"/>
      <c r="L706" s="211" t="n"/>
      <c r="M706" s="211" t="n"/>
      <c r="N706" s="211" t="n"/>
      <c r="O706" s="211" t="n"/>
      <c r="P706" s="211" t="n"/>
      <c r="Q706" s="211" t="n"/>
    </row>
    <row r="707" ht="15.75" customHeight="1" s="140">
      <c r="A707" s="211" t="n"/>
      <c r="B707" s="211" t="n"/>
      <c r="C707" s="239" t="n"/>
      <c r="D707" s="239" t="n"/>
      <c r="E707" s="239" t="n"/>
      <c r="F707" s="211" t="n"/>
      <c r="G707" s="211" t="n"/>
      <c r="H707" s="211" t="n"/>
      <c r="I707" s="211" t="n"/>
      <c r="J707" s="211" t="n"/>
      <c r="K707" s="211" t="n"/>
      <c r="L707" s="211" t="n"/>
      <c r="M707" s="211" t="n"/>
      <c r="N707" s="211" t="n"/>
      <c r="O707" s="211" t="n"/>
      <c r="P707" s="211" t="n"/>
      <c r="Q707" s="211" t="n"/>
    </row>
    <row r="708" ht="15.75" customHeight="1" s="140">
      <c r="A708" s="211" t="n"/>
      <c r="B708" s="211" t="n"/>
      <c r="C708" s="239" t="n"/>
      <c r="D708" s="239" t="n"/>
      <c r="E708" s="239" t="n"/>
      <c r="F708" s="211" t="n"/>
      <c r="G708" s="211" t="n"/>
      <c r="H708" s="211" t="n"/>
      <c r="I708" s="211" t="n"/>
      <c r="J708" s="211" t="n"/>
      <c r="K708" s="211" t="n"/>
      <c r="L708" s="211" t="n"/>
      <c r="M708" s="211" t="n"/>
      <c r="N708" s="211" t="n"/>
      <c r="O708" s="211" t="n"/>
      <c r="P708" s="211" t="n"/>
      <c r="Q708" s="211" t="n"/>
    </row>
    <row r="709" ht="15.75" customHeight="1" s="140">
      <c r="A709" s="211" t="n"/>
      <c r="B709" s="211" t="n"/>
      <c r="C709" s="239" t="n"/>
      <c r="D709" s="239" t="n"/>
      <c r="E709" s="239" t="n"/>
      <c r="F709" s="211" t="n"/>
      <c r="G709" s="211" t="n"/>
      <c r="H709" s="211" t="n"/>
      <c r="I709" s="211" t="n"/>
      <c r="J709" s="211" t="n"/>
      <c r="K709" s="211" t="n"/>
      <c r="L709" s="211" t="n"/>
      <c r="M709" s="211" t="n"/>
      <c r="N709" s="211" t="n"/>
      <c r="O709" s="211" t="n"/>
      <c r="P709" s="211" t="n"/>
      <c r="Q709" s="211" t="n"/>
    </row>
    <row r="710" ht="15.75" customHeight="1" s="140">
      <c r="A710" s="211" t="n"/>
      <c r="B710" s="211" t="n"/>
      <c r="C710" s="239" t="n"/>
      <c r="D710" s="239" t="n"/>
      <c r="E710" s="239" t="n"/>
      <c r="F710" s="211" t="n"/>
      <c r="G710" s="211" t="n"/>
      <c r="H710" s="211" t="n"/>
      <c r="I710" s="211" t="n"/>
      <c r="J710" s="211" t="n"/>
      <c r="K710" s="211" t="n"/>
      <c r="L710" s="211" t="n"/>
      <c r="M710" s="211" t="n"/>
      <c r="N710" s="211" t="n"/>
      <c r="O710" s="211" t="n"/>
      <c r="P710" s="211" t="n"/>
      <c r="Q710" s="211" t="n"/>
    </row>
    <row r="711" ht="15.75" customHeight="1" s="140">
      <c r="A711" s="211" t="n"/>
      <c r="B711" s="211" t="n"/>
      <c r="C711" s="239" t="n"/>
      <c r="D711" s="239" t="n"/>
      <c r="E711" s="239" t="n"/>
      <c r="F711" s="211" t="n"/>
      <c r="G711" s="211" t="n"/>
      <c r="H711" s="211" t="n"/>
      <c r="I711" s="211" t="n"/>
      <c r="J711" s="211" t="n"/>
      <c r="K711" s="211" t="n"/>
      <c r="L711" s="211" t="n"/>
      <c r="M711" s="211" t="n"/>
      <c r="N711" s="211" t="n"/>
      <c r="O711" s="211" t="n"/>
      <c r="P711" s="211" t="n"/>
      <c r="Q711" s="211" t="n"/>
    </row>
    <row r="712" ht="15.75" customHeight="1" s="140">
      <c r="A712" s="211" t="n"/>
      <c r="B712" s="211" t="n"/>
      <c r="C712" s="239" t="n"/>
      <c r="D712" s="239" t="n"/>
      <c r="E712" s="239" t="n"/>
      <c r="F712" s="211" t="n"/>
      <c r="G712" s="211" t="n"/>
      <c r="H712" s="211" t="n"/>
      <c r="I712" s="211" t="n"/>
      <c r="J712" s="211" t="n"/>
      <c r="K712" s="211" t="n"/>
      <c r="L712" s="211" t="n"/>
      <c r="M712" s="211" t="n"/>
      <c r="N712" s="211" t="n"/>
      <c r="O712" s="211" t="n"/>
      <c r="P712" s="211" t="n"/>
      <c r="Q712" s="211" t="n"/>
    </row>
    <row r="713" ht="15.75" customHeight="1" s="140">
      <c r="A713" s="211" t="n"/>
      <c r="B713" s="211" t="n"/>
      <c r="C713" s="239" t="n"/>
      <c r="D713" s="239" t="n"/>
      <c r="E713" s="239" t="n"/>
      <c r="F713" s="211" t="n"/>
      <c r="G713" s="211" t="n"/>
      <c r="H713" s="211" t="n"/>
      <c r="I713" s="211" t="n"/>
      <c r="J713" s="211" t="n"/>
      <c r="K713" s="211" t="n"/>
      <c r="L713" s="211" t="n"/>
      <c r="M713" s="211" t="n"/>
      <c r="N713" s="211" t="n"/>
      <c r="O713" s="211" t="n"/>
      <c r="P713" s="211" t="n"/>
      <c r="Q713" s="211" t="n"/>
    </row>
    <row r="714" ht="15.75" customHeight="1" s="140">
      <c r="A714" s="211" t="n"/>
      <c r="B714" s="211" t="n"/>
      <c r="C714" s="239" t="n"/>
      <c r="D714" s="239" t="n"/>
      <c r="E714" s="239" t="n"/>
      <c r="F714" s="211" t="n"/>
      <c r="G714" s="211" t="n"/>
      <c r="H714" s="211" t="n"/>
      <c r="I714" s="211" t="n"/>
      <c r="J714" s="211" t="n"/>
      <c r="K714" s="211" t="n"/>
      <c r="L714" s="211" t="n"/>
      <c r="M714" s="211" t="n"/>
      <c r="N714" s="211" t="n"/>
      <c r="O714" s="211" t="n"/>
      <c r="P714" s="211" t="n"/>
      <c r="Q714" s="211" t="n"/>
    </row>
    <row r="715" ht="15.75" customHeight="1" s="140">
      <c r="A715" s="211" t="n"/>
      <c r="B715" s="211" t="n"/>
      <c r="C715" s="239" t="n"/>
      <c r="D715" s="239" t="n"/>
      <c r="E715" s="239" t="n"/>
      <c r="F715" s="211" t="n"/>
      <c r="G715" s="211" t="n"/>
      <c r="H715" s="211" t="n"/>
      <c r="I715" s="211" t="n"/>
      <c r="J715" s="211" t="n"/>
      <c r="K715" s="211" t="n"/>
      <c r="L715" s="211" t="n"/>
      <c r="M715" s="211" t="n"/>
      <c r="N715" s="211" t="n"/>
      <c r="O715" s="211" t="n"/>
      <c r="P715" s="211" t="n"/>
      <c r="Q715" s="211" t="n"/>
    </row>
    <row r="716" ht="15.75" customHeight="1" s="140">
      <c r="A716" s="211" t="n"/>
      <c r="B716" s="211" t="n"/>
      <c r="C716" s="239" t="n"/>
      <c r="D716" s="239" t="n"/>
      <c r="E716" s="239" t="n"/>
      <c r="F716" s="211" t="n"/>
      <c r="G716" s="211" t="n"/>
      <c r="H716" s="211" t="n"/>
      <c r="I716" s="211" t="n"/>
      <c r="J716" s="211" t="n"/>
      <c r="K716" s="211" t="n"/>
      <c r="L716" s="211" t="n"/>
      <c r="M716" s="211" t="n"/>
      <c r="N716" s="211" t="n"/>
      <c r="O716" s="211" t="n"/>
      <c r="P716" s="211" t="n"/>
      <c r="Q716" s="211" t="n"/>
    </row>
    <row r="717" ht="15.75" customHeight="1" s="140">
      <c r="A717" s="211" t="n"/>
      <c r="B717" s="211" t="n"/>
      <c r="C717" s="239" t="n"/>
      <c r="D717" s="239" t="n"/>
      <c r="E717" s="239" t="n"/>
      <c r="F717" s="211" t="n"/>
      <c r="G717" s="211" t="n"/>
      <c r="H717" s="211" t="n"/>
      <c r="I717" s="211" t="n"/>
      <c r="J717" s="211" t="n"/>
      <c r="K717" s="211" t="n"/>
      <c r="L717" s="211" t="n"/>
      <c r="M717" s="211" t="n"/>
      <c r="N717" s="211" t="n"/>
      <c r="O717" s="211" t="n"/>
      <c r="P717" s="211" t="n"/>
      <c r="Q717" s="211" t="n"/>
    </row>
    <row r="718" ht="15.75" customHeight="1" s="140">
      <c r="A718" s="211" t="n"/>
      <c r="B718" s="211" t="n"/>
      <c r="C718" s="239" t="n"/>
      <c r="D718" s="239" t="n"/>
      <c r="E718" s="239" t="n"/>
      <c r="F718" s="211" t="n"/>
      <c r="G718" s="211" t="n"/>
      <c r="H718" s="211" t="n"/>
      <c r="I718" s="211" t="n"/>
      <c r="J718" s="211" t="n"/>
      <c r="K718" s="211" t="n"/>
      <c r="L718" s="211" t="n"/>
      <c r="M718" s="211" t="n"/>
      <c r="N718" s="211" t="n"/>
      <c r="O718" s="211" t="n"/>
      <c r="P718" s="211" t="n"/>
      <c r="Q718" s="211" t="n"/>
    </row>
    <row r="719" ht="15.75" customHeight="1" s="140">
      <c r="A719" s="211" t="n"/>
      <c r="B719" s="211" t="n"/>
      <c r="C719" s="239" t="n"/>
      <c r="D719" s="239" t="n"/>
      <c r="E719" s="239" t="n"/>
      <c r="F719" s="211" t="n"/>
      <c r="G719" s="211" t="n"/>
      <c r="H719" s="211" t="n"/>
      <c r="I719" s="211" t="n"/>
      <c r="J719" s="211" t="n"/>
      <c r="K719" s="211" t="n"/>
      <c r="L719" s="211" t="n"/>
      <c r="M719" s="211" t="n"/>
      <c r="N719" s="211" t="n"/>
      <c r="O719" s="211" t="n"/>
      <c r="P719" s="211" t="n"/>
      <c r="Q719" s="211" t="n"/>
    </row>
    <row r="720" ht="15.75" customHeight="1" s="140">
      <c r="A720" s="211" t="n"/>
      <c r="B720" s="211" t="n"/>
      <c r="C720" s="239" t="n"/>
      <c r="D720" s="239" t="n"/>
      <c r="E720" s="239" t="n"/>
      <c r="F720" s="211" t="n"/>
      <c r="G720" s="211" t="n"/>
      <c r="H720" s="211" t="n"/>
      <c r="I720" s="211" t="n"/>
      <c r="J720" s="211" t="n"/>
      <c r="K720" s="211" t="n"/>
      <c r="L720" s="211" t="n"/>
      <c r="M720" s="211" t="n"/>
      <c r="N720" s="211" t="n"/>
      <c r="O720" s="211" t="n"/>
      <c r="P720" s="211" t="n"/>
      <c r="Q720" s="211" t="n"/>
    </row>
    <row r="721" ht="15.75" customHeight="1" s="140">
      <c r="A721" s="211" t="n"/>
      <c r="B721" s="211" t="n"/>
      <c r="C721" s="239" t="n"/>
      <c r="D721" s="239" t="n"/>
      <c r="E721" s="239" t="n"/>
      <c r="F721" s="211" t="n"/>
      <c r="G721" s="211" t="n"/>
      <c r="H721" s="211" t="n"/>
      <c r="I721" s="211" t="n"/>
      <c r="J721" s="211" t="n"/>
      <c r="K721" s="211" t="n"/>
      <c r="L721" s="211" t="n"/>
      <c r="M721" s="211" t="n"/>
      <c r="N721" s="211" t="n"/>
      <c r="O721" s="211" t="n"/>
      <c r="P721" s="211" t="n"/>
      <c r="Q721" s="211" t="n"/>
    </row>
    <row r="722" ht="15.75" customHeight="1" s="140">
      <c r="A722" s="211" t="n"/>
      <c r="B722" s="211" t="n"/>
      <c r="C722" s="239" t="n"/>
      <c r="D722" s="239" t="n"/>
      <c r="E722" s="239" t="n"/>
      <c r="F722" s="211" t="n"/>
      <c r="G722" s="211" t="n"/>
      <c r="H722" s="211" t="n"/>
      <c r="I722" s="211" t="n"/>
      <c r="J722" s="211" t="n"/>
      <c r="K722" s="211" t="n"/>
      <c r="L722" s="211" t="n"/>
      <c r="M722" s="211" t="n"/>
      <c r="N722" s="211" t="n"/>
      <c r="O722" s="211" t="n"/>
      <c r="P722" s="211" t="n"/>
      <c r="Q722" s="211" t="n"/>
    </row>
    <row r="723" ht="15.75" customHeight="1" s="140">
      <c r="A723" s="211" t="n"/>
      <c r="B723" s="211" t="n"/>
      <c r="C723" s="239" t="n"/>
      <c r="D723" s="239" t="n"/>
      <c r="E723" s="239" t="n"/>
      <c r="F723" s="211" t="n"/>
      <c r="G723" s="211" t="n"/>
      <c r="H723" s="211" t="n"/>
      <c r="I723" s="211" t="n"/>
      <c r="J723" s="211" t="n"/>
      <c r="K723" s="211" t="n"/>
      <c r="L723" s="211" t="n"/>
      <c r="M723" s="211" t="n"/>
      <c r="N723" s="211" t="n"/>
      <c r="O723" s="211" t="n"/>
      <c r="P723" s="211" t="n"/>
      <c r="Q723" s="211" t="n"/>
    </row>
    <row r="724" ht="15.75" customHeight="1" s="140">
      <c r="A724" s="211" t="n"/>
      <c r="B724" s="211" t="n"/>
      <c r="C724" s="239" t="n"/>
      <c r="D724" s="239" t="n"/>
      <c r="E724" s="239" t="n"/>
      <c r="F724" s="211" t="n"/>
      <c r="G724" s="211" t="n"/>
      <c r="H724" s="211" t="n"/>
      <c r="I724" s="211" t="n"/>
      <c r="J724" s="211" t="n"/>
      <c r="K724" s="211" t="n"/>
      <c r="L724" s="211" t="n"/>
      <c r="M724" s="211" t="n"/>
      <c r="N724" s="211" t="n"/>
      <c r="O724" s="211" t="n"/>
      <c r="P724" s="211" t="n"/>
      <c r="Q724" s="211" t="n"/>
    </row>
    <row r="725" ht="15.75" customHeight="1" s="140">
      <c r="A725" s="211" t="n"/>
      <c r="B725" s="211" t="n"/>
      <c r="C725" s="239" t="n"/>
      <c r="D725" s="239" t="n"/>
      <c r="E725" s="239" t="n"/>
      <c r="F725" s="211" t="n"/>
      <c r="G725" s="211" t="n"/>
      <c r="H725" s="211" t="n"/>
      <c r="I725" s="211" t="n"/>
      <c r="J725" s="211" t="n"/>
      <c r="K725" s="211" t="n"/>
      <c r="L725" s="211" t="n"/>
      <c r="M725" s="211" t="n"/>
      <c r="N725" s="211" t="n"/>
      <c r="O725" s="211" t="n"/>
      <c r="P725" s="211" t="n"/>
      <c r="Q725" s="211" t="n"/>
    </row>
    <row r="726" ht="15.75" customHeight="1" s="140">
      <c r="A726" s="211" t="n"/>
      <c r="B726" s="211" t="n"/>
      <c r="C726" s="239" t="n"/>
      <c r="D726" s="239" t="n"/>
      <c r="E726" s="239" t="n"/>
      <c r="F726" s="211" t="n"/>
      <c r="G726" s="211" t="n"/>
      <c r="H726" s="211" t="n"/>
      <c r="I726" s="211" t="n"/>
      <c r="J726" s="211" t="n"/>
      <c r="K726" s="211" t="n"/>
      <c r="L726" s="211" t="n"/>
      <c r="M726" s="211" t="n"/>
      <c r="N726" s="211" t="n"/>
      <c r="O726" s="211" t="n"/>
      <c r="P726" s="211" t="n"/>
      <c r="Q726" s="211" t="n"/>
    </row>
    <row r="727" ht="15.75" customHeight="1" s="140">
      <c r="A727" s="211" t="n"/>
      <c r="B727" s="211" t="n"/>
      <c r="C727" s="239" t="n"/>
      <c r="D727" s="239" t="n"/>
      <c r="E727" s="239" t="n"/>
      <c r="F727" s="211" t="n"/>
      <c r="G727" s="211" t="n"/>
      <c r="H727" s="211" t="n"/>
      <c r="I727" s="211" t="n"/>
      <c r="J727" s="211" t="n"/>
      <c r="K727" s="211" t="n"/>
      <c r="L727" s="211" t="n"/>
      <c r="M727" s="211" t="n"/>
      <c r="N727" s="211" t="n"/>
      <c r="O727" s="211" t="n"/>
      <c r="P727" s="211" t="n"/>
      <c r="Q727" s="211" t="n"/>
    </row>
    <row r="728" ht="15.75" customHeight="1" s="140">
      <c r="A728" s="211" t="n"/>
      <c r="B728" s="211" t="n"/>
      <c r="C728" s="239" t="n"/>
      <c r="D728" s="239" t="n"/>
      <c r="E728" s="239" t="n"/>
      <c r="F728" s="211" t="n"/>
      <c r="G728" s="211" t="n"/>
      <c r="H728" s="211" t="n"/>
      <c r="I728" s="211" t="n"/>
      <c r="J728" s="211" t="n"/>
      <c r="K728" s="211" t="n"/>
      <c r="L728" s="211" t="n"/>
      <c r="M728" s="211" t="n"/>
      <c r="N728" s="211" t="n"/>
      <c r="O728" s="211" t="n"/>
      <c r="P728" s="211" t="n"/>
      <c r="Q728" s="211" t="n"/>
    </row>
    <row r="729" ht="15.75" customHeight="1" s="140">
      <c r="A729" s="211" t="n"/>
      <c r="B729" s="211" t="n"/>
      <c r="C729" s="239" t="n"/>
      <c r="D729" s="239" t="n"/>
      <c r="E729" s="239" t="n"/>
      <c r="F729" s="211" t="n"/>
      <c r="G729" s="211" t="n"/>
      <c r="H729" s="211" t="n"/>
      <c r="I729" s="211" t="n"/>
      <c r="J729" s="211" t="n"/>
      <c r="K729" s="211" t="n"/>
      <c r="L729" s="211" t="n"/>
      <c r="M729" s="211" t="n"/>
      <c r="N729" s="211" t="n"/>
      <c r="O729" s="211" t="n"/>
      <c r="P729" s="211" t="n"/>
      <c r="Q729" s="211" t="n"/>
    </row>
    <row r="730" ht="15.75" customHeight="1" s="140">
      <c r="A730" s="211" t="n"/>
      <c r="B730" s="211" t="n"/>
      <c r="C730" s="239" t="n"/>
      <c r="D730" s="239" t="n"/>
      <c r="E730" s="239" t="n"/>
      <c r="F730" s="211" t="n"/>
      <c r="G730" s="211" t="n"/>
      <c r="H730" s="211" t="n"/>
      <c r="I730" s="211" t="n"/>
      <c r="J730" s="211" t="n"/>
      <c r="K730" s="211" t="n"/>
      <c r="L730" s="211" t="n"/>
      <c r="M730" s="211" t="n"/>
      <c r="N730" s="211" t="n"/>
      <c r="O730" s="211" t="n"/>
      <c r="P730" s="211" t="n"/>
      <c r="Q730" s="211" t="n"/>
    </row>
    <row r="731" ht="15.75" customHeight="1" s="140">
      <c r="A731" s="211" t="n"/>
      <c r="B731" s="211" t="n"/>
      <c r="C731" s="239" t="n"/>
      <c r="D731" s="239" t="n"/>
      <c r="E731" s="239" t="n"/>
      <c r="F731" s="211" t="n"/>
      <c r="G731" s="211" t="n"/>
      <c r="H731" s="211" t="n"/>
      <c r="I731" s="211" t="n"/>
      <c r="J731" s="211" t="n"/>
      <c r="K731" s="211" t="n"/>
      <c r="L731" s="211" t="n"/>
      <c r="M731" s="211" t="n"/>
      <c r="N731" s="211" t="n"/>
      <c r="O731" s="211" t="n"/>
      <c r="P731" s="211" t="n"/>
      <c r="Q731" s="211" t="n"/>
    </row>
    <row r="732" ht="15.75" customHeight="1" s="140">
      <c r="A732" s="211" t="n"/>
      <c r="B732" s="211" t="n"/>
      <c r="C732" s="239" t="n"/>
      <c r="D732" s="239" t="n"/>
      <c r="E732" s="239" t="n"/>
      <c r="F732" s="211" t="n"/>
      <c r="G732" s="211" t="n"/>
      <c r="H732" s="211" t="n"/>
      <c r="I732" s="211" t="n"/>
      <c r="J732" s="211" t="n"/>
      <c r="K732" s="211" t="n"/>
      <c r="L732" s="211" t="n"/>
      <c r="M732" s="211" t="n"/>
      <c r="N732" s="211" t="n"/>
      <c r="O732" s="211" t="n"/>
      <c r="P732" s="211" t="n"/>
      <c r="Q732" s="211" t="n"/>
    </row>
    <row r="733" ht="15.75" customHeight="1" s="140">
      <c r="A733" s="211" t="n"/>
      <c r="B733" s="211" t="n"/>
      <c r="C733" s="239" t="n"/>
      <c r="D733" s="239" t="n"/>
      <c r="E733" s="239" t="n"/>
      <c r="F733" s="211" t="n"/>
      <c r="G733" s="211" t="n"/>
      <c r="H733" s="211" t="n"/>
      <c r="I733" s="211" t="n"/>
      <c r="J733" s="211" t="n"/>
      <c r="K733" s="211" t="n"/>
      <c r="L733" s="211" t="n"/>
      <c r="M733" s="211" t="n"/>
      <c r="N733" s="211" t="n"/>
      <c r="O733" s="211" t="n"/>
      <c r="P733" s="211" t="n"/>
      <c r="Q733" s="211" t="n"/>
    </row>
    <row r="734" ht="15.75" customHeight="1" s="140">
      <c r="A734" s="211" t="n"/>
      <c r="B734" s="211" t="n"/>
      <c r="C734" s="239" t="n"/>
      <c r="D734" s="239" t="n"/>
      <c r="E734" s="239" t="n"/>
      <c r="F734" s="211" t="n"/>
      <c r="G734" s="211" t="n"/>
      <c r="H734" s="211" t="n"/>
      <c r="I734" s="211" t="n"/>
      <c r="J734" s="211" t="n"/>
      <c r="K734" s="211" t="n"/>
      <c r="L734" s="211" t="n"/>
      <c r="M734" s="211" t="n"/>
      <c r="N734" s="211" t="n"/>
      <c r="O734" s="211" t="n"/>
      <c r="P734" s="211" t="n"/>
      <c r="Q734" s="211" t="n"/>
    </row>
    <row r="735" ht="15.75" customHeight="1" s="140">
      <c r="A735" s="211" t="n"/>
      <c r="B735" s="211" t="n"/>
      <c r="C735" s="239" t="n"/>
      <c r="D735" s="239" t="n"/>
      <c r="E735" s="239" t="n"/>
      <c r="F735" s="211" t="n"/>
      <c r="G735" s="211" t="n"/>
      <c r="H735" s="211" t="n"/>
      <c r="I735" s="211" t="n"/>
      <c r="J735" s="211" t="n"/>
      <c r="K735" s="211" t="n"/>
      <c r="L735" s="211" t="n"/>
      <c r="M735" s="211" t="n"/>
      <c r="N735" s="211" t="n"/>
      <c r="O735" s="211" t="n"/>
      <c r="P735" s="211" t="n"/>
      <c r="Q735" s="211" t="n"/>
    </row>
    <row r="736" ht="15.75" customHeight="1" s="140">
      <c r="A736" s="211" t="n"/>
      <c r="B736" s="211" t="n"/>
      <c r="C736" s="239" t="n"/>
      <c r="D736" s="239" t="n"/>
      <c r="E736" s="239" t="n"/>
      <c r="F736" s="211" t="n"/>
      <c r="G736" s="211" t="n"/>
      <c r="H736" s="211" t="n"/>
      <c r="I736" s="211" t="n"/>
      <c r="J736" s="211" t="n"/>
      <c r="K736" s="211" t="n"/>
      <c r="L736" s="211" t="n"/>
      <c r="M736" s="211" t="n"/>
      <c r="N736" s="211" t="n"/>
      <c r="O736" s="211" t="n"/>
      <c r="P736" s="211" t="n"/>
      <c r="Q736" s="211" t="n"/>
    </row>
    <row r="737" ht="15.75" customHeight="1" s="140">
      <c r="A737" s="211" t="n"/>
      <c r="B737" s="211" t="n"/>
      <c r="C737" s="239" t="n"/>
      <c r="D737" s="239" t="n"/>
      <c r="E737" s="239" t="n"/>
      <c r="F737" s="211" t="n"/>
      <c r="G737" s="211" t="n"/>
      <c r="H737" s="211" t="n"/>
      <c r="I737" s="211" t="n"/>
      <c r="J737" s="211" t="n"/>
      <c r="K737" s="211" t="n"/>
      <c r="L737" s="211" t="n"/>
      <c r="M737" s="211" t="n"/>
      <c r="N737" s="211" t="n"/>
      <c r="O737" s="211" t="n"/>
      <c r="P737" s="211" t="n"/>
      <c r="Q737" s="211" t="n"/>
    </row>
    <row r="738" ht="15.75" customHeight="1" s="140">
      <c r="A738" s="211" t="n"/>
      <c r="B738" s="211" t="n"/>
      <c r="C738" s="239" t="n"/>
      <c r="D738" s="239" t="n"/>
      <c r="E738" s="239" t="n"/>
      <c r="F738" s="211" t="n"/>
      <c r="G738" s="211" t="n"/>
      <c r="H738" s="211" t="n"/>
      <c r="I738" s="211" t="n"/>
      <c r="J738" s="211" t="n"/>
      <c r="K738" s="211" t="n"/>
      <c r="L738" s="211" t="n"/>
      <c r="M738" s="211" t="n"/>
      <c r="N738" s="211" t="n"/>
      <c r="O738" s="211" t="n"/>
      <c r="P738" s="211" t="n"/>
      <c r="Q738" s="211" t="n"/>
    </row>
    <row r="739" ht="15.75" customHeight="1" s="140">
      <c r="A739" s="211" t="n"/>
      <c r="B739" s="211" t="n"/>
      <c r="C739" s="239" t="n"/>
      <c r="D739" s="239" t="n"/>
      <c r="E739" s="239" t="n"/>
      <c r="F739" s="211" t="n"/>
      <c r="G739" s="211" t="n"/>
      <c r="H739" s="211" t="n"/>
      <c r="I739" s="211" t="n"/>
      <c r="J739" s="211" t="n"/>
      <c r="K739" s="211" t="n"/>
      <c r="L739" s="211" t="n"/>
      <c r="M739" s="211" t="n"/>
      <c r="N739" s="211" t="n"/>
      <c r="O739" s="211" t="n"/>
      <c r="P739" s="211" t="n"/>
      <c r="Q739" s="211" t="n"/>
    </row>
    <row r="740" ht="15.75" customHeight="1" s="140">
      <c r="A740" s="211" t="n"/>
      <c r="B740" s="211" t="n"/>
      <c r="C740" s="239" t="n"/>
      <c r="D740" s="239" t="n"/>
      <c r="E740" s="239" t="n"/>
      <c r="F740" s="211" t="n"/>
      <c r="G740" s="211" t="n"/>
      <c r="H740" s="211" t="n"/>
      <c r="I740" s="211" t="n"/>
      <c r="J740" s="211" t="n"/>
      <c r="K740" s="211" t="n"/>
      <c r="L740" s="211" t="n"/>
      <c r="M740" s="211" t="n"/>
      <c r="N740" s="211" t="n"/>
      <c r="O740" s="211" t="n"/>
      <c r="P740" s="211" t="n"/>
      <c r="Q740" s="211" t="n"/>
    </row>
    <row r="741" ht="15.75" customHeight="1" s="140">
      <c r="A741" s="211" t="n"/>
      <c r="B741" s="211" t="n"/>
      <c r="C741" s="239" t="n"/>
      <c r="D741" s="239" t="n"/>
      <c r="E741" s="239" t="n"/>
      <c r="F741" s="211" t="n"/>
      <c r="G741" s="211" t="n"/>
      <c r="H741" s="211" t="n"/>
      <c r="I741" s="211" t="n"/>
      <c r="J741" s="211" t="n"/>
      <c r="K741" s="211" t="n"/>
      <c r="L741" s="211" t="n"/>
      <c r="M741" s="211" t="n"/>
      <c r="N741" s="211" t="n"/>
      <c r="O741" s="211" t="n"/>
      <c r="P741" s="211" t="n"/>
      <c r="Q741" s="211" t="n"/>
    </row>
    <row r="742" ht="15.75" customHeight="1" s="140">
      <c r="A742" s="211" t="n"/>
      <c r="B742" s="211" t="n"/>
      <c r="C742" s="239" t="n"/>
      <c r="D742" s="239" t="n"/>
      <c r="E742" s="239" t="n"/>
      <c r="F742" s="211" t="n"/>
      <c r="G742" s="211" t="n"/>
      <c r="H742" s="211" t="n"/>
      <c r="I742" s="211" t="n"/>
      <c r="J742" s="211" t="n"/>
      <c r="K742" s="211" t="n"/>
      <c r="L742" s="211" t="n"/>
      <c r="M742" s="211" t="n"/>
      <c r="N742" s="211" t="n"/>
      <c r="O742" s="211" t="n"/>
      <c r="P742" s="211" t="n"/>
      <c r="Q742" s="211" t="n"/>
    </row>
    <row r="743" ht="15.75" customHeight="1" s="140">
      <c r="A743" s="211" t="n"/>
      <c r="B743" s="211" t="n"/>
      <c r="C743" s="239" t="n"/>
      <c r="D743" s="239" t="n"/>
      <c r="E743" s="239" t="n"/>
      <c r="F743" s="211" t="n"/>
      <c r="G743" s="211" t="n"/>
      <c r="H743" s="211" t="n"/>
      <c r="I743" s="211" t="n"/>
      <c r="J743" s="211" t="n"/>
      <c r="K743" s="211" t="n"/>
      <c r="L743" s="211" t="n"/>
      <c r="M743" s="211" t="n"/>
      <c r="N743" s="211" t="n"/>
      <c r="O743" s="211" t="n"/>
      <c r="P743" s="211" t="n"/>
      <c r="Q743" s="211" t="n"/>
    </row>
    <row r="744" ht="15.75" customHeight="1" s="140">
      <c r="A744" s="211" t="n"/>
      <c r="B744" s="211" t="n"/>
      <c r="C744" s="239" t="n"/>
      <c r="D744" s="239" t="n"/>
      <c r="E744" s="239" t="n"/>
      <c r="F744" s="211" t="n"/>
      <c r="G744" s="211" t="n"/>
      <c r="H744" s="211" t="n"/>
      <c r="I744" s="211" t="n"/>
      <c r="J744" s="211" t="n"/>
      <c r="K744" s="211" t="n"/>
      <c r="L744" s="211" t="n"/>
      <c r="M744" s="211" t="n"/>
      <c r="N744" s="211" t="n"/>
      <c r="O744" s="211" t="n"/>
      <c r="P744" s="211" t="n"/>
      <c r="Q744" s="211" t="n"/>
    </row>
    <row r="745" ht="15.75" customHeight="1" s="140">
      <c r="A745" s="211" t="n"/>
      <c r="B745" s="211" t="n"/>
      <c r="C745" s="239" t="n"/>
      <c r="D745" s="239" t="n"/>
      <c r="E745" s="239" t="n"/>
      <c r="F745" s="211" t="n"/>
      <c r="G745" s="211" t="n"/>
      <c r="H745" s="211" t="n"/>
      <c r="I745" s="211" t="n"/>
      <c r="J745" s="211" t="n"/>
      <c r="K745" s="211" t="n"/>
      <c r="L745" s="211" t="n"/>
      <c r="M745" s="211" t="n"/>
      <c r="N745" s="211" t="n"/>
      <c r="O745" s="211" t="n"/>
      <c r="P745" s="211" t="n"/>
      <c r="Q745" s="211" t="n"/>
    </row>
    <row r="746" ht="15.75" customHeight="1" s="140">
      <c r="A746" s="211" t="n"/>
      <c r="B746" s="211" t="n"/>
      <c r="C746" s="239" t="n"/>
      <c r="D746" s="239" t="n"/>
      <c r="E746" s="239" t="n"/>
      <c r="F746" s="211" t="n"/>
      <c r="G746" s="211" t="n"/>
      <c r="H746" s="211" t="n"/>
      <c r="I746" s="211" t="n"/>
      <c r="J746" s="211" t="n"/>
      <c r="K746" s="211" t="n"/>
      <c r="L746" s="211" t="n"/>
      <c r="M746" s="211" t="n"/>
      <c r="N746" s="211" t="n"/>
      <c r="O746" s="211" t="n"/>
      <c r="P746" s="211" t="n"/>
      <c r="Q746" s="211" t="n"/>
    </row>
    <row r="747" ht="15.75" customHeight="1" s="140">
      <c r="A747" s="211" t="n"/>
      <c r="B747" s="211" t="n"/>
      <c r="C747" s="239" t="n"/>
      <c r="D747" s="239" t="n"/>
      <c r="E747" s="239" t="n"/>
      <c r="F747" s="211" t="n"/>
      <c r="G747" s="211" t="n"/>
      <c r="H747" s="211" t="n"/>
      <c r="I747" s="211" t="n"/>
      <c r="J747" s="211" t="n"/>
      <c r="K747" s="211" t="n"/>
      <c r="L747" s="211" t="n"/>
      <c r="M747" s="211" t="n"/>
      <c r="N747" s="211" t="n"/>
      <c r="O747" s="211" t="n"/>
      <c r="P747" s="211" t="n"/>
      <c r="Q747" s="211" t="n"/>
    </row>
    <row r="748" ht="15.75" customHeight="1" s="140">
      <c r="A748" s="211" t="n"/>
      <c r="B748" s="211" t="n"/>
      <c r="C748" s="239" t="n"/>
      <c r="D748" s="239" t="n"/>
      <c r="E748" s="239" t="n"/>
      <c r="F748" s="211" t="n"/>
      <c r="G748" s="211" t="n"/>
      <c r="H748" s="211" t="n"/>
      <c r="I748" s="211" t="n"/>
      <c r="J748" s="211" t="n"/>
      <c r="K748" s="211" t="n"/>
      <c r="L748" s="211" t="n"/>
      <c r="M748" s="211" t="n"/>
      <c r="N748" s="211" t="n"/>
      <c r="O748" s="211" t="n"/>
      <c r="P748" s="211" t="n"/>
      <c r="Q748" s="211" t="n"/>
    </row>
    <row r="749" ht="15.75" customHeight="1" s="140">
      <c r="A749" s="211" t="n"/>
      <c r="B749" s="211" t="n"/>
      <c r="C749" s="239" t="n"/>
      <c r="D749" s="239" t="n"/>
      <c r="E749" s="239" t="n"/>
      <c r="F749" s="211" t="n"/>
      <c r="G749" s="211" t="n"/>
      <c r="H749" s="211" t="n"/>
      <c r="I749" s="211" t="n"/>
      <c r="J749" s="211" t="n"/>
      <c r="K749" s="211" t="n"/>
      <c r="L749" s="211" t="n"/>
      <c r="M749" s="211" t="n"/>
      <c r="N749" s="211" t="n"/>
      <c r="O749" s="211" t="n"/>
      <c r="P749" s="211" t="n"/>
      <c r="Q749" s="211" t="n"/>
    </row>
    <row r="750" ht="15.75" customHeight="1" s="140">
      <c r="A750" s="211" t="n"/>
      <c r="B750" s="211" t="n"/>
      <c r="C750" s="239" t="n"/>
      <c r="D750" s="239" t="n"/>
      <c r="E750" s="239" t="n"/>
      <c r="F750" s="211" t="n"/>
      <c r="G750" s="211" t="n"/>
      <c r="H750" s="211" t="n"/>
      <c r="I750" s="211" t="n"/>
      <c r="J750" s="211" t="n"/>
      <c r="K750" s="211" t="n"/>
      <c r="L750" s="211" t="n"/>
      <c r="M750" s="211" t="n"/>
      <c r="N750" s="211" t="n"/>
      <c r="O750" s="211" t="n"/>
      <c r="P750" s="211" t="n"/>
      <c r="Q750" s="211" t="n"/>
    </row>
    <row r="751" ht="15.75" customHeight="1" s="140">
      <c r="A751" s="211" t="n"/>
      <c r="B751" s="211" t="n"/>
      <c r="C751" s="239" t="n"/>
      <c r="D751" s="239" t="n"/>
      <c r="E751" s="239" t="n"/>
      <c r="F751" s="211" t="n"/>
      <c r="G751" s="211" t="n"/>
      <c r="H751" s="211" t="n"/>
      <c r="I751" s="211" t="n"/>
      <c r="J751" s="211" t="n"/>
      <c r="K751" s="211" t="n"/>
      <c r="L751" s="211" t="n"/>
      <c r="M751" s="211" t="n"/>
      <c r="N751" s="211" t="n"/>
      <c r="O751" s="211" t="n"/>
      <c r="P751" s="211" t="n"/>
      <c r="Q751" s="211" t="n"/>
    </row>
    <row r="752" ht="15.75" customHeight="1" s="140">
      <c r="A752" s="211" t="n"/>
      <c r="B752" s="211" t="n"/>
      <c r="C752" s="239" t="n"/>
      <c r="D752" s="239" t="n"/>
      <c r="E752" s="239" t="n"/>
      <c r="F752" s="211" t="n"/>
      <c r="G752" s="211" t="n"/>
      <c r="H752" s="211" t="n"/>
      <c r="I752" s="211" t="n"/>
      <c r="J752" s="211" t="n"/>
      <c r="K752" s="211" t="n"/>
      <c r="L752" s="211" t="n"/>
      <c r="M752" s="211" t="n"/>
      <c r="N752" s="211" t="n"/>
      <c r="O752" s="211" t="n"/>
      <c r="P752" s="211" t="n"/>
      <c r="Q752" s="211" t="n"/>
    </row>
    <row r="753" ht="15.75" customHeight="1" s="140">
      <c r="A753" s="211" t="n"/>
      <c r="B753" s="211" t="n"/>
      <c r="C753" s="239" t="n"/>
      <c r="D753" s="239" t="n"/>
      <c r="E753" s="239" t="n"/>
      <c r="F753" s="211" t="n"/>
      <c r="G753" s="211" t="n"/>
      <c r="H753" s="211" t="n"/>
      <c r="I753" s="211" t="n"/>
      <c r="J753" s="211" t="n"/>
      <c r="K753" s="211" t="n"/>
      <c r="L753" s="211" t="n"/>
      <c r="M753" s="211" t="n"/>
      <c r="N753" s="211" t="n"/>
      <c r="O753" s="211" t="n"/>
      <c r="P753" s="211" t="n"/>
      <c r="Q753" s="211" t="n"/>
    </row>
    <row r="754" ht="15.75" customHeight="1" s="140">
      <c r="A754" s="211" t="n"/>
      <c r="B754" s="211" t="n"/>
      <c r="C754" s="239" t="n"/>
      <c r="D754" s="239" t="n"/>
      <c r="E754" s="239" t="n"/>
      <c r="F754" s="211" t="n"/>
      <c r="G754" s="211" t="n"/>
      <c r="H754" s="211" t="n"/>
      <c r="I754" s="211" t="n"/>
      <c r="J754" s="211" t="n"/>
      <c r="K754" s="211" t="n"/>
      <c r="L754" s="211" t="n"/>
      <c r="M754" s="211" t="n"/>
      <c r="N754" s="211" t="n"/>
      <c r="O754" s="211" t="n"/>
      <c r="P754" s="211" t="n"/>
      <c r="Q754" s="211" t="n"/>
    </row>
    <row r="755" ht="15.75" customHeight="1" s="140">
      <c r="A755" s="211" t="n"/>
      <c r="B755" s="211" t="n"/>
      <c r="C755" s="239" t="n"/>
      <c r="D755" s="239" t="n"/>
      <c r="E755" s="239" t="n"/>
      <c r="F755" s="211" t="n"/>
      <c r="G755" s="211" t="n"/>
      <c r="H755" s="211" t="n"/>
      <c r="I755" s="211" t="n"/>
      <c r="J755" s="211" t="n"/>
      <c r="K755" s="211" t="n"/>
      <c r="L755" s="211" t="n"/>
      <c r="M755" s="211" t="n"/>
      <c r="N755" s="211" t="n"/>
      <c r="O755" s="211" t="n"/>
      <c r="P755" s="211" t="n"/>
      <c r="Q755" s="211" t="n"/>
    </row>
    <row r="756" ht="15.75" customHeight="1" s="140">
      <c r="A756" s="211" t="n"/>
      <c r="B756" s="211" t="n"/>
      <c r="C756" s="239" t="n"/>
      <c r="D756" s="239" t="n"/>
      <c r="E756" s="239" t="n"/>
      <c r="F756" s="211" t="n"/>
      <c r="G756" s="211" t="n"/>
      <c r="H756" s="211" t="n"/>
      <c r="I756" s="211" t="n"/>
      <c r="J756" s="211" t="n"/>
      <c r="K756" s="211" t="n"/>
      <c r="L756" s="211" t="n"/>
      <c r="M756" s="211" t="n"/>
      <c r="N756" s="211" t="n"/>
      <c r="O756" s="211" t="n"/>
      <c r="P756" s="211" t="n"/>
      <c r="Q756" s="211" t="n"/>
    </row>
    <row r="757" ht="15.75" customHeight="1" s="140">
      <c r="A757" s="211" t="n"/>
      <c r="B757" s="211" t="n"/>
      <c r="C757" s="239" t="n"/>
      <c r="D757" s="239" t="n"/>
      <c r="E757" s="239" t="n"/>
      <c r="F757" s="211" t="n"/>
      <c r="G757" s="211" t="n"/>
      <c r="H757" s="211" t="n"/>
      <c r="I757" s="211" t="n"/>
      <c r="J757" s="211" t="n"/>
      <c r="K757" s="211" t="n"/>
      <c r="L757" s="211" t="n"/>
      <c r="M757" s="211" t="n"/>
      <c r="N757" s="211" t="n"/>
      <c r="O757" s="211" t="n"/>
      <c r="P757" s="211" t="n"/>
      <c r="Q757" s="211" t="n"/>
    </row>
    <row r="758" ht="15.75" customHeight="1" s="140">
      <c r="A758" s="211" t="n"/>
      <c r="B758" s="211" t="n"/>
      <c r="C758" s="239" t="n"/>
      <c r="D758" s="239" t="n"/>
      <c r="E758" s="239" t="n"/>
      <c r="F758" s="211" t="n"/>
      <c r="G758" s="211" t="n"/>
      <c r="H758" s="211" t="n"/>
      <c r="I758" s="211" t="n"/>
      <c r="J758" s="211" t="n"/>
      <c r="K758" s="211" t="n"/>
      <c r="L758" s="211" t="n"/>
      <c r="M758" s="211" t="n"/>
      <c r="N758" s="211" t="n"/>
      <c r="O758" s="211" t="n"/>
      <c r="P758" s="211" t="n"/>
      <c r="Q758" s="211" t="n"/>
    </row>
    <row r="759" ht="15.75" customHeight="1" s="140">
      <c r="A759" s="211" t="n"/>
      <c r="B759" s="211" t="n"/>
      <c r="C759" s="239" t="n"/>
      <c r="D759" s="239" t="n"/>
      <c r="E759" s="239" t="n"/>
      <c r="F759" s="211" t="n"/>
      <c r="G759" s="211" t="n"/>
      <c r="H759" s="211" t="n"/>
      <c r="I759" s="211" t="n"/>
      <c r="J759" s="211" t="n"/>
      <c r="K759" s="211" t="n"/>
      <c r="L759" s="211" t="n"/>
      <c r="M759" s="211" t="n"/>
      <c r="N759" s="211" t="n"/>
      <c r="O759" s="211" t="n"/>
      <c r="P759" s="211" t="n"/>
      <c r="Q759" s="211" t="n"/>
    </row>
    <row r="760" ht="15.75" customHeight="1" s="140">
      <c r="A760" s="211" t="n"/>
      <c r="B760" s="211" t="n"/>
      <c r="C760" s="239" t="n"/>
      <c r="D760" s="239" t="n"/>
      <c r="E760" s="239" t="n"/>
      <c r="F760" s="211" t="n"/>
      <c r="G760" s="211" t="n"/>
      <c r="H760" s="211" t="n"/>
      <c r="I760" s="211" t="n"/>
      <c r="J760" s="211" t="n"/>
      <c r="K760" s="211" t="n"/>
      <c r="L760" s="211" t="n"/>
      <c r="M760" s="211" t="n"/>
      <c r="N760" s="211" t="n"/>
      <c r="O760" s="211" t="n"/>
      <c r="P760" s="211" t="n"/>
      <c r="Q760" s="211" t="n"/>
    </row>
    <row r="761" ht="15.75" customHeight="1" s="140">
      <c r="A761" s="211" t="n"/>
      <c r="B761" s="211" t="n"/>
      <c r="C761" s="239" t="n"/>
      <c r="D761" s="239" t="n"/>
      <c r="E761" s="239" t="n"/>
      <c r="F761" s="211" t="n"/>
      <c r="G761" s="211" t="n"/>
      <c r="H761" s="211" t="n"/>
      <c r="I761" s="211" t="n"/>
      <c r="J761" s="211" t="n"/>
      <c r="K761" s="211" t="n"/>
      <c r="L761" s="211" t="n"/>
      <c r="M761" s="211" t="n"/>
      <c r="N761" s="211" t="n"/>
      <c r="O761" s="211" t="n"/>
      <c r="P761" s="211" t="n"/>
      <c r="Q761" s="211" t="n"/>
    </row>
    <row r="762" ht="15.75" customHeight="1" s="140">
      <c r="A762" s="211" t="n"/>
      <c r="B762" s="211" t="n"/>
      <c r="C762" s="239" t="n"/>
      <c r="D762" s="239" t="n"/>
      <c r="E762" s="239" t="n"/>
      <c r="F762" s="211" t="n"/>
      <c r="G762" s="211" t="n"/>
      <c r="H762" s="211" t="n"/>
      <c r="I762" s="211" t="n"/>
      <c r="J762" s="211" t="n"/>
      <c r="K762" s="211" t="n"/>
      <c r="L762" s="211" t="n"/>
      <c r="M762" s="211" t="n"/>
      <c r="N762" s="211" t="n"/>
      <c r="O762" s="211" t="n"/>
      <c r="P762" s="211" t="n"/>
      <c r="Q762" s="211" t="n"/>
    </row>
    <row r="763" ht="15.75" customHeight="1" s="140">
      <c r="A763" s="211" t="n"/>
      <c r="B763" s="211" t="n"/>
      <c r="C763" s="239" t="n"/>
      <c r="D763" s="239" t="n"/>
      <c r="E763" s="239" t="n"/>
      <c r="F763" s="211" t="n"/>
      <c r="G763" s="211" t="n"/>
      <c r="H763" s="211" t="n"/>
      <c r="I763" s="211" t="n"/>
      <c r="J763" s="211" t="n"/>
      <c r="K763" s="211" t="n"/>
      <c r="L763" s="211" t="n"/>
      <c r="M763" s="211" t="n"/>
      <c r="N763" s="211" t="n"/>
      <c r="O763" s="211" t="n"/>
      <c r="P763" s="211" t="n"/>
      <c r="Q763" s="211" t="n"/>
    </row>
    <row r="764" ht="15.75" customHeight="1" s="140">
      <c r="A764" s="211" t="n"/>
      <c r="B764" s="211" t="n"/>
      <c r="C764" s="239" t="n"/>
      <c r="D764" s="239" t="n"/>
      <c r="E764" s="239" t="n"/>
      <c r="F764" s="211" t="n"/>
      <c r="G764" s="211" t="n"/>
      <c r="H764" s="211" t="n"/>
      <c r="I764" s="211" t="n"/>
      <c r="J764" s="211" t="n"/>
      <c r="K764" s="211" t="n"/>
      <c r="L764" s="211" t="n"/>
      <c r="M764" s="211" t="n"/>
      <c r="N764" s="211" t="n"/>
      <c r="O764" s="211" t="n"/>
      <c r="P764" s="211" t="n"/>
      <c r="Q764" s="211" t="n"/>
    </row>
    <row r="765" ht="15.75" customHeight="1" s="140">
      <c r="A765" s="211" t="n"/>
      <c r="B765" s="211" t="n"/>
      <c r="C765" s="239" t="n"/>
      <c r="D765" s="239" t="n"/>
      <c r="E765" s="239" t="n"/>
      <c r="F765" s="211" t="n"/>
      <c r="G765" s="211" t="n"/>
      <c r="H765" s="211" t="n"/>
      <c r="I765" s="211" t="n"/>
      <c r="J765" s="211" t="n"/>
      <c r="K765" s="211" t="n"/>
      <c r="L765" s="211" t="n"/>
      <c r="M765" s="211" t="n"/>
      <c r="N765" s="211" t="n"/>
      <c r="O765" s="211" t="n"/>
      <c r="P765" s="211" t="n"/>
      <c r="Q765" s="211" t="n"/>
    </row>
    <row r="766" ht="15.75" customHeight="1" s="140">
      <c r="A766" s="211" t="n"/>
      <c r="B766" s="211" t="n"/>
      <c r="C766" s="239" t="n"/>
      <c r="D766" s="239" t="n"/>
      <c r="E766" s="239" t="n"/>
      <c r="F766" s="211" t="n"/>
      <c r="G766" s="211" t="n"/>
      <c r="H766" s="211" t="n"/>
      <c r="I766" s="211" t="n"/>
      <c r="J766" s="211" t="n"/>
      <c r="K766" s="211" t="n"/>
      <c r="L766" s="211" t="n"/>
      <c r="M766" s="211" t="n"/>
      <c r="N766" s="211" t="n"/>
      <c r="O766" s="211" t="n"/>
      <c r="P766" s="211" t="n"/>
      <c r="Q766" s="211" t="n"/>
    </row>
    <row r="767" ht="15.75" customHeight="1" s="140">
      <c r="A767" s="211" t="n"/>
      <c r="B767" s="211" t="n"/>
      <c r="C767" s="239" t="n"/>
      <c r="D767" s="239" t="n"/>
      <c r="E767" s="239" t="n"/>
      <c r="F767" s="211" t="n"/>
      <c r="G767" s="211" t="n"/>
      <c r="H767" s="211" t="n"/>
      <c r="I767" s="211" t="n"/>
      <c r="J767" s="211" t="n"/>
      <c r="K767" s="211" t="n"/>
      <c r="L767" s="211" t="n"/>
      <c r="M767" s="211" t="n"/>
      <c r="N767" s="211" t="n"/>
      <c r="O767" s="211" t="n"/>
      <c r="P767" s="211" t="n"/>
      <c r="Q767" s="211" t="n"/>
    </row>
    <row r="768" ht="15.75" customHeight="1" s="140">
      <c r="A768" s="211" t="n"/>
      <c r="B768" s="211" t="n"/>
      <c r="C768" s="239" t="n"/>
      <c r="D768" s="239" t="n"/>
      <c r="E768" s="239" t="n"/>
      <c r="F768" s="211" t="n"/>
      <c r="G768" s="211" t="n"/>
      <c r="H768" s="211" t="n"/>
      <c r="I768" s="211" t="n"/>
      <c r="J768" s="211" t="n"/>
      <c r="K768" s="211" t="n"/>
      <c r="L768" s="211" t="n"/>
      <c r="M768" s="211" t="n"/>
      <c r="N768" s="211" t="n"/>
      <c r="O768" s="211" t="n"/>
      <c r="P768" s="211" t="n"/>
      <c r="Q768" s="211" t="n"/>
    </row>
    <row r="769" ht="15.75" customHeight="1" s="140">
      <c r="A769" s="211" t="n"/>
      <c r="B769" s="211" t="n"/>
      <c r="C769" s="239" t="n"/>
      <c r="D769" s="239" t="n"/>
      <c r="E769" s="239" t="n"/>
      <c r="F769" s="211" t="n"/>
      <c r="G769" s="211" t="n"/>
      <c r="H769" s="211" t="n"/>
      <c r="I769" s="211" t="n"/>
      <c r="J769" s="211" t="n"/>
      <c r="K769" s="211" t="n"/>
      <c r="L769" s="211" t="n"/>
      <c r="M769" s="211" t="n"/>
      <c r="N769" s="211" t="n"/>
      <c r="O769" s="211" t="n"/>
      <c r="P769" s="211" t="n"/>
      <c r="Q769" s="211" t="n"/>
    </row>
    <row r="770" ht="15.75" customHeight="1" s="140">
      <c r="A770" s="211" t="n"/>
      <c r="B770" s="211" t="n"/>
      <c r="C770" s="239" t="n"/>
      <c r="D770" s="239" t="n"/>
      <c r="E770" s="239" t="n"/>
      <c r="F770" s="211" t="n"/>
      <c r="G770" s="211" t="n"/>
      <c r="H770" s="211" t="n"/>
      <c r="I770" s="211" t="n"/>
      <c r="J770" s="211" t="n"/>
      <c r="K770" s="211" t="n"/>
      <c r="L770" s="211" t="n"/>
      <c r="M770" s="211" t="n"/>
      <c r="N770" s="211" t="n"/>
      <c r="O770" s="211" t="n"/>
      <c r="P770" s="211" t="n"/>
      <c r="Q770" s="211" t="n"/>
    </row>
    <row r="771" ht="15.75" customHeight="1" s="140">
      <c r="A771" s="211" t="n"/>
      <c r="B771" s="211" t="n"/>
      <c r="C771" s="239" t="n"/>
      <c r="D771" s="239" t="n"/>
      <c r="E771" s="239" t="n"/>
      <c r="F771" s="211" t="n"/>
      <c r="G771" s="211" t="n"/>
      <c r="H771" s="211" t="n"/>
      <c r="I771" s="211" t="n"/>
      <c r="J771" s="211" t="n"/>
      <c r="K771" s="211" t="n"/>
      <c r="L771" s="211" t="n"/>
      <c r="M771" s="211" t="n"/>
      <c r="N771" s="211" t="n"/>
      <c r="O771" s="211" t="n"/>
      <c r="P771" s="211" t="n"/>
      <c r="Q771" s="211" t="n"/>
    </row>
    <row r="772" ht="15.75" customHeight="1" s="140">
      <c r="A772" s="211" t="n"/>
      <c r="B772" s="211" t="n"/>
      <c r="C772" s="239" t="n"/>
      <c r="D772" s="239" t="n"/>
      <c r="E772" s="239" t="n"/>
      <c r="F772" s="211" t="n"/>
      <c r="G772" s="211" t="n"/>
      <c r="H772" s="211" t="n"/>
      <c r="I772" s="211" t="n"/>
      <c r="J772" s="211" t="n"/>
      <c r="K772" s="211" t="n"/>
      <c r="L772" s="211" t="n"/>
      <c r="M772" s="211" t="n"/>
      <c r="N772" s="211" t="n"/>
      <c r="O772" s="211" t="n"/>
      <c r="P772" s="211" t="n"/>
      <c r="Q772" s="211" t="n"/>
    </row>
    <row r="773" ht="15.75" customHeight="1" s="140">
      <c r="A773" s="211" t="n"/>
      <c r="B773" s="211" t="n"/>
      <c r="C773" s="239" t="n"/>
      <c r="D773" s="239" t="n"/>
      <c r="E773" s="239" t="n"/>
      <c r="F773" s="211" t="n"/>
      <c r="G773" s="211" t="n"/>
      <c r="H773" s="211" t="n"/>
      <c r="I773" s="211" t="n"/>
      <c r="J773" s="211" t="n"/>
      <c r="K773" s="211" t="n"/>
      <c r="L773" s="211" t="n"/>
      <c r="M773" s="211" t="n"/>
      <c r="N773" s="211" t="n"/>
      <c r="O773" s="211" t="n"/>
      <c r="P773" s="211" t="n"/>
      <c r="Q773" s="211" t="n"/>
    </row>
    <row r="774" ht="15.75" customHeight="1" s="140">
      <c r="A774" s="211" t="n"/>
      <c r="B774" s="211" t="n"/>
      <c r="C774" s="239" t="n"/>
      <c r="D774" s="239" t="n"/>
      <c r="E774" s="239" t="n"/>
      <c r="F774" s="211" t="n"/>
      <c r="G774" s="211" t="n"/>
      <c r="H774" s="211" t="n"/>
      <c r="I774" s="211" t="n"/>
      <c r="J774" s="211" t="n"/>
      <c r="K774" s="211" t="n"/>
      <c r="L774" s="211" t="n"/>
      <c r="M774" s="211" t="n"/>
      <c r="N774" s="211" t="n"/>
      <c r="O774" s="211" t="n"/>
      <c r="P774" s="211" t="n"/>
      <c r="Q774" s="211" t="n"/>
    </row>
    <row r="775" ht="15.75" customHeight="1" s="140">
      <c r="A775" s="211" t="n"/>
      <c r="B775" s="211" t="n"/>
      <c r="C775" s="239" t="n"/>
      <c r="D775" s="239" t="n"/>
      <c r="E775" s="239" t="n"/>
      <c r="F775" s="211" t="n"/>
      <c r="G775" s="211" t="n"/>
      <c r="H775" s="211" t="n"/>
      <c r="I775" s="211" t="n"/>
      <c r="J775" s="211" t="n"/>
      <c r="K775" s="211" t="n"/>
      <c r="L775" s="211" t="n"/>
      <c r="M775" s="211" t="n"/>
      <c r="N775" s="211" t="n"/>
      <c r="O775" s="211" t="n"/>
      <c r="P775" s="211" t="n"/>
      <c r="Q775" s="211" t="n"/>
    </row>
    <row r="776" ht="15.75" customHeight="1" s="140">
      <c r="A776" s="211" t="n"/>
      <c r="B776" s="211" t="n"/>
      <c r="C776" s="239" t="n"/>
      <c r="D776" s="239" t="n"/>
      <c r="E776" s="239" t="n"/>
      <c r="F776" s="211" t="n"/>
      <c r="G776" s="211" t="n"/>
      <c r="H776" s="211" t="n"/>
      <c r="I776" s="211" t="n"/>
      <c r="J776" s="211" t="n"/>
      <c r="K776" s="211" t="n"/>
      <c r="L776" s="211" t="n"/>
      <c r="M776" s="211" t="n"/>
      <c r="N776" s="211" t="n"/>
      <c r="O776" s="211" t="n"/>
      <c r="P776" s="211" t="n"/>
      <c r="Q776" s="211" t="n"/>
    </row>
    <row r="777" ht="15.75" customHeight="1" s="140">
      <c r="A777" s="211" t="n"/>
      <c r="B777" s="211" t="n"/>
      <c r="C777" s="239" t="n"/>
      <c r="D777" s="239" t="n"/>
      <c r="E777" s="239" t="n"/>
      <c r="F777" s="211" t="n"/>
      <c r="G777" s="211" t="n"/>
      <c r="H777" s="211" t="n"/>
      <c r="I777" s="211" t="n"/>
      <c r="J777" s="211" t="n"/>
      <c r="K777" s="211" t="n"/>
      <c r="L777" s="211" t="n"/>
      <c r="M777" s="211" t="n"/>
      <c r="N777" s="211" t="n"/>
      <c r="O777" s="211" t="n"/>
      <c r="P777" s="211" t="n"/>
      <c r="Q777" s="211" t="n"/>
    </row>
    <row r="778" ht="15.75" customHeight="1" s="140">
      <c r="A778" s="211" t="n"/>
      <c r="B778" s="211" t="n"/>
      <c r="C778" s="239" t="n"/>
      <c r="D778" s="239" t="n"/>
      <c r="E778" s="239" t="n"/>
      <c r="F778" s="211" t="n"/>
      <c r="G778" s="211" t="n"/>
      <c r="H778" s="211" t="n"/>
      <c r="I778" s="211" t="n"/>
      <c r="J778" s="211" t="n"/>
      <c r="K778" s="211" t="n"/>
      <c r="L778" s="211" t="n"/>
      <c r="M778" s="211" t="n"/>
      <c r="N778" s="211" t="n"/>
      <c r="O778" s="211" t="n"/>
      <c r="P778" s="211" t="n"/>
      <c r="Q778" s="211" t="n"/>
    </row>
    <row r="779" ht="15.75" customHeight="1" s="140">
      <c r="A779" s="211" t="n"/>
      <c r="B779" s="211" t="n"/>
      <c r="C779" s="239" t="n"/>
      <c r="D779" s="239" t="n"/>
      <c r="E779" s="239" t="n"/>
      <c r="F779" s="211" t="n"/>
      <c r="G779" s="211" t="n"/>
      <c r="H779" s="211" t="n"/>
      <c r="I779" s="211" t="n"/>
      <c r="J779" s="211" t="n"/>
      <c r="K779" s="211" t="n"/>
      <c r="L779" s="211" t="n"/>
      <c r="M779" s="211" t="n"/>
      <c r="N779" s="211" t="n"/>
      <c r="O779" s="211" t="n"/>
      <c r="P779" s="211" t="n"/>
      <c r="Q779" s="211" t="n"/>
    </row>
    <row r="780" ht="15.75" customHeight="1" s="140">
      <c r="A780" s="211" t="n"/>
      <c r="B780" s="211" t="n"/>
      <c r="C780" s="239" t="n"/>
      <c r="D780" s="239" t="n"/>
      <c r="E780" s="239" t="n"/>
      <c r="F780" s="211" t="n"/>
      <c r="G780" s="211" t="n"/>
      <c r="H780" s="211" t="n"/>
      <c r="I780" s="211" t="n"/>
      <c r="J780" s="211" t="n"/>
      <c r="K780" s="211" t="n"/>
      <c r="L780" s="211" t="n"/>
      <c r="M780" s="211" t="n"/>
      <c r="N780" s="211" t="n"/>
      <c r="O780" s="211" t="n"/>
      <c r="P780" s="211" t="n"/>
      <c r="Q780" s="211" t="n"/>
    </row>
    <row r="781" ht="15.75" customHeight="1" s="140">
      <c r="A781" s="211" t="n"/>
      <c r="B781" s="211" t="n"/>
      <c r="C781" s="239" t="n"/>
      <c r="D781" s="239" t="n"/>
      <c r="E781" s="239" t="n"/>
      <c r="F781" s="211" t="n"/>
      <c r="G781" s="211" t="n"/>
      <c r="H781" s="211" t="n"/>
      <c r="I781" s="211" t="n"/>
      <c r="J781" s="211" t="n"/>
      <c r="K781" s="211" t="n"/>
      <c r="L781" s="211" t="n"/>
      <c r="M781" s="211" t="n"/>
      <c r="N781" s="211" t="n"/>
      <c r="O781" s="211" t="n"/>
      <c r="P781" s="211" t="n"/>
      <c r="Q781" s="211" t="n"/>
    </row>
    <row r="782" ht="15.75" customHeight="1" s="140">
      <c r="A782" s="211" t="n"/>
      <c r="B782" s="211" t="n"/>
      <c r="C782" s="239" t="n"/>
      <c r="D782" s="239" t="n"/>
      <c r="E782" s="239" t="n"/>
      <c r="F782" s="211" t="n"/>
      <c r="G782" s="211" t="n"/>
      <c r="H782" s="211" t="n"/>
      <c r="I782" s="211" t="n"/>
      <c r="J782" s="211" t="n"/>
      <c r="K782" s="211" t="n"/>
      <c r="L782" s="211" t="n"/>
      <c r="M782" s="211" t="n"/>
      <c r="N782" s="211" t="n"/>
      <c r="O782" s="211" t="n"/>
      <c r="P782" s="211" t="n"/>
      <c r="Q782" s="211" t="n"/>
    </row>
    <row r="783" ht="15.75" customHeight="1" s="140">
      <c r="A783" s="211" t="n"/>
      <c r="B783" s="211" t="n"/>
      <c r="C783" s="239" t="n"/>
      <c r="D783" s="239" t="n"/>
      <c r="E783" s="239" t="n"/>
      <c r="F783" s="211" t="n"/>
      <c r="G783" s="211" t="n"/>
      <c r="H783" s="211" t="n"/>
      <c r="I783" s="211" t="n"/>
      <c r="J783" s="211" t="n"/>
      <c r="K783" s="211" t="n"/>
      <c r="L783" s="211" t="n"/>
      <c r="M783" s="211" t="n"/>
      <c r="N783" s="211" t="n"/>
      <c r="O783" s="211" t="n"/>
      <c r="P783" s="211" t="n"/>
      <c r="Q783" s="211" t="n"/>
    </row>
    <row r="784" ht="15.75" customHeight="1" s="140">
      <c r="A784" s="211" t="n"/>
      <c r="B784" s="211" t="n"/>
      <c r="C784" s="239" t="n"/>
      <c r="D784" s="239" t="n"/>
      <c r="E784" s="239" t="n"/>
      <c r="F784" s="211" t="n"/>
      <c r="G784" s="211" t="n"/>
      <c r="H784" s="211" t="n"/>
      <c r="I784" s="211" t="n"/>
      <c r="J784" s="211" t="n"/>
      <c r="K784" s="211" t="n"/>
      <c r="L784" s="211" t="n"/>
      <c r="M784" s="211" t="n"/>
      <c r="N784" s="211" t="n"/>
      <c r="O784" s="211" t="n"/>
      <c r="P784" s="211" t="n"/>
      <c r="Q784" s="211" t="n"/>
    </row>
    <row r="785" ht="15.75" customHeight="1" s="140">
      <c r="A785" s="211" t="n"/>
      <c r="B785" s="211" t="n"/>
      <c r="C785" s="239" t="n"/>
      <c r="D785" s="239" t="n"/>
      <c r="E785" s="239" t="n"/>
      <c r="F785" s="211" t="n"/>
      <c r="G785" s="211" t="n"/>
      <c r="H785" s="211" t="n"/>
      <c r="I785" s="211" t="n"/>
      <c r="J785" s="211" t="n"/>
      <c r="K785" s="211" t="n"/>
      <c r="L785" s="211" t="n"/>
      <c r="M785" s="211" t="n"/>
      <c r="N785" s="211" t="n"/>
      <c r="O785" s="211" t="n"/>
      <c r="P785" s="211" t="n"/>
      <c r="Q785" s="211" t="n"/>
    </row>
    <row r="786" ht="15.75" customHeight="1" s="140">
      <c r="A786" s="211" t="n"/>
      <c r="B786" s="211" t="n"/>
      <c r="C786" s="239" t="n"/>
      <c r="D786" s="239" t="n"/>
      <c r="E786" s="239" t="n"/>
      <c r="F786" s="211" t="n"/>
      <c r="G786" s="211" t="n"/>
      <c r="H786" s="211" t="n"/>
      <c r="I786" s="211" t="n"/>
      <c r="J786" s="211" t="n"/>
      <c r="K786" s="211" t="n"/>
      <c r="L786" s="211" t="n"/>
      <c r="M786" s="211" t="n"/>
      <c r="N786" s="211" t="n"/>
      <c r="O786" s="211" t="n"/>
      <c r="P786" s="211" t="n"/>
      <c r="Q786" s="211" t="n"/>
    </row>
    <row r="787" ht="15.75" customHeight="1" s="140">
      <c r="A787" s="211" t="n"/>
      <c r="B787" s="211" t="n"/>
      <c r="C787" s="239" t="n"/>
      <c r="D787" s="239" t="n"/>
      <c r="E787" s="239" t="n"/>
      <c r="F787" s="211" t="n"/>
      <c r="G787" s="211" t="n"/>
      <c r="H787" s="211" t="n"/>
      <c r="I787" s="211" t="n"/>
      <c r="J787" s="211" t="n"/>
      <c r="K787" s="211" t="n"/>
      <c r="L787" s="211" t="n"/>
      <c r="M787" s="211" t="n"/>
      <c r="N787" s="211" t="n"/>
      <c r="O787" s="211" t="n"/>
      <c r="P787" s="211" t="n"/>
      <c r="Q787" s="211" t="n"/>
    </row>
    <row r="788" ht="15.75" customHeight="1" s="140">
      <c r="A788" s="211" t="n"/>
      <c r="B788" s="211" t="n"/>
      <c r="C788" s="239" t="n"/>
      <c r="D788" s="239" t="n"/>
      <c r="E788" s="239" t="n"/>
      <c r="F788" s="211" t="n"/>
      <c r="G788" s="211" t="n"/>
      <c r="H788" s="211" t="n"/>
      <c r="I788" s="211" t="n"/>
      <c r="J788" s="211" t="n"/>
      <c r="K788" s="211" t="n"/>
      <c r="L788" s="211" t="n"/>
      <c r="M788" s="211" t="n"/>
      <c r="N788" s="211" t="n"/>
      <c r="O788" s="211" t="n"/>
      <c r="P788" s="211" t="n"/>
      <c r="Q788" s="211" t="n"/>
    </row>
    <row r="789" ht="15.75" customHeight="1" s="140">
      <c r="A789" s="211" t="n"/>
      <c r="B789" s="211" t="n"/>
      <c r="C789" s="239" t="n"/>
      <c r="D789" s="239" t="n"/>
      <c r="E789" s="239" t="n"/>
      <c r="F789" s="211" t="n"/>
      <c r="G789" s="211" t="n"/>
      <c r="H789" s="211" t="n"/>
      <c r="I789" s="211" t="n"/>
      <c r="J789" s="211" t="n"/>
      <c r="K789" s="211" t="n"/>
      <c r="L789" s="211" t="n"/>
      <c r="M789" s="211" t="n"/>
      <c r="N789" s="211" t="n"/>
      <c r="O789" s="211" t="n"/>
      <c r="P789" s="211" t="n"/>
      <c r="Q789" s="211" t="n"/>
    </row>
    <row r="790" ht="15.75" customHeight="1" s="140">
      <c r="A790" s="211" t="n"/>
      <c r="B790" s="211" t="n"/>
      <c r="C790" s="239" t="n"/>
      <c r="D790" s="239" t="n"/>
      <c r="E790" s="239" t="n"/>
      <c r="F790" s="211" t="n"/>
      <c r="G790" s="211" t="n"/>
      <c r="H790" s="211" t="n"/>
      <c r="I790" s="211" t="n"/>
      <c r="J790" s="211" t="n"/>
      <c r="K790" s="211" t="n"/>
      <c r="L790" s="211" t="n"/>
      <c r="M790" s="211" t="n"/>
      <c r="N790" s="211" t="n"/>
      <c r="O790" s="211" t="n"/>
      <c r="P790" s="211" t="n"/>
      <c r="Q790" s="211" t="n"/>
    </row>
    <row r="791" ht="15.75" customHeight="1" s="140">
      <c r="A791" s="211" t="n"/>
      <c r="B791" s="211" t="n"/>
      <c r="C791" s="239" t="n"/>
      <c r="D791" s="239" t="n"/>
      <c r="E791" s="239" t="n"/>
      <c r="F791" s="211" t="n"/>
      <c r="G791" s="211" t="n"/>
      <c r="H791" s="211" t="n"/>
      <c r="I791" s="211" t="n"/>
      <c r="J791" s="211" t="n"/>
      <c r="K791" s="211" t="n"/>
      <c r="L791" s="211" t="n"/>
      <c r="M791" s="211" t="n"/>
      <c r="N791" s="211" t="n"/>
      <c r="O791" s="211" t="n"/>
      <c r="P791" s="211" t="n"/>
      <c r="Q791" s="211" t="n"/>
    </row>
    <row r="792" ht="15.75" customHeight="1" s="140">
      <c r="A792" s="211" t="n"/>
      <c r="B792" s="211" t="n"/>
      <c r="C792" s="239" t="n"/>
      <c r="D792" s="239" t="n"/>
      <c r="E792" s="239" t="n"/>
      <c r="F792" s="211" t="n"/>
      <c r="G792" s="211" t="n"/>
      <c r="H792" s="211" t="n"/>
      <c r="I792" s="211" t="n"/>
      <c r="J792" s="211" t="n"/>
      <c r="K792" s="211" t="n"/>
      <c r="L792" s="211" t="n"/>
      <c r="M792" s="211" t="n"/>
      <c r="N792" s="211" t="n"/>
      <c r="O792" s="211" t="n"/>
      <c r="P792" s="211" t="n"/>
      <c r="Q792" s="211" t="n"/>
    </row>
    <row r="793" ht="15.75" customHeight="1" s="140">
      <c r="A793" s="211" t="n"/>
      <c r="B793" s="211" t="n"/>
      <c r="C793" s="239" t="n"/>
      <c r="D793" s="239" t="n"/>
      <c r="E793" s="239" t="n"/>
      <c r="F793" s="211" t="n"/>
      <c r="G793" s="211" t="n"/>
      <c r="H793" s="211" t="n"/>
      <c r="I793" s="211" t="n"/>
      <c r="J793" s="211" t="n"/>
      <c r="K793" s="211" t="n"/>
      <c r="L793" s="211" t="n"/>
      <c r="M793" s="211" t="n"/>
      <c r="N793" s="211" t="n"/>
      <c r="O793" s="211" t="n"/>
      <c r="P793" s="211" t="n"/>
      <c r="Q793" s="211" t="n"/>
    </row>
    <row r="794" ht="15.75" customHeight="1" s="140">
      <c r="A794" s="211" t="n"/>
      <c r="B794" s="211" t="n"/>
      <c r="C794" s="239" t="n"/>
      <c r="D794" s="239" t="n"/>
      <c r="E794" s="239" t="n"/>
      <c r="F794" s="211" t="n"/>
      <c r="G794" s="211" t="n"/>
      <c r="H794" s="211" t="n"/>
      <c r="I794" s="211" t="n"/>
      <c r="J794" s="211" t="n"/>
      <c r="K794" s="211" t="n"/>
      <c r="L794" s="211" t="n"/>
      <c r="M794" s="211" t="n"/>
      <c r="N794" s="211" t="n"/>
      <c r="O794" s="211" t="n"/>
      <c r="P794" s="211" t="n"/>
      <c r="Q794" s="211" t="n"/>
    </row>
    <row r="795" ht="15.75" customHeight="1" s="140">
      <c r="A795" s="211" t="n"/>
      <c r="B795" s="211" t="n"/>
      <c r="C795" s="239" t="n"/>
      <c r="D795" s="239" t="n"/>
      <c r="E795" s="239" t="n"/>
      <c r="F795" s="211" t="n"/>
      <c r="G795" s="211" t="n"/>
      <c r="H795" s="211" t="n"/>
      <c r="I795" s="211" t="n"/>
      <c r="J795" s="211" t="n"/>
      <c r="K795" s="211" t="n"/>
      <c r="L795" s="211" t="n"/>
      <c r="M795" s="211" t="n"/>
      <c r="N795" s="211" t="n"/>
      <c r="O795" s="211" t="n"/>
      <c r="P795" s="211" t="n"/>
      <c r="Q795" s="211" t="n"/>
    </row>
    <row r="796" ht="15.75" customHeight="1" s="140">
      <c r="A796" s="211" t="n"/>
      <c r="B796" s="211" t="n"/>
      <c r="C796" s="239" t="n"/>
      <c r="D796" s="239" t="n"/>
      <c r="E796" s="239" t="n"/>
      <c r="F796" s="211" t="n"/>
      <c r="G796" s="211" t="n"/>
      <c r="H796" s="211" t="n"/>
      <c r="I796" s="211" t="n"/>
      <c r="J796" s="211" t="n"/>
      <c r="K796" s="211" t="n"/>
      <c r="L796" s="211" t="n"/>
      <c r="M796" s="211" t="n"/>
      <c r="N796" s="211" t="n"/>
      <c r="O796" s="211" t="n"/>
      <c r="P796" s="211" t="n"/>
      <c r="Q796" s="211" t="n"/>
    </row>
    <row r="797" ht="15.75" customHeight="1" s="140">
      <c r="A797" s="211" t="n"/>
      <c r="B797" s="211" t="n"/>
      <c r="C797" s="239" t="n"/>
      <c r="D797" s="239" t="n"/>
      <c r="E797" s="239" t="n"/>
      <c r="F797" s="211" t="n"/>
      <c r="G797" s="211" t="n"/>
      <c r="H797" s="211" t="n"/>
      <c r="I797" s="211" t="n"/>
      <c r="J797" s="211" t="n"/>
      <c r="K797" s="211" t="n"/>
      <c r="L797" s="211" t="n"/>
      <c r="M797" s="211" t="n"/>
      <c r="N797" s="211" t="n"/>
      <c r="O797" s="211" t="n"/>
      <c r="P797" s="211" t="n"/>
      <c r="Q797" s="211" t="n"/>
    </row>
    <row r="798" ht="15.75" customHeight="1" s="140">
      <c r="A798" s="211" t="n"/>
      <c r="B798" s="211" t="n"/>
      <c r="C798" s="239" t="n"/>
      <c r="D798" s="239" t="n"/>
      <c r="E798" s="239" t="n"/>
      <c r="F798" s="211" t="n"/>
      <c r="G798" s="211" t="n"/>
      <c r="H798" s="211" t="n"/>
      <c r="I798" s="211" t="n"/>
      <c r="J798" s="211" t="n"/>
      <c r="K798" s="211" t="n"/>
      <c r="L798" s="211" t="n"/>
      <c r="M798" s="211" t="n"/>
      <c r="N798" s="211" t="n"/>
      <c r="O798" s="211" t="n"/>
      <c r="P798" s="211" t="n"/>
      <c r="Q798" s="211" t="n"/>
    </row>
    <row r="799" ht="15.75" customHeight="1" s="140">
      <c r="A799" s="211" t="n"/>
      <c r="B799" s="211" t="n"/>
      <c r="C799" s="239" t="n"/>
      <c r="D799" s="239" t="n"/>
      <c r="E799" s="239" t="n"/>
      <c r="F799" s="211" t="n"/>
      <c r="G799" s="211" t="n"/>
      <c r="H799" s="211" t="n"/>
      <c r="I799" s="211" t="n"/>
      <c r="J799" s="211" t="n"/>
      <c r="K799" s="211" t="n"/>
      <c r="L799" s="211" t="n"/>
      <c r="M799" s="211" t="n"/>
      <c r="N799" s="211" t="n"/>
      <c r="O799" s="211" t="n"/>
      <c r="P799" s="211" t="n"/>
      <c r="Q799" s="211" t="n"/>
    </row>
    <row r="800" ht="15.75" customHeight="1" s="140">
      <c r="A800" s="211" t="n"/>
      <c r="B800" s="211" t="n"/>
      <c r="C800" s="239" t="n"/>
      <c r="D800" s="239" t="n"/>
      <c r="E800" s="239" t="n"/>
      <c r="F800" s="211" t="n"/>
      <c r="G800" s="211" t="n"/>
      <c r="H800" s="211" t="n"/>
      <c r="I800" s="211" t="n"/>
      <c r="J800" s="211" t="n"/>
      <c r="K800" s="211" t="n"/>
      <c r="L800" s="211" t="n"/>
      <c r="M800" s="211" t="n"/>
      <c r="N800" s="211" t="n"/>
      <c r="O800" s="211" t="n"/>
      <c r="P800" s="211" t="n"/>
      <c r="Q800" s="211" t="n"/>
    </row>
    <row r="801" ht="15.75" customHeight="1" s="140">
      <c r="A801" s="211" t="n"/>
      <c r="B801" s="211" t="n"/>
      <c r="C801" s="239" t="n"/>
      <c r="D801" s="239" t="n"/>
      <c r="E801" s="239" t="n"/>
      <c r="F801" s="211" t="n"/>
      <c r="G801" s="211" t="n"/>
      <c r="H801" s="211" t="n"/>
      <c r="I801" s="211" t="n"/>
      <c r="J801" s="211" t="n"/>
      <c r="K801" s="211" t="n"/>
      <c r="L801" s="211" t="n"/>
      <c r="M801" s="211" t="n"/>
      <c r="N801" s="211" t="n"/>
      <c r="O801" s="211" t="n"/>
      <c r="P801" s="211" t="n"/>
      <c r="Q801" s="211" t="n"/>
    </row>
    <row r="802" ht="15.75" customHeight="1" s="140">
      <c r="A802" s="211" t="n"/>
      <c r="B802" s="211" t="n"/>
      <c r="C802" s="239" t="n"/>
      <c r="D802" s="239" t="n"/>
      <c r="E802" s="239" t="n"/>
      <c r="F802" s="211" t="n"/>
      <c r="G802" s="211" t="n"/>
      <c r="H802" s="211" t="n"/>
      <c r="I802" s="211" t="n"/>
      <c r="J802" s="211" t="n"/>
      <c r="K802" s="211" t="n"/>
      <c r="L802" s="211" t="n"/>
      <c r="M802" s="211" t="n"/>
      <c r="N802" s="211" t="n"/>
      <c r="O802" s="211" t="n"/>
      <c r="P802" s="211" t="n"/>
      <c r="Q802" s="211" t="n"/>
    </row>
    <row r="803" ht="15.75" customHeight="1" s="140">
      <c r="A803" s="211" t="n"/>
      <c r="B803" s="211" t="n"/>
      <c r="C803" s="239" t="n"/>
      <c r="D803" s="239" t="n"/>
      <c r="E803" s="239" t="n"/>
      <c r="F803" s="211" t="n"/>
      <c r="G803" s="211" t="n"/>
      <c r="H803" s="211" t="n"/>
      <c r="I803" s="211" t="n"/>
      <c r="J803" s="211" t="n"/>
      <c r="K803" s="211" t="n"/>
      <c r="L803" s="211" t="n"/>
      <c r="M803" s="211" t="n"/>
      <c r="N803" s="211" t="n"/>
      <c r="O803" s="211" t="n"/>
      <c r="P803" s="211" t="n"/>
      <c r="Q803" s="211" t="n"/>
    </row>
    <row r="804" ht="15.75" customHeight="1" s="140">
      <c r="A804" s="211" t="n"/>
      <c r="B804" s="211" t="n"/>
      <c r="C804" s="239" t="n"/>
      <c r="D804" s="239" t="n"/>
      <c r="E804" s="239" t="n"/>
      <c r="F804" s="211" t="n"/>
      <c r="G804" s="211" t="n"/>
      <c r="H804" s="211" t="n"/>
      <c r="I804" s="211" t="n"/>
      <c r="J804" s="211" t="n"/>
      <c r="K804" s="211" t="n"/>
      <c r="L804" s="211" t="n"/>
      <c r="M804" s="211" t="n"/>
      <c r="N804" s="211" t="n"/>
      <c r="O804" s="211" t="n"/>
      <c r="P804" s="211" t="n"/>
      <c r="Q804" s="211" t="n"/>
    </row>
    <row r="805" ht="15.75" customHeight="1" s="140">
      <c r="A805" s="211" t="n"/>
      <c r="B805" s="211" t="n"/>
      <c r="C805" s="239" t="n"/>
      <c r="D805" s="239" t="n"/>
      <c r="E805" s="239" t="n"/>
      <c r="F805" s="211" t="n"/>
      <c r="G805" s="211" t="n"/>
      <c r="H805" s="211" t="n"/>
      <c r="I805" s="211" t="n"/>
      <c r="J805" s="211" t="n"/>
      <c r="K805" s="211" t="n"/>
      <c r="L805" s="211" t="n"/>
      <c r="M805" s="211" t="n"/>
      <c r="N805" s="211" t="n"/>
      <c r="O805" s="211" t="n"/>
      <c r="P805" s="211" t="n"/>
      <c r="Q805" s="211" t="n"/>
    </row>
    <row r="806" ht="15.75" customHeight="1" s="140">
      <c r="A806" s="211" t="n"/>
      <c r="B806" s="211" t="n"/>
      <c r="C806" s="239" t="n"/>
      <c r="D806" s="239" t="n"/>
      <c r="E806" s="239" t="n"/>
      <c r="F806" s="211" t="n"/>
      <c r="G806" s="211" t="n"/>
      <c r="H806" s="211" t="n"/>
      <c r="I806" s="211" t="n"/>
      <c r="J806" s="211" t="n"/>
      <c r="K806" s="211" t="n"/>
      <c r="L806" s="211" t="n"/>
      <c r="M806" s="211" t="n"/>
      <c r="N806" s="211" t="n"/>
      <c r="O806" s="211" t="n"/>
      <c r="P806" s="211" t="n"/>
      <c r="Q806" s="211" t="n"/>
    </row>
    <row r="807" ht="15.75" customHeight="1" s="140">
      <c r="A807" s="211" t="n"/>
      <c r="B807" s="211" t="n"/>
      <c r="C807" s="239" t="n"/>
      <c r="D807" s="239" t="n"/>
      <c r="E807" s="239" t="n"/>
      <c r="F807" s="211" t="n"/>
      <c r="G807" s="211" t="n"/>
      <c r="H807" s="211" t="n"/>
      <c r="I807" s="211" t="n"/>
      <c r="J807" s="211" t="n"/>
      <c r="K807" s="211" t="n"/>
      <c r="L807" s="211" t="n"/>
      <c r="M807" s="211" t="n"/>
      <c r="N807" s="211" t="n"/>
      <c r="O807" s="211" t="n"/>
      <c r="P807" s="211" t="n"/>
      <c r="Q807" s="211" t="n"/>
    </row>
    <row r="808" ht="15.75" customHeight="1" s="140">
      <c r="A808" s="211" t="n"/>
      <c r="B808" s="211" t="n"/>
      <c r="C808" s="239" t="n"/>
      <c r="D808" s="239" t="n"/>
      <c r="E808" s="239" t="n"/>
      <c r="F808" s="211" t="n"/>
      <c r="G808" s="211" t="n"/>
      <c r="H808" s="211" t="n"/>
      <c r="I808" s="211" t="n"/>
      <c r="J808" s="211" t="n"/>
      <c r="K808" s="211" t="n"/>
      <c r="L808" s="211" t="n"/>
      <c r="M808" s="211" t="n"/>
      <c r="N808" s="211" t="n"/>
      <c r="O808" s="211" t="n"/>
      <c r="P808" s="211" t="n"/>
      <c r="Q808" s="211" t="n"/>
    </row>
    <row r="809" ht="15.75" customHeight="1" s="140">
      <c r="A809" s="211" t="n"/>
      <c r="B809" s="211" t="n"/>
      <c r="C809" s="239" t="n"/>
      <c r="D809" s="239" t="n"/>
      <c r="E809" s="239" t="n"/>
      <c r="F809" s="211" t="n"/>
      <c r="G809" s="211" t="n"/>
      <c r="H809" s="211" t="n"/>
      <c r="I809" s="211" t="n"/>
      <c r="J809" s="211" t="n"/>
      <c r="K809" s="211" t="n"/>
      <c r="L809" s="211" t="n"/>
      <c r="M809" s="211" t="n"/>
      <c r="N809" s="211" t="n"/>
      <c r="O809" s="211" t="n"/>
      <c r="P809" s="211" t="n"/>
      <c r="Q809" s="211" t="n"/>
    </row>
    <row r="810" ht="15.75" customHeight="1" s="140">
      <c r="A810" s="211" t="n"/>
      <c r="B810" s="211" t="n"/>
      <c r="C810" s="239" t="n"/>
      <c r="D810" s="239" t="n"/>
      <c r="E810" s="239" t="n"/>
      <c r="F810" s="211" t="n"/>
      <c r="G810" s="211" t="n"/>
      <c r="H810" s="211" t="n"/>
      <c r="I810" s="211" t="n"/>
      <c r="J810" s="211" t="n"/>
      <c r="K810" s="211" t="n"/>
      <c r="L810" s="211" t="n"/>
      <c r="M810" s="211" t="n"/>
      <c r="N810" s="211" t="n"/>
      <c r="O810" s="211" t="n"/>
      <c r="P810" s="211" t="n"/>
      <c r="Q810" s="211" t="n"/>
    </row>
    <row r="811" ht="15.75" customHeight="1" s="140">
      <c r="A811" s="211" t="n"/>
      <c r="B811" s="211" t="n"/>
      <c r="C811" s="239" t="n"/>
      <c r="D811" s="239" t="n"/>
      <c r="E811" s="239" t="n"/>
      <c r="F811" s="211" t="n"/>
      <c r="G811" s="211" t="n"/>
      <c r="H811" s="211" t="n"/>
      <c r="I811" s="211" t="n"/>
      <c r="J811" s="211" t="n"/>
      <c r="K811" s="211" t="n"/>
      <c r="L811" s="211" t="n"/>
      <c r="M811" s="211" t="n"/>
      <c r="N811" s="211" t="n"/>
      <c r="O811" s="211" t="n"/>
      <c r="P811" s="211" t="n"/>
      <c r="Q811" s="211" t="n"/>
    </row>
    <row r="812" ht="15.75" customHeight="1" s="140">
      <c r="A812" s="211" t="n"/>
      <c r="B812" s="211" t="n"/>
      <c r="C812" s="239" t="n"/>
      <c r="D812" s="239" t="n"/>
      <c r="E812" s="239" t="n"/>
      <c r="F812" s="211" t="n"/>
      <c r="G812" s="211" t="n"/>
      <c r="H812" s="211" t="n"/>
      <c r="I812" s="211" t="n"/>
      <c r="J812" s="211" t="n"/>
      <c r="K812" s="211" t="n"/>
      <c r="L812" s="211" t="n"/>
      <c r="M812" s="211" t="n"/>
      <c r="N812" s="211" t="n"/>
      <c r="O812" s="211" t="n"/>
      <c r="P812" s="211" t="n"/>
      <c r="Q812" s="211" t="n"/>
    </row>
    <row r="813" ht="15.75" customHeight="1" s="140">
      <c r="A813" s="211" t="n"/>
      <c r="B813" s="211" t="n"/>
      <c r="C813" s="239" t="n"/>
      <c r="D813" s="239" t="n"/>
      <c r="E813" s="239" t="n"/>
      <c r="F813" s="211" t="n"/>
      <c r="G813" s="211" t="n"/>
      <c r="H813" s="211" t="n"/>
      <c r="I813" s="211" t="n"/>
      <c r="J813" s="211" t="n"/>
      <c r="K813" s="211" t="n"/>
      <c r="L813" s="211" t="n"/>
      <c r="M813" s="211" t="n"/>
      <c r="N813" s="211" t="n"/>
      <c r="O813" s="211" t="n"/>
      <c r="P813" s="211" t="n"/>
      <c r="Q813" s="211" t="n"/>
    </row>
    <row r="814" ht="15.75" customHeight="1" s="140">
      <c r="A814" s="211" t="n"/>
      <c r="B814" s="211" t="n"/>
      <c r="C814" s="239" t="n"/>
      <c r="D814" s="239" t="n"/>
      <c r="E814" s="239" t="n"/>
      <c r="F814" s="211" t="n"/>
      <c r="G814" s="211" t="n"/>
      <c r="H814" s="211" t="n"/>
      <c r="I814" s="211" t="n"/>
      <c r="J814" s="211" t="n"/>
      <c r="K814" s="211" t="n"/>
      <c r="L814" s="211" t="n"/>
      <c r="M814" s="211" t="n"/>
      <c r="N814" s="211" t="n"/>
      <c r="O814" s="211" t="n"/>
      <c r="P814" s="211" t="n"/>
      <c r="Q814" s="211" t="n"/>
    </row>
    <row r="815" ht="15.75" customHeight="1" s="140">
      <c r="A815" s="211" t="n"/>
      <c r="B815" s="211" t="n"/>
      <c r="C815" s="239" t="n"/>
      <c r="D815" s="239" t="n"/>
      <c r="E815" s="239" t="n"/>
      <c r="F815" s="211" t="n"/>
      <c r="G815" s="211" t="n"/>
      <c r="H815" s="211" t="n"/>
      <c r="I815" s="211" t="n"/>
      <c r="J815" s="211" t="n"/>
      <c r="K815" s="211" t="n"/>
      <c r="L815" s="211" t="n"/>
      <c r="M815" s="211" t="n"/>
      <c r="N815" s="211" t="n"/>
      <c r="O815" s="211" t="n"/>
      <c r="P815" s="211" t="n"/>
      <c r="Q815" s="211" t="n"/>
    </row>
    <row r="816" ht="15.75" customHeight="1" s="140">
      <c r="A816" s="211" t="n"/>
      <c r="B816" s="211" t="n"/>
      <c r="C816" s="239" t="n"/>
      <c r="D816" s="239" t="n"/>
      <c r="E816" s="239" t="n"/>
      <c r="F816" s="211" t="n"/>
      <c r="G816" s="211" t="n"/>
      <c r="H816" s="211" t="n"/>
      <c r="I816" s="211" t="n"/>
      <c r="J816" s="211" t="n"/>
      <c r="K816" s="211" t="n"/>
      <c r="L816" s="211" t="n"/>
      <c r="M816" s="211" t="n"/>
      <c r="N816" s="211" t="n"/>
      <c r="O816" s="211" t="n"/>
      <c r="P816" s="211" t="n"/>
      <c r="Q816" s="211" t="n"/>
    </row>
    <row r="817" ht="15.75" customHeight="1" s="140">
      <c r="A817" s="211" t="n"/>
      <c r="B817" s="211" t="n"/>
      <c r="C817" s="239" t="n"/>
      <c r="D817" s="239" t="n"/>
      <c r="E817" s="239" t="n"/>
      <c r="F817" s="211" t="n"/>
      <c r="G817" s="211" t="n"/>
      <c r="H817" s="211" t="n"/>
      <c r="I817" s="211" t="n"/>
      <c r="J817" s="211" t="n"/>
      <c r="K817" s="211" t="n"/>
      <c r="L817" s="211" t="n"/>
      <c r="M817" s="211" t="n"/>
      <c r="N817" s="211" t="n"/>
      <c r="O817" s="211" t="n"/>
      <c r="P817" s="211" t="n"/>
      <c r="Q817" s="211" t="n"/>
    </row>
    <row r="818" ht="15.75" customHeight="1" s="140">
      <c r="A818" s="211" t="n"/>
      <c r="B818" s="211" t="n"/>
      <c r="C818" s="239" t="n"/>
      <c r="D818" s="239" t="n"/>
      <c r="E818" s="239" t="n"/>
      <c r="F818" s="211" t="n"/>
      <c r="G818" s="211" t="n"/>
      <c r="H818" s="211" t="n"/>
      <c r="I818" s="211" t="n"/>
      <c r="J818" s="211" t="n"/>
      <c r="K818" s="211" t="n"/>
      <c r="L818" s="211" t="n"/>
      <c r="M818" s="211" t="n"/>
      <c r="N818" s="211" t="n"/>
      <c r="O818" s="211" t="n"/>
      <c r="P818" s="211" t="n"/>
      <c r="Q818" s="211" t="n"/>
    </row>
    <row r="819" ht="15.75" customHeight="1" s="140">
      <c r="A819" s="211" t="n"/>
      <c r="B819" s="211" t="n"/>
      <c r="C819" s="239" t="n"/>
      <c r="D819" s="239" t="n"/>
      <c r="E819" s="239" t="n"/>
      <c r="F819" s="211" t="n"/>
      <c r="G819" s="211" t="n"/>
      <c r="H819" s="211" t="n"/>
      <c r="I819" s="211" t="n"/>
      <c r="J819" s="211" t="n"/>
      <c r="K819" s="211" t="n"/>
      <c r="L819" s="211" t="n"/>
      <c r="M819" s="211" t="n"/>
      <c r="N819" s="211" t="n"/>
      <c r="O819" s="211" t="n"/>
      <c r="P819" s="211" t="n"/>
      <c r="Q819" s="211" t="n"/>
    </row>
    <row r="820" ht="15.75" customHeight="1" s="140">
      <c r="A820" s="211" t="n"/>
      <c r="B820" s="211" t="n"/>
      <c r="C820" s="239" t="n"/>
      <c r="D820" s="239" t="n"/>
      <c r="E820" s="239" t="n"/>
      <c r="F820" s="211" t="n"/>
      <c r="G820" s="211" t="n"/>
      <c r="H820" s="211" t="n"/>
      <c r="I820" s="211" t="n"/>
      <c r="J820" s="211" t="n"/>
      <c r="K820" s="211" t="n"/>
      <c r="L820" s="211" t="n"/>
      <c r="M820" s="211" t="n"/>
      <c r="N820" s="211" t="n"/>
      <c r="O820" s="211" t="n"/>
      <c r="P820" s="211" t="n"/>
      <c r="Q820" s="211" t="n"/>
    </row>
    <row r="821" ht="15.75" customHeight="1" s="140">
      <c r="A821" s="211" t="n"/>
      <c r="B821" s="211" t="n"/>
      <c r="C821" s="239" t="n"/>
      <c r="D821" s="239" t="n"/>
      <c r="E821" s="239" t="n"/>
      <c r="F821" s="211" t="n"/>
      <c r="G821" s="211" t="n"/>
      <c r="H821" s="211" t="n"/>
      <c r="I821" s="211" t="n"/>
      <c r="J821" s="211" t="n"/>
      <c r="K821" s="211" t="n"/>
      <c r="L821" s="211" t="n"/>
      <c r="M821" s="211" t="n"/>
      <c r="N821" s="211" t="n"/>
      <c r="O821" s="211" t="n"/>
      <c r="P821" s="211" t="n"/>
      <c r="Q821" s="211" t="n"/>
    </row>
    <row r="822" ht="15.75" customHeight="1" s="140">
      <c r="A822" s="211" t="n"/>
      <c r="B822" s="211" t="n"/>
      <c r="C822" s="239" t="n"/>
      <c r="D822" s="239" t="n"/>
      <c r="E822" s="239" t="n"/>
      <c r="F822" s="211" t="n"/>
      <c r="G822" s="211" t="n"/>
      <c r="H822" s="211" t="n"/>
      <c r="I822" s="211" t="n"/>
      <c r="J822" s="211" t="n"/>
      <c r="K822" s="211" t="n"/>
      <c r="L822" s="211" t="n"/>
      <c r="M822" s="211" t="n"/>
      <c r="N822" s="211" t="n"/>
      <c r="O822" s="211" t="n"/>
      <c r="P822" s="211" t="n"/>
      <c r="Q822" s="211" t="n"/>
    </row>
    <row r="823" ht="15.75" customHeight="1" s="140">
      <c r="A823" s="211" t="n"/>
      <c r="B823" s="211" t="n"/>
      <c r="C823" s="239" t="n"/>
      <c r="D823" s="239" t="n"/>
      <c r="E823" s="239" t="n"/>
      <c r="F823" s="211" t="n"/>
      <c r="G823" s="211" t="n"/>
      <c r="H823" s="211" t="n"/>
      <c r="I823" s="211" t="n"/>
      <c r="J823" s="211" t="n"/>
      <c r="K823" s="211" t="n"/>
      <c r="L823" s="211" t="n"/>
      <c r="M823" s="211" t="n"/>
      <c r="N823" s="211" t="n"/>
      <c r="O823" s="211" t="n"/>
      <c r="P823" s="211" t="n"/>
      <c r="Q823" s="211" t="n"/>
    </row>
    <row r="824" ht="15.75" customHeight="1" s="140">
      <c r="A824" s="211" t="n"/>
      <c r="B824" s="211" t="n"/>
      <c r="C824" s="239" t="n"/>
      <c r="D824" s="239" t="n"/>
      <c r="E824" s="239" t="n"/>
      <c r="F824" s="211" t="n"/>
      <c r="G824" s="211" t="n"/>
      <c r="H824" s="211" t="n"/>
      <c r="I824" s="211" t="n"/>
      <c r="J824" s="211" t="n"/>
      <c r="K824" s="211" t="n"/>
      <c r="L824" s="211" t="n"/>
      <c r="M824" s="211" t="n"/>
      <c r="N824" s="211" t="n"/>
      <c r="O824" s="211" t="n"/>
      <c r="P824" s="211" t="n"/>
      <c r="Q824" s="211" t="n"/>
    </row>
    <row r="825" ht="15.75" customHeight="1" s="140">
      <c r="A825" s="211" t="n"/>
      <c r="B825" s="211" t="n"/>
      <c r="C825" s="239" t="n"/>
      <c r="D825" s="239" t="n"/>
      <c r="E825" s="239" t="n"/>
      <c r="F825" s="211" t="n"/>
      <c r="G825" s="211" t="n"/>
      <c r="H825" s="211" t="n"/>
      <c r="I825" s="211" t="n"/>
      <c r="J825" s="211" t="n"/>
      <c r="K825" s="211" t="n"/>
      <c r="L825" s="211" t="n"/>
      <c r="M825" s="211" t="n"/>
      <c r="N825" s="211" t="n"/>
      <c r="O825" s="211" t="n"/>
      <c r="P825" s="211" t="n"/>
      <c r="Q825" s="211" t="n"/>
    </row>
    <row r="826" ht="15.75" customHeight="1" s="140">
      <c r="A826" s="211" t="n"/>
      <c r="B826" s="211" t="n"/>
      <c r="C826" s="239" t="n"/>
      <c r="D826" s="239" t="n"/>
      <c r="E826" s="239" t="n"/>
      <c r="F826" s="211" t="n"/>
      <c r="G826" s="211" t="n"/>
      <c r="H826" s="211" t="n"/>
      <c r="I826" s="211" t="n"/>
      <c r="J826" s="211" t="n"/>
      <c r="K826" s="211" t="n"/>
      <c r="L826" s="211" t="n"/>
      <c r="M826" s="211" t="n"/>
      <c r="N826" s="211" t="n"/>
      <c r="O826" s="211" t="n"/>
      <c r="P826" s="211" t="n"/>
      <c r="Q826" s="211" t="n"/>
    </row>
    <row r="827" ht="15.75" customHeight="1" s="140">
      <c r="A827" s="211" t="n"/>
      <c r="B827" s="211" t="n"/>
      <c r="C827" s="239" t="n"/>
      <c r="D827" s="239" t="n"/>
      <c r="E827" s="239" t="n"/>
      <c r="F827" s="211" t="n"/>
      <c r="G827" s="211" t="n"/>
      <c r="H827" s="211" t="n"/>
      <c r="I827" s="211" t="n"/>
      <c r="J827" s="211" t="n"/>
      <c r="K827" s="211" t="n"/>
      <c r="L827" s="211" t="n"/>
      <c r="M827" s="211" t="n"/>
      <c r="N827" s="211" t="n"/>
      <c r="O827" s="211" t="n"/>
      <c r="P827" s="211" t="n"/>
      <c r="Q827" s="211" t="n"/>
    </row>
    <row r="828" ht="15.75" customHeight="1" s="140">
      <c r="A828" s="211" t="n"/>
      <c r="B828" s="211" t="n"/>
      <c r="C828" s="239" t="n"/>
      <c r="D828" s="239" t="n"/>
      <c r="E828" s="239" t="n"/>
      <c r="F828" s="211" t="n"/>
      <c r="G828" s="211" t="n"/>
      <c r="H828" s="211" t="n"/>
      <c r="I828" s="211" t="n"/>
      <c r="J828" s="211" t="n"/>
      <c r="K828" s="211" t="n"/>
      <c r="L828" s="211" t="n"/>
      <c r="M828" s="211" t="n"/>
      <c r="N828" s="211" t="n"/>
      <c r="O828" s="211" t="n"/>
      <c r="P828" s="211" t="n"/>
      <c r="Q828" s="211" t="n"/>
    </row>
    <row r="829" ht="15.75" customHeight="1" s="140">
      <c r="A829" s="211" t="n"/>
      <c r="B829" s="211" t="n"/>
      <c r="C829" s="239" t="n"/>
      <c r="D829" s="239" t="n"/>
      <c r="E829" s="239" t="n"/>
      <c r="F829" s="211" t="n"/>
      <c r="G829" s="211" t="n"/>
      <c r="H829" s="211" t="n"/>
      <c r="I829" s="211" t="n"/>
      <c r="J829" s="211" t="n"/>
      <c r="K829" s="211" t="n"/>
      <c r="L829" s="211" t="n"/>
      <c r="M829" s="211" t="n"/>
      <c r="N829" s="211" t="n"/>
      <c r="O829" s="211" t="n"/>
      <c r="P829" s="211" t="n"/>
      <c r="Q829" s="211" t="n"/>
    </row>
    <row r="830" ht="15.75" customHeight="1" s="140">
      <c r="A830" s="211" t="n"/>
      <c r="B830" s="211" t="n"/>
      <c r="C830" s="239" t="n"/>
      <c r="D830" s="239" t="n"/>
      <c r="E830" s="239" t="n"/>
      <c r="F830" s="211" t="n"/>
      <c r="G830" s="211" t="n"/>
      <c r="H830" s="211" t="n"/>
      <c r="I830" s="211" t="n"/>
      <c r="J830" s="211" t="n"/>
      <c r="K830" s="211" t="n"/>
      <c r="L830" s="211" t="n"/>
      <c r="M830" s="211" t="n"/>
      <c r="N830" s="211" t="n"/>
      <c r="O830" s="211" t="n"/>
      <c r="P830" s="211" t="n"/>
      <c r="Q830" s="211" t="n"/>
    </row>
    <row r="831" ht="15.75" customHeight="1" s="140">
      <c r="A831" s="211" t="n"/>
      <c r="B831" s="211" t="n"/>
      <c r="C831" s="239" t="n"/>
      <c r="D831" s="239" t="n"/>
      <c r="E831" s="239" t="n"/>
      <c r="F831" s="211" t="n"/>
      <c r="G831" s="211" t="n"/>
      <c r="H831" s="211" t="n"/>
      <c r="I831" s="211" t="n"/>
      <c r="J831" s="211" t="n"/>
      <c r="K831" s="211" t="n"/>
      <c r="L831" s="211" t="n"/>
      <c r="M831" s="211" t="n"/>
      <c r="N831" s="211" t="n"/>
      <c r="O831" s="211" t="n"/>
      <c r="P831" s="211" t="n"/>
      <c r="Q831" s="211" t="n"/>
    </row>
    <row r="832" ht="15.75" customHeight="1" s="140">
      <c r="A832" s="211" t="n"/>
      <c r="B832" s="211" t="n"/>
      <c r="C832" s="239" t="n"/>
      <c r="D832" s="239" t="n"/>
      <c r="E832" s="239" t="n"/>
      <c r="F832" s="211" t="n"/>
      <c r="G832" s="211" t="n"/>
      <c r="H832" s="211" t="n"/>
      <c r="I832" s="211" t="n"/>
      <c r="J832" s="211" t="n"/>
      <c r="K832" s="211" t="n"/>
      <c r="L832" s="211" t="n"/>
      <c r="M832" s="211" t="n"/>
      <c r="N832" s="211" t="n"/>
      <c r="O832" s="211" t="n"/>
      <c r="P832" s="211" t="n"/>
      <c r="Q832" s="211" t="n"/>
    </row>
    <row r="833" ht="15.75" customHeight="1" s="140">
      <c r="A833" s="211" t="n"/>
      <c r="B833" s="211" t="n"/>
      <c r="C833" s="239" t="n"/>
      <c r="D833" s="239" t="n"/>
      <c r="E833" s="239" t="n"/>
      <c r="F833" s="211" t="n"/>
      <c r="G833" s="211" t="n"/>
      <c r="H833" s="211" t="n"/>
      <c r="I833" s="211" t="n"/>
      <c r="J833" s="211" t="n"/>
      <c r="K833" s="211" t="n"/>
      <c r="L833" s="211" t="n"/>
      <c r="M833" s="211" t="n"/>
      <c r="N833" s="211" t="n"/>
      <c r="O833" s="211" t="n"/>
      <c r="P833" s="211" t="n"/>
      <c r="Q833" s="211" t="n"/>
    </row>
    <row r="834" ht="15.75" customHeight="1" s="140">
      <c r="A834" s="211" t="n"/>
      <c r="B834" s="211" t="n"/>
      <c r="C834" s="239" t="n"/>
      <c r="D834" s="239" t="n"/>
      <c r="E834" s="239" t="n"/>
      <c r="F834" s="211" t="n"/>
      <c r="G834" s="211" t="n"/>
      <c r="H834" s="211" t="n"/>
      <c r="I834" s="211" t="n"/>
      <c r="J834" s="211" t="n"/>
      <c r="K834" s="211" t="n"/>
      <c r="L834" s="211" t="n"/>
      <c r="M834" s="211" t="n"/>
      <c r="N834" s="211" t="n"/>
      <c r="O834" s="211" t="n"/>
      <c r="P834" s="211" t="n"/>
      <c r="Q834" s="211" t="n"/>
    </row>
    <row r="835" ht="15.75" customHeight="1" s="140">
      <c r="A835" s="211" t="n"/>
      <c r="B835" s="211" t="n"/>
      <c r="C835" s="239" t="n"/>
      <c r="D835" s="239" t="n"/>
      <c r="E835" s="239" t="n"/>
      <c r="F835" s="211" t="n"/>
      <c r="G835" s="211" t="n"/>
      <c r="H835" s="211" t="n"/>
      <c r="I835" s="211" t="n"/>
      <c r="J835" s="211" t="n"/>
      <c r="K835" s="211" t="n"/>
      <c r="L835" s="211" t="n"/>
      <c r="M835" s="211" t="n"/>
      <c r="N835" s="211" t="n"/>
      <c r="O835" s="211" t="n"/>
      <c r="P835" s="211" t="n"/>
      <c r="Q835" s="211" t="n"/>
    </row>
    <row r="836" ht="15.75" customHeight="1" s="140">
      <c r="A836" s="211" t="n"/>
      <c r="B836" s="211" t="n"/>
      <c r="C836" s="239" t="n"/>
      <c r="D836" s="239" t="n"/>
      <c r="E836" s="239" t="n"/>
      <c r="F836" s="211" t="n"/>
      <c r="G836" s="211" t="n"/>
      <c r="H836" s="211" t="n"/>
      <c r="I836" s="211" t="n"/>
      <c r="J836" s="211" t="n"/>
      <c r="K836" s="211" t="n"/>
      <c r="L836" s="211" t="n"/>
      <c r="M836" s="211" t="n"/>
      <c r="N836" s="211" t="n"/>
      <c r="O836" s="211" t="n"/>
      <c r="P836" s="211" t="n"/>
      <c r="Q836" s="211" t="n"/>
    </row>
    <row r="837" ht="15.75" customHeight="1" s="140">
      <c r="A837" s="211" t="n"/>
      <c r="B837" s="211" t="n"/>
      <c r="C837" s="239" t="n"/>
      <c r="D837" s="239" t="n"/>
      <c r="E837" s="239" t="n"/>
      <c r="F837" s="211" t="n"/>
      <c r="G837" s="211" t="n"/>
      <c r="H837" s="211" t="n"/>
      <c r="I837" s="211" t="n"/>
      <c r="J837" s="211" t="n"/>
      <c r="K837" s="211" t="n"/>
      <c r="L837" s="211" t="n"/>
      <c r="M837" s="211" t="n"/>
      <c r="N837" s="211" t="n"/>
      <c r="O837" s="211" t="n"/>
      <c r="P837" s="211" t="n"/>
      <c r="Q837" s="211" t="n"/>
    </row>
    <row r="838" ht="15.75" customHeight="1" s="140">
      <c r="A838" s="211" t="n"/>
      <c r="B838" s="211" t="n"/>
      <c r="C838" s="239" t="n"/>
      <c r="D838" s="239" t="n"/>
      <c r="E838" s="239" t="n"/>
      <c r="F838" s="211" t="n"/>
      <c r="G838" s="211" t="n"/>
      <c r="H838" s="211" t="n"/>
      <c r="I838" s="211" t="n"/>
      <c r="J838" s="211" t="n"/>
      <c r="K838" s="211" t="n"/>
      <c r="L838" s="211" t="n"/>
      <c r="M838" s="211" t="n"/>
      <c r="N838" s="211" t="n"/>
      <c r="O838" s="211" t="n"/>
      <c r="P838" s="211" t="n"/>
      <c r="Q838" s="211" t="n"/>
    </row>
    <row r="839" ht="15.75" customHeight="1" s="140">
      <c r="A839" s="211" t="n"/>
      <c r="B839" s="211" t="n"/>
      <c r="C839" s="239" t="n"/>
      <c r="D839" s="239" t="n"/>
      <c r="E839" s="239" t="n"/>
      <c r="F839" s="211" t="n"/>
      <c r="G839" s="211" t="n"/>
      <c r="H839" s="211" t="n"/>
      <c r="I839" s="211" t="n"/>
      <c r="J839" s="211" t="n"/>
      <c r="K839" s="211" t="n"/>
      <c r="L839" s="211" t="n"/>
      <c r="M839" s="211" t="n"/>
      <c r="N839" s="211" t="n"/>
      <c r="O839" s="211" t="n"/>
      <c r="P839" s="211" t="n"/>
      <c r="Q839" s="211" t="n"/>
    </row>
    <row r="840" ht="15.75" customHeight="1" s="140">
      <c r="A840" s="211" t="n"/>
      <c r="B840" s="211" t="n"/>
      <c r="C840" s="239" t="n"/>
      <c r="D840" s="239" t="n"/>
      <c r="E840" s="239" t="n"/>
      <c r="F840" s="211" t="n"/>
      <c r="G840" s="211" t="n"/>
      <c r="H840" s="211" t="n"/>
      <c r="I840" s="211" t="n"/>
      <c r="J840" s="211" t="n"/>
      <c r="K840" s="211" t="n"/>
      <c r="L840" s="211" t="n"/>
      <c r="M840" s="211" t="n"/>
      <c r="N840" s="211" t="n"/>
      <c r="O840" s="211" t="n"/>
      <c r="P840" s="211" t="n"/>
      <c r="Q840" s="211" t="n"/>
    </row>
    <row r="841" ht="15.75" customHeight="1" s="140">
      <c r="A841" s="211" t="n"/>
      <c r="B841" s="211" t="n"/>
      <c r="C841" s="239" t="n"/>
      <c r="D841" s="239" t="n"/>
      <c r="E841" s="239" t="n"/>
      <c r="F841" s="211" t="n"/>
      <c r="G841" s="211" t="n"/>
      <c r="H841" s="211" t="n"/>
      <c r="I841" s="211" t="n"/>
      <c r="J841" s="211" t="n"/>
      <c r="K841" s="211" t="n"/>
      <c r="L841" s="211" t="n"/>
      <c r="M841" s="211" t="n"/>
      <c r="N841" s="211" t="n"/>
      <c r="O841" s="211" t="n"/>
      <c r="P841" s="211" t="n"/>
      <c r="Q841" s="211" t="n"/>
    </row>
    <row r="842" ht="15.75" customHeight="1" s="140">
      <c r="A842" s="211" t="n"/>
      <c r="B842" s="211" t="n"/>
      <c r="C842" s="239" t="n"/>
      <c r="D842" s="239" t="n"/>
      <c r="E842" s="239" t="n"/>
      <c r="F842" s="211" t="n"/>
      <c r="G842" s="211" t="n"/>
      <c r="H842" s="211" t="n"/>
      <c r="I842" s="211" t="n"/>
      <c r="J842" s="211" t="n"/>
      <c r="K842" s="211" t="n"/>
      <c r="L842" s="211" t="n"/>
      <c r="M842" s="211" t="n"/>
      <c r="N842" s="211" t="n"/>
      <c r="O842" s="211" t="n"/>
      <c r="P842" s="211" t="n"/>
      <c r="Q842" s="211" t="n"/>
    </row>
    <row r="843" ht="15.75" customHeight="1" s="140">
      <c r="A843" s="211" t="n"/>
      <c r="B843" s="211" t="n"/>
      <c r="C843" s="239" t="n"/>
      <c r="D843" s="239" t="n"/>
      <c r="E843" s="239" t="n"/>
      <c r="F843" s="211" t="n"/>
      <c r="G843" s="211" t="n"/>
      <c r="H843" s="211" t="n"/>
      <c r="I843" s="211" t="n"/>
      <c r="J843" s="211" t="n"/>
      <c r="K843" s="211" t="n"/>
      <c r="L843" s="211" t="n"/>
      <c r="M843" s="211" t="n"/>
      <c r="N843" s="211" t="n"/>
      <c r="O843" s="211" t="n"/>
      <c r="P843" s="211" t="n"/>
      <c r="Q843" s="211" t="n"/>
    </row>
    <row r="844" ht="15.75" customHeight="1" s="140">
      <c r="A844" s="211" t="n"/>
      <c r="B844" s="211" t="n"/>
      <c r="C844" s="239" t="n"/>
      <c r="D844" s="239" t="n"/>
      <c r="E844" s="239" t="n"/>
      <c r="F844" s="211" t="n"/>
      <c r="G844" s="211" t="n"/>
      <c r="H844" s="211" t="n"/>
      <c r="I844" s="211" t="n"/>
      <c r="J844" s="211" t="n"/>
      <c r="K844" s="211" t="n"/>
      <c r="L844" s="211" t="n"/>
      <c r="M844" s="211" t="n"/>
      <c r="N844" s="211" t="n"/>
      <c r="O844" s="211" t="n"/>
      <c r="P844" s="211" t="n"/>
      <c r="Q844" s="211" t="n"/>
    </row>
    <row r="845" ht="15.75" customHeight="1" s="140">
      <c r="A845" s="211" t="n"/>
      <c r="B845" s="211" t="n"/>
      <c r="C845" s="239" t="n"/>
      <c r="D845" s="239" t="n"/>
      <c r="E845" s="239" t="n"/>
      <c r="F845" s="211" t="n"/>
      <c r="G845" s="211" t="n"/>
      <c r="H845" s="211" t="n"/>
      <c r="I845" s="211" t="n"/>
      <c r="J845" s="211" t="n"/>
      <c r="K845" s="211" t="n"/>
      <c r="L845" s="211" t="n"/>
      <c r="M845" s="211" t="n"/>
      <c r="N845" s="211" t="n"/>
      <c r="O845" s="211" t="n"/>
      <c r="P845" s="211" t="n"/>
      <c r="Q845" s="211" t="n"/>
    </row>
    <row r="846" ht="15.75" customHeight="1" s="140">
      <c r="A846" s="211" t="n"/>
      <c r="B846" s="211" t="n"/>
      <c r="C846" s="239" t="n"/>
      <c r="D846" s="239" t="n"/>
      <c r="E846" s="239" t="n"/>
      <c r="F846" s="211" t="n"/>
      <c r="G846" s="211" t="n"/>
      <c r="H846" s="211" t="n"/>
      <c r="I846" s="211" t="n"/>
      <c r="J846" s="211" t="n"/>
      <c r="K846" s="211" t="n"/>
      <c r="L846" s="211" t="n"/>
      <c r="M846" s="211" t="n"/>
      <c r="N846" s="211" t="n"/>
      <c r="O846" s="211" t="n"/>
      <c r="P846" s="211" t="n"/>
      <c r="Q846" s="211" t="n"/>
    </row>
    <row r="847" ht="15.75" customHeight="1" s="140">
      <c r="A847" s="211" t="n"/>
      <c r="B847" s="211" t="n"/>
      <c r="C847" s="239" t="n"/>
      <c r="D847" s="239" t="n"/>
      <c r="E847" s="239" t="n"/>
      <c r="F847" s="211" t="n"/>
      <c r="G847" s="211" t="n"/>
      <c r="H847" s="211" t="n"/>
      <c r="I847" s="211" t="n"/>
      <c r="J847" s="211" t="n"/>
      <c r="K847" s="211" t="n"/>
      <c r="L847" s="211" t="n"/>
      <c r="M847" s="211" t="n"/>
      <c r="N847" s="211" t="n"/>
      <c r="O847" s="211" t="n"/>
      <c r="P847" s="211" t="n"/>
      <c r="Q847" s="211" t="n"/>
    </row>
    <row r="848" ht="15.75" customHeight="1" s="140">
      <c r="A848" s="211" t="n"/>
      <c r="B848" s="211" t="n"/>
      <c r="C848" s="239" t="n"/>
      <c r="D848" s="239" t="n"/>
      <c r="E848" s="239" t="n"/>
      <c r="F848" s="211" t="n"/>
      <c r="G848" s="211" t="n"/>
      <c r="H848" s="211" t="n"/>
      <c r="I848" s="211" t="n"/>
      <c r="J848" s="211" t="n"/>
      <c r="K848" s="211" t="n"/>
      <c r="L848" s="211" t="n"/>
      <c r="M848" s="211" t="n"/>
      <c r="N848" s="211" t="n"/>
      <c r="O848" s="211" t="n"/>
      <c r="P848" s="211" t="n"/>
      <c r="Q848" s="211" t="n"/>
    </row>
    <row r="849" ht="15.75" customHeight="1" s="140">
      <c r="A849" s="211" t="n"/>
      <c r="B849" s="211" t="n"/>
      <c r="C849" s="239" t="n"/>
      <c r="D849" s="239" t="n"/>
      <c r="E849" s="239" t="n"/>
      <c r="F849" s="211" t="n"/>
      <c r="G849" s="211" t="n"/>
      <c r="H849" s="211" t="n"/>
      <c r="I849" s="211" t="n"/>
      <c r="J849" s="211" t="n"/>
      <c r="K849" s="211" t="n"/>
      <c r="L849" s="211" t="n"/>
      <c r="M849" s="211" t="n"/>
      <c r="N849" s="211" t="n"/>
      <c r="O849" s="211" t="n"/>
      <c r="P849" s="211" t="n"/>
      <c r="Q849" s="211" t="n"/>
    </row>
    <row r="850" ht="15.75" customHeight="1" s="140">
      <c r="A850" s="211" t="n"/>
      <c r="B850" s="211" t="n"/>
      <c r="C850" s="239" t="n"/>
      <c r="D850" s="239" t="n"/>
      <c r="E850" s="239" t="n"/>
      <c r="F850" s="211" t="n"/>
      <c r="G850" s="211" t="n"/>
      <c r="H850" s="211" t="n"/>
      <c r="I850" s="211" t="n"/>
      <c r="J850" s="211" t="n"/>
      <c r="K850" s="211" t="n"/>
      <c r="L850" s="211" t="n"/>
      <c r="M850" s="211" t="n"/>
      <c r="N850" s="211" t="n"/>
      <c r="O850" s="211" t="n"/>
      <c r="P850" s="211" t="n"/>
      <c r="Q850" s="211" t="n"/>
    </row>
    <row r="851" ht="15.75" customHeight="1" s="140">
      <c r="A851" s="211" t="n"/>
      <c r="B851" s="211" t="n"/>
      <c r="C851" s="239" t="n"/>
      <c r="D851" s="239" t="n"/>
      <c r="E851" s="239" t="n"/>
      <c r="F851" s="211" t="n"/>
      <c r="G851" s="211" t="n"/>
      <c r="H851" s="211" t="n"/>
      <c r="I851" s="211" t="n"/>
      <c r="J851" s="211" t="n"/>
      <c r="K851" s="211" t="n"/>
      <c r="L851" s="211" t="n"/>
      <c r="M851" s="211" t="n"/>
      <c r="N851" s="211" t="n"/>
      <c r="O851" s="211" t="n"/>
      <c r="P851" s="211" t="n"/>
      <c r="Q851" s="211" t="n"/>
    </row>
    <row r="852" ht="15.75" customHeight="1" s="140">
      <c r="A852" s="211" t="n"/>
      <c r="B852" s="211" t="n"/>
      <c r="C852" s="239" t="n"/>
      <c r="D852" s="239" t="n"/>
      <c r="E852" s="239" t="n"/>
      <c r="F852" s="211" t="n"/>
      <c r="G852" s="211" t="n"/>
      <c r="H852" s="211" t="n"/>
      <c r="I852" s="211" t="n"/>
      <c r="J852" s="211" t="n"/>
      <c r="K852" s="211" t="n"/>
      <c r="L852" s="211" t="n"/>
      <c r="M852" s="211" t="n"/>
      <c r="N852" s="211" t="n"/>
      <c r="O852" s="211" t="n"/>
      <c r="P852" s="211" t="n"/>
      <c r="Q852" s="211" t="n"/>
    </row>
    <row r="853" ht="15.75" customHeight="1" s="140">
      <c r="A853" s="211" t="n"/>
      <c r="B853" s="211" t="n"/>
      <c r="C853" s="239" t="n"/>
      <c r="D853" s="239" t="n"/>
      <c r="E853" s="239" t="n"/>
      <c r="F853" s="211" t="n"/>
      <c r="G853" s="211" t="n"/>
      <c r="H853" s="211" t="n"/>
      <c r="I853" s="211" t="n"/>
      <c r="J853" s="211" t="n"/>
      <c r="K853" s="211" t="n"/>
      <c r="L853" s="211" t="n"/>
      <c r="M853" s="211" t="n"/>
      <c r="N853" s="211" t="n"/>
      <c r="O853" s="211" t="n"/>
      <c r="P853" s="211" t="n"/>
      <c r="Q853" s="211" t="n"/>
    </row>
    <row r="854" ht="15.75" customHeight="1" s="140">
      <c r="A854" s="211" t="n"/>
      <c r="B854" s="211" t="n"/>
      <c r="C854" s="239" t="n"/>
      <c r="D854" s="239" t="n"/>
      <c r="E854" s="239" t="n"/>
      <c r="F854" s="211" t="n"/>
      <c r="G854" s="211" t="n"/>
      <c r="H854" s="211" t="n"/>
      <c r="I854" s="211" t="n"/>
      <c r="J854" s="211" t="n"/>
      <c r="K854" s="211" t="n"/>
      <c r="L854" s="211" t="n"/>
      <c r="M854" s="211" t="n"/>
      <c r="N854" s="211" t="n"/>
      <c r="O854" s="211" t="n"/>
      <c r="P854" s="211" t="n"/>
      <c r="Q854" s="211" t="n"/>
    </row>
    <row r="855" ht="15.75" customHeight="1" s="140">
      <c r="A855" s="211" t="n"/>
      <c r="B855" s="211" t="n"/>
      <c r="C855" s="239" t="n"/>
      <c r="D855" s="239" t="n"/>
      <c r="E855" s="239" t="n"/>
      <c r="F855" s="211" t="n"/>
      <c r="G855" s="211" t="n"/>
      <c r="H855" s="211" t="n"/>
      <c r="I855" s="211" t="n"/>
      <c r="J855" s="211" t="n"/>
      <c r="K855" s="211" t="n"/>
      <c r="L855" s="211" t="n"/>
      <c r="M855" s="211" t="n"/>
      <c r="N855" s="211" t="n"/>
      <c r="O855" s="211" t="n"/>
      <c r="P855" s="211" t="n"/>
      <c r="Q855" s="211" t="n"/>
    </row>
    <row r="856" ht="15.75" customHeight="1" s="140">
      <c r="A856" s="211" t="n"/>
      <c r="B856" s="211" t="n"/>
      <c r="C856" s="239" t="n"/>
      <c r="D856" s="239" t="n"/>
      <c r="E856" s="239" t="n"/>
      <c r="F856" s="211" t="n"/>
      <c r="G856" s="211" t="n"/>
      <c r="H856" s="211" t="n"/>
      <c r="I856" s="211" t="n"/>
      <c r="J856" s="211" t="n"/>
      <c r="K856" s="211" t="n"/>
      <c r="L856" s="211" t="n"/>
      <c r="M856" s="211" t="n"/>
      <c r="N856" s="211" t="n"/>
      <c r="O856" s="211" t="n"/>
      <c r="P856" s="211" t="n"/>
      <c r="Q856" s="211" t="n"/>
    </row>
    <row r="857" ht="15.75" customHeight="1" s="140">
      <c r="A857" s="211" t="n"/>
      <c r="B857" s="211" t="n"/>
      <c r="C857" s="239" t="n"/>
      <c r="D857" s="239" t="n"/>
      <c r="E857" s="239" t="n"/>
      <c r="F857" s="211" t="n"/>
      <c r="G857" s="211" t="n"/>
      <c r="H857" s="211" t="n"/>
      <c r="I857" s="211" t="n"/>
      <c r="J857" s="211" t="n"/>
      <c r="K857" s="211" t="n"/>
      <c r="L857" s="211" t="n"/>
      <c r="M857" s="211" t="n"/>
      <c r="N857" s="211" t="n"/>
      <c r="O857" s="211" t="n"/>
      <c r="P857" s="211" t="n"/>
      <c r="Q857" s="211" t="n"/>
    </row>
    <row r="858" ht="15.75" customHeight="1" s="140">
      <c r="A858" s="211" t="n"/>
      <c r="B858" s="211" t="n"/>
      <c r="C858" s="239" t="n"/>
      <c r="D858" s="239" t="n"/>
      <c r="E858" s="239" t="n"/>
      <c r="F858" s="211" t="n"/>
      <c r="G858" s="211" t="n"/>
      <c r="H858" s="211" t="n"/>
      <c r="I858" s="211" t="n"/>
      <c r="J858" s="211" t="n"/>
      <c r="K858" s="211" t="n"/>
      <c r="L858" s="211" t="n"/>
      <c r="M858" s="211" t="n"/>
      <c r="N858" s="211" t="n"/>
      <c r="O858" s="211" t="n"/>
      <c r="P858" s="211" t="n"/>
      <c r="Q858" s="211" t="n"/>
    </row>
    <row r="859" ht="15.75" customHeight="1" s="140">
      <c r="A859" s="211" t="n"/>
      <c r="B859" s="211" t="n"/>
      <c r="C859" s="239" t="n"/>
      <c r="D859" s="239" t="n"/>
      <c r="E859" s="239" t="n"/>
      <c r="F859" s="211" t="n"/>
      <c r="G859" s="211" t="n"/>
      <c r="H859" s="211" t="n"/>
      <c r="I859" s="211" t="n"/>
      <c r="J859" s="211" t="n"/>
      <c r="K859" s="211" t="n"/>
      <c r="L859" s="211" t="n"/>
      <c r="M859" s="211" t="n"/>
      <c r="N859" s="211" t="n"/>
      <c r="O859" s="211" t="n"/>
      <c r="P859" s="211" t="n"/>
      <c r="Q859" s="211" t="n"/>
    </row>
    <row r="860" ht="15.75" customHeight="1" s="140">
      <c r="A860" s="211" t="n"/>
      <c r="B860" s="211" t="n"/>
      <c r="C860" s="239" t="n"/>
      <c r="D860" s="239" t="n"/>
      <c r="E860" s="239" t="n"/>
      <c r="F860" s="211" t="n"/>
      <c r="G860" s="211" t="n"/>
      <c r="H860" s="211" t="n"/>
      <c r="I860" s="211" t="n"/>
      <c r="J860" s="211" t="n"/>
      <c r="K860" s="211" t="n"/>
      <c r="L860" s="211" t="n"/>
      <c r="M860" s="211" t="n"/>
      <c r="N860" s="211" t="n"/>
      <c r="O860" s="211" t="n"/>
      <c r="P860" s="211" t="n"/>
      <c r="Q860" s="211" t="n"/>
    </row>
    <row r="861" ht="15.75" customHeight="1" s="140">
      <c r="A861" s="211" t="n"/>
      <c r="B861" s="211" t="n"/>
      <c r="C861" s="239" t="n"/>
      <c r="D861" s="239" t="n"/>
      <c r="E861" s="239" t="n"/>
      <c r="F861" s="211" t="n"/>
      <c r="G861" s="211" t="n"/>
      <c r="H861" s="211" t="n"/>
      <c r="I861" s="211" t="n"/>
      <c r="J861" s="211" t="n"/>
      <c r="K861" s="211" t="n"/>
      <c r="L861" s="211" t="n"/>
      <c r="M861" s="211" t="n"/>
      <c r="N861" s="211" t="n"/>
      <c r="O861" s="211" t="n"/>
      <c r="P861" s="211" t="n"/>
      <c r="Q861" s="211" t="n"/>
    </row>
    <row r="862" ht="15.75" customHeight="1" s="140">
      <c r="A862" s="211" t="n"/>
      <c r="B862" s="211" t="n"/>
      <c r="C862" s="239" t="n"/>
      <c r="D862" s="239" t="n"/>
      <c r="E862" s="239" t="n"/>
      <c r="F862" s="211" t="n"/>
      <c r="G862" s="211" t="n"/>
      <c r="H862" s="211" t="n"/>
      <c r="I862" s="211" t="n"/>
      <c r="J862" s="211" t="n"/>
      <c r="K862" s="211" t="n"/>
      <c r="L862" s="211" t="n"/>
      <c r="M862" s="211" t="n"/>
      <c r="N862" s="211" t="n"/>
      <c r="O862" s="211" t="n"/>
      <c r="P862" s="211" t="n"/>
      <c r="Q862" s="211" t="n"/>
    </row>
    <row r="863" ht="15.75" customHeight="1" s="140">
      <c r="A863" s="211" t="n"/>
      <c r="B863" s="211" t="n"/>
      <c r="C863" s="239" t="n"/>
      <c r="D863" s="239" t="n"/>
      <c r="E863" s="239" t="n"/>
      <c r="F863" s="211" t="n"/>
      <c r="G863" s="211" t="n"/>
      <c r="H863" s="211" t="n"/>
      <c r="I863" s="211" t="n"/>
      <c r="J863" s="211" t="n"/>
      <c r="K863" s="211" t="n"/>
      <c r="L863" s="211" t="n"/>
      <c r="M863" s="211" t="n"/>
      <c r="N863" s="211" t="n"/>
      <c r="O863" s="211" t="n"/>
      <c r="P863" s="211" t="n"/>
      <c r="Q863" s="211" t="n"/>
    </row>
    <row r="864" ht="15.75" customHeight="1" s="140">
      <c r="A864" s="211" t="n"/>
      <c r="B864" s="211" t="n"/>
      <c r="C864" s="239" t="n"/>
      <c r="D864" s="239" t="n"/>
      <c r="E864" s="239" t="n"/>
      <c r="F864" s="211" t="n"/>
      <c r="G864" s="211" t="n"/>
      <c r="H864" s="211" t="n"/>
      <c r="I864" s="211" t="n"/>
      <c r="J864" s="211" t="n"/>
      <c r="K864" s="211" t="n"/>
      <c r="L864" s="211" t="n"/>
      <c r="M864" s="211" t="n"/>
      <c r="N864" s="211" t="n"/>
      <c r="O864" s="211" t="n"/>
      <c r="P864" s="211" t="n"/>
      <c r="Q864" s="211" t="n"/>
    </row>
    <row r="865" ht="15.75" customHeight="1" s="140">
      <c r="A865" s="211" t="n"/>
      <c r="B865" s="211" t="n"/>
      <c r="C865" s="239" t="n"/>
      <c r="D865" s="239" t="n"/>
      <c r="E865" s="239" t="n"/>
      <c r="F865" s="211" t="n"/>
      <c r="G865" s="211" t="n"/>
      <c r="H865" s="211" t="n"/>
      <c r="I865" s="211" t="n"/>
      <c r="J865" s="211" t="n"/>
      <c r="K865" s="211" t="n"/>
      <c r="L865" s="211" t="n"/>
      <c r="M865" s="211" t="n"/>
      <c r="N865" s="211" t="n"/>
      <c r="O865" s="211" t="n"/>
      <c r="P865" s="211" t="n"/>
      <c r="Q865" s="211" t="n"/>
    </row>
    <row r="866" ht="15.75" customHeight="1" s="140">
      <c r="A866" s="211" t="n"/>
      <c r="B866" s="211" t="n"/>
      <c r="C866" s="239" t="n"/>
      <c r="D866" s="239" t="n"/>
      <c r="E866" s="239" t="n"/>
      <c r="F866" s="211" t="n"/>
      <c r="G866" s="211" t="n"/>
      <c r="H866" s="211" t="n"/>
      <c r="I866" s="211" t="n"/>
      <c r="J866" s="211" t="n"/>
      <c r="K866" s="211" t="n"/>
      <c r="L866" s="211" t="n"/>
      <c r="M866" s="211" t="n"/>
      <c r="N866" s="211" t="n"/>
      <c r="O866" s="211" t="n"/>
      <c r="P866" s="211" t="n"/>
      <c r="Q866" s="211" t="n"/>
    </row>
    <row r="867" ht="15.75" customHeight="1" s="140">
      <c r="A867" s="211" t="n"/>
      <c r="B867" s="211" t="n"/>
      <c r="C867" s="239" t="n"/>
      <c r="D867" s="239" t="n"/>
      <c r="E867" s="239" t="n"/>
      <c r="F867" s="211" t="n"/>
      <c r="G867" s="211" t="n"/>
      <c r="H867" s="211" t="n"/>
      <c r="I867" s="211" t="n"/>
      <c r="J867" s="211" t="n"/>
      <c r="K867" s="211" t="n"/>
      <c r="L867" s="211" t="n"/>
      <c r="M867" s="211" t="n"/>
      <c r="N867" s="211" t="n"/>
      <c r="O867" s="211" t="n"/>
      <c r="P867" s="211" t="n"/>
      <c r="Q867" s="211" t="n"/>
    </row>
    <row r="868" ht="15.75" customHeight="1" s="140">
      <c r="A868" s="211" t="n"/>
      <c r="B868" s="211" t="n"/>
      <c r="C868" s="239" t="n"/>
      <c r="D868" s="239" t="n"/>
      <c r="E868" s="239" t="n"/>
      <c r="F868" s="211" t="n"/>
      <c r="G868" s="211" t="n"/>
      <c r="H868" s="211" t="n"/>
      <c r="I868" s="211" t="n"/>
      <c r="J868" s="211" t="n"/>
      <c r="K868" s="211" t="n"/>
      <c r="L868" s="211" t="n"/>
      <c r="M868" s="211" t="n"/>
      <c r="N868" s="211" t="n"/>
      <c r="O868" s="211" t="n"/>
      <c r="P868" s="211" t="n"/>
      <c r="Q868" s="211" t="n"/>
    </row>
    <row r="869" ht="15.75" customHeight="1" s="140">
      <c r="A869" s="211" t="n"/>
      <c r="B869" s="211" t="n"/>
      <c r="C869" s="239" t="n"/>
      <c r="D869" s="239" t="n"/>
      <c r="E869" s="239" t="n"/>
      <c r="F869" s="211" t="n"/>
      <c r="G869" s="211" t="n"/>
      <c r="H869" s="211" t="n"/>
      <c r="I869" s="211" t="n"/>
      <c r="J869" s="211" t="n"/>
      <c r="K869" s="211" t="n"/>
      <c r="L869" s="211" t="n"/>
      <c r="M869" s="211" t="n"/>
      <c r="N869" s="211" t="n"/>
      <c r="O869" s="211" t="n"/>
      <c r="P869" s="211" t="n"/>
      <c r="Q869" s="211" t="n"/>
    </row>
    <row r="870" ht="15.75" customHeight="1" s="140">
      <c r="A870" s="211" t="n"/>
      <c r="B870" s="211" t="n"/>
      <c r="C870" s="239" t="n"/>
      <c r="D870" s="239" t="n"/>
      <c r="E870" s="239" t="n"/>
      <c r="F870" s="211" t="n"/>
      <c r="G870" s="211" t="n"/>
      <c r="H870" s="211" t="n"/>
      <c r="I870" s="211" t="n"/>
      <c r="J870" s="211" t="n"/>
      <c r="K870" s="211" t="n"/>
      <c r="L870" s="211" t="n"/>
      <c r="M870" s="211" t="n"/>
      <c r="N870" s="211" t="n"/>
      <c r="O870" s="211" t="n"/>
      <c r="P870" s="211" t="n"/>
      <c r="Q870" s="211" t="n"/>
    </row>
    <row r="871" ht="15.75" customHeight="1" s="140">
      <c r="A871" s="211" t="n"/>
      <c r="B871" s="211" t="n"/>
      <c r="C871" s="239" t="n"/>
      <c r="D871" s="239" t="n"/>
      <c r="E871" s="239" t="n"/>
      <c r="F871" s="211" t="n"/>
      <c r="G871" s="211" t="n"/>
      <c r="H871" s="211" t="n"/>
      <c r="I871" s="211" t="n"/>
      <c r="J871" s="211" t="n"/>
      <c r="K871" s="211" t="n"/>
      <c r="L871" s="211" t="n"/>
      <c r="M871" s="211" t="n"/>
      <c r="N871" s="211" t="n"/>
      <c r="O871" s="211" t="n"/>
      <c r="P871" s="211" t="n"/>
      <c r="Q871" s="211" t="n"/>
    </row>
    <row r="872" ht="15.75" customHeight="1" s="140">
      <c r="A872" s="211" t="n"/>
      <c r="B872" s="211" t="n"/>
      <c r="C872" s="239" t="n"/>
      <c r="D872" s="239" t="n"/>
      <c r="E872" s="239" t="n"/>
      <c r="F872" s="211" t="n"/>
      <c r="G872" s="211" t="n"/>
      <c r="H872" s="211" t="n"/>
      <c r="I872" s="211" t="n"/>
      <c r="J872" s="211" t="n"/>
      <c r="K872" s="211" t="n"/>
      <c r="L872" s="211" t="n"/>
      <c r="M872" s="211" t="n"/>
      <c r="N872" s="211" t="n"/>
      <c r="O872" s="211" t="n"/>
      <c r="P872" s="211" t="n"/>
      <c r="Q872" s="211" t="n"/>
    </row>
    <row r="873" ht="15.75" customHeight="1" s="140">
      <c r="A873" s="211" t="n"/>
      <c r="B873" s="211" t="n"/>
      <c r="C873" s="239" t="n"/>
      <c r="D873" s="239" t="n"/>
      <c r="E873" s="239" t="n"/>
      <c r="F873" s="211" t="n"/>
      <c r="G873" s="211" t="n"/>
      <c r="H873" s="211" t="n"/>
      <c r="I873" s="211" t="n"/>
      <c r="J873" s="211" t="n"/>
      <c r="K873" s="211" t="n"/>
      <c r="L873" s="211" t="n"/>
      <c r="M873" s="211" t="n"/>
      <c r="N873" s="211" t="n"/>
      <c r="O873" s="211" t="n"/>
      <c r="P873" s="211" t="n"/>
      <c r="Q873" s="211" t="n"/>
    </row>
    <row r="874" ht="15.75" customHeight="1" s="140">
      <c r="A874" s="211" t="n"/>
      <c r="B874" s="211" t="n"/>
      <c r="C874" s="239" t="n"/>
      <c r="D874" s="239" t="n"/>
      <c r="E874" s="239" t="n"/>
      <c r="F874" s="211" t="n"/>
      <c r="G874" s="211" t="n"/>
      <c r="H874" s="211" t="n"/>
      <c r="I874" s="211" t="n"/>
      <c r="J874" s="211" t="n"/>
      <c r="K874" s="211" t="n"/>
      <c r="L874" s="211" t="n"/>
      <c r="M874" s="211" t="n"/>
      <c r="N874" s="211" t="n"/>
      <c r="O874" s="211" t="n"/>
      <c r="P874" s="211" t="n"/>
      <c r="Q874" s="211" t="n"/>
    </row>
    <row r="875" ht="15.75" customHeight="1" s="140">
      <c r="A875" s="211" t="n"/>
      <c r="B875" s="211" t="n"/>
      <c r="C875" s="239" t="n"/>
      <c r="D875" s="239" t="n"/>
      <c r="E875" s="239" t="n"/>
      <c r="F875" s="211" t="n"/>
      <c r="G875" s="211" t="n"/>
      <c r="H875" s="211" t="n"/>
      <c r="I875" s="211" t="n"/>
      <c r="J875" s="211" t="n"/>
      <c r="K875" s="211" t="n"/>
      <c r="L875" s="211" t="n"/>
      <c r="M875" s="211" t="n"/>
      <c r="N875" s="211" t="n"/>
      <c r="O875" s="211" t="n"/>
      <c r="P875" s="211" t="n"/>
      <c r="Q875" s="211" t="n"/>
    </row>
    <row r="876" ht="15.75" customHeight="1" s="140">
      <c r="A876" s="211" t="n"/>
      <c r="B876" s="211" t="n"/>
      <c r="C876" s="239" t="n"/>
      <c r="D876" s="239" t="n"/>
      <c r="E876" s="239" t="n"/>
      <c r="F876" s="211" t="n"/>
      <c r="G876" s="211" t="n"/>
      <c r="H876" s="211" t="n"/>
      <c r="I876" s="211" t="n"/>
      <c r="J876" s="211" t="n"/>
      <c r="K876" s="211" t="n"/>
      <c r="L876" s="211" t="n"/>
      <c r="M876" s="211" t="n"/>
      <c r="N876" s="211" t="n"/>
      <c r="O876" s="211" t="n"/>
      <c r="P876" s="211" t="n"/>
      <c r="Q876" s="211" t="n"/>
    </row>
    <row r="877" ht="15.75" customHeight="1" s="140">
      <c r="A877" s="211" t="n"/>
      <c r="B877" s="211" t="n"/>
      <c r="C877" s="239" t="n"/>
      <c r="D877" s="239" t="n"/>
      <c r="E877" s="239" t="n"/>
      <c r="F877" s="211" t="n"/>
      <c r="G877" s="211" t="n"/>
      <c r="H877" s="211" t="n"/>
      <c r="I877" s="211" t="n"/>
      <c r="J877" s="211" t="n"/>
      <c r="K877" s="211" t="n"/>
      <c r="L877" s="211" t="n"/>
      <c r="M877" s="211" t="n"/>
      <c r="N877" s="211" t="n"/>
      <c r="O877" s="211" t="n"/>
      <c r="P877" s="211" t="n"/>
      <c r="Q877" s="211" t="n"/>
    </row>
    <row r="878" ht="15.75" customHeight="1" s="140">
      <c r="A878" s="211" t="n"/>
      <c r="B878" s="211" t="n"/>
      <c r="C878" s="239" t="n"/>
      <c r="D878" s="239" t="n"/>
      <c r="E878" s="239" t="n"/>
      <c r="F878" s="211" t="n"/>
      <c r="G878" s="211" t="n"/>
      <c r="H878" s="211" t="n"/>
      <c r="I878" s="211" t="n"/>
      <c r="J878" s="211" t="n"/>
      <c r="K878" s="211" t="n"/>
      <c r="L878" s="211" t="n"/>
      <c r="M878" s="211" t="n"/>
      <c r="N878" s="211" t="n"/>
      <c r="O878" s="211" t="n"/>
      <c r="P878" s="211" t="n"/>
      <c r="Q878" s="211" t="n"/>
    </row>
    <row r="879" ht="15.75" customHeight="1" s="140">
      <c r="A879" s="211" t="n"/>
      <c r="B879" s="211" t="n"/>
      <c r="C879" s="239" t="n"/>
      <c r="D879" s="239" t="n"/>
      <c r="E879" s="239" t="n"/>
      <c r="F879" s="211" t="n"/>
      <c r="G879" s="211" t="n"/>
      <c r="H879" s="211" t="n"/>
      <c r="I879" s="211" t="n"/>
      <c r="J879" s="211" t="n"/>
      <c r="K879" s="211" t="n"/>
      <c r="L879" s="211" t="n"/>
      <c r="M879" s="211" t="n"/>
      <c r="N879" s="211" t="n"/>
      <c r="O879" s="211" t="n"/>
      <c r="P879" s="211" t="n"/>
      <c r="Q879" s="211" t="n"/>
    </row>
    <row r="880" ht="15.75" customHeight="1" s="140">
      <c r="A880" s="211" t="n"/>
      <c r="B880" s="211" t="n"/>
      <c r="C880" s="239" t="n"/>
      <c r="D880" s="239" t="n"/>
      <c r="E880" s="239" t="n"/>
      <c r="F880" s="211" t="n"/>
      <c r="G880" s="211" t="n"/>
      <c r="H880" s="211" t="n"/>
      <c r="I880" s="211" t="n"/>
      <c r="J880" s="211" t="n"/>
      <c r="K880" s="211" t="n"/>
      <c r="L880" s="211" t="n"/>
      <c r="M880" s="211" t="n"/>
      <c r="N880" s="211" t="n"/>
      <c r="O880" s="211" t="n"/>
      <c r="P880" s="211" t="n"/>
      <c r="Q880" s="211" t="n"/>
    </row>
    <row r="881" ht="15.75" customHeight="1" s="140">
      <c r="A881" s="211" t="n"/>
      <c r="B881" s="211" t="n"/>
      <c r="C881" s="239" t="n"/>
      <c r="D881" s="239" t="n"/>
      <c r="E881" s="239" t="n"/>
      <c r="F881" s="211" t="n"/>
      <c r="G881" s="211" t="n"/>
      <c r="H881" s="211" t="n"/>
      <c r="I881" s="211" t="n"/>
      <c r="J881" s="211" t="n"/>
      <c r="K881" s="211" t="n"/>
      <c r="L881" s="211" t="n"/>
      <c r="M881" s="211" t="n"/>
      <c r="N881" s="211" t="n"/>
      <c r="O881" s="211" t="n"/>
      <c r="P881" s="211" t="n"/>
      <c r="Q881" s="211" t="n"/>
    </row>
    <row r="882" ht="15.75" customHeight="1" s="140">
      <c r="A882" s="211" t="n"/>
      <c r="B882" s="211" t="n"/>
      <c r="C882" s="239" t="n"/>
      <c r="D882" s="239" t="n"/>
      <c r="E882" s="239" t="n"/>
      <c r="F882" s="211" t="n"/>
      <c r="G882" s="211" t="n"/>
      <c r="H882" s="211" t="n"/>
      <c r="I882" s="211" t="n"/>
      <c r="J882" s="211" t="n"/>
      <c r="K882" s="211" t="n"/>
      <c r="L882" s="211" t="n"/>
      <c r="M882" s="211" t="n"/>
      <c r="N882" s="211" t="n"/>
      <c r="O882" s="211" t="n"/>
      <c r="P882" s="211" t="n"/>
      <c r="Q882" s="211" t="n"/>
    </row>
    <row r="883" ht="15.75" customHeight="1" s="140">
      <c r="A883" s="211" t="n"/>
      <c r="B883" s="211" t="n"/>
      <c r="C883" s="239" t="n"/>
      <c r="D883" s="239" t="n"/>
      <c r="E883" s="239" t="n"/>
      <c r="F883" s="211" t="n"/>
      <c r="G883" s="211" t="n"/>
      <c r="H883" s="211" t="n"/>
      <c r="I883" s="211" t="n"/>
      <c r="J883" s="211" t="n"/>
      <c r="K883" s="211" t="n"/>
      <c r="L883" s="211" t="n"/>
      <c r="M883" s="211" t="n"/>
      <c r="N883" s="211" t="n"/>
      <c r="O883" s="211" t="n"/>
      <c r="P883" s="211" t="n"/>
      <c r="Q883" s="211" t="n"/>
    </row>
    <row r="884" ht="15.75" customHeight="1" s="140">
      <c r="A884" s="211" t="n"/>
      <c r="B884" s="211" t="n"/>
      <c r="C884" s="239" t="n"/>
      <c r="D884" s="239" t="n"/>
      <c r="E884" s="239" t="n"/>
      <c r="F884" s="211" t="n"/>
      <c r="G884" s="211" t="n"/>
      <c r="H884" s="211" t="n"/>
      <c r="I884" s="211" t="n"/>
      <c r="J884" s="211" t="n"/>
      <c r="K884" s="211" t="n"/>
      <c r="L884" s="211" t="n"/>
      <c r="M884" s="211" t="n"/>
      <c r="N884" s="211" t="n"/>
      <c r="O884" s="211" t="n"/>
      <c r="P884" s="211" t="n"/>
      <c r="Q884" s="211" t="n"/>
    </row>
    <row r="885" ht="15.75" customHeight="1" s="140">
      <c r="A885" s="211" t="n"/>
      <c r="B885" s="211" t="n"/>
      <c r="C885" s="239" t="n"/>
      <c r="D885" s="239" t="n"/>
      <c r="E885" s="239" t="n"/>
      <c r="F885" s="211" t="n"/>
      <c r="G885" s="211" t="n"/>
      <c r="H885" s="211" t="n"/>
      <c r="I885" s="211" t="n"/>
      <c r="J885" s="211" t="n"/>
      <c r="K885" s="211" t="n"/>
      <c r="L885" s="211" t="n"/>
      <c r="M885" s="211" t="n"/>
      <c r="N885" s="211" t="n"/>
      <c r="O885" s="211" t="n"/>
      <c r="P885" s="211" t="n"/>
      <c r="Q885" s="211" t="n"/>
    </row>
    <row r="886" ht="15.75" customHeight="1" s="140">
      <c r="A886" s="211" t="n"/>
      <c r="B886" s="211" t="n"/>
      <c r="C886" s="239" t="n"/>
      <c r="D886" s="239" t="n"/>
      <c r="E886" s="239" t="n"/>
      <c r="F886" s="211" t="n"/>
      <c r="G886" s="211" t="n"/>
      <c r="H886" s="211" t="n"/>
      <c r="I886" s="211" t="n"/>
      <c r="J886" s="211" t="n"/>
      <c r="K886" s="211" t="n"/>
      <c r="L886" s="211" t="n"/>
      <c r="M886" s="211" t="n"/>
      <c r="N886" s="211" t="n"/>
      <c r="O886" s="211" t="n"/>
      <c r="P886" s="211" t="n"/>
      <c r="Q886" s="211" t="n"/>
    </row>
    <row r="887" ht="15.75" customHeight="1" s="140">
      <c r="A887" s="211" t="n"/>
      <c r="B887" s="211" t="n"/>
      <c r="C887" s="239" t="n"/>
      <c r="D887" s="239" t="n"/>
      <c r="E887" s="239" t="n"/>
      <c r="F887" s="211" t="n"/>
      <c r="G887" s="211" t="n"/>
      <c r="H887" s="211" t="n"/>
      <c r="I887" s="211" t="n"/>
      <c r="J887" s="211" t="n"/>
      <c r="K887" s="211" t="n"/>
      <c r="L887" s="211" t="n"/>
      <c r="M887" s="211" t="n"/>
      <c r="N887" s="211" t="n"/>
      <c r="O887" s="211" t="n"/>
      <c r="P887" s="211" t="n"/>
      <c r="Q887" s="211" t="n"/>
    </row>
    <row r="888" ht="15.75" customHeight="1" s="140">
      <c r="A888" s="211" t="n"/>
      <c r="B888" s="211" t="n"/>
      <c r="C888" s="239" t="n"/>
      <c r="D888" s="239" t="n"/>
      <c r="E888" s="239" t="n"/>
      <c r="F888" s="211" t="n"/>
      <c r="G888" s="211" t="n"/>
      <c r="H888" s="211" t="n"/>
      <c r="I888" s="211" t="n"/>
      <c r="J888" s="211" t="n"/>
      <c r="K888" s="211" t="n"/>
      <c r="L888" s="211" t="n"/>
      <c r="M888" s="211" t="n"/>
      <c r="N888" s="211" t="n"/>
      <c r="O888" s="211" t="n"/>
      <c r="P888" s="211" t="n"/>
      <c r="Q888" s="211" t="n"/>
    </row>
    <row r="889" ht="15.75" customHeight="1" s="140">
      <c r="A889" s="211" t="n"/>
      <c r="B889" s="211" t="n"/>
      <c r="C889" s="239" t="n"/>
      <c r="D889" s="239" t="n"/>
      <c r="E889" s="239" t="n"/>
      <c r="F889" s="211" t="n"/>
      <c r="G889" s="211" t="n"/>
      <c r="H889" s="211" t="n"/>
      <c r="I889" s="211" t="n"/>
      <c r="J889" s="211" t="n"/>
      <c r="K889" s="211" t="n"/>
      <c r="L889" s="211" t="n"/>
      <c r="M889" s="211" t="n"/>
      <c r="N889" s="211" t="n"/>
      <c r="O889" s="211" t="n"/>
      <c r="P889" s="211" t="n"/>
      <c r="Q889" s="211" t="n"/>
    </row>
    <row r="890" ht="15.75" customHeight="1" s="140">
      <c r="A890" s="211" t="n"/>
      <c r="B890" s="211" t="n"/>
      <c r="C890" s="239" t="n"/>
      <c r="D890" s="239" t="n"/>
      <c r="E890" s="239" t="n"/>
      <c r="F890" s="211" t="n"/>
      <c r="G890" s="211" t="n"/>
      <c r="H890" s="211" t="n"/>
      <c r="I890" s="211" t="n"/>
      <c r="J890" s="211" t="n"/>
      <c r="K890" s="211" t="n"/>
      <c r="L890" s="211" t="n"/>
      <c r="M890" s="211" t="n"/>
      <c r="N890" s="211" t="n"/>
      <c r="O890" s="211" t="n"/>
      <c r="P890" s="211" t="n"/>
      <c r="Q890" s="211" t="n"/>
    </row>
    <row r="891" ht="15.75" customHeight="1" s="140">
      <c r="A891" s="211" t="n"/>
      <c r="B891" s="211" t="n"/>
      <c r="C891" s="239" t="n"/>
      <c r="D891" s="239" t="n"/>
      <c r="E891" s="239" t="n"/>
      <c r="F891" s="211" t="n"/>
      <c r="G891" s="211" t="n"/>
      <c r="H891" s="211" t="n"/>
      <c r="I891" s="211" t="n"/>
      <c r="J891" s="211" t="n"/>
      <c r="K891" s="211" t="n"/>
      <c r="L891" s="211" t="n"/>
      <c r="M891" s="211" t="n"/>
      <c r="N891" s="211" t="n"/>
      <c r="O891" s="211" t="n"/>
      <c r="P891" s="211" t="n"/>
      <c r="Q891" s="211" t="n"/>
    </row>
    <row r="892" ht="15.75" customHeight="1" s="140">
      <c r="A892" s="211" t="n"/>
      <c r="B892" s="211" t="n"/>
      <c r="C892" s="239" t="n"/>
      <c r="D892" s="239" t="n"/>
      <c r="E892" s="239" t="n"/>
      <c r="F892" s="211" t="n"/>
      <c r="G892" s="211" t="n"/>
      <c r="H892" s="211" t="n"/>
      <c r="I892" s="211" t="n"/>
      <c r="J892" s="211" t="n"/>
      <c r="K892" s="211" t="n"/>
      <c r="L892" s="211" t="n"/>
      <c r="M892" s="211" t="n"/>
      <c r="N892" s="211" t="n"/>
      <c r="O892" s="211" t="n"/>
      <c r="P892" s="211" t="n"/>
      <c r="Q892" s="211" t="n"/>
    </row>
    <row r="893" ht="15.75" customHeight="1" s="140">
      <c r="A893" s="211" t="n"/>
      <c r="B893" s="211" t="n"/>
      <c r="C893" s="239" t="n"/>
      <c r="D893" s="239" t="n"/>
      <c r="E893" s="239" t="n"/>
      <c r="F893" s="211" t="n"/>
      <c r="G893" s="211" t="n"/>
      <c r="H893" s="211" t="n"/>
      <c r="I893" s="211" t="n"/>
      <c r="J893" s="211" t="n"/>
      <c r="K893" s="211" t="n"/>
      <c r="L893" s="211" t="n"/>
      <c r="M893" s="211" t="n"/>
      <c r="N893" s="211" t="n"/>
      <c r="O893" s="211" t="n"/>
      <c r="P893" s="211" t="n"/>
      <c r="Q893" s="211" t="n"/>
    </row>
    <row r="894" ht="15.75" customHeight="1" s="140">
      <c r="A894" s="211" t="n"/>
      <c r="B894" s="211" t="n"/>
      <c r="C894" s="239" t="n"/>
      <c r="D894" s="239" t="n"/>
      <c r="E894" s="239" t="n"/>
      <c r="F894" s="211" t="n"/>
      <c r="G894" s="211" t="n"/>
      <c r="H894" s="211" t="n"/>
      <c r="I894" s="211" t="n"/>
      <c r="J894" s="211" t="n"/>
      <c r="K894" s="211" t="n"/>
      <c r="L894" s="211" t="n"/>
      <c r="M894" s="211" t="n"/>
      <c r="N894" s="211" t="n"/>
      <c r="O894" s="211" t="n"/>
      <c r="P894" s="211" t="n"/>
      <c r="Q894" s="211" t="n"/>
    </row>
    <row r="895" ht="15.75" customHeight="1" s="140">
      <c r="A895" s="211" t="n"/>
      <c r="B895" s="211" t="n"/>
      <c r="C895" s="239" t="n"/>
      <c r="D895" s="239" t="n"/>
      <c r="E895" s="239" t="n"/>
      <c r="F895" s="211" t="n"/>
      <c r="G895" s="211" t="n"/>
      <c r="H895" s="211" t="n"/>
      <c r="I895" s="211" t="n"/>
      <c r="J895" s="211" t="n"/>
      <c r="K895" s="211" t="n"/>
      <c r="L895" s="211" t="n"/>
      <c r="M895" s="211" t="n"/>
      <c r="N895" s="211" t="n"/>
      <c r="O895" s="211" t="n"/>
      <c r="P895" s="211" t="n"/>
      <c r="Q895" s="211" t="n"/>
    </row>
    <row r="896" ht="15.75" customHeight="1" s="140">
      <c r="A896" s="211" t="n"/>
      <c r="B896" s="211" t="n"/>
      <c r="C896" s="239" t="n"/>
      <c r="D896" s="239" t="n"/>
      <c r="E896" s="239" t="n"/>
      <c r="F896" s="211" t="n"/>
      <c r="G896" s="211" t="n"/>
      <c r="H896" s="211" t="n"/>
      <c r="I896" s="211" t="n"/>
      <c r="J896" s="211" t="n"/>
      <c r="K896" s="211" t="n"/>
      <c r="L896" s="211" t="n"/>
      <c r="M896" s="211" t="n"/>
      <c r="N896" s="211" t="n"/>
      <c r="O896" s="211" t="n"/>
      <c r="P896" s="211" t="n"/>
      <c r="Q896" s="211" t="n"/>
    </row>
    <row r="897" ht="15.75" customHeight="1" s="140">
      <c r="A897" s="211" t="n"/>
      <c r="B897" s="211" t="n"/>
      <c r="C897" s="239" t="n"/>
      <c r="D897" s="239" t="n"/>
      <c r="E897" s="239" t="n"/>
      <c r="F897" s="211" t="n"/>
      <c r="G897" s="211" t="n"/>
      <c r="H897" s="211" t="n"/>
      <c r="I897" s="211" t="n"/>
      <c r="J897" s="211" t="n"/>
      <c r="K897" s="211" t="n"/>
      <c r="L897" s="211" t="n"/>
      <c r="M897" s="211" t="n"/>
      <c r="N897" s="211" t="n"/>
      <c r="O897" s="211" t="n"/>
      <c r="P897" s="211" t="n"/>
      <c r="Q897" s="211" t="n"/>
    </row>
    <row r="898" ht="15.75" customHeight="1" s="140">
      <c r="A898" s="211" t="n"/>
      <c r="B898" s="211" t="n"/>
      <c r="C898" s="239" t="n"/>
      <c r="D898" s="239" t="n"/>
      <c r="E898" s="239" t="n"/>
      <c r="F898" s="211" t="n"/>
      <c r="G898" s="211" t="n"/>
      <c r="H898" s="211" t="n"/>
      <c r="I898" s="211" t="n"/>
      <c r="J898" s="211" t="n"/>
      <c r="K898" s="211" t="n"/>
      <c r="L898" s="211" t="n"/>
      <c r="M898" s="211" t="n"/>
      <c r="N898" s="211" t="n"/>
      <c r="O898" s="211" t="n"/>
      <c r="P898" s="211" t="n"/>
      <c r="Q898" s="211" t="n"/>
    </row>
    <row r="899" ht="15.75" customHeight="1" s="140">
      <c r="A899" s="211" t="n"/>
      <c r="B899" s="211" t="n"/>
      <c r="C899" s="239" t="n"/>
      <c r="D899" s="239" t="n"/>
      <c r="E899" s="239" t="n"/>
      <c r="F899" s="211" t="n"/>
      <c r="G899" s="211" t="n"/>
      <c r="H899" s="211" t="n"/>
      <c r="I899" s="211" t="n"/>
      <c r="J899" s="211" t="n"/>
      <c r="K899" s="211" t="n"/>
      <c r="L899" s="211" t="n"/>
      <c r="M899" s="211" t="n"/>
      <c r="N899" s="211" t="n"/>
      <c r="O899" s="211" t="n"/>
      <c r="P899" s="211" t="n"/>
      <c r="Q899" s="211" t="n"/>
    </row>
    <row r="900" ht="15.75" customHeight="1" s="140">
      <c r="A900" s="211" t="n"/>
      <c r="B900" s="211" t="n"/>
      <c r="C900" s="239" t="n"/>
      <c r="D900" s="239" t="n"/>
      <c r="E900" s="239" t="n"/>
      <c r="F900" s="211" t="n"/>
      <c r="G900" s="211" t="n"/>
      <c r="H900" s="211" t="n"/>
      <c r="I900" s="211" t="n"/>
      <c r="J900" s="211" t="n"/>
      <c r="K900" s="211" t="n"/>
      <c r="L900" s="211" t="n"/>
      <c r="M900" s="211" t="n"/>
      <c r="N900" s="211" t="n"/>
      <c r="O900" s="211" t="n"/>
      <c r="P900" s="211" t="n"/>
      <c r="Q900" s="211" t="n"/>
    </row>
    <row r="901" ht="15.75" customHeight="1" s="140">
      <c r="A901" s="211" t="n"/>
      <c r="B901" s="211" t="n"/>
      <c r="C901" s="239" t="n"/>
      <c r="D901" s="239" t="n"/>
      <c r="E901" s="239" t="n"/>
      <c r="F901" s="211" t="n"/>
      <c r="G901" s="211" t="n"/>
      <c r="H901" s="211" t="n"/>
      <c r="I901" s="211" t="n"/>
      <c r="J901" s="211" t="n"/>
      <c r="K901" s="211" t="n"/>
      <c r="L901" s="211" t="n"/>
      <c r="M901" s="211" t="n"/>
      <c r="N901" s="211" t="n"/>
      <c r="O901" s="211" t="n"/>
      <c r="P901" s="211" t="n"/>
      <c r="Q901" s="211" t="n"/>
    </row>
    <row r="902" ht="15.75" customHeight="1" s="140">
      <c r="A902" s="211" t="n"/>
      <c r="B902" s="211" t="n"/>
      <c r="C902" s="239" t="n"/>
      <c r="D902" s="239" t="n"/>
      <c r="E902" s="239" t="n"/>
      <c r="F902" s="211" t="n"/>
      <c r="G902" s="211" t="n"/>
      <c r="H902" s="211" t="n"/>
      <c r="I902" s="211" t="n"/>
      <c r="J902" s="211" t="n"/>
      <c r="K902" s="211" t="n"/>
      <c r="L902" s="211" t="n"/>
      <c r="M902" s="211" t="n"/>
      <c r="N902" s="211" t="n"/>
      <c r="O902" s="211" t="n"/>
      <c r="P902" s="211" t="n"/>
      <c r="Q902" s="211" t="n"/>
    </row>
    <row r="903" ht="15.75" customHeight="1" s="140">
      <c r="A903" s="211" t="n"/>
      <c r="B903" s="211" t="n"/>
      <c r="C903" s="239" t="n"/>
      <c r="D903" s="239" t="n"/>
      <c r="E903" s="239" t="n"/>
      <c r="F903" s="211" t="n"/>
      <c r="G903" s="211" t="n"/>
      <c r="H903" s="211" t="n"/>
      <c r="I903" s="211" t="n"/>
      <c r="J903" s="211" t="n"/>
      <c r="K903" s="211" t="n"/>
      <c r="L903" s="211" t="n"/>
      <c r="M903" s="211" t="n"/>
      <c r="N903" s="211" t="n"/>
      <c r="O903" s="211" t="n"/>
      <c r="P903" s="211" t="n"/>
      <c r="Q903" s="211" t="n"/>
    </row>
    <row r="904" ht="15.75" customHeight="1" s="140">
      <c r="A904" s="211" t="n"/>
      <c r="B904" s="211" t="n"/>
      <c r="C904" s="239" t="n"/>
      <c r="D904" s="239" t="n"/>
      <c r="E904" s="239" t="n"/>
      <c r="F904" s="211" t="n"/>
      <c r="G904" s="211" t="n"/>
      <c r="H904" s="211" t="n"/>
      <c r="I904" s="211" t="n"/>
      <c r="J904" s="211" t="n"/>
      <c r="K904" s="211" t="n"/>
      <c r="L904" s="211" t="n"/>
      <c r="M904" s="211" t="n"/>
      <c r="N904" s="211" t="n"/>
      <c r="O904" s="211" t="n"/>
      <c r="P904" s="211" t="n"/>
      <c r="Q904" s="211" t="n"/>
    </row>
    <row r="905" ht="15.75" customHeight="1" s="140">
      <c r="A905" s="211" t="n"/>
      <c r="B905" s="211" t="n"/>
      <c r="C905" s="239" t="n"/>
      <c r="D905" s="239" t="n"/>
      <c r="E905" s="239" t="n"/>
      <c r="F905" s="211" t="n"/>
      <c r="G905" s="211" t="n"/>
      <c r="H905" s="211" t="n"/>
      <c r="I905" s="211" t="n"/>
      <c r="J905" s="211" t="n"/>
      <c r="K905" s="211" t="n"/>
      <c r="L905" s="211" t="n"/>
      <c r="M905" s="211" t="n"/>
      <c r="N905" s="211" t="n"/>
      <c r="O905" s="211" t="n"/>
      <c r="P905" s="211" t="n"/>
      <c r="Q905" s="211" t="n"/>
    </row>
    <row r="906" ht="15.75" customHeight="1" s="140">
      <c r="A906" s="211" t="n"/>
      <c r="B906" s="211" t="n"/>
      <c r="C906" s="239" t="n"/>
      <c r="D906" s="239" t="n"/>
      <c r="E906" s="239" t="n"/>
      <c r="F906" s="211" t="n"/>
      <c r="G906" s="211" t="n"/>
      <c r="H906" s="211" t="n"/>
      <c r="I906" s="211" t="n"/>
      <c r="J906" s="211" t="n"/>
      <c r="K906" s="211" t="n"/>
      <c r="L906" s="211" t="n"/>
      <c r="M906" s="211" t="n"/>
      <c r="N906" s="211" t="n"/>
      <c r="O906" s="211" t="n"/>
      <c r="P906" s="211" t="n"/>
      <c r="Q906" s="211" t="n"/>
    </row>
    <row r="907" ht="15.75" customHeight="1" s="140">
      <c r="A907" s="211" t="n"/>
      <c r="B907" s="211" t="n"/>
      <c r="C907" s="239" t="n"/>
      <c r="D907" s="239" t="n"/>
      <c r="E907" s="239" t="n"/>
      <c r="F907" s="211" t="n"/>
      <c r="G907" s="211" t="n"/>
      <c r="H907" s="211" t="n"/>
      <c r="I907" s="211" t="n"/>
      <c r="J907" s="211" t="n"/>
      <c r="K907" s="211" t="n"/>
      <c r="L907" s="211" t="n"/>
      <c r="M907" s="211" t="n"/>
      <c r="N907" s="211" t="n"/>
      <c r="O907" s="211" t="n"/>
      <c r="P907" s="211" t="n"/>
      <c r="Q907" s="211" t="n"/>
    </row>
    <row r="908" ht="15.75" customHeight="1" s="140">
      <c r="A908" s="211" t="n"/>
      <c r="B908" s="211" t="n"/>
      <c r="C908" s="239" t="n"/>
      <c r="D908" s="239" t="n"/>
      <c r="E908" s="239" t="n"/>
      <c r="F908" s="211" t="n"/>
      <c r="G908" s="211" t="n"/>
      <c r="H908" s="211" t="n"/>
      <c r="I908" s="211" t="n"/>
      <c r="J908" s="211" t="n"/>
      <c r="K908" s="211" t="n"/>
      <c r="L908" s="211" t="n"/>
      <c r="M908" s="211" t="n"/>
      <c r="N908" s="211" t="n"/>
      <c r="O908" s="211" t="n"/>
      <c r="P908" s="211" t="n"/>
      <c r="Q908" s="211" t="n"/>
    </row>
    <row r="909" ht="15.75" customHeight="1" s="140">
      <c r="A909" s="211" t="n"/>
      <c r="B909" s="211" t="n"/>
      <c r="C909" s="239" t="n"/>
      <c r="D909" s="239" t="n"/>
      <c r="E909" s="239" t="n"/>
      <c r="F909" s="211" t="n"/>
      <c r="G909" s="211" t="n"/>
      <c r="H909" s="211" t="n"/>
      <c r="I909" s="211" t="n"/>
      <c r="J909" s="211" t="n"/>
      <c r="K909" s="211" t="n"/>
      <c r="L909" s="211" t="n"/>
      <c r="M909" s="211" t="n"/>
      <c r="N909" s="211" t="n"/>
      <c r="O909" s="211" t="n"/>
      <c r="P909" s="211" t="n"/>
      <c r="Q909" s="211" t="n"/>
    </row>
    <row r="910" ht="15.75" customHeight="1" s="140">
      <c r="A910" s="211" t="n"/>
      <c r="B910" s="211" t="n"/>
      <c r="C910" s="239" t="n"/>
      <c r="D910" s="239" t="n"/>
      <c r="E910" s="239" t="n"/>
      <c r="F910" s="211" t="n"/>
      <c r="G910" s="211" t="n"/>
      <c r="H910" s="211" t="n"/>
      <c r="I910" s="211" t="n"/>
      <c r="J910" s="211" t="n"/>
      <c r="K910" s="211" t="n"/>
      <c r="L910" s="211" t="n"/>
      <c r="M910" s="211" t="n"/>
      <c r="N910" s="211" t="n"/>
      <c r="O910" s="211" t="n"/>
      <c r="P910" s="211" t="n"/>
      <c r="Q910" s="211" t="n"/>
    </row>
    <row r="911" ht="15.75" customHeight="1" s="140">
      <c r="A911" s="211" t="n"/>
      <c r="B911" s="211" t="n"/>
      <c r="C911" s="239" t="n"/>
      <c r="D911" s="239" t="n"/>
      <c r="E911" s="239" t="n"/>
      <c r="F911" s="211" t="n"/>
      <c r="G911" s="211" t="n"/>
      <c r="H911" s="211" t="n"/>
      <c r="I911" s="211" t="n"/>
      <c r="J911" s="211" t="n"/>
      <c r="K911" s="211" t="n"/>
      <c r="L911" s="211" t="n"/>
      <c r="M911" s="211" t="n"/>
      <c r="N911" s="211" t="n"/>
      <c r="O911" s="211" t="n"/>
      <c r="P911" s="211" t="n"/>
      <c r="Q911" s="211" t="n"/>
    </row>
    <row r="912" ht="15.75" customHeight="1" s="140">
      <c r="A912" s="211" t="n"/>
      <c r="B912" s="211" t="n"/>
      <c r="C912" s="239" t="n"/>
      <c r="D912" s="239" t="n"/>
      <c r="E912" s="239" t="n"/>
      <c r="F912" s="211" t="n"/>
      <c r="G912" s="211" t="n"/>
      <c r="H912" s="211" t="n"/>
      <c r="I912" s="211" t="n"/>
      <c r="J912" s="211" t="n"/>
      <c r="K912" s="211" t="n"/>
      <c r="L912" s="211" t="n"/>
      <c r="M912" s="211" t="n"/>
      <c r="N912" s="211" t="n"/>
      <c r="O912" s="211" t="n"/>
      <c r="P912" s="211" t="n"/>
      <c r="Q912" s="211" t="n"/>
    </row>
    <row r="913" ht="15.75" customHeight="1" s="140">
      <c r="A913" s="211" t="n"/>
      <c r="B913" s="211" t="n"/>
      <c r="C913" s="239" t="n"/>
      <c r="D913" s="239" t="n"/>
      <c r="E913" s="239" t="n"/>
      <c r="F913" s="211" t="n"/>
      <c r="G913" s="211" t="n"/>
      <c r="H913" s="211" t="n"/>
      <c r="I913" s="211" t="n"/>
      <c r="J913" s="211" t="n"/>
      <c r="K913" s="211" t="n"/>
      <c r="L913" s="211" t="n"/>
      <c r="M913" s="211" t="n"/>
      <c r="N913" s="211" t="n"/>
      <c r="O913" s="211" t="n"/>
      <c r="P913" s="211" t="n"/>
      <c r="Q913" s="211" t="n"/>
    </row>
    <row r="914" ht="15.75" customHeight="1" s="140">
      <c r="A914" s="211" t="n"/>
      <c r="B914" s="211" t="n"/>
      <c r="C914" s="239" t="n"/>
      <c r="D914" s="239" t="n"/>
      <c r="E914" s="239" t="n"/>
      <c r="F914" s="211" t="n"/>
      <c r="G914" s="211" t="n"/>
      <c r="H914" s="211" t="n"/>
      <c r="I914" s="211" t="n"/>
      <c r="J914" s="211" t="n"/>
      <c r="K914" s="211" t="n"/>
      <c r="L914" s="211" t="n"/>
      <c r="M914" s="211" t="n"/>
      <c r="N914" s="211" t="n"/>
      <c r="O914" s="211" t="n"/>
      <c r="P914" s="211" t="n"/>
      <c r="Q914" s="211" t="n"/>
    </row>
    <row r="915" ht="15.75" customHeight="1" s="140">
      <c r="A915" s="211" t="n"/>
      <c r="B915" s="211" t="n"/>
      <c r="C915" s="239" t="n"/>
      <c r="D915" s="239" t="n"/>
      <c r="E915" s="239" t="n"/>
      <c r="F915" s="211" t="n"/>
      <c r="G915" s="211" t="n"/>
      <c r="H915" s="211" t="n"/>
      <c r="I915" s="211" t="n"/>
      <c r="J915" s="211" t="n"/>
      <c r="K915" s="211" t="n"/>
      <c r="L915" s="211" t="n"/>
      <c r="M915" s="211" t="n"/>
      <c r="N915" s="211" t="n"/>
      <c r="O915" s="211" t="n"/>
      <c r="P915" s="211" t="n"/>
      <c r="Q915" s="211" t="n"/>
    </row>
    <row r="916" ht="15.75" customHeight="1" s="140">
      <c r="A916" s="211" t="n"/>
      <c r="B916" s="211" t="n"/>
      <c r="C916" s="239" t="n"/>
      <c r="D916" s="239" t="n"/>
      <c r="E916" s="239" t="n"/>
      <c r="F916" s="211" t="n"/>
      <c r="G916" s="211" t="n"/>
      <c r="H916" s="211" t="n"/>
      <c r="I916" s="211" t="n"/>
      <c r="J916" s="211" t="n"/>
      <c r="K916" s="211" t="n"/>
      <c r="L916" s="211" t="n"/>
      <c r="M916" s="211" t="n"/>
      <c r="N916" s="211" t="n"/>
      <c r="O916" s="211" t="n"/>
      <c r="P916" s="211" t="n"/>
      <c r="Q916" s="211" t="n"/>
    </row>
    <row r="917" ht="15.75" customHeight="1" s="140">
      <c r="A917" s="211" t="n"/>
      <c r="B917" s="211" t="n"/>
      <c r="C917" s="239" t="n"/>
      <c r="D917" s="239" t="n"/>
      <c r="E917" s="239" t="n"/>
      <c r="F917" s="211" t="n"/>
      <c r="G917" s="211" t="n"/>
      <c r="H917" s="211" t="n"/>
      <c r="I917" s="211" t="n"/>
      <c r="J917" s="211" t="n"/>
      <c r="K917" s="211" t="n"/>
      <c r="L917" s="211" t="n"/>
      <c r="M917" s="211" t="n"/>
      <c r="N917" s="211" t="n"/>
      <c r="O917" s="211" t="n"/>
      <c r="P917" s="211" t="n"/>
      <c r="Q917" s="211" t="n"/>
    </row>
    <row r="918" ht="15.75" customHeight="1" s="140">
      <c r="A918" s="211" t="n"/>
      <c r="B918" s="211" t="n"/>
      <c r="C918" s="239" t="n"/>
      <c r="D918" s="239" t="n"/>
      <c r="E918" s="239" t="n"/>
      <c r="F918" s="211" t="n"/>
      <c r="G918" s="211" t="n"/>
      <c r="H918" s="211" t="n"/>
      <c r="I918" s="211" t="n"/>
      <c r="J918" s="211" t="n"/>
      <c r="K918" s="211" t="n"/>
      <c r="L918" s="211" t="n"/>
      <c r="M918" s="211" t="n"/>
      <c r="N918" s="211" t="n"/>
      <c r="O918" s="211" t="n"/>
      <c r="P918" s="211" t="n"/>
      <c r="Q918" s="211" t="n"/>
    </row>
    <row r="919" ht="15.75" customHeight="1" s="140">
      <c r="A919" s="211" t="n"/>
      <c r="B919" s="211" t="n"/>
      <c r="C919" s="239" t="n"/>
      <c r="D919" s="239" t="n"/>
      <c r="E919" s="239" t="n"/>
      <c r="F919" s="211" t="n"/>
      <c r="G919" s="211" t="n"/>
      <c r="H919" s="211" t="n"/>
      <c r="I919" s="211" t="n"/>
      <c r="J919" s="211" t="n"/>
      <c r="K919" s="211" t="n"/>
      <c r="L919" s="211" t="n"/>
      <c r="M919" s="211" t="n"/>
      <c r="N919" s="211" t="n"/>
      <c r="O919" s="211" t="n"/>
      <c r="P919" s="211" t="n"/>
      <c r="Q919" s="211" t="n"/>
    </row>
    <row r="920" ht="15.75" customHeight="1" s="140">
      <c r="A920" s="211" t="n"/>
      <c r="B920" s="211" t="n"/>
      <c r="C920" s="239" t="n"/>
      <c r="D920" s="239" t="n"/>
      <c r="E920" s="239" t="n"/>
      <c r="F920" s="211" t="n"/>
      <c r="G920" s="211" t="n"/>
      <c r="H920" s="211" t="n"/>
      <c r="I920" s="211" t="n"/>
      <c r="J920" s="211" t="n"/>
      <c r="K920" s="211" t="n"/>
      <c r="L920" s="211" t="n"/>
      <c r="M920" s="211" t="n"/>
      <c r="N920" s="211" t="n"/>
      <c r="O920" s="211" t="n"/>
      <c r="P920" s="211" t="n"/>
      <c r="Q920" s="211" t="n"/>
    </row>
    <row r="921" ht="15.75" customHeight="1" s="140">
      <c r="A921" s="211" t="n"/>
      <c r="B921" s="211" t="n"/>
      <c r="C921" s="239" t="n"/>
      <c r="D921" s="239" t="n"/>
      <c r="E921" s="239" t="n"/>
      <c r="F921" s="211" t="n"/>
      <c r="G921" s="211" t="n"/>
      <c r="H921" s="211" t="n"/>
      <c r="I921" s="211" t="n"/>
      <c r="J921" s="211" t="n"/>
      <c r="K921" s="211" t="n"/>
      <c r="L921" s="211" t="n"/>
      <c r="M921" s="211" t="n"/>
      <c r="N921" s="211" t="n"/>
      <c r="O921" s="211" t="n"/>
      <c r="P921" s="211" t="n"/>
      <c r="Q921" s="211" t="n"/>
    </row>
    <row r="922" ht="15.75" customHeight="1" s="140">
      <c r="A922" s="211" t="n"/>
      <c r="B922" s="211" t="n"/>
      <c r="C922" s="239" t="n"/>
      <c r="D922" s="239" t="n"/>
      <c r="E922" s="239" t="n"/>
      <c r="F922" s="211" t="n"/>
      <c r="G922" s="211" t="n"/>
      <c r="H922" s="211" t="n"/>
      <c r="I922" s="211" t="n"/>
      <c r="J922" s="211" t="n"/>
      <c r="K922" s="211" t="n"/>
      <c r="L922" s="211" t="n"/>
      <c r="M922" s="211" t="n"/>
      <c r="N922" s="211" t="n"/>
      <c r="O922" s="211" t="n"/>
      <c r="P922" s="211" t="n"/>
      <c r="Q922" s="211" t="n"/>
    </row>
    <row r="923" ht="15.75" customHeight="1" s="140">
      <c r="A923" s="211" t="n"/>
      <c r="B923" s="211" t="n"/>
      <c r="C923" s="239" t="n"/>
      <c r="D923" s="239" t="n"/>
      <c r="E923" s="239" t="n"/>
      <c r="F923" s="211" t="n"/>
      <c r="G923" s="211" t="n"/>
      <c r="H923" s="211" t="n"/>
      <c r="I923" s="211" t="n"/>
      <c r="J923" s="211" t="n"/>
      <c r="K923" s="211" t="n"/>
      <c r="L923" s="211" t="n"/>
      <c r="M923" s="211" t="n"/>
      <c r="N923" s="211" t="n"/>
      <c r="O923" s="211" t="n"/>
      <c r="P923" s="211" t="n"/>
      <c r="Q923" s="211" t="n"/>
    </row>
    <row r="924" ht="15.75" customHeight="1" s="140">
      <c r="A924" s="211" t="n"/>
      <c r="B924" s="211" t="n"/>
      <c r="C924" s="239" t="n"/>
      <c r="D924" s="239" t="n"/>
      <c r="E924" s="239" t="n"/>
      <c r="F924" s="211" t="n"/>
      <c r="G924" s="211" t="n"/>
      <c r="H924" s="211" t="n"/>
      <c r="I924" s="211" t="n"/>
      <c r="J924" s="211" t="n"/>
      <c r="K924" s="211" t="n"/>
      <c r="L924" s="211" t="n"/>
      <c r="M924" s="211" t="n"/>
      <c r="N924" s="211" t="n"/>
      <c r="O924" s="211" t="n"/>
      <c r="P924" s="211" t="n"/>
      <c r="Q924" s="211" t="n"/>
    </row>
    <row r="925" ht="15.75" customHeight="1" s="140">
      <c r="A925" s="211" t="n"/>
      <c r="B925" s="211" t="n"/>
      <c r="C925" s="239" t="n"/>
      <c r="D925" s="239" t="n"/>
      <c r="E925" s="239" t="n"/>
      <c r="F925" s="211" t="n"/>
      <c r="G925" s="211" t="n"/>
      <c r="H925" s="211" t="n"/>
      <c r="I925" s="211" t="n"/>
      <c r="J925" s="211" t="n"/>
      <c r="K925" s="211" t="n"/>
      <c r="L925" s="211" t="n"/>
      <c r="M925" s="211" t="n"/>
      <c r="N925" s="211" t="n"/>
      <c r="O925" s="211" t="n"/>
      <c r="P925" s="211" t="n"/>
      <c r="Q925" s="211" t="n"/>
    </row>
    <row r="926" ht="15.75" customHeight="1" s="140">
      <c r="A926" s="211" t="n"/>
      <c r="B926" s="211" t="n"/>
      <c r="C926" s="239" t="n"/>
      <c r="D926" s="239" t="n"/>
      <c r="E926" s="239" t="n"/>
      <c r="F926" s="211" t="n"/>
      <c r="G926" s="211" t="n"/>
      <c r="H926" s="211" t="n"/>
      <c r="I926" s="211" t="n"/>
      <c r="J926" s="211" t="n"/>
      <c r="K926" s="211" t="n"/>
      <c r="L926" s="211" t="n"/>
      <c r="M926" s="211" t="n"/>
      <c r="N926" s="211" t="n"/>
      <c r="O926" s="211" t="n"/>
      <c r="P926" s="211" t="n"/>
      <c r="Q926" s="211" t="n"/>
    </row>
    <row r="927" ht="15.75" customHeight="1" s="140">
      <c r="A927" s="211" t="n"/>
      <c r="B927" s="211" t="n"/>
      <c r="C927" s="239" t="n"/>
      <c r="D927" s="239" t="n"/>
      <c r="E927" s="239" t="n"/>
      <c r="F927" s="211" t="n"/>
      <c r="G927" s="211" t="n"/>
      <c r="H927" s="211" t="n"/>
      <c r="I927" s="211" t="n"/>
      <c r="J927" s="211" t="n"/>
      <c r="K927" s="211" t="n"/>
      <c r="L927" s="211" t="n"/>
      <c r="M927" s="211" t="n"/>
      <c r="N927" s="211" t="n"/>
      <c r="O927" s="211" t="n"/>
      <c r="P927" s="211" t="n"/>
      <c r="Q927" s="211" t="n"/>
    </row>
    <row r="928" ht="15.75" customHeight="1" s="140">
      <c r="A928" s="211" t="n"/>
      <c r="B928" s="211" t="n"/>
      <c r="C928" s="239" t="n"/>
      <c r="D928" s="239" t="n"/>
      <c r="E928" s="239" t="n"/>
      <c r="F928" s="211" t="n"/>
      <c r="G928" s="211" t="n"/>
      <c r="H928" s="211" t="n"/>
      <c r="I928" s="211" t="n"/>
      <c r="J928" s="211" t="n"/>
      <c r="K928" s="211" t="n"/>
      <c r="L928" s="211" t="n"/>
      <c r="M928" s="211" t="n"/>
      <c r="N928" s="211" t="n"/>
      <c r="O928" s="211" t="n"/>
      <c r="P928" s="211" t="n"/>
      <c r="Q928" s="211" t="n"/>
    </row>
    <row r="929" ht="15.75" customHeight="1" s="140">
      <c r="A929" s="211" t="n"/>
      <c r="B929" s="211" t="n"/>
      <c r="C929" s="239" t="n"/>
      <c r="D929" s="239" t="n"/>
      <c r="E929" s="239" t="n"/>
      <c r="F929" s="211" t="n"/>
      <c r="G929" s="211" t="n"/>
      <c r="H929" s="211" t="n"/>
      <c r="I929" s="211" t="n"/>
      <c r="J929" s="211" t="n"/>
      <c r="K929" s="211" t="n"/>
      <c r="L929" s="211" t="n"/>
      <c r="M929" s="211" t="n"/>
      <c r="N929" s="211" t="n"/>
      <c r="O929" s="211" t="n"/>
      <c r="P929" s="211" t="n"/>
      <c r="Q929" s="211" t="n"/>
    </row>
    <row r="930" ht="15.75" customHeight="1" s="140">
      <c r="A930" s="211" t="n"/>
      <c r="B930" s="211" t="n"/>
      <c r="C930" s="239" t="n"/>
      <c r="D930" s="239" t="n"/>
      <c r="E930" s="239" t="n"/>
      <c r="F930" s="211" t="n"/>
      <c r="G930" s="211" t="n"/>
      <c r="H930" s="211" t="n"/>
      <c r="I930" s="211" t="n"/>
      <c r="J930" s="211" t="n"/>
      <c r="K930" s="211" t="n"/>
      <c r="L930" s="211" t="n"/>
      <c r="M930" s="211" t="n"/>
      <c r="N930" s="211" t="n"/>
      <c r="O930" s="211" t="n"/>
      <c r="P930" s="211" t="n"/>
      <c r="Q930" s="211" t="n"/>
    </row>
    <row r="931" ht="15.75" customHeight="1" s="140">
      <c r="A931" s="211" t="n"/>
      <c r="B931" s="211" t="n"/>
      <c r="C931" s="239" t="n"/>
      <c r="D931" s="239" t="n"/>
      <c r="E931" s="239" t="n"/>
      <c r="F931" s="211" t="n"/>
      <c r="G931" s="211" t="n"/>
      <c r="H931" s="211" t="n"/>
      <c r="I931" s="211" t="n"/>
      <c r="J931" s="211" t="n"/>
      <c r="K931" s="211" t="n"/>
      <c r="L931" s="211" t="n"/>
      <c r="M931" s="211" t="n"/>
      <c r="N931" s="211" t="n"/>
      <c r="O931" s="211" t="n"/>
      <c r="P931" s="211" t="n"/>
      <c r="Q931" s="211" t="n"/>
    </row>
    <row r="932" ht="15.75" customHeight="1" s="140">
      <c r="A932" s="211" t="n"/>
      <c r="B932" s="211" t="n"/>
      <c r="C932" s="239" t="n"/>
      <c r="D932" s="239" t="n"/>
      <c r="E932" s="239" t="n"/>
      <c r="F932" s="211" t="n"/>
      <c r="G932" s="211" t="n"/>
      <c r="H932" s="211" t="n"/>
      <c r="I932" s="211" t="n"/>
      <c r="J932" s="211" t="n"/>
      <c r="K932" s="211" t="n"/>
      <c r="L932" s="211" t="n"/>
      <c r="M932" s="211" t="n"/>
      <c r="N932" s="211" t="n"/>
      <c r="O932" s="211" t="n"/>
      <c r="P932" s="211" t="n"/>
      <c r="Q932" s="211" t="n"/>
    </row>
    <row r="933" ht="15.75" customHeight="1" s="140">
      <c r="A933" s="211" t="n"/>
      <c r="B933" s="211" t="n"/>
      <c r="C933" s="239" t="n"/>
      <c r="D933" s="239" t="n"/>
      <c r="E933" s="239" t="n"/>
      <c r="F933" s="211" t="n"/>
      <c r="G933" s="211" t="n"/>
      <c r="H933" s="211" t="n"/>
      <c r="I933" s="211" t="n"/>
      <c r="J933" s="211" t="n"/>
      <c r="K933" s="211" t="n"/>
      <c r="L933" s="211" t="n"/>
      <c r="M933" s="211" t="n"/>
      <c r="N933" s="211" t="n"/>
      <c r="O933" s="211" t="n"/>
      <c r="P933" s="211" t="n"/>
      <c r="Q933" s="211" t="n"/>
    </row>
    <row r="934" ht="15.75" customHeight="1" s="140">
      <c r="A934" s="211" t="n"/>
      <c r="B934" s="211" t="n"/>
      <c r="C934" s="239" t="n"/>
      <c r="D934" s="239" t="n"/>
      <c r="E934" s="239" t="n"/>
      <c r="F934" s="211" t="n"/>
      <c r="G934" s="211" t="n"/>
      <c r="H934" s="211" t="n"/>
      <c r="I934" s="211" t="n"/>
      <c r="J934" s="211" t="n"/>
      <c r="K934" s="211" t="n"/>
      <c r="L934" s="211" t="n"/>
      <c r="M934" s="211" t="n"/>
      <c r="N934" s="211" t="n"/>
      <c r="O934" s="211" t="n"/>
      <c r="P934" s="211" t="n"/>
      <c r="Q934" s="211" t="n"/>
    </row>
    <row r="935" ht="15.75" customHeight="1" s="140">
      <c r="A935" s="211" t="n"/>
      <c r="B935" s="211" t="n"/>
      <c r="C935" s="239" t="n"/>
      <c r="D935" s="239" t="n"/>
      <c r="E935" s="239" t="n"/>
      <c r="F935" s="211" t="n"/>
      <c r="G935" s="211" t="n"/>
      <c r="H935" s="211" t="n"/>
      <c r="I935" s="211" t="n"/>
      <c r="J935" s="211" t="n"/>
      <c r="K935" s="211" t="n"/>
      <c r="L935" s="211" t="n"/>
      <c r="M935" s="211" t="n"/>
      <c r="N935" s="211" t="n"/>
      <c r="O935" s="211" t="n"/>
      <c r="P935" s="211" t="n"/>
      <c r="Q935" s="211" t="n"/>
    </row>
    <row r="936" ht="15.75" customHeight="1" s="140">
      <c r="A936" s="211" t="n"/>
      <c r="B936" s="211" t="n"/>
      <c r="C936" s="239" t="n"/>
      <c r="D936" s="239" t="n"/>
      <c r="E936" s="239" t="n"/>
      <c r="F936" s="211" t="n"/>
      <c r="G936" s="211" t="n"/>
      <c r="H936" s="211" t="n"/>
      <c r="I936" s="211" t="n"/>
      <c r="J936" s="211" t="n"/>
      <c r="K936" s="211" t="n"/>
      <c r="L936" s="211" t="n"/>
      <c r="M936" s="211" t="n"/>
      <c r="N936" s="211" t="n"/>
      <c r="O936" s="211" t="n"/>
      <c r="P936" s="211" t="n"/>
      <c r="Q936" s="211" t="n"/>
    </row>
    <row r="937" ht="15.75" customHeight="1" s="140">
      <c r="A937" s="211" t="n"/>
      <c r="B937" s="211" t="n"/>
      <c r="C937" s="239" t="n"/>
      <c r="D937" s="239" t="n"/>
      <c r="E937" s="239" t="n"/>
      <c r="F937" s="211" t="n"/>
      <c r="G937" s="211" t="n"/>
      <c r="H937" s="211" t="n"/>
      <c r="I937" s="211" t="n"/>
      <c r="J937" s="211" t="n"/>
      <c r="K937" s="211" t="n"/>
      <c r="L937" s="211" t="n"/>
      <c r="M937" s="211" t="n"/>
      <c r="N937" s="211" t="n"/>
      <c r="O937" s="211" t="n"/>
      <c r="P937" s="211" t="n"/>
      <c r="Q937" s="211" t="n"/>
    </row>
    <row r="938" ht="15.75" customHeight="1" s="140">
      <c r="A938" s="211" t="n"/>
      <c r="B938" s="211" t="n"/>
      <c r="C938" s="239" t="n"/>
      <c r="D938" s="239" t="n"/>
      <c r="E938" s="239" t="n"/>
      <c r="F938" s="211" t="n"/>
      <c r="G938" s="211" t="n"/>
      <c r="H938" s="211" t="n"/>
      <c r="I938" s="211" t="n"/>
      <c r="J938" s="211" t="n"/>
      <c r="K938" s="211" t="n"/>
      <c r="L938" s="211" t="n"/>
      <c r="M938" s="211" t="n"/>
      <c r="N938" s="211" t="n"/>
      <c r="O938" s="211" t="n"/>
      <c r="P938" s="211" t="n"/>
      <c r="Q938" s="211" t="n"/>
    </row>
    <row r="939" ht="15.75" customHeight="1" s="140">
      <c r="A939" s="211" t="n"/>
      <c r="B939" s="211" t="n"/>
      <c r="C939" s="239" t="n"/>
      <c r="D939" s="239" t="n"/>
      <c r="E939" s="239" t="n"/>
      <c r="F939" s="211" t="n"/>
      <c r="G939" s="211" t="n"/>
      <c r="H939" s="211" t="n"/>
      <c r="I939" s="211" t="n"/>
      <c r="J939" s="211" t="n"/>
      <c r="K939" s="211" t="n"/>
      <c r="L939" s="211" t="n"/>
      <c r="M939" s="211" t="n"/>
      <c r="N939" s="211" t="n"/>
      <c r="O939" s="211" t="n"/>
      <c r="P939" s="211" t="n"/>
      <c r="Q939" s="211" t="n"/>
    </row>
    <row r="940" ht="15.75" customHeight="1" s="140">
      <c r="A940" s="211" t="n"/>
      <c r="B940" s="211" t="n"/>
      <c r="C940" s="239" t="n"/>
      <c r="D940" s="239" t="n"/>
      <c r="E940" s="239" t="n"/>
      <c r="F940" s="211" t="n"/>
      <c r="G940" s="211" t="n"/>
      <c r="H940" s="211" t="n"/>
      <c r="I940" s="211" t="n"/>
      <c r="J940" s="211" t="n"/>
      <c r="K940" s="211" t="n"/>
      <c r="L940" s="211" t="n"/>
      <c r="M940" s="211" t="n"/>
      <c r="N940" s="211" t="n"/>
      <c r="O940" s="211" t="n"/>
      <c r="P940" s="211" t="n"/>
      <c r="Q940" s="211" t="n"/>
    </row>
    <row r="941" ht="15.75" customHeight="1" s="140">
      <c r="A941" s="211" t="n"/>
      <c r="B941" s="211" t="n"/>
      <c r="C941" s="239" t="n"/>
      <c r="D941" s="239" t="n"/>
      <c r="E941" s="239" t="n"/>
      <c r="F941" s="211" t="n"/>
      <c r="G941" s="211" t="n"/>
      <c r="H941" s="211" t="n"/>
      <c r="I941" s="211" t="n"/>
      <c r="J941" s="211" t="n"/>
      <c r="K941" s="211" t="n"/>
      <c r="L941" s="211" t="n"/>
      <c r="M941" s="211" t="n"/>
      <c r="N941" s="211" t="n"/>
      <c r="O941" s="211" t="n"/>
      <c r="P941" s="211" t="n"/>
      <c r="Q941" s="211" t="n"/>
    </row>
    <row r="942" ht="15.75" customHeight="1" s="140">
      <c r="A942" s="211" t="n"/>
      <c r="B942" s="211" t="n"/>
      <c r="C942" s="239" t="n"/>
      <c r="D942" s="239" t="n"/>
      <c r="E942" s="239" t="n"/>
      <c r="F942" s="211" t="n"/>
      <c r="G942" s="211" t="n"/>
      <c r="H942" s="211" t="n"/>
      <c r="I942" s="211" t="n"/>
      <c r="J942" s="211" t="n"/>
      <c r="K942" s="211" t="n"/>
      <c r="L942" s="211" t="n"/>
      <c r="M942" s="211" t="n"/>
      <c r="N942" s="211" t="n"/>
      <c r="O942" s="211" t="n"/>
      <c r="P942" s="211" t="n"/>
      <c r="Q942" s="211" t="n"/>
    </row>
    <row r="943" ht="15.75" customHeight="1" s="140">
      <c r="A943" s="211" t="n"/>
      <c r="B943" s="211" t="n"/>
      <c r="C943" s="239" t="n"/>
      <c r="D943" s="239" t="n"/>
      <c r="E943" s="239" t="n"/>
      <c r="F943" s="211" t="n"/>
      <c r="G943" s="211" t="n"/>
      <c r="H943" s="211" t="n"/>
      <c r="I943" s="211" t="n"/>
      <c r="J943" s="211" t="n"/>
      <c r="K943" s="211" t="n"/>
      <c r="L943" s="211" t="n"/>
      <c r="M943" s="211" t="n"/>
      <c r="N943" s="211" t="n"/>
      <c r="O943" s="211" t="n"/>
      <c r="P943" s="211" t="n"/>
      <c r="Q943" s="211" t="n"/>
    </row>
    <row r="944" ht="15.75" customHeight="1" s="140">
      <c r="A944" s="211" t="n"/>
      <c r="B944" s="211" t="n"/>
      <c r="C944" s="239" t="n"/>
      <c r="D944" s="239" t="n"/>
      <c r="E944" s="239" t="n"/>
      <c r="F944" s="211" t="n"/>
      <c r="G944" s="211" t="n"/>
      <c r="H944" s="211" t="n"/>
      <c r="I944" s="211" t="n"/>
      <c r="J944" s="211" t="n"/>
      <c r="K944" s="211" t="n"/>
      <c r="L944" s="211" t="n"/>
      <c r="M944" s="211" t="n"/>
      <c r="N944" s="211" t="n"/>
      <c r="O944" s="211" t="n"/>
      <c r="P944" s="211" t="n"/>
      <c r="Q944" s="211" t="n"/>
    </row>
    <row r="945" ht="15.75" customHeight="1" s="140">
      <c r="A945" s="211" t="n"/>
      <c r="B945" s="211" t="n"/>
      <c r="C945" s="239" t="n"/>
      <c r="D945" s="239" t="n"/>
      <c r="E945" s="239" t="n"/>
      <c r="F945" s="211" t="n"/>
      <c r="G945" s="211" t="n"/>
      <c r="H945" s="211" t="n"/>
      <c r="I945" s="211" t="n"/>
      <c r="J945" s="211" t="n"/>
      <c r="K945" s="211" t="n"/>
      <c r="L945" s="211" t="n"/>
      <c r="M945" s="211" t="n"/>
      <c r="N945" s="211" t="n"/>
      <c r="O945" s="211" t="n"/>
      <c r="P945" s="211" t="n"/>
      <c r="Q945" s="211" t="n"/>
    </row>
    <row r="946" ht="15.75" customHeight="1" s="140">
      <c r="A946" s="211" t="n"/>
      <c r="B946" s="211" t="n"/>
      <c r="C946" s="239" t="n"/>
      <c r="D946" s="239" t="n"/>
      <c r="E946" s="239" t="n"/>
      <c r="F946" s="211" t="n"/>
      <c r="G946" s="211" t="n"/>
      <c r="H946" s="211" t="n"/>
      <c r="I946" s="211" t="n"/>
      <c r="J946" s="211" t="n"/>
      <c r="K946" s="211" t="n"/>
      <c r="L946" s="211" t="n"/>
      <c r="M946" s="211" t="n"/>
      <c r="N946" s="211" t="n"/>
      <c r="O946" s="211" t="n"/>
      <c r="P946" s="211" t="n"/>
      <c r="Q946" s="211" t="n"/>
    </row>
    <row r="947" ht="15.75" customHeight="1" s="140">
      <c r="A947" s="211" t="n"/>
      <c r="B947" s="211" t="n"/>
      <c r="C947" s="239" t="n"/>
      <c r="D947" s="239" t="n"/>
      <c r="E947" s="239" t="n"/>
      <c r="F947" s="211" t="n"/>
      <c r="G947" s="211" t="n"/>
      <c r="H947" s="211" t="n"/>
      <c r="I947" s="211" t="n"/>
      <c r="J947" s="211" t="n"/>
      <c r="K947" s="211" t="n"/>
      <c r="L947" s="211" t="n"/>
      <c r="M947" s="211" t="n"/>
      <c r="N947" s="211" t="n"/>
      <c r="O947" s="211" t="n"/>
      <c r="P947" s="211" t="n"/>
      <c r="Q947" s="211" t="n"/>
    </row>
    <row r="948" ht="15.75" customHeight="1" s="140">
      <c r="A948" s="211" t="n"/>
      <c r="B948" s="211" t="n"/>
      <c r="C948" s="239" t="n"/>
      <c r="D948" s="239" t="n"/>
      <c r="E948" s="239" t="n"/>
      <c r="F948" s="211" t="n"/>
      <c r="G948" s="211" t="n"/>
      <c r="H948" s="211" t="n"/>
      <c r="I948" s="211" t="n"/>
      <c r="J948" s="211" t="n"/>
      <c r="K948" s="211" t="n"/>
      <c r="L948" s="211" t="n"/>
      <c r="M948" s="211" t="n"/>
      <c r="N948" s="211" t="n"/>
      <c r="O948" s="211" t="n"/>
      <c r="P948" s="211" t="n"/>
      <c r="Q948" s="211" t="n"/>
    </row>
    <row r="949" ht="15.75" customHeight="1" s="140">
      <c r="A949" s="211" t="n"/>
      <c r="B949" s="211" t="n"/>
      <c r="C949" s="239" t="n"/>
      <c r="D949" s="239" t="n"/>
      <c r="E949" s="239" t="n"/>
      <c r="F949" s="211" t="n"/>
      <c r="G949" s="211" t="n"/>
      <c r="H949" s="211" t="n"/>
      <c r="I949" s="211" t="n"/>
      <c r="J949" s="211" t="n"/>
      <c r="K949" s="211" t="n"/>
      <c r="L949" s="211" t="n"/>
      <c r="M949" s="211" t="n"/>
      <c r="N949" s="211" t="n"/>
      <c r="O949" s="211" t="n"/>
      <c r="P949" s="211" t="n"/>
      <c r="Q949" s="211" t="n"/>
    </row>
    <row r="950" ht="15.75" customHeight="1" s="140">
      <c r="A950" s="211" t="n"/>
      <c r="B950" s="211" t="n"/>
      <c r="C950" s="239" t="n"/>
      <c r="D950" s="239" t="n"/>
      <c r="E950" s="239" t="n"/>
      <c r="F950" s="211" t="n"/>
      <c r="G950" s="211" t="n"/>
      <c r="H950" s="211" t="n"/>
      <c r="I950" s="211" t="n"/>
      <c r="J950" s="211" t="n"/>
      <c r="K950" s="211" t="n"/>
      <c r="L950" s="211" t="n"/>
      <c r="M950" s="211" t="n"/>
      <c r="N950" s="211" t="n"/>
      <c r="O950" s="211" t="n"/>
      <c r="P950" s="211" t="n"/>
      <c r="Q950" s="211" t="n"/>
    </row>
    <row r="951" ht="15.75" customHeight="1" s="140">
      <c r="A951" s="211" t="n"/>
      <c r="B951" s="211" t="n"/>
      <c r="C951" s="239" t="n"/>
      <c r="D951" s="239" t="n"/>
      <c r="E951" s="239" t="n"/>
      <c r="F951" s="211" t="n"/>
      <c r="G951" s="211" t="n"/>
      <c r="H951" s="211" t="n"/>
      <c r="I951" s="211" t="n"/>
      <c r="J951" s="211" t="n"/>
      <c r="K951" s="211" t="n"/>
      <c r="L951" s="211" t="n"/>
      <c r="M951" s="211" t="n"/>
      <c r="N951" s="211" t="n"/>
      <c r="O951" s="211" t="n"/>
      <c r="P951" s="211" t="n"/>
      <c r="Q951" s="211" t="n"/>
    </row>
    <row r="952" ht="15.75" customHeight="1" s="140">
      <c r="A952" s="211" t="n"/>
      <c r="B952" s="211" t="n"/>
      <c r="C952" s="239" t="n"/>
      <c r="D952" s="239" t="n"/>
      <c r="E952" s="239" t="n"/>
      <c r="F952" s="211" t="n"/>
      <c r="G952" s="211" t="n"/>
      <c r="H952" s="211" t="n"/>
      <c r="I952" s="211" t="n"/>
      <c r="J952" s="211" t="n"/>
      <c r="K952" s="211" t="n"/>
      <c r="L952" s="211" t="n"/>
      <c r="M952" s="211" t="n"/>
      <c r="N952" s="211" t="n"/>
      <c r="O952" s="211" t="n"/>
      <c r="P952" s="211" t="n"/>
      <c r="Q952" s="211" t="n"/>
    </row>
    <row r="953" ht="15.75" customHeight="1" s="140">
      <c r="A953" s="211" t="n"/>
      <c r="B953" s="211" t="n"/>
      <c r="C953" s="239" t="n"/>
      <c r="D953" s="239" t="n"/>
      <c r="E953" s="239" t="n"/>
      <c r="F953" s="211" t="n"/>
      <c r="G953" s="211" t="n"/>
      <c r="H953" s="211" t="n"/>
      <c r="I953" s="211" t="n"/>
      <c r="J953" s="211" t="n"/>
      <c r="K953" s="211" t="n"/>
      <c r="L953" s="211" t="n"/>
      <c r="M953" s="211" t="n"/>
      <c r="N953" s="211" t="n"/>
      <c r="O953" s="211" t="n"/>
      <c r="P953" s="211" t="n"/>
      <c r="Q953" s="211" t="n"/>
    </row>
    <row r="954" ht="15.75" customHeight="1" s="140">
      <c r="A954" s="211" t="n"/>
      <c r="B954" s="211" t="n"/>
      <c r="C954" s="239" t="n"/>
      <c r="D954" s="239" t="n"/>
      <c r="E954" s="239" t="n"/>
      <c r="F954" s="211" t="n"/>
      <c r="G954" s="211" t="n"/>
      <c r="H954" s="211" t="n"/>
      <c r="I954" s="211" t="n"/>
      <c r="J954" s="211" t="n"/>
      <c r="K954" s="211" t="n"/>
      <c r="L954" s="211" t="n"/>
      <c r="M954" s="211" t="n"/>
      <c r="N954" s="211" t="n"/>
      <c r="O954" s="211" t="n"/>
      <c r="P954" s="211" t="n"/>
      <c r="Q954" s="211" t="n"/>
    </row>
    <row r="955" ht="15.75" customHeight="1" s="140">
      <c r="A955" s="211" t="n"/>
      <c r="B955" s="211" t="n"/>
      <c r="C955" s="239" t="n"/>
      <c r="D955" s="239" t="n"/>
      <c r="E955" s="239" t="n"/>
      <c r="F955" s="211" t="n"/>
      <c r="G955" s="211" t="n"/>
      <c r="H955" s="211" t="n"/>
      <c r="I955" s="211" t="n"/>
      <c r="J955" s="211" t="n"/>
      <c r="K955" s="211" t="n"/>
      <c r="L955" s="211" t="n"/>
      <c r="M955" s="211" t="n"/>
      <c r="N955" s="211" t="n"/>
      <c r="O955" s="211" t="n"/>
      <c r="P955" s="211" t="n"/>
      <c r="Q955" s="211" t="n"/>
    </row>
    <row r="956" ht="15.75" customHeight="1" s="140">
      <c r="A956" s="211" t="n"/>
      <c r="B956" s="211" t="n"/>
      <c r="C956" s="239" t="n"/>
      <c r="D956" s="239" t="n"/>
      <c r="E956" s="239" t="n"/>
      <c r="F956" s="211" t="n"/>
      <c r="G956" s="211" t="n"/>
      <c r="H956" s="211" t="n"/>
      <c r="I956" s="211" t="n"/>
      <c r="J956" s="211" t="n"/>
      <c r="K956" s="211" t="n"/>
      <c r="L956" s="211" t="n"/>
      <c r="M956" s="211" t="n"/>
      <c r="N956" s="211" t="n"/>
      <c r="O956" s="211" t="n"/>
      <c r="P956" s="211" t="n"/>
      <c r="Q956" s="211" t="n"/>
    </row>
    <row r="957" ht="15.75" customHeight="1" s="140">
      <c r="A957" s="211" t="n"/>
      <c r="B957" s="211" t="n"/>
      <c r="C957" s="239" t="n"/>
      <c r="D957" s="239" t="n"/>
      <c r="E957" s="239" t="n"/>
      <c r="F957" s="211" t="n"/>
      <c r="G957" s="211" t="n"/>
      <c r="H957" s="211" t="n"/>
      <c r="I957" s="211" t="n"/>
      <c r="J957" s="211" t="n"/>
      <c r="K957" s="211" t="n"/>
      <c r="L957" s="211" t="n"/>
      <c r="M957" s="211" t="n"/>
      <c r="N957" s="211" t="n"/>
      <c r="O957" s="211" t="n"/>
      <c r="P957" s="211" t="n"/>
      <c r="Q957" s="211" t="n"/>
    </row>
    <row r="958" ht="15.75" customHeight="1" s="140">
      <c r="A958" s="211" t="n"/>
      <c r="B958" s="211" t="n"/>
      <c r="C958" s="239" t="n"/>
      <c r="D958" s="239" t="n"/>
      <c r="E958" s="239" t="n"/>
      <c r="F958" s="211" t="n"/>
      <c r="G958" s="211" t="n"/>
      <c r="H958" s="211" t="n"/>
      <c r="I958" s="211" t="n"/>
      <c r="J958" s="211" t="n"/>
      <c r="K958" s="211" t="n"/>
      <c r="L958" s="211" t="n"/>
      <c r="M958" s="211" t="n"/>
      <c r="N958" s="211" t="n"/>
      <c r="O958" s="211" t="n"/>
      <c r="P958" s="211" t="n"/>
      <c r="Q958" s="211" t="n"/>
    </row>
    <row r="959" ht="15.75" customHeight="1" s="140">
      <c r="A959" s="211" t="n"/>
      <c r="B959" s="211" t="n"/>
      <c r="C959" s="239" t="n"/>
      <c r="D959" s="239" t="n"/>
      <c r="E959" s="239" t="n"/>
      <c r="F959" s="211" t="n"/>
      <c r="G959" s="211" t="n"/>
      <c r="H959" s="211" t="n"/>
      <c r="I959" s="211" t="n"/>
      <c r="J959" s="211" t="n"/>
      <c r="K959" s="211" t="n"/>
      <c r="L959" s="211" t="n"/>
      <c r="M959" s="211" t="n"/>
      <c r="N959" s="211" t="n"/>
      <c r="O959" s="211" t="n"/>
      <c r="P959" s="211" t="n"/>
      <c r="Q959" s="211" t="n"/>
    </row>
    <row r="960" ht="15.75" customHeight="1" s="140">
      <c r="A960" s="211" t="n"/>
      <c r="B960" s="211" t="n"/>
      <c r="C960" s="239" t="n"/>
      <c r="D960" s="239" t="n"/>
      <c r="E960" s="239" t="n"/>
      <c r="F960" s="211" t="n"/>
      <c r="G960" s="211" t="n"/>
      <c r="H960" s="211" t="n"/>
      <c r="I960" s="211" t="n"/>
      <c r="J960" s="211" t="n"/>
      <c r="K960" s="211" t="n"/>
      <c r="L960" s="211" t="n"/>
      <c r="M960" s="211" t="n"/>
      <c r="N960" s="211" t="n"/>
      <c r="O960" s="211" t="n"/>
      <c r="P960" s="211" t="n"/>
      <c r="Q960" s="211" t="n"/>
    </row>
    <row r="961" ht="15.75" customHeight="1" s="140">
      <c r="A961" s="211" t="n"/>
      <c r="B961" s="211" t="n"/>
      <c r="C961" s="239" t="n"/>
      <c r="D961" s="239" t="n"/>
      <c r="E961" s="239" t="n"/>
      <c r="F961" s="211" t="n"/>
      <c r="G961" s="211" t="n"/>
      <c r="H961" s="211" t="n"/>
      <c r="I961" s="211" t="n"/>
      <c r="J961" s="211" t="n"/>
      <c r="K961" s="211" t="n"/>
      <c r="L961" s="211" t="n"/>
      <c r="M961" s="211" t="n"/>
      <c r="N961" s="211" t="n"/>
      <c r="O961" s="211" t="n"/>
      <c r="P961" s="211" t="n"/>
      <c r="Q961" s="211" t="n"/>
    </row>
    <row r="962" ht="15.75" customHeight="1" s="140">
      <c r="A962" s="211" t="n"/>
      <c r="B962" s="211" t="n"/>
      <c r="C962" s="239" t="n"/>
      <c r="D962" s="239" t="n"/>
      <c r="E962" s="239" t="n"/>
      <c r="F962" s="211" t="n"/>
      <c r="G962" s="211" t="n"/>
      <c r="H962" s="211" t="n"/>
      <c r="I962" s="211" t="n"/>
      <c r="J962" s="211" t="n"/>
      <c r="K962" s="211" t="n"/>
      <c r="L962" s="211" t="n"/>
      <c r="M962" s="211" t="n"/>
      <c r="N962" s="211" t="n"/>
      <c r="O962" s="211" t="n"/>
      <c r="P962" s="211" t="n"/>
      <c r="Q962" s="211" t="n"/>
    </row>
    <row r="963" ht="15.75" customHeight="1" s="140">
      <c r="A963" s="211" t="n"/>
      <c r="B963" s="211" t="n"/>
      <c r="C963" s="239" t="n"/>
      <c r="D963" s="239" t="n"/>
      <c r="E963" s="239" t="n"/>
      <c r="F963" s="211" t="n"/>
      <c r="G963" s="211" t="n"/>
      <c r="H963" s="211" t="n"/>
      <c r="I963" s="211" t="n"/>
      <c r="J963" s="211" t="n"/>
      <c r="K963" s="211" t="n"/>
      <c r="L963" s="211" t="n"/>
      <c r="M963" s="211" t="n"/>
      <c r="N963" s="211" t="n"/>
      <c r="O963" s="211" t="n"/>
      <c r="P963" s="211" t="n"/>
      <c r="Q963" s="211" t="n"/>
    </row>
    <row r="964" ht="15.75" customHeight="1" s="140">
      <c r="A964" s="211" t="n"/>
      <c r="B964" s="211" t="n"/>
      <c r="C964" s="239" t="n"/>
      <c r="D964" s="239" t="n"/>
      <c r="E964" s="239" t="n"/>
      <c r="F964" s="211" t="n"/>
      <c r="G964" s="211" t="n"/>
      <c r="H964" s="211" t="n"/>
      <c r="I964" s="211" t="n"/>
      <c r="J964" s="211" t="n"/>
      <c r="K964" s="211" t="n"/>
      <c r="L964" s="211" t="n"/>
      <c r="M964" s="211" t="n"/>
      <c r="N964" s="211" t="n"/>
      <c r="O964" s="211" t="n"/>
      <c r="P964" s="211" t="n"/>
      <c r="Q964" s="211" t="n"/>
    </row>
    <row r="965" ht="15.75" customHeight="1" s="140">
      <c r="A965" s="211" t="n"/>
      <c r="B965" s="211" t="n"/>
      <c r="C965" s="239" t="n"/>
      <c r="D965" s="239" t="n"/>
      <c r="E965" s="239" t="n"/>
      <c r="F965" s="211" t="n"/>
      <c r="G965" s="211" t="n"/>
      <c r="H965" s="211" t="n"/>
      <c r="I965" s="211" t="n"/>
      <c r="J965" s="211" t="n"/>
      <c r="K965" s="211" t="n"/>
      <c r="L965" s="211" t="n"/>
      <c r="M965" s="211" t="n"/>
      <c r="N965" s="211" t="n"/>
      <c r="O965" s="211" t="n"/>
      <c r="P965" s="211" t="n"/>
      <c r="Q965" s="211" t="n"/>
    </row>
    <row r="966" ht="15.75" customHeight="1" s="140">
      <c r="A966" s="211" t="n"/>
      <c r="B966" s="211" t="n"/>
      <c r="C966" s="239" t="n"/>
      <c r="D966" s="239" t="n"/>
      <c r="E966" s="239" t="n"/>
      <c r="F966" s="211" t="n"/>
      <c r="G966" s="211" t="n"/>
      <c r="H966" s="211" t="n"/>
      <c r="I966" s="211" t="n"/>
      <c r="J966" s="211" t="n"/>
      <c r="K966" s="211" t="n"/>
      <c r="L966" s="211" t="n"/>
      <c r="M966" s="211" t="n"/>
      <c r="N966" s="211" t="n"/>
      <c r="O966" s="211" t="n"/>
      <c r="P966" s="211" t="n"/>
      <c r="Q966" s="211" t="n"/>
    </row>
    <row r="967" ht="15.75" customHeight="1" s="140">
      <c r="A967" s="211" t="n"/>
      <c r="B967" s="211" t="n"/>
      <c r="C967" s="239" t="n"/>
      <c r="D967" s="239" t="n"/>
      <c r="E967" s="239" t="n"/>
      <c r="F967" s="211" t="n"/>
      <c r="G967" s="211" t="n"/>
      <c r="H967" s="211" t="n"/>
      <c r="I967" s="211" t="n"/>
      <c r="J967" s="211" t="n"/>
      <c r="K967" s="211" t="n"/>
      <c r="L967" s="211" t="n"/>
      <c r="M967" s="211" t="n"/>
      <c r="N967" s="211" t="n"/>
      <c r="O967" s="211" t="n"/>
      <c r="P967" s="211" t="n"/>
      <c r="Q967" s="211" t="n"/>
    </row>
    <row r="968" ht="15.75" customHeight="1" s="140">
      <c r="A968" s="211" t="n"/>
      <c r="B968" s="211" t="n"/>
      <c r="C968" s="239" t="n"/>
      <c r="D968" s="239" t="n"/>
      <c r="E968" s="239" t="n"/>
      <c r="F968" s="211" t="n"/>
      <c r="G968" s="211" t="n"/>
      <c r="H968" s="211" t="n"/>
      <c r="I968" s="211" t="n"/>
      <c r="J968" s="211" t="n"/>
      <c r="K968" s="211" t="n"/>
      <c r="L968" s="211" t="n"/>
      <c r="M968" s="211" t="n"/>
      <c r="N968" s="211" t="n"/>
      <c r="O968" s="211" t="n"/>
      <c r="P968" s="211" t="n"/>
      <c r="Q968" s="211" t="n"/>
    </row>
    <row r="969" ht="15.75" customHeight="1" s="140">
      <c r="A969" s="211" t="n"/>
      <c r="B969" s="211" t="n"/>
      <c r="C969" s="239" t="n"/>
      <c r="D969" s="239" t="n"/>
      <c r="E969" s="239" t="n"/>
      <c r="F969" s="211" t="n"/>
      <c r="G969" s="211" t="n"/>
      <c r="H969" s="211" t="n"/>
      <c r="I969" s="211" t="n"/>
      <c r="J969" s="211" t="n"/>
      <c r="K969" s="211" t="n"/>
      <c r="L969" s="211" t="n"/>
      <c r="M969" s="211" t="n"/>
      <c r="N969" s="211" t="n"/>
      <c r="O969" s="211" t="n"/>
      <c r="P969" s="211" t="n"/>
      <c r="Q969" s="211" t="n"/>
    </row>
    <row r="970" ht="15.75" customHeight="1" s="140">
      <c r="A970" s="211" t="n"/>
      <c r="B970" s="211" t="n"/>
      <c r="C970" s="239" t="n"/>
      <c r="D970" s="239" t="n"/>
      <c r="E970" s="239" t="n"/>
      <c r="F970" s="211" t="n"/>
      <c r="G970" s="211" t="n"/>
      <c r="H970" s="211" t="n"/>
      <c r="I970" s="211" t="n"/>
      <c r="J970" s="211" t="n"/>
      <c r="K970" s="211" t="n"/>
      <c r="L970" s="211" t="n"/>
      <c r="M970" s="211" t="n"/>
      <c r="N970" s="211" t="n"/>
      <c r="O970" s="211" t="n"/>
      <c r="P970" s="211" t="n"/>
      <c r="Q970" s="211" t="n"/>
    </row>
    <row r="971" ht="15.75" customHeight="1" s="140">
      <c r="A971" s="211" t="n"/>
      <c r="B971" s="211" t="n"/>
      <c r="C971" s="239" t="n"/>
      <c r="D971" s="239" t="n"/>
      <c r="E971" s="239" t="n"/>
      <c r="F971" s="211" t="n"/>
      <c r="G971" s="211" t="n"/>
      <c r="H971" s="211" t="n"/>
      <c r="I971" s="211" t="n"/>
      <c r="J971" s="211" t="n"/>
      <c r="K971" s="211" t="n"/>
      <c r="L971" s="211" t="n"/>
      <c r="M971" s="211" t="n"/>
      <c r="N971" s="211" t="n"/>
      <c r="O971" s="211" t="n"/>
      <c r="P971" s="211" t="n"/>
      <c r="Q971" s="211" t="n"/>
    </row>
    <row r="972" ht="15.75" customHeight="1" s="140">
      <c r="A972" s="211" t="n"/>
      <c r="B972" s="211" t="n"/>
      <c r="C972" s="239" t="n"/>
      <c r="D972" s="239" t="n"/>
      <c r="E972" s="239" t="n"/>
      <c r="F972" s="211" t="n"/>
      <c r="G972" s="211" t="n"/>
      <c r="H972" s="211" t="n"/>
      <c r="I972" s="211" t="n"/>
      <c r="J972" s="211" t="n"/>
      <c r="K972" s="211" t="n"/>
      <c r="L972" s="211" t="n"/>
      <c r="M972" s="211" t="n"/>
      <c r="N972" s="211" t="n"/>
      <c r="O972" s="211" t="n"/>
      <c r="P972" s="211" t="n"/>
      <c r="Q972" s="211" t="n"/>
    </row>
    <row r="973" ht="15.75" customHeight="1" s="140">
      <c r="A973" s="211" t="n"/>
      <c r="B973" s="211" t="n"/>
      <c r="C973" s="239" t="n"/>
      <c r="D973" s="239" t="n"/>
      <c r="E973" s="239" t="n"/>
      <c r="F973" s="211" t="n"/>
      <c r="G973" s="211" t="n"/>
      <c r="H973" s="211" t="n"/>
      <c r="I973" s="211" t="n"/>
      <c r="J973" s="211" t="n"/>
      <c r="K973" s="211" t="n"/>
      <c r="L973" s="211" t="n"/>
      <c r="M973" s="211" t="n"/>
      <c r="N973" s="211" t="n"/>
      <c r="O973" s="211" t="n"/>
      <c r="P973" s="211" t="n"/>
      <c r="Q973" s="211" t="n"/>
    </row>
    <row r="974" ht="15.75" customHeight="1" s="140">
      <c r="A974" s="211" t="n"/>
      <c r="B974" s="211" t="n"/>
      <c r="C974" s="239" t="n"/>
      <c r="D974" s="239" t="n"/>
      <c r="E974" s="239" t="n"/>
      <c r="F974" s="211" t="n"/>
      <c r="G974" s="211" t="n"/>
      <c r="H974" s="211" t="n"/>
      <c r="I974" s="211" t="n"/>
      <c r="J974" s="211" t="n"/>
      <c r="K974" s="211" t="n"/>
      <c r="L974" s="211" t="n"/>
      <c r="M974" s="211" t="n"/>
      <c r="N974" s="211" t="n"/>
      <c r="O974" s="211" t="n"/>
      <c r="P974" s="211" t="n"/>
      <c r="Q974" s="211" t="n"/>
    </row>
    <row r="975" ht="15.75" customHeight="1" s="140">
      <c r="A975" s="211" t="n"/>
      <c r="B975" s="211" t="n"/>
      <c r="C975" s="239" t="n"/>
      <c r="D975" s="239" t="n"/>
      <c r="E975" s="239" t="n"/>
      <c r="F975" s="211" t="n"/>
      <c r="G975" s="211" t="n"/>
      <c r="H975" s="211" t="n"/>
      <c r="I975" s="211" t="n"/>
      <c r="J975" s="211" t="n"/>
      <c r="K975" s="211" t="n"/>
      <c r="L975" s="211" t="n"/>
      <c r="M975" s="211" t="n"/>
      <c r="N975" s="211" t="n"/>
      <c r="O975" s="211" t="n"/>
      <c r="P975" s="211" t="n"/>
      <c r="Q975" s="211" t="n"/>
    </row>
    <row r="976" ht="15.75" customHeight="1" s="140">
      <c r="A976" s="211" t="n"/>
      <c r="B976" s="211" t="n"/>
      <c r="C976" s="239" t="n"/>
      <c r="D976" s="239" t="n"/>
      <c r="E976" s="239" t="n"/>
      <c r="F976" s="211" t="n"/>
      <c r="G976" s="211" t="n"/>
      <c r="H976" s="211" t="n"/>
      <c r="I976" s="211" t="n"/>
      <c r="J976" s="211" t="n"/>
      <c r="K976" s="211" t="n"/>
      <c r="L976" s="211" t="n"/>
      <c r="M976" s="211" t="n"/>
      <c r="N976" s="211" t="n"/>
      <c r="O976" s="211" t="n"/>
      <c r="P976" s="211" t="n"/>
      <c r="Q976" s="211" t="n"/>
    </row>
    <row r="977" ht="15.75" customHeight="1" s="140">
      <c r="A977" s="211" t="n"/>
      <c r="B977" s="211" t="n"/>
      <c r="C977" s="239" t="n"/>
      <c r="D977" s="239" t="n"/>
      <c r="E977" s="239" t="n"/>
      <c r="F977" s="211" t="n"/>
      <c r="G977" s="211" t="n"/>
      <c r="H977" s="211" t="n"/>
      <c r="I977" s="211" t="n"/>
      <c r="J977" s="211" t="n"/>
      <c r="K977" s="211" t="n"/>
      <c r="L977" s="211" t="n"/>
      <c r="M977" s="211" t="n"/>
      <c r="N977" s="211" t="n"/>
      <c r="O977" s="211" t="n"/>
      <c r="P977" s="211" t="n"/>
      <c r="Q977" s="211" t="n"/>
    </row>
    <row r="978" ht="15.75" customHeight="1" s="140">
      <c r="A978" s="211" t="n"/>
      <c r="B978" s="211" t="n"/>
      <c r="C978" s="239" t="n"/>
      <c r="D978" s="239" t="n"/>
      <c r="E978" s="239" t="n"/>
      <c r="F978" s="211" t="n"/>
      <c r="G978" s="211" t="n"/>
      <c r="H978" s="211" t="n"/>
      <c r="I978" s="211" t="n"/>
      <c r="J978" s="211" t="n"/>
      <c r="K978" s="211" t="n"/>
      <c r="L978" s="211" t="n"/>
      <c r="M978" s="211" t="n"/>
      <c r="N978" s="211" t="n"/>
      <c r="O978" s="211" t="n"/>
      <c r="P978" s="211" t="n"/>
      <c r="Q978" s="211" t="n"/>
    </row>
    <row r="979" ht="15.75" customHeight="1" s="140">
      <c r="A979" s="211" t="n"/>
      <c r="B979" s="211" t="n"/>
      <c r="C979" s="239" t="n"/>
      <c r="D979" s="239" t="n"/>
      <c r="E979" s="239" t="n"/>
      <c r="F979" s="211" t="n"/>
      <c r="G979" s="211" t="n"/>
      <c r="H979" s="211" t="n"/>
      <c r="I979" s="211" t="n"/>
      <c r="J979" s="211" t="n"/>
      <c r="K979" s="211" t="n"/>
      <c r="L979" s="211" t="n"/>
      <c r="M979" s="211" t="n"/>
      <c r="N979" s="211" t="n"/>
      <c r="O979" s="211" t="n"/>
      <c r="P979" s="211" t="n"/>
      <c r="Q979" s="211" t="n"/>
    </row>
    <row r="980" ht="15.75" customHeight="1" s="140">
      <c r="A980" s="211" t="n"/>
      <c r="B980" s="211" t="n"/>
      <c r="C980" s="239" t="n"/>
      <c r="D980" s="239" t="n"/>
      <c r="E980" s="239" t="n"/>
      <c r="F980" s="211" t="n"/>
      <c r="G980" s="211" t="n"/>
      <c r="H980" s="211" t="n"/>
      <c r="I980" s="211" t="n"/>
      <c r="J980" s="211" t="n"/>
      <c r="K980" s="211" t="n"/>
      <c r="L980" s="211" t="n"/>
      <c r="M980" s="211" t="n"/>
      <c r="N980" s="211" t="n"/>
      <c r="O980" s="211" t="n"/>
      <c r="P980" s="211" t="n"/>
      <c r="Q980" s="211" t="n"/>
    </row>
    <row r="981" ht="15.75" customHeight="1" s="140">
      <c r="A981" s="211" t="n"/>
      <c r="B981" s="211" t="n"/>
      <c r="C981" s="239" t="n"/>
      <c r="D981" s="239" t="n"/>
      <c r="E981" s="239" t="n"/>
      <c r="F981" s="211" t="n"/>
      <c r="G981" s="211" t="n"/>
      <c r="H981" s="211" t="n"/>
      <c r="I981" s="211" t="n"/>
      <c r="J981" s="211" t="n"/>
      <c r="K981" s="211" t="n"/>
      <c r="L981" s="211" t="n"/>
      <c r="M981" s="211" t="n"/>
      <c r="N981" s="211" t="n"/>
      <c r="O981" s="211" t="n"/>
      <c r="P981" s="211" t="n"/>
      <c r="Q981" s="211" t="n"/>
    </row>
    <row r="982" ht="15.75" customHeight="1" s="140">
      <c r="A982" s="211" t="n"/>
      <c r="B982" s="211" t="n"/>
      <c r="C982" s="239" t="n"/>
      <c r="D982" s="239" t="n"/>
      <c r="E982" s="239" t="n"/>
      <c r="F982" s="211" t="n"/>
      <c r="G982" s="211" t="n"/>
      <c r="H982" s="211" t="n"/>
      <c r="I982" s="211" t="n"/>
      <c r="J982" s="211" t="n"/>
      <c r="K982" s="211" t="n"/>
      <c r="L982" s="211" t="n"/>
      <c r="M982" s="211" t="n"/>
      <c r="N982" s="211" t="n"/>
      <c r="O982" s="211" t="n"/>
      <c r="P982" s="211" t="n"/>
      <c r="Q982" s="211" t="n"/>
    </row>
    <row r="983" ht="15.75" customHeight="1" s="140">
      <c r="A983" s="211" t="n"/>
      <c r="B983" s="211" t="n"/>
      <c r="C983" s="239" t="n"/>
      <c r="D983" s="239" t="n"/>
      <c r="E983" s="239" t="n"/>
      <c r="F983" s="211" t="n"/>
      <c r="G983" s="211" t="n"/>
      <c r="H983" s="211" t="n"/>
      <c r="I983" s="211" t="n"/>
      <c r="J983" s="211" t="n"/>
      <c r="K983" s="211" t="n"/>
      <c r="L983" s="211" t="n"/>
      <c r="M983" s="211" t="n"/>
      <c r="N983" s="211" t="n"/>
      <c r="O983" s="211" t="n"/>
      <c r="P983" s="211" t="n"/>
      <c r="Q983" s="211" t="n"/>
    </row>
  </sheetData>
  <autoFilter ref="A7:R7">
    <sortState ref="A8:R124">
      <sortCondition ref="I7"/>
    </sortState>
  </autoFilter>
  <conditionalFormatting sqref="B2:B3">
    <cfRule type="expression" priority="363" dxfId="329">
      <formula>COUNTIF($A4:$A4, "Yes") = 1</formula>
    </cfRule>
  </conditionalFormatting>
  <conditionalFormatting sqref="B1 B4:B123 B125:B983">
    <cfRule type="expression" priority="458" dxfId="329">
      <formula>COUNTIF(#REF!, "Yes") = 1</formula>
    </cfRule>
  </conditionalFormatting>
  <conditionalFormatting sqref="J9:J123">
    <cfRule type="expression" priority="8" dxfId="333">
      <formula>IF(J9="不保養","true","FALSE")</formula>
    </cfRule>
  </conditionalFormatting>
  <conditionalFormatting sqref="G8:G124">
    <cfRule type="expression" priority="6" dxfId="328">
      <formula>G8="未更換"</formula>
    </cfRule>
    <cfRule type="expression" priority="7" dxfId="327">
      <formula>G8="已更換"</formula>
    </cfRule>
  </conditionalFormatting>
  <conditionalFormatting sqref="B124">
    <cfRule type="expression" priority="5" dxfId="329">
      <formula>COUNTIF(#REF!, "Yes") = 1</formula>
    </cfRule>
  </conditionalFormatting>
  <conditionalFormatting sqref="J124">
    <cfRule type="expression" priority="4" dxfId="333">
      <formula>IF(J124="不保養","true","FALSE")</formula>
    </cfRule>
  </conditionalFormatting>
  <conditionalFormatting sqref="J8">
    <cfRule type="expression" priority="1" dxfId="333">
      <formula>IF(J8="不保養","true","FALSE")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S982"/>
  <sheetViews>
    <sheetView tabSelected="1" zoomScaleNormal="100" workbookViewId="0">
      <pane ySplit="6" topLeftCell="A7" activePane="bottomLeft" state="frozen"/>
      <selection activeCell="F8" sqref="F8"/>
      <selection pane="bottomLeft" activeCell="A1" sqref="A1:XFD5"/>
    </sheetView>
  </sheetViews>
  <sheetFormatPr baseColWidth="8" defaultColWidth="11.19921875" defaultRowHeight="15" customHeight="1"/>
  <cols>
    <col width="13.69921875" bestFit="1" customWidth="1" style="212" min="1" max="1"/>
    <col width="14.09765625" bestFit="1" customWidth="1" style="212" min="2" max="2"/>
    <col width="9" bestFit="1" customWidth="1" style="358" min="3" max="5"/>
    <col width="11.8984375" bestFit="1" customWidth="1" style="212" min="6" max="6"/>
    <col width="11.8984375" customWidth="1" style="212" min="7" max="7"/>
    <col width="11.5" bestFit="1" customWidth="1" style="212" min="8" max="8"/>
    <col width="11.69921875" bestFit="1" customWidth="1" style="212" min="9" max="9"/>
    <col width="17.69921875" bestFit="1" customWidth="1" style="212" min="10" max="10"/>
    <col width="1.8984375" customWidth="1" style="212" min="11" max="15"/>
    <col width="4" customWidth="1" style="212" min="16" max="16"/>
    <col width="7.69921875" customWidth="1" style="212" min="17" max="17"/>
    <col width="18.3984375" customWidth="1" style="212" min="18" max="18"/>
    <col width="11.09765625" customWidth="1" style="212" min="19" max="19"/>
    <col width="11.19921875" customWidth="1" style="212" min="20" max="16384"/>
  </cols>
  <sheetData>
    <row r="1" ht="20.25" customHeight="1" s="140">
      <c r="A1" s="383" t="inlineStr">
        <is>
          <t>萊爾富 工作統計表  篩選月份：202504   (  製表日期:2025-04-10  )</t>
        </is>
      </c>
      <c r="B1" s="384" t="n"/>
      <c r="C1" s="384" t="n"/>
      <c r="D1" s="384" t="n"/>
      <c r="E1" s="384" t="n"/>
      <c r="F1" s="384" t="n"/>
      <c r="G1" s="384" t="n"/>
      <c r="H1" s="384" t="n"/>
      <c r="I1" s="384" t="n"/>
      <c r="J1" s="384" t="n"/>
      <c r="K1" s="210" t="n"/>
      <c r="L1" s="210" t="n"/>
      <c r="M1" s="210" t="n"/>
      <c r="N1" s="210" t="n"/>
      <c r="O1" s="210" t="n"/>
      <c r="P1" s="211" t="n"/>
      <c r="Q1" s="211" t="n"/>
      <c r="R1" s="242" t="n">
        <v>45748</v>
      </c>
      <c r="S1" s="242" t="n">
        <v>45777</v>
      </c>
    </row>
    <row r="2" ht="21" customHeight="1" s="140">
      <c r="A2" s="385" t="inlineStr">
        <is>
          <t>項次</t>
        </is>
      </c>
      <c r="B2" s="385" t="inlineStr">
        <is>
          <t>工作
類別</t>
        </is>
      </c>
      <c r="C2" s="385" t="inlineStr">
        <is>
          <t>台芝
工作案號</t>
        </is>
      </c>
      <c r="D2" s="385" t="inlineStr">
        <is>
          <t>客戶
工作案號</t>
        </is>
      </c>
      <c r="E2" s="385" t="inlineStr">
        <is>
          <t>案件類別</t>
        </is>
      </c>
      <c r="F2" s="386" t="inlineStr">
        <is>
          <t>門店編號</t>
        </is>
      </c>
      <c r="G2" s="385" t="inlineStr">
        <is>
          <t>門店名稱</t>
        </is>
      </c>
      <c r="H2" s="385" t="inlineStr">
        <is>
          <t>縣市鄉鎮</t>
        </is>
      </c>
      <c r="I2" s="385" t="inlineStr">
        <is>
          <t>報修時間</t>
        </is>
      </c>
      <c r="J2" s="385" t="inlineStr">
        <is>
          <t>星期</t>
        </is>
      </c>
      <c r="K2" s="210" t="n"/>
      <c r="L2" s="210" t="n"/>
      <c r="M2" s="210" t="n"/>
      <c r="N2" s="210" t="n"/>
      <c r="O2" s="210" t="n"/>
      <c r="P2" s="211" t="n"/>
      <c r="Q2" s="211" t="n"/>
      <c r="R2" s="242" t="n">
        <v>45778</v>
      </c>
      <c r="S2" s="257" t="n">
        <v>45808</v>
      </c>
    </row>
    <row r="3" ht="21" customHeight="1" s="140">
      <c r="A3" s="387" t="n">
        <v>1</v>
      </c>
      <c r="B3" s="387" t="inlineStr">
        <is>
          <t>維修</t>
        </is>
      </c>
      <c r="C3" s="387" t="n">
        <v>2025033603</v>
      </c>
      <c r="D3" s="387" t="inlineStr">
        <is>
          <t>15291114033101</t>
        </is>
      </c>
      <c r="E3" s="387" t="inlineStr">
        <is>
          <t>一般件</t>
        </is>
      </c>
      <c r="F3" s="388" t="n">
        <v>5291</v>
      </c>
      <c r="G3" s="387" t="inlineStr">
        <is>
          <t>新莊國家置地</t>
        </is>
      </c>
      <c r="H3" s="387" t="inlineStr">
        <is>
          <t>新北市新莊區</t>
        </is>
      </c>
      <c r="I3" s="387" t="inlineStr">
        <is>
          <t>2025-03-31 13:40:37</t>
        </is>
      </c>
      <c r="J3" s="387" t="inlineStr">
        <is>
          <t>星期一</t>
        </is>
      </c>
      <c r="K3" s="210" t="n"/>
      <c r="L3" s="210" t="n"/>
      <c r="M3" s="210" t="n"/>
      <c r="N3" s="210" t="n"/>
      <c r="O3" s="210" t="n"/>
      <c r="P3" s="211" t="n"/>
      <c r="Q3" s="211" t="n"/>
      <c r="R3" s="242" t="n">
        <v>45809</v>
      </c>
      <c r="S3" s="242" t="n">
        <v>45838</v>
      </c>
    </row>
    <row r="4" ht="21" customHeight="1" s="140">
      <c r="A4" s="389" t="n">
        <v>2</v>
      </c>
      <c r="B4" s="389" t="inlineStr">
        <is>
          <t>服務</t>
        </is>
      </c>
      <c r="C4" s="389" t="n">
        <v>2025040063</v>
      </c>
      <c r="D4" s="389" t="n"/>
      <c r="E4" s="389" t="n"/>
      <c r="F4" s="390" t="inlineStr">
        <is>
          <t>D070</t>
        </is>
      </c>
      <c r="G4" s="389" t="inlineStr">
        <is>
          <t>三重重新店</t>
        </is>
      </c>
      <c r="H4" s="389" t="inlineStr">
        <is>
          <t>新北市三重區</t>
        </is>
      </c>
      <c r="I4" s="389" t="n"/>
      <c r="J4" s="389" t="n"/>
      <c r="K4" s="210" t="n"/>
      <c r="L4" s="210" t="n"/>
      <c r="M4" s="210" t="n"/>
      <c r="N4" s="210" t="n"/>
      <c r="O4" s="210" t="n"/>
      <c r="P4" s="211" t="n"/>
      <c r="Q4" s="211" t="n"/>
      <c r="R4" s="366" t="inlineStr">
        <is>
          <t>初戀</t>
        </is>
      </c>
      <c r="S4" s="367">
        <f t="array" ref="S4">IFERROR(HYPERLINK("#" &amp; ADDRESS(MIN(IF(ISNUMBER(SEARCH(R4, A7:J199)), ROW(A7:J199), 10000000000)), MIN(IF(ISNUMBER(SEARCH(R4, A7:J199)), COLUMN(A7:J199), 10000000000))), "搜索"), "未找到")</f>
        <v/>
      </c>
    </row>
    <row r="5" ht="22.5" customHeight="1" s="140">
      <c r="A5" s="387" t="n">
        <v>3</v>
      </c>
      <c r="B5" s="387" t="inlineStr">
        <is>
          <t>服務</t>
        </is>
      </c>
      <c r="C5" s="387" t="n">
        <v>2025040080</v>
      </c>
      <c r="D5" s="387" t="n"/>
      <c r="E5" s="387" t="n"/>
      <c r="F5" s="388" t="n">
        <v>3818</v>
      </c>
      <c r="G5" s="387" t="inlineStr">
        <is>
          <t>板橋漢江店</t>
        </is>
      </c>
      <c r="H5" s="387" t="inlineStr">
        <is>
          <t>新北市板橋區</t>
        </is>
      </c>
      <c r="I5" s="387" t="n"/>
      <c r="J5" s="387" t="n"/>
      <c r="K5" s="210" t="n"/>
      <c r="L5" s="210" t="n"/>
      <c r="M5" s="210" t="n"/>
      <c r="N5" s="210" t="n"/>
      <c r="O5" s="210" t="n"/>
      <c r="P5" s="211" t="n"/>
      <c r="Q5" s="211" t="n"/>
    </row>
    <row r="6" ht="25.5" customHeight="1" s="140">
      <c r="A6" s="389" t="n">
        <v>4</v>
      </c>
      <c r="B6" s="389" t="inlineStr">
        <is>
          <t>服務</t>
        </is>
      </c>
      <c r="C6" s="389" t="n">
        <v>2025040090</v>
      </c>
      <c r="D6" s="389" t="n"/>
      <c r="E6" s="389" t="n"/>
      <c r="F6" s="389" t="n">
        <v>3147</v>
      </c>
      <c r="G6" s="389" t="inlineStr">
        <is>
          <t>北縣板明店</t>
        </is>
      </c>
      <c r="H6" s="389" t="inlineStr">
        <is>
          <t>新北市板橋區</t>
        </is>
      </c>
      <c r="I6" s="389" t="n"/>
      <c r="J6" s="389" t="n"/>
      <c r="K6" s="232" t="n"/>
      <c r="L6" s="232" t="n"/>
      <c r="M6" s="232" t="n"/>
      <c r="N6" s="232" t="n"/>
      <c r="O6" s="232" t="n"/>
      <c r="P6" s="211" t="n"/>
      <c r="Q6" s="211" t="n"/>
    </row>
    <row r="7" ht="19.5" customHeight="1" s="140">
      <c r="A7" s="233" t="n">
        <v>3458</v>
      </c>
      <c r="B7" s="233">
        <f>VLOOKUP(A7,門市主檔!A:B,2,FALSE)</f>
        <v/>
      </c>
      <c r="C7" s="355">
        <f>IF(COUNTIFS(IM!$F:$F,A7,IM!$AD:$AD,"O",IM!$X:$X,"&gt;="&amp;$R$1, IM!$X:$X,"&lt;="&amp;$S$1)&gt;0,"V","")</f>
        <v/>
      </c>
      <c r="D7" s="355">
        <f>IF(AND(C7&lt;&gt;"V", COUNTIFS(IM!$F:$F,A7, IM!$AD:$AD, "O", IM!$X:$X, "&gt;="&amp;$R$2, IM!$X:$X, "&lt;="&amp;$S$2)&gt;0), "V", "")</f>
        <v/>
      </c>
      <c r="E7" s="355">
        <f>IF(AND(C7&lt;&gt;"V",D7&lt;&gt;"V", COUNTIFS(IM!$F:$F, A7, IM!$AD:$AD, "O", IM!$X:$X, "&gt;="&amp;$R$3, IM!$X:$X, "&lt;="&amp;$S$3)&gt;0), "V", "")</f>
        <v/>
      </c>
      <c r="F7" s="233">
        <f>IF(COUNTBLANK(C7:E7)=3,"未保養","")</f>
        <v/>
      </c>
      <c r="G7" s="233">
        <f>IF(AND(VLOOKUP(A7,門市主檔!A:Y,25,FALSE)="STAR", VLOOKUP(A7,門市主檔!A:N,14,FALSE)=""), "未更換", IF(VLOOKUP(A7,門市主檔!A:Y,25,FALSE)&lt;&gt;"STAR", "無專案", "已更換"))</f>
        <v/>
      </c>
      <c r="H7" s="339">
        <f>VLOOKUP(A7,門市主檔!A:U,21,FALSE)</f>
        <v/>
      </c>
      <c r="I7" s="233">
        <f>VLOOKUP(A7,'0919門市清單主檔'!B:V,21,FALSE)</f>
        <v/>
      </c>
      <c r="J7" s="245" t="n">
        <v>45699.67638888889</v>
      </c>
      <c r="K7" s="211" t="n"/>
      <c r="L7" s="211" t="n"/>
      <c r="M7" s="211" t="n"/>
      <c r="N7" s="211" t="n"/>
      <c r="O7" s="211" t="n"/>
      <c r="P7" s="211" t="inlineStr">
        <is>
          <t>THILF0</t>
        </is>
      </c>
      <c r="Q7" s="211" t="n"/>
    </row>
    <row r="8" ht="19.5" customHeight="1" s="140">
      <c r="A8" s="233" t="n">
        <v>4243</v>
      </c>
      <c r="B8" s="233">
        <f>VLOOKUP(A8,門市主檔!A:B,2,FALSE)</f>
        <v/>
      </c>
      <c r="C8" s="355">
        <f>IF(COUNTIFS(IM!$F:$F,A8,IM!$AD:$AD,"O",IM!$X:$X,"&gt;="&amp;$R$1, IM!$X:$X,"&lt;="&amp;$S$1)&gt;0,"V","")</f>
        <v/>
      </c>
      <c r="D8" s="355">
        <f>IF(AND(C8&lt;&gt;"V", COUNTIFS(IM!$F:$F,A8, IM!$AD:$AD, "O", IM!$X:$X, "&gt;="&amp;$R$2, IM!$X:$X, "&lt;="&amp;$S$2)&gt;0), "V", "")</f>
        <v/>
      </c>
      <c r="E8" s="355">
        <f>IF(AND(C8&lt;&gt;"V",D8&lt;&gt;"V", COUNTIFS(IM!$F:$F, A8, IM!$AD:$AD, "O", IM!$X:$X, "&gt;="&amp;$R$3, IM!$X:$X, "&lt;="&amp;$S$3)&gt;0), "V", "")</f>
        <v/>
      </c>
      <c r="F8" s="233">
        <f>IF(COUNTBLANK(C8:E8)=3,"未保養","")</f>
        <v/>
      </c>
      <c r="G8" s="233">
        <f>IF(AND(VLOOKUP(A8,門市主檔!A:Y,25,FALSE)="STAR", VLOOKUP(A8,門市主檔!A:N,14,FALSE)=""), "未更換", IF(VLOOKUP(A8,門市主檔!A:Y,25,FALSE)&lt;&gt;"STAR", "無專案", "已更換"))</f>
        <v/>
      </c>
      <c r="H8" s="339">
        <f>VLOOKUP(A8,門市主檔!A:U,21,FALSE)</f>
        <v/>
      </c>
      <c r="I8" s="233">
        <f>VLOOKUP(A8,'0919門市清單主檔'!B:V,21,FALSE)</f>
        <v/>
      </c>
      <c r="J8" s="245" t="n">
        <v>45699.63819444444</v>
      </c>
      <c r="K8" s="211" t="n"/>
      <c r="L8" s="211" t="n"/>
      <c r="M8" s="211" t="n"/>
      <c r="N8" s="211" t="n"/>
      <c r="O8" s="211" t="n"/>
      <c r="P8" s="211" t="inlineStr">
        <is>
          <t>THILF0</t>
        </is>
      </c>
      <c r="Q8" s="211" t="n"/>
    </row>
    <row r="9" ht="19.5" customHeight="1" s="140">
      <c r="A9" s="233" t="n">
        <v>5074</v>
      </c>
      <c r="B9" s="233">
        <f>VLOOKUP(A9,門市主檔!A:B,2,FALSE)</f>
        <v/>
      </c>
      <c r="C9" s="355">
        <f>IF(COUNTIFS(IM!$F:$F,A9,IM!$AD:$AD,"O",IM!$X:$X,"&gt;="&amp;$R$1, IM!$X:$X,"&lt;="&amp;$S$1)&gt;0,"V","")</f>
        <v/>
      </c>
      <c r="D9" s="355">
        <f>IF(AND(C9&lt;&gt;"V", COUNTIFS(IM!$F:$F,A9, IM!$AD:$AD, "O", IM!$X:$X, "&gt;="&amp;$R$2, IM!$X:$X, "&lt;="&amp;$S$2)&gt;0), "V", "")</f>
        <v/>
      </c>
      <c r="E9" s="355">
        <f>IF(AND(C9&lt;&gt;"V",D9&lt;&gt;"V", COUNTIFS(IM!$F:$F, A9, IM!$AD:$AD, "O", IM!$X:$X, "&gt;="&amp;$R$3, IM!$X:$X, "&lt;="&amp;$S$3)&gt;0), "V", "")</f>
        <v/>
      </c>
      <c r="F9" s="233">
        <f>IF(COUNTBLANK(C9:E9)=3,"未保養","")</f>
        <v/>
      </c>
      <c r="G9" s="233">
        <f>IF(AND(VLOOKUP(A9,門市主檔!A:Y,25,FALSE)="STAR", VLOOKUP(A9,門市主檔!A:N,14,FALSE)=""), "未更換", IF(VLOOKUP(A9,門市主檔!A:Y,25,FALSE)&lt;&gt;"STAR", "無專案", "已更換"))</f>
        <v/>
      </c>
      <c r="H9" s="339">
        <f>VLOOKUP(A9,門市主檔!A:U,21,FALSE)</f>
        <v/>
      </c>
      <c r="I9" s="233">
        <f>VLOOKUP(A9,'0919門市清單主檔'!B:V,21,FALSE)</f>
        <v/>
      </c>
      <c r="J9" s="245" t="n">
        <v>45671.63472222222</v>
      </c>
      <c r="K9" s="211" t="n"/>
      <c r="L9" s="211" t="n"/>
      <c r="M9" s="211" t="n"/>
      <c r="N9" s="211" t="n"/>
      <c r="O9" s="211" t="n"/>
      <c r="P9" s="211" t="inlineStr">
        <is>
          <t>THILF0</t>
        </is>
      </c>
      <c r="Q9" s="211" t="n"/>
    </row>
    <row r="10" ht="19.5" customHeight="1" s="140">
      <c r="A10" s="233" t="n">
        <v>4259</v>
      </c>
      <c r="B10" s="233">
        <f>VLOOKUP(A10,門市主檔!A:B,2,FALSE)</f>
        <v/>
      </c>
      <c r="C10" s="355">
        <f>IF(COUNTIFS(IM!$F:$F,A10,IM!$AD:$AD,"O",IM!$X:$X,"&gt;="&amp;$R$1, IM!$X:$X,"&lt;="&amp;$S$1)&gt;0,"V","")</f>
        <v/>
      </c>
      <c r="D10" s="355">
        <f>IF(AND(C10&lt;&gt;"V", COUNTIFS(IM!$F:$F,A10, IM!$AD:$AD, "O", IM!$X:$X, "&gt;="&amp;$R$2, IM!$X:$X, "&lt;="&amp;$S$2)&gt;0), "V", "")</f>
        <v/>
      </c>
      <c r="E10" s="355">
        <f>IF(AND(C10&lt;&gt;"V",D10&lt;&gt;"V", COUNTIFS(IM!$F:$F, A10, IM!$AD:$AD, "O", IM!$X:$X, "&gt;="&amp;$R$3, IM!$X:$X, "&lt;="&amp;$S$3)&gt;0), "V", "")</f>
        <v/>
      </c>
      <c r="F10" s="233">
        <f>IF(COUNTBLANK(C10:E10)=3,"未保養","")</f>
        <v/>
      </c>
      <c r="G10" s="233">
        <f>IF(AND(VLOOKUP(A10,門市主檔!A:Y,25,FALSE)="STAR", VLOOKUP(A10,門市主檔!A:N,14,FALSE)=""), "未更換", IF(VLOOKUP(A10,門市主檔!A:Y,25,FALSE)&lt;&gt;"STAR", "無專案", "已更換"))</f>
        <v/>
      </c>
      <c r="H10" s="339">
        <f>VLOOKUP(A10,門市主檔!A:U,21,FALSE)</f>
        <v/>
      </c>
      <c r="I10" s="233">
        <f>VLOOKUP(A10,'0919門市清單主檔'!B:V,21,FALSE)</f>
        <v/>
      </c>
      <c r="J10" s="245" t="n">
        <v>45671.51180555556</v>
      </c>
      <c r="K10" s="211" t="n"/>
      <c r="L10" s="211" t="n"/>
      <c r="M10" s="211" t="n"/>
      <c r="N10" s="211" t="n"/>
      <c r="O10" s="211" t="n"/>
      <c r="P10" s="211" t="inlineStr">
        <is>
          <t>THILF0</t>
        </is>
      </c>
      <c r="Q10" s="211" t="n"/>
    </row>
    <row r="11" ht="19.5" customHeight="1" s="140">
      <c r="A11" s="233" t="n">
        <v>4528</v>
      </c>
      <c r="B11" s="233">
        <f>VLOOKUP(A11,門市主檔!A:B,2,FALSE)</f>
        <v/>
      </c>
      <c r="C11" s="355">
        <f>IF(COUNTIFS(IM!$F:$F,A11,IM!$AD:$AD,"O",IM!$X:$X,"&gt;="&amp;$R$1, IM!$X:$X,"&lt;="&amp;$S$1)&gt;0,"V","")</f>
        <v/>
      </c>
      <c r="D11" s="355">
        <f>IF(AND(C11&lt;&gt;"V", COUNTIFS(IM!$F:$F,A11, IM!$AD:$AD, "O", IM!$X:$X, "&gt;="&amp;$R$2, IM!$X:$X, "&lt;="&amp;$S$2)&gt;0), "V", "")</f>
        <v/>
      </c>
      <c r="E11" s="355">
        <f>IF(AND(C11&lt;&gt;"V",D11&lt;&gt;"V", COUNTIFS(IM!$F:$F, A11, IM!$AD:$AD, "O", IM!$X:$X, "&gt;="&amp;$R$3, IM!$X:$X, "&lt;="&amp;$S$3)&gt;0), "V", "")</f>
        <v/>
      </c>
      <c r="F11" s="233">
        <f>IF(COUNTBLANK(C11:E11)=3,"未保養","")</f>
        <v/>
      </c>
      <c r="G11" s="233">
        <f>IF(AND(VLOOKUP(A11,門市主檔!A:Y,25,FALSE)="STAR", VLOOKUP(A11,門市主檔!A:N,14,FALSE)=""), "未更換", IF(VLOOKUP(A11,門市主檔!A:Y,25,FALSE)&lt;&gt;"STAR", "無專案", "已更換"))</f>
        <v/>
      </c>
      <c r="H11" s="339">
        <f>VLOOKUP(A11,門市主檔!A:U,21,FALSE)</f>
        <v/>
      </c>
      <c r="I11" s="233">
        <f>VLOOKUP(A11,'0919門市清單主檔'!B:V,21,FALSE)</f>
        <v/>
      </c>
      <c r="J11" s="245" t="n">
        <v>45671.46388888889</v>
      </c>
      <c r="K11" s="211" t="n"/>
      <c r="L11" s="211" t="n"/>
      <c r="M11" s="211" t="n"/>
      <c r="N11" s="211" t="n"/>
      <c r="O11" s="211" t="n"/>
      <c r="P11" s="211" t="inlineStr">
        <is>
          <t>THILF0</t>
        </is>
      </c>
      <c r="Q11" s="211" t="n"/>
    </row>
    <row r="12" ht="19.5" customHeight="1" s="140">
      <c r="A12" s="233" t="n">
        <v>2306</v>
      </c>
      <c r="B12" s="233">
        <f>VLOOKUP(A12,門市主檔!A:B,2,FALSE)</f>
        <v/>
      </c>
      <c r="C12" s="355">
        <f>IF(COUNTIFS(IM!$F:$F,A12,IM!$AD:$AD,"O",IM!$X:$X,"&gt;="&amp;$R$1, IM!$X:$X,"&lt;="&amp;$S$1)&gt;0,"V","")</f>
        <v/>
      </c>
      <c r="D12" s="355">
        <f>IF(AND(C12&lt;&gt;"V", COUNTIFS(IM!$F:$F,A12, IM!$AD:$AD, "O", IM!$X:$X, "&gt;="&amp;$R$2, IM!$X:$X, "&lt;="&amp;$S$2)&gt;0), "V", "")</f>
        <v/>
      </c>
      <c r="E12" s="355">
        <f>IF(AND(C12&lt;&gt;"V",D12&lt;&gt;"V", COUNTIFS(IM!$F:$F, A12, IM!$AD:$AD, "O", IM!$X:$X, "&gt;="&amp;$R$3, IM!$X:$X, "&lt;="&amp;$S$3)&gt;0), "V", "")</f>
        <v/>
      </c>
      <c r="F12" s="233">
        <f>IF(COUNTBLANK(C12:E12)=3,"未保養","")</f>
        <v/>
      </c>
      <c r="G12" s="233">
        <f>IF(AND(VLOOKUP(A12,門市主檔!A:Y,25,FALSE)="STAR", VLOOKUP(A12,門市主檔!A:N,14,FALSE)=""), "未更換", IF(VLOOKUP(A12,門市主檔!A:Y,25,FALSE)&lt;&gt;"STAR", "無專案", "已更換"))</f>
        <v/>
      </c>
      <c r="H12" s="339">
        <f>VLOOKUP(A12,門市主檔!A:U,21,FALSE)</f>
        <v/>
      </c>
      <c r="I12" s="233">
        <f>VLOOKUP(A12,'0919門市清單主檔'!B:V,21,FALSE)</f>
        <v/>
      </c>
      <c r="J12" s="245" t="n">
        <v>45671.54166666666</v>
      </c>
      <c r="K12" s="211" t="n"/>
      <c r="L12" s="211" t="n"/>
      <c r="M12" s="211" t="n"/>
      <c r="N12" s="211" t="n"/>
      <c r="O12" s="211" t="n"/>
      <c r="P12" s="211" t="inlineStr">
        <is>
          <t>THILF0</t>
        </is>
      </c>
      <c r="Q12" s="211" t="n"/>
    </row>
    <row r="13" ht="19.5" customHeight="1" s="140">
      <c r="A13" s="233" t="n">
        <v>2442</v>
      </c>
      <c r="B13" s="233">
        <f>VLOOKUP(A13,門市主檔!A:B,2,FALSE)</f>
        <v/>
      </c>
      <c r="C13" s="355">
        <f>IF(COUNTIFS(IM!$F:$F,A13,IM!$AD:$AD,"O",IM!$X:$X,"&gt;="&amp;$R$1, IM!$X:$X,"&lt;="&amp;$S$1)&gt;0,"V","")</f>
        <v/>
      </c>
      <c r="D13" s="355">
        <f>IF(AND(C13&lt;&gt;"V", COUNTIFS(IM!$F:$F,A13, IM!$AD:$AD, "O", IM!$X:$X, "&gt;="&amp;$R$2, IM!$X:$X, "&lt;="&amp;$S$2)&gt;0), "V", "")</f>
        <v/>
      </c>
      <c r="E13" s="355">
        <f>IF(AND(C13&lt;&gt;"V",D13&lt;&gt;"V", COUNTIFS(IM!$F:$F, A13, IM!$AD:$AD, "O", IM!$X:$X, "&gt;="&amp;$R$3, IM!$X:$X, "&lt;="&amp;$S$3)&gt;0), "V", "")</f>
        <v/>
      </c>
      <c r="F13" s="233">
        <f>IF(COUNTBLANK(C13:E13)=3,"未保養","")</f>
        <v/>
      </c>
      <c r="G13" s="233">
        <f>IF(AND(VLOOKUP(A13,門市主檔!A:Y,25,FALSE)="STAR", VLOOKUP(A13,門市主檔!A:N,14,FALSE)=""), "未更換", IF(VLOOKUP(A13,門市主檔!A:Y,25,FALSE)&lt;&gt;"STAR", "無專案", "已更換"))</f>
        <v/>
      </c>
      <c r="H13" s="339">
        <f>VLOOKUP(A13,門市主檔!A:U,21,FALSE)</f>
        <v/>
      </c>
      <c r="I13" s="233">
        <f>VLOOKUP(A13,'0919門市清單主檔'!B:V,21,FALSE)</f>
        <v/>
      </c>
      <c r="J13" s="245" t="n">
        <v>45671.59027777778</v>
      </c>
      <c r="K13" s="211" t="n"/>
      <c r="L13" s="211" t="n"/>
      <c r="M13" s="211" t="n"/>
      <c r="N13" s="211" t="n"/>
      <c r="O13" s="211" t="n"/>
      <c r="P13" s="211" t="inlineStr">
        <is>
          <t>THILF0</t>
        </is>
      </c>
      <c r="Q13" s="211" t="n"/>
    </row>
    <row r="14" ht="19.5" customHeight="1" s="140">
      <c r="A14" s="233" t="n">
        <v>4764</v>
      </c>
      <c r="B14" s="233">
        <f>VLOOKUP(A14,門市主檔!A:B,2,FALSE)</f>
        <v/>
      </c>
      <c r="C14" s="355">
        <f>IF(COUNTIFS(IM!$F:$F,A14,IM!$AD:$AD,"O",IM!$X:$X,"&gt;="&amp;$R$1, IM!$X:$X,"&lt;="&amp;$S$1)&gt;0,"V","")</f>
        <v/>
      </c>
      <c r="D14" s="355">
        <f>IF(AND(C14&lt;&gt;"V", COUNTIFS(IM!$F:$F,A14, IM!$AD:$AD, "O", IM!$X:$X, "&gt;="&amp;$R$2, IM!$X:$X, "&lt;="&amp;$S$2)&gt;0), "V", "")</f>
        <v/>
      </c>
      <c r="E14" s="355">
        <f>IF(AND(C14&lt;&gt;"V",D14&lt;&gt;"V", COUNTIFS(IM!$F:$F, A14, IM!$AD:$AD, "O", IM!$X:$X, "&gt;="&amp;$R$3, IM!$X:$X, "&lt;="&amp;$S$3)&gt;0), "V", "")</f>
        <v/>
      </c>
      <c r="F14" s="233">
        <f>IF(COUNTBLANK(C14:E14)=3,"未保養","")</f>
        <v/>
      </c>
      <c r="G14" s="233">
        <f>IF(AND(VLOOKUP(A14,門市主檔!A:Y,25,FALSE)="STAR", VLOOKUP(A14,門市主檔!A:N,14,FALSE)=""), "未更換", IF(VLOOKUP(A14,門市主檔!A:Y,25,FALSE)&lt;&gt;"STAR", "無專案", "已更換"))</f>
        <v/>
      </c>
      <c r="H14" s="339">
        <f>VLOOKUP(A14,門市主檔!A:U,21,FALSE)</f>
        <v/>
      </c>
      <c r="I14" s="233">
        <f>VLOOKUP(A14,'0919門市清單主檔'!B:V,21,FALSE)</f>
        <v/>
      </c>
      <c r="J14" s="245" t="n">
        <v>45671.57222222222</v>
      </c>
      <c r="K14" s="211" t="n"/>
      <c r="L14" s="211" t="n"/>
      <c r="M14" s="211" t="n"/>
      <c r="N14" s="211" t="n"/>
      <c r="O14" s="211" t="n"/>
      <c r="P14" s="211" t="inlineStr">
        <is>
          <t>THILF0</t>
        </is>
      </c>
      <c r="Q14" s="211" t="n"/>
    </row>
    <row r="15" ht="19.5" customHeight="1" s="140">
      <c r="A15" s="233" t="n">
        <v>5080</v>
      </c>
      <c r="B15" s="233">
        <f>VLOOKUP(A15,門市主檔!A:B,2,FALSE)</f>
        <v/>
      </c>
      <c r="C15" s="355">
        <f>IF(COUNTIFS(IM!$F:$F,A15,IM!$AD:$AD,"O",IM!$X:$X,"&gt;="&amp;$R$1, IM!$X:$X,"&lt;="&amp;$S$1)&gt;0,"V","")</f>
        <v/>
      </c>
      <c r="D15" s="355">
        <f>IF(AND(C15&lt;&gt;"V", COUNTIFS(IM!$F:$F,A15, IM!$AD:$AD, "O", IM!$X:$X, "&gt;="&amp;$R$2, IM!$X:$X, "&lt;="&amp;$S$2)&gt;0), "V", "")</f>
        <v/>
      </c>
      <c r="E15" s="355">
        <f>IF(AND(C15&lt;&gt;"V",D15&lt;&gt;"V", COUNTIFS(IM!$F:$F, A15, IM!$AD:$AD, "O", IM!$X:$X, "&gt;="&amp;$R$3, IM!$X:$X, "&lt;="&amp;$S$3)&gt;0), "V", "")</f>
        <v/>
      </c>
      <c r="F15" s="233">
        <f>IF(COUNTBLANK(C15:E15)=3,"未保養","")</f>
        <v/>
      </c>
      <c r="G15" s="233">
        <f>IF(AND(VLOOKUP(A15,門市主檔!A:Y,25,FALSE)="STAR", VLOOKUP(A15,門市主檔!A:N,14,FALSE)=""), "未更換", IF(VLOOKUP(A15,門市主檔!A:Y,25,FALSE)&lt;&gt;"STAR", "無專案", "已更換"))</f>
        <v/>
      </c>
      <c r="H15" s="339">
        <f>VLOOKUP(A15,門市主檔!A:U,21,FALSE)</f>
        <v/>
      </c>
      <c r="I15" s="233">
        <f>VLOOKUP(A15,'0919門市清單主檔'!B:V,21,FALSE)</f>
        <v/>
      </c>
      <c r="J15" s="245" t="n">
        <v>45727.62916666667</v>
      </c>
      <c r="K15" s="234" t="n"/>
      <c r="L15" s="234" t="n"/>
      <c r="M15" s="234" t="n"/>
      <c r="N15" s="234" t="n"/>
      <c r="O15" s="234" t="n"/>
      <c r="P15" s="211" t="inlineStr">
        <is>
          <t>THILF0</t>
        </is>
      </c>
      <c r="Q15" s="241" t="inlineStr">
        <is>
          <t>萊爾富</t>
        </is>
      </c>
    </row>
    <row r="16" ht="19.5" customHeight="1" s="140">
      <c r="A16" s="233" t="n">
        <v>2237</v>
      </c>
      <c r="B16" s="233">
        <f>VLOOKUP(A16,門市主檔!A:B,2,FALSE)</f>
        <v/>
      </c>
      <c r="C16" s="355">
        <f>IF(COUNTIFS(IM!$F:$F,A16,IM!$AD:$AD,"O",IM!$X:$X,"&gt;="&amp;$R$1, IM!$X:$X,"&lt;="&amp;$S$1)&gt;0,"V","")</f>
        <v/>
      </c>
      <c r="D16" s="355">
        <f>IF(AND(C16&lt;&gt;"V", COUNTIFS(IM!$F:$F,A16, IM!$AD:$AD, "O", IM!$X:$X, "&gt;="&amp;$R$2, IM!$X:$X, "&lt;="&amp;$S$2)&gt;0), "V", "")</f>
        <v/>
      </c>
      <c r="E16" s="355">
        <f>IF(AND(C16&lt;&gt;"V",D16&lt;&gt;"V", COUNTIFS(IM!$F:$F, A16, IM!$AD:$AD, "O", IM!$X:$X, "&gt;="&amp;$R$3, IM!$X:$X, "&lt;="&amp;$S$3)&gt;0), "V", "")</f>
        <v/>
      </c>
      <c r="F16" s="233">
        <f>IF(COUNTBLANK(C16:E16)=3,"未保養","")</f>
        <v/>
      </c>
      <c r="G16" s="233">
        <f>IF(AND(VLOOKUP(A16,門市主檔!A:Y,25,FALSE)="STAR", VLOOKUP(A16,門市主檔!A:N,14,FALSE)=""), "未更換", IF(VLOOKUP(A16,門市主檔!A:Y,25,FALSE)&lt;&gt;"STAR", "無專案", "已更換"))</f>
        <v/>
      </c>
      <c r="H16" s="339">
        <f>VLOOKUP(A16,門市主檔!A:U,21,FALSE)</f>
        <v/>
      </c>
      <c r="I16" s="233">
        <f>VLOOKUP(A16,'0919門市清單主檔'!B:V,21,FALSE)</f>
        <v/>
      </c>
      <c r="J16" s="245" t="n">
        <v>45692.63819444444</v>
      </c>
      <c r="K16" s="234" t="n"/>
      <c r="L16" s="234" t="n"/>
      <c r="M16" s="234" t="n"/>
      <c r="N16" s="234" t="n"/>
      <c r="O16" s="234" t="n"/>
      <c r="P16" s="211" t="inlineStr">
        <is>
          <t>THILF0</t>
        </is>
      </c>
      <c r="Q16" s="241" t="inlineStr">
        <is>
          <t>萊爾富</t>
        </is>
      </c>
    </row>
    <row r="17" ht="19.5" customHeight="1" s="140">
      <c r="A17" s="233" t="n">
        <v>4844</v>
      </c>
      <c r="B17" s="233">
        <f>VLOOKUP(A17,門市主檔!A:B,2,FALSE)</f>
        <v/>
      </c>
      <c r="C17" s="355">
        <f>IF(COUNTIFS(IM!$F:$F,A17,IM!$AD:$AD,"O",IM!$X:$X,"&gt;="&amp;$R$1, IM!$X:$X,"&lt;="&amp;$S$1)&gt;0,"V","")</f>
        <v/>
      </c>
      <c r="D17" s="355">
        <f>IF(AND(C17&lt;&gt;"V", COUNTIFS(IM!$F:$F,A17, IM!$AD:$AD, "O", IM!$X:$X, "&gt;="&amp;$R$2, IM!$X:$X, "&lt;="&amp;$S$2)&gt;0), "V", "")</f>
        <v/>
      </c>
      <c r="E17" s="355">
        <f>IF(AND(C17&lt;&gt;"V",D17&lt;&gt;"V", COUNTIFS(IM!$F:$F, A17, IM!$AD:$AD, "O", IM!$X:$X, "&gt;="&amp;$R$3, IM!$X:$X, "&lt;="&amp;$S$3)&gt;0), "V", "")</f>
        <v/>
      </c>
      <c r="F17" s="233">
        <f>IF(COUNTBLANK(C17:E17)=3,"未保養","")</f>
        <v/>
      </c>
      <c r="G17" s="233">
        <f>IF(AND(VLOOKUP(A17,門市主檔!A:Y,25,FALSE)="STAR", VLOOKUP(A17,門市主檔!A:N,14,FALSE)=""), "未更換", IF(VLOOKUP(A17,門市主檔!A:Y,25,FALSE)&lt;&gt;"STAR", "無專案", "已更換"))</f>
        <v/>
      </c>
      <c r="H17" s="339">
        <f>VLOOKUP(A17,門市主檔!A:U,21,FALSE)</f>
        <v/>
      </c>
      <c r="I17" s="233">
        <f>VLOOKUP(A17,'0919門市清單主檔'!B:V,21,FALSE)</f>
        <v/>
      </c>
      <c r="J17" s="245" t="n">
        <v>45692.66875</v>
      </c>
      <c r="K17" s="234" t="n"/>
      <c r="L17" s="234" t="n"/>
      <c r="M17" s="234" t="n"/>
      <c r="N17" s="234" t="n"/>
      <c r="O17" s="234" t="n"/>
      <c r="P17" s="211" t="inlineStr">
        <is>
          <t>THILF0</t>
        </is>
      </c>
      <c r="Q17" s="241" t="inlineStr">
        <is>
          <t>萊爾富</t>
        </is>
      </c>
    </row>
    <row r="18" ht="19.5" customHeight="1" s="140">
      <c r="A18" s="233" t="n">
        <v>5316</v>
      </c>
      <c r="B18" s="233">
        <f>VLOOKUP(A18,門市主檔!A:B,2,FALSE)</f>
        <v/>
      </c>
      <c r="C18" s="355">
        <f>IF(COUNTIFS(IM!$F:$F,A18,IM!$AD:$AD,"O",IM!$X:$X,"&gt;="&amp;$R$1, IM!$X:$X,"&lt;="&amp;$S$1)&gt;0,"V","")</f>
        <v/>
      </c>
      <c r="D18" s="355">
        <f>IF(AND(C18&lt;&gt;"V", COUNTIFS(IM!$F:$F,A18, IM!$AD:$AD, "O", IM!$X:$X, "&gt;="&amp;$R$2, IM!$X:$X, "&lt;="&amp;$S$2)&gt;0), "V", "")</f>
        <v/>
      </c>
      <c r="E18" s="355">
        <f>IF(AND(C18&lt;&gt;"V",D18&lt;&gt;"V", COUNTIFS(IM!$F:$F, A18, IM!$AD:$AD, "O", IM!$X:$X, "&gt;="&amp;$R$3, IM!$X:$X, "&lt;="&amp;$S$3)&gt;0), "V", "")</f>
        <v/>
      </c>
      <c r="F18" s="233">
        <f>IF(COUNTBLANK(C18:E18)=3,"未保養","")</f>
        <v/>
      </c>
      <c r="G18" s="233">
        <f>IF(AND(VLOOKUP(A18,門市主檔!A:Y,25,FALSE)="STAR", VLOOKUP(A18,門市主檔!A:N,14,FALSE)=""), "未更換", IF(VLOOKUP(A18,門市主檔!A:Y,25,FALSE)&lt;&gt;"STAR", "無專案", "已更換"))</f>
        <v/>
      </c>
      <c r="H18" s="339">
        <f>VLOOKUP(A18,門市主檔!A:U,21,FALSE)</f>
        <v/>
      </c>
      <c r="I18" s="233">
        <f>VLOOKUP(A18,'0919門市清單主檔'!B:V,21,FALSE)</f>
        <v/>
      </c>
      <c r="J18" s="246" t="inlineStr">
        <is>
          <t>新開</t>
        </is>
      </c>
      <c r="K18" s="234" t="n"/>
      <c r="L18" s="234" t="n"/>
      <c r="M18" s="234" t="n"/>
      <c r="N18" s="234" t="n"/>
      <c r="O18" s="234" t="n"/>
      <c r="P18" s="211" t="inlineStr">
        <is>
          <t>THILF0</t>
        </is>
      </c>
      <c r="Q18" s="241" t="inlineStr">
        <is>
          <t>萊爾富</t>
        </is>
      </c>
    </row>
    <row r="19" ht="19.5" customHeight="1" s="140">
      <c r="A19" s="233" t="inlineStr">
        <is>
          <t>D057</t>
        </is>
      </c>
      <c r="B19" s="233">
        <f>VLOOKUP(A19,門市主檔!A:B,2,FALSE)</f>
        <v/>
      </c>
      <c r="C19" s="355">
        <f>IF(COUNTIFS(IM!$F:$F,A19,IM!$AD:$AD,"O",IM!$X:$X,"&gt;="&amp;$R$1, IM!$X:$X,"&lt;="&amp;$S$1)&gt;0,"V","")</f>
        <v/>
      </c>
      <c r="D19" s="355">
        <f>IF(AND(C19&lt;&gt;"V", COUNTIFS(IM!$F:$F,A19, IM!$AD:$AD, "O", IM!$X:$X, "&gt;="&amp;$R$2, IM!$X:$X, "&lt;="&amp;$S$2)&gt;0), "V", "")</f>
        <v/>
      </c>
      <c r="E19" s="355">
        <f>IF(AND(C19&lt;&gt;"V",D19&lt;&gt;"V", COUNTIFS(IM!$F:$F, A19, IM!$AD:$AD, "O", IM!$X:$X, "&gt;="&amp;$R$3, IM!$X:$X, "&lt;="&amp;$S$3)&gt;0), "V", "")</f>
        <v/>
      </c>
      <c r="F19" s="233">
        <f>IF(COUNTBLANK(C19:E19)=3,"未保養","")</f>
        <v/>
      </c>
      <c r="G19" s="233">
        <f>IF(AND(VLOOKUP(A19,門市主檔!A:Y,25,FALSE)="STAR", VLOOKUP(A19,門市主檔!A:N,14,FALSE)=""), "未更換", IF(VLOOKUP(A19,門市主檔!A:Y,25,FALSE)&lt;&gt;"STAR", "無專案", "已更換"))</f>
        <v/>
      </c>
      <c r="H19" s="339">
        <f>VLOOKUP(A19,門市主檔!A:U,21,FALSE)</f>
        <v/>
      </c>
      <c r="I19" s="233">
        <f>VLOOKUP(A19,'0919門市清單主檔'!B:V,21,FALSE)</f>
        <v/>
      </c>
      <c r="J19" s="245" t="n">
        <v>45708.58472222222</v>
      </c>
      <c r="K19" s="234" t="n"/>
      <c r="L19" s="234" t="n"/>
      <c r="M19" s="234" t="n"/>
      <c r="N19" s="234" t="n"/>
      <c r="O19" s="234" t="n"/>
      <c r="P19" s="211" t="inlineStr">
        <is>
          <t>THILF0</t>
        </is>
      </c>
      <c r="Q19" s="241" t="inlineStr">
        <is>
          <t>萊爾富</t>
        </is>
      </c>
    </row>
    <row r="20" ht="19.5" customHeight="1" s="140">
      <c r="A20" s="233" t="n">
        <v>3796</v>
      </c>
      <c r="B20" s="233">
        <f>VLOOKUP(A20,門市主檔!A:B,2,FALSE)</f>
        <v/>
      </c>
      <c r="C20" s="355">
        <f>IF(COUNTIFS(IM!$F:$F,A20,IM!$AD:$AD,"O",IM!$X:$X,"&gt;="&amp;$R$1, IM!$X:$X,"&lt;="&amp;$S$1)&gt;0,"V","")</f>
        <v/>
      </c>
      <c r="D20" s="355">
        <f>IF(AND(C20&lt;&gt;"V", COUNTIFS(IM!$F:$F,A20, IM!$AD:$AD, "O", IM!$X:$X, "&gt;="&amp;$R$2, IM!$X:$X, "&lt;="&amp;$S$2)&gt;0), "V", "")</f>
        <v/>
      </c>
      <c r="E20" s="355">
        <f>IF(AND(C20&lt;&gt;"V",D20&lt;&gt;"V", COUNTIFS(IM!$F:$F, A20, IM!$AD:$AD, "O", IM!$X:$X, "&gt;="&amp;$R$3, IM!$X:$X, "&lt;="&amp;$S$3)&gt;0), "V", "")</f>
        <v/>
      </c>
      <c r="F20" s="233">
        <f>IF(COUNTBLANK(C20:E20)=3,"未保養","")</f>
        <v/>
      </c>
      <c r="G20" s="233">
        <f>IF(AND(VLOOKUP(A20,門市主檔!A:Y,25,FALSE)="STAR", VLOOKUP(A20,門市主檔!A:N,14,FALSE)=""), "未更換", IF(VLOOKUP(A20,門市主檔!A:Y,25,FALSE)&lt;&gt;"STAR", "無專案", "已更換"))</f>
        <v/>
      </c>
      <c r="H20" s="339">
        <f>VLOOKUP(A20,門市主檔!A:U,21,FALSE)</f>
        <v/>
      </c>
      <c r="I20" s="233">
        <f>VLOOKUP(A20,'0919門市清單主檔'!B:V,21,FALSE)</f>
        <v/>
      </c>
      <c r="J20" s="245" t="n">
        <v>45719.63472222222</v>
      </c>
      <c r="K20" s="234" t="n"/>
      <c r="L20" s="234" t="n"/>
      <c r="M20" s="234" t="n"/>
      <c r="N20" s="234" t="n"/>
      <c r="O20" s="234" t="n"/>
      <c r="P20" s="211" t="inlineStr">
        <is>
          <t>THILF0</t>
        </is>
      </c>
      <c r="Q20" s="241" t="inlineStr">
        <is>
          <t>萊爾富</t>
        </is>
      </c>
    </row>
    <row r="21" ht="19.5" customHeight="1" s="140">
      <c r="A21" s="233" t="n">
        <v>4241</v>
      </c>
      <c r="B21" s="233">
        <f>VLOOKUP(A21,門市主檔!A:B,2,FALSE)</f>
        <v/>
      </c>
      <c r="C21" s="355">
        <f>IF(COUNTIFS(IM!$F:$F,A21,IM!$AD:$AD,"O",IM!$X:$X,"&gt;="&amp;$R$1, IM!$X:$X,"&lt;="&amp;$S$1)&gt;0,"V","")</f>
        <v/>
      </c>
      <c r="D21" s="355">
        <f>IF(AND(C21&lt;&gt;"V", COUNTIFS(IM!$F:$F,A21, IM!$AD:$AD, "O", IM!$X:$X, "&gt;="&amp;$R$2, IM!$X:$X, "&lt;="&amp;$S$2)&gt;0), "V", "")</f>
        <v/>
      </c>
      <c r="E21" s="355">
        <f>IF(AND(C21&lt;&gt;"V",D21&lt;&gt;"V", COUNTIFS(IM!$F:$F, A21, IM!$AD:$AD, "O", IM!$X:$X, "&gt;="&amp;$R$3, IM!$X:$X, "&lt;="&amp;$S$3)&gt;0), "V", "")</f>
        <v/>
      </c>
      <c r="F21" s="233">
        <f>IF(COUNTBLANK(C21:E21)=3,"未保養","")</f>
        <v/>
      </c>
      <c r="G21" s="233">
        <f>IF(AND(VLOOKUP(A21,門市主檔!A:Y,25,FALSE)="STAR", VLOOKUP(A21,門市主檔!A:N,14,FALSE)=""), "未更換", IF(VLOOKUP(A21,門市主檔!A:Y,25,FALSE)&lt;&gt;"STAR", "無專案", "已更換"))</f>
        <v/>
      </c>
      <c r="H21" s="339">
        <f>VLOOKUP(A21,門市主檔!A:U,21,FALSE)</f>
        <v/>
      </c>
      <c r="I21" s="233">
        <f>VLOOKUP(A21,'0919門市清單主檔'!B:V,21,FALSE)</f>
        <v/>
      </c>
      <c r="J21" s="245" t="n">
        <v>45719.60694444444</v>
      </c>
      <c r="K21" s="211" t="n"/>
      <c r="L21" s="211" t="n"/>
      <c r="M21" s="211" t="n"/>
      <c r="N21" s="211" t="n"/>
      <c r="O21" s="211" t="n"/>
      <c r="P21" s="211" t="inlineStr">
        <is>
          <t>THILF0</t>
        </is>
      </c>
      <c r="Q21" s="241" t="inlineStr">
        <is>
          <t>萊爾富</t>
        </is>
      </c>
    </row>
    <row r="22" ht="19.5" customHeight="1" s="140">
      <c r="A22" s="233" t="n">
        <v>4352</v>
      </c>
      <c r="B22" s="233">
        <f>VLOOKUP(A22,門市主檔!A:B,2,FALSE)</f>
        <v/>
      </c>
      <c r="C22" s="355">
        <f>IF(COUNTIFS(IM!$F:$F,A22,IM!$AD:$AD,"O",IM!$X:$X,"&gt;="&amp;$R$1, IM!$X:$X,"&lt;="&amp;$S$1)&gt;0,"V","")</f>
        <v/>
      </c>
      <c r="D22" s="355">
        <f>IF(AND(C22&lt;&gt;"V", COUNTIFS(IM!$F:$F,A22, IM!$AD:$AD, "O", IM!$X:$X, "&gt;="&amp;$R$2, IM!$X:$X, "&lt;="&amp;$S$2)&gt;0), "V", "")</f>
        <v/>
      </c>
      <c r="E22" s="355">
        <f>IF(AND(C22&lt;&gt;"V",D22&lt;&gt;"V", COUNTIFS(IM!$F:$F, A22, IM!$AD:$AD, "O", IM!$X:$X, "&gt;="&amp;$R$3, IM!$X:$X, "&lt;="&amp;$S$3)&gt;0), "V", "")</f>
        <v/>
      </c>
      <c r="F22" s="233">
        <f>IF(COUNTBLANK(C22:E22)=3,"未保養","")</f>
        <v/>
      </c>
      <c r="G22" s="233">
        <f>IF(AND(VLOOKUP(A22,門市主檔!A:Y,25,FALSE)="STAR", VLOOKUP(A22,門市主檔!A:N,14,FALSE)=""), "未更換", IF(VLOOKUP(A22,門市主檔!A:Y,25,FALSE)&lt;&gt;"STAR", "無專案", "已更換"))</f>
        <v/>
      </c>
      <c r="H22" s="339">
        <f>VLOOKUP(A22,門市主檔!A:U,21,FALSE)</f>
        <v/>
      </c>
      <c r="I22" s="233">
        <f>VLOOKUP(A22,'0919門市清單主檔'!B:V,21,FALSE)</f>
        <v/>
      </c>
      <c r="J22" s="245" t="n">
        <v>45719.58402777778</v>
      </c>
      <c r="K22" s="211" t="n"/>
      <c r="L22" s="211" t="n"/>
      <c r="M22" s="211" t="n"/>
      <c r="N22" s="211" t="n"/>
      <c r="O22" s="211" t="n"/>
      <c r="P22" s="211" t="inlineStr">
        <is>
          <t>THILF0</t>
        </is>
      </c>
      <c r="Q22" s="241" t="inlineStr">
        <is>
          <t>萊爾富</t>
        </is>
      </c>
    </row>
    <row r="23" ht="19.5" customHeight="1" s="140">
      <c r="A23" s="233" t="n">
        <v>3601</v>
      </c>
      <c r="B23" s="233">
        <f>VLOOKUP(A23,門市主檔!A:B,2,FALSE)</f>
        <v/>
      </c>
      <c r="C23" s="355">
        <f>IF(COUNTIFS(IM!$F:$F,A23,IM!$AD:$AD,"O",IM!$X:$X,"&gt;="&amp;$R$1, IM!$X:$X,"&lt;="&amp;$S$1)&gt;0,"V","")</f>
        <v/>
      </c>
      <c r="D23" s="355">
        <f>IF(AND(C23&lt;&gt;"V", COUNTIFS(IM!$F:$F,A23, IM!$AD:$AD, "O", IM!$X:$X, "&gt;="&amp;$R$2, IM!$X:$X, "&lt;="&amp;$S$2)&gt;0), "V", "")</f>
        <v/>
      </c>
      <c r="E23" s="355">
        <f>IF(AND(C23&lt;&gt;"V",D23&lt;&gt;"V", COUNTIFS(IM!$F:$F, A23, IM!$AD:$AD, "O", IM!$X:$X, "&gt;="&amp;$R$3, IM!$X:$X, "&lt;="&amp;$S$3)&gt;0), "V", "")</f>
        <v/>
      </c>
      <c r="F23" s="233">
        <f>IF(COUNTBLANK(C23:E23)=3,"未保養","")</f>
        <v/>
      </c>
      <c r="G23" s="233">
        <f>IF(AND(VLOOKUP(A23,門市主檔!A:Y,25,FALSE)="STAR", VLOOKUP(A23,門市主檔!A:N,14,FALSE)=""), "未更換", IF(VLOOKUP(A23,門市主檔!A:Y,25,FALSE)&lt;&gt;"STAR", "無專案", "已更換"))</f>
        <v/>
      </c>
      <c r="H23" s="339">
        <f>VLOOKUP(A23,門市主檔!A:U,21,FALSE)</f>
        <v/>
      </c>
      <c r="I23" s="233">
        <f>VLOOKUP(A23,'0919門市清單主檔'!B:V,21,FALSE)</f>
        <v/>
      </c>
      <c r="J23" s="245" t="n">
        <v>45719.44583333333</v>
      </c>
      <c r="K23" s="234" t="n"/>
      <c r="L23" s="234" t="n"/>
      <c r="M23" s="234" t="n"/>
      <c r="N23" s="234" t="n"/>
      <c r="O23" s="234" t="n"/>
      <c r="P23" s="211" t="n"/>
      <c r="Q23" s="241" t="inlineStr">
        <is>
          <t>萊爾富</t>
        </is>
      </c>
    </row>
    <row r="24" ht="19.5" customHeight="1" s="140">
      <c r="A24" s="233" t="n">
        <v>3811</v>
      </c>
      <c r="B24" s="233">
        <f>VLOOKUP(A24,門市主檔!A:B,2,FALSE)</f>
        <v/>
      </c>
      <c r="C24" s="355">
        <f>IF(COUNTIFS(IM!$F:$F,A24,IM!$AD:$AD,"O",IM!$X:$X,"&gt;="&amp;$R$1, IM!$X:$X,"&lt;="&amp;$S$1)&gt;0,"V","")</f>
        <v/>
      </c>
      <c r="D24" s="355">
        <f>IF(AND(C24&lt;&gt;"V", COUNTIFS(IM!$F:$F,A24, IM!$AD:$AD, "O", IM!$X:$X, "&gt;="&amp;$R$2, IM!$X:$X, "&lt;="&amp;$S$2)&gt;0), "V", "")</f>
        <v/>
      </c>
      <c r="E24" s="355">
        <f>IF(AND(C24&lt;&gt;"V",D24&lt;&gt;"V", COUNTIFS(IM!$F:$F, A24, IM!$AD:$AD, "O", IM!$X:$X, "&gt;="&amp;$R$3, IM!$X:$X, "&lt;="&amp;$S$3)&gt;0), "V", "")</f>
        <v/>
      </c>
      <c r="F24" s="233">
        <f>IF(COUNTBLANK(C24:E24)=3,"未保養","")</f>
        <v/>
      </c>
      <c r="G24" s="233">
        <f>IF(AND(VLOOKUP(A24,門市主檔!A:Y,25,FALSE)="STAR", VLOOKUP(A24,門市主檔!A:N,14,FALSE)=""), "未更換", IF(VLOOKUP(A24,門市主檔!A:Y,25,FALSE)&lt;&gt;"STAR", "無專案", "已更換"))</f>
        <v/>
      </c>
      <c r="H24" s="339">
        <f>VLOOKUP(A24,門市主檔!A:U,21,FALSE)</f>
        <v/>
      </c>
      <c r="I24" s="233">
        <f>VLOOKUP(A24,'0919門市清單主檔'!B:V,21,FALSE)</f>
        <v/>
      </c>
      <c r="J24" s="245" t="n">
        <v>45720.57986111111</v>
      </c>
      <c r="K24" s="234" t="n"/>
      <c r="L24" s="234" t="n"/>
      <c r="M24" s="234" t="n"/>
      <c r="N24" s="234" t="n"/>
      <c r="O24" s="234" t="n"/>
      <c r="P24" s="211" t="n"/>
      <c r="Q24" s="241" t="inlineStr">
        <is>
          <t>萊爾富</t>
        </is>
      </c>
    </row>
    <row r="25" ht="19.5" customHeight="1" s="140">
      <c r="A25" s="233" t="n">
        <v>3840</v>
      </c>
      <c r="B25" s="233">
        <f>VLOOKUP(A25,門市主檔!A:B,2,FALSE)</f>
        <v/>
      </c>
      <c r="C25" s="355">
        <f>IF(COUNTIFS(IM!$F:$F,A25,IM!$AD:$AD,"O",IM!$X:$X,"&gt;="&amp;$R$1, IM!$X:$X,"&lt;="&amp;$S$1)&gt;0,"V","")</f>
        <v/>
      </c>
      <c r="D25" s="355">
        <f>IF(AND(C25&lt;&gt;"V", COUNTIFS(IM!$F:$F,A25, IM!$AD:$AD, "O", IM!$X:$X, "&gt;="&amp;$R$2, IM!$X:$X, "&lt;="&amp;$S$2)&gt;0), "V", "")</f>
        <v/>
      </c>
      <c r="E25" s="355">
        <f>IF(AND(C25&lt;&gt;"V",D25&lt;&gt;"V", COUNTIFS(IM!$F:$F, A25, IM!$AD:$AD, "O", IM!$X:$X, "&gt;="&amp;$R$3, IM!$X:$X, "&lt;="&amp;$S$3)&gt;0), "V", "")</f>
        <v/>
      </c>
      <c r="F25" s="233">
        <f>IF(COUNTBLANK(C25:E25)=3,"未保養","")</f>
        <v/>
      </c>
      <c r="G25" s="233">
        <f>IF(AND(VLOOKUP(A25,門市主檔!A:Y,25,FALSE)="STAR", VLOOKUP(A25,門市主檔!A:N,14,FALSE)=""), "未更換", IF(VLOOKUP(A25,門市主檔!A:Y,25,FALSE)&lt;&gt;"STAR", "無專案", "已更換"))</f>
        <v/>
      </c>
      <c r="H25" s="339">
        <f>VLOOKUP(A25,門市主檔!A:U,21,FALSE)</f>
        <v/>
      </c>
      <c r="I25" s="233">
        <f>VLOOKUP(A25,'0919門市清單主檔'!B:V,21,FALSE)</f>
        <v/>
      </c>
      <c r="J25" s="245" t="n">
        <v>45719.48680555556</v>
      </c>
      <c r="K25" s="234" t="n"/>
      <c r="L25" s="234" t="n"/>
      <c r="M25" s="234" t="n"/>
      <c r="N25" s="234" t="n"/>
      <c r="O25" s="234" t="n"/>
      <c r="P25" s="211" t="n"/>
      <c r="Q25" s="241" t="inlineStr">
        <is>
          <t>萊爾富</t>
        </is>
      </c>
    </row>
    <row r="26" ht="19.5" customHeight="1" s="140">
      <c r="A26" s="233" t="inlineStr">
        <is>
          <t>D194</t>
        </is>
      </c>
      <c r="B26" s="233">
        <f>VLOOKUP(A26,門市主檔!A:B,2,FALSE)</f>
        <v/>
      </c>
      <c r="C26" s="355">
        <f>IF(COUNTIFS(IM!$F:$F,A26,IM!$AD:$AD,"O",IM!$X:$X,"&gt;="&amp;$R$1, IM!$X:$X,"&lt;="&amp;$S$1)&gt;0,"V","")</f>
        <v/>
      </c>
      <c r="D26" s="355">
        <f>IF(AND(C26&lt;&gt;"V", COUNTIFS(IM!$F:$F,A26, IM!$AD:$AD, "O", IM!$X:$X, "&gt;="&amp;$R$2, IM!$X:$X, "&lt;="&amp;$S$2)&gt;0), "V", "")</f>
        <v/>
      </c>
      <c r="E26" s="355">
        <f>IF(AND(C26&lt;&gt;"V",D26&lt;&gt;"V", COUNTIFS(IM!$F:$F, A26, IM!$AD:$AD, "O", IM!$X:$X, "&gt;="&amp;$R$3, IM!$X:$X, "&lt;="&amp;$S$3)&gt;0), "V", "")</f>
        <v/>
      </c>
      <c r="F26" s="233">
        <f>IF(COUNTBLANK(C26:E26)=3,"未保養","")</f>
        <v/>
      </c>
      <c r="G26" s="233">
        <f>IF(AND(VLOOKUP(A26,門市主檔!A:Y,25,FALSE)="STAR", VLOOKUP(A26,門市主檔!A:N,14,FALSE)=""), "未更換", IF(VLOOKUP(A26,門市主檔!A:Y,25,FALSE)&lt;&gt;"STAR", "無專案", "已更換"))</f>
        <v/>
      </c>
      <c r="H26" s="339">
        <f>VLOOKUP(A26,門市主檔!A:U,21,FALSE)</f>
        <v/>
      </c>
      <c r="I26" s="233">
        <f>VLOOKUP(A26,'0919門市清單主檔'!B:V,21,FALSE)</f>
        <v/>
      </c>
      <c r="J26" s="245" t="n">
        <v>45708.65902777778</v>
      </c>
      <c r="K26" s="234" t="n"/>
      <c r="L26" s="234" t="n"/>
      <c r="M26" s="234" t="n"/>
      <c r="N26" s="234" t="n"/>
      <c r="O26" s="234" t="n"/>
      <c r="P26" s="211" t="n"/>
      <c r="Q26" s="241" t="inlineStr">
        <is>
          <t>萊爾富</t>
        </is>
      </c>
    </row>
    <row r="27" ht="19.5" customHeight="1" s="140">
      <c r="A27" s="233" t="n">
        <v>2222</v>
      </c>
      <c r="B27" s="233">
        <f>VLOOKUP(A27,門市主檔!A:B,2,FALSE)</f>
        <v/>
      </c>
      <c r="C27" s="355">
        <f>IF(COUNTIFS(IM!$F:$F,A27,IM!$AD:$AD,"O",IM!$X:$X,"&gt;="&amp;$R$1, IM!$X:$X,"&lt;="&amp;$S$1)&gt;0,"V","")</f>
        <v/>
      </c>
      <c r="D27" s="355">
        <f>IF(AND(C27&lt;&gt;"V", COUNTIFS(IM!$F:$F,A27, IM!$AD:$AD, "O", IM!$X:$X, "&gt;="&amp;$R$2, IM!$X:$X, "&lt;="&amp;$S$2)&gt;0), "V", "")</f>
        <v/>
      </c>
      <c r="E27" s="355">
        <f>IF(AND(C27&lt;&gt;"V",D27&lt;&gt;"V", COUNTIFS(IM!$F:$F, A27, IM!$AD:$AD, "O", IM!$X:$X, "&gt;="&amp;$R$3, IM!$X:$X, "&lt;="&amp;$S$3)&gt;0), "V", "")</f>
        <v/>
      </c>
      <c r="F27" s="233">
        <f>IF(COUNTBLANK(C27:E27)=3,"未保養","")</f>
        <v/>
      </c>
      <c r="G27" s="233">
        <f>IF(AND(VLOOKUP(A27,門市主檔!A:Y,25,FALSE)="STAR", VLOOKUP(A27,門市主檔!A:N,14,FALSE)=""), "未更換", IF(VLOOKUP(A27,門市主檔!A:Y,25,FALSE)&lt;&gt;"STAR", "無專案", "已更換"))</f>
        <v/>
      </c>
      <c r="H27" s="339">
        <f>VLOOKUP(A27,門市主檔!A:U,21,FALSE)</f>
        <v/>
      </c>
      <c r="I27" s="233">
        <f>VLOOKUP(A27,'0919門市清單主檔'!B:V,21,FALSE)</f>
        <v/>
      </c>
      <c r="J27" s="245" t="n">
        <v>45715.61527777778</v>
      </c>
      <c r="K27" s="234" t="n"/>
      <c r="L27" s="234" t="n"/>
      <c r="M27" s="234" t="n"/>
      <c r="N27" s="234" t="n"/>
      <c r="O27" s="234" t="n"/>
      <c r="P27" s="211" t="inlineStr">
        <is>
          <t>THILF0</t>
        </is>
      </c>
      <c r="Q27" s="241" t="inlineStr">
        <is>
          <t>萊爾富</t>
        </is>
      </c>
    </row>
    <row r="28" ht="19.5" customHeight="1" s="140">
      <c r="A28" s="233" t="inlineStr">
        <is>
          <t>D350</t>
        </is>
      </c>
      <c r="B28" s="233">
        <f>VLOOKUP(A28,門市主檔!A:B,2,FALSE)</f>
        <v/>
      </c>
      <c r="C28" s="355">
        <f>IF(COUNTIFS(IM!$F:$F,A28,IM!$AD:$AD,"O",IM!$X:$X,"&gt;="&amp;$R$1, IM!$X:$X,"&lt;="&amp;$S$1)&gt;0,"V","")</f>
        <v/>
      </c>
      <c r="D28" s="355">
        <f>IF(AND(C28&lt;&gt;"V", COUNTIFS(IM!$F:$F,A28, IM!$AD:$AD, "O", IM!$X:$X, "&gt;="&amp;$R$2, IM!$X:$X, "&lt;="&amp;$S$2)&gt;0), "V", "")</f>
        <v/>
      </c>
      <c r="E28" s="355">
        <f>IF(AND(C28&lt;&gt;"V",D28&lt;&gt;"V", COUNTIFS(IM!$F:$F, A28, IM!$AD:$AD, "O", IM!$X:$X, "&gt;="&amp;$R$3, IM!$X:$X, "&lt;="&amp;$S$3)&gt;0), "V", "")</f>
        <v/>
      </c>
      <c r="F28" s="233">
        <f>IF(COUNTBLANK(C28:E28)=3,"未保養","")</f>
        <v/>
      </c>
      <c r="G28" s="233">
        <f>IF(AND(VLOOKUP(A28,門市主檔!A:Y,25,FALSE)="STAR", VLOOKUP(A28,門市主檔!A:N,14,FALSE)=""), "未更換", IF(VLOOKUP(A28,門市主檔!A:Y,25,FALSE)&lt;&gt;"STAR", "無專案", "已更換"))</f>
        <v/>
      </c>
      <c r="H28" s="339">
        <f>VLOOKUP(A28,門市主檔!A:U,21,FALSE)</f>
        <v/>
      </c>
      <c r="I28" s="233">
        <f>VLOOKUP(A28,'0919門市清單主檔'!B:V,21,FALSE)</f>
        <v/>
      </c>
      <c r="J28" s="245" t="n">
        <v>45720.61805555555</v>
      </c>
      <c r="K28" s="234" t="n"/>
      <c r="L28" s="234" t="n"/>
      <c r="M28" s="234" t="n"/>
      <c r="N28" s="234" t="n"/>
      <c r="O28" s="234" t="n"/>
      <c r="P28" s="211" t="inlineStr">
        <is>
          <t>THILF0</t>
        </is>
      </c>
      <c r="Q28" s="241" t="inlineStr">
        <is>
          <t>萊爾富</t>
        </is>
      </c>
    </row>
    <row r="29" ht="19.5" customHeight="1" s="140">
      <c r="A29" s="233" t="n">
        <v>4098</v>
      </c>
      <c r="B29" s="233">
        <f>VLOOKUP(A29,門市主檔!A:B,2,FALSE)</f>
        <v/>
      </c>
      <c r="C29" s="355">
        <f>IF(COUNTIFS(IM!$F:$F,A29,IM!$AD:$AD,"O",IM!$X:$X,"&gt;="&amp;$R$1, IM!$X:$X,"&lt;="&amp;$S$1)&gt;0,"V","")</f>
        <v/>
      </c>
      <c r="D29" s="355">
        <f>IF(AND(C29&lt;&gt;"V", COUNTIFS(IM!$F:$F,A29, IM!$AD:$AD, "O", IM!$X:$X, "&gt;="&amp;$R$2, IM!$X:$X, "&lt;="&amp;$S$2)&gt;0), "V", "")</f>
        <v/>
      </c>
      <c r="E29" s="355">
        <f>IF(AND(C29&lt;&gt;"V",D29&lt;&gt;"V", COUNTIFS(IM!$F:$F, A29, IM!$AD:$AD, "O", IM!$X:$X, "&gt;="&amp;$R$3, IM!$X:$X, "&lt;="&amp;$S$3)&gt;0), "V", "")</f>
        <v/>
      </c>
      <c r="F29" s="233">
        <f>IF(COUNTBLANK(C29:E29)=3,"未保養","")</f>
        <v/>
      </c>
      <c r="G29" s="233">
        <f>IF(AND(VLOOKUP(A29,門市主檔!A:Y,25,FALSE)="STAR", VLOOKUP(A29,門市主檔!A:N,14,FALSE)=""), "未更換", IF(VLOOKUP(A29,門市主檔!A:Y,25,FALSE)&lt;&gt;"STAR", "無專案", "已更換"))</f>
        <v/>
      </c>
      <c r="H29" s="339">
        <f>VLOOKUP(A29,門市主檔!A:U,21,FALSE)</f>
        <v/>
      </c>
      <c r="I29" s="233">
        <f>VLOOKUP(A29,'0919門市清單主檔'!B:V,21,FALSE)</f>
        <v/>
      </c>
      <c r="J29" s="245" t="n">
        <v>45720.49305555555</v>
      </c>
      <c r="K29" s="234" t="n"/>
      <c r="L29" s="234" t="n"/>
      <c r="M29" s="234" t="n"/>
      <c r="N29" s="234" t="n"/>
      <c r="O29" s="234" t="n"/>
      <c r="P29" s="211" t="inlineStr">
        <is>
          <t>THILF0</t>
        </is>
      </c>
      <c r="Q29" s="241" t="inlineStr">
        <is>
          <t>萊爾富</t>
        </is>
      </c>
    </row>
    <row r="30" ht="19.5" customHeight="1" s="140">
      <c r="A30" s="233" t="n">
        <v>3772</v>
      </c>
      <c r="B30" s="233">
        <f>VLOOKUP(A30,門市主檔!A:B,2,FALSE)</f>
        <v/>
      </c>
      <c r="C30" s="355">
        <f>IF(COUNTIFS(IM!$F:$F,A30,IM!$AD:$AD,"O",IM!$X:$X,"&gt;="&amp;$R$1, IM!$X:$X,"&lt;="&amp;$S$1)&gt;0,"V","")</f>
        <v/>
      </c>
      <c r="D30" s="355">
        <f>IF(AND(C30&lt;&gt;"V", COUNTIFS(IM!$F:$F,A30, IM!$AD:$AD, "O", IM!$X:$X, "&gt;="&amp;$R$2, IM!$X:$X, "&lt;="&amp;$S$2)&gt;0), "V", "")</f>
        <v/>
      </c>
      <c r="E30" s="355">
        <f>IF(AND(C30&lt;&gt;"V",D30&lt;&gt;"V", COUNTIFS(IM!$F:$F, A30, IM!$AD:$AD, "O", IM!$X:$X, "&gt;="&amp;$R$3, IM!$X:$X, "&lt;="&amp;$S$3)&gt;0), "V", "")</f>
        <v/>
      </c>
      <c r="F30" s="233">
        <f>IF(COUNTBLANK(C30:E30)=3,"未保養","")</f>
        <v/>
      </c>
      <c r="G30" s="233">
        <f>IF(AND(VLOOKUP(A30,門市主檔!A:Y,25,FALSE)="STAR", VLOOKUP(A30,門市主檔!A:N,14,FALSE)=""), "未更換", IF(VLOOKUP(A30,門市主檔!A:Y,25,FALSE)&lt;&gt;"STAR", "無專案", "已更換"))</f>
        <v/>
      </c>
      <c r="H30" s="339">
        <f>VLOOKUP(A30,門市主檔!A:U,21,FALSE)</f>
        <v/>
      </c>
      <c r="I30" s="233">
        <f>VLOOKUP(A30,'0919門市清單主檔'!B:V,21,FALSE)</f>
        <v/>
      </c>
      <c r="J30" s="245" t="n">
        <v>45715.64236111111</v>
      </c>
      <c r="K30" s="234" t="n"/>
      <c r="L30" s="234" t="n"/>
      <c r="M30" s="234" t="n"/>
      <c r="N30" s="234" t="n"/>
      <c r="O30" s="234" t="n"/>
      <c r="P30" s="211" t="inlineStr">
        <is>
          <t>THILF0</t>
        </is>
      </c>
      <c r="Q30" s="241" t="inlineStr">
        <is>
          <t>萊爾富</t>
        </is>
      </c>
    </row>
    <row r="31" ht="19.5" customHeight="1" s="140">
      <c r="A31" s="233" t="n">
        <v>4560</v>
      </c>
      <c r="B31" s="233">
        <f>VLOOKUP(A31,門市主檔!A:B,2,FALSE)</f>
        <v/>
      </c>
      <c r="C31" s="355">
        <f>IF(COUNTIFS(IM!$F:$F,A31,IM!$AD:$AD,"O",IM!$X:$X,"&gt;="&amp;$R$1, IM!$X:$X,"&lt;="&amp;$S$1)&gt;0,"V","")</f>
        <v/>
      </c>
      <c r="D31" s="355">
        <f>IF(AND(C31&lt;&gt;"V", COUNTIFS(IM!$F:$F,A31, IM!$AD:$AD, "O", IM!$X:$X, "&gt;="&amp;$R$2, IM!$X:$X, "&lt;="&amp;$S$2)&gt;0), "V", "")</f>
        <v/>
      </c>
      <c r="E31" s="355">
        <f>IF(AND(C31&lt;&gt;"V",D31&lt;&gt;"V", COUNTIFS(IM!$F:$F, A31, IM!$AD:$AD, "O", IM!$X:$X, "&gt;="&amp;$R$3, IM!$X:$X, "&lt;="&amp;$S$3)&gt;0), "V", "")</f>
        <v/>
      </c>
      <c r="F31" s="233">
        <f>IF(COUNTBLANK(C31:E31)=3,"未保養","")</f>
        <v/>
      </c>
      <c r="G31" s="233">
        <f>IF(AND(VLOOKUP(A31,門市主檔!A:Y,25,FALSE)="STAR", VLOOKUP(A31,門市主檔!A:N,14,FALSE)=""), "未更換", IF(VLOOKUP(A31,門市主檔!A:Y,25,FALSE)&lt;&gt;"STAR", "無專案", "已更換"))</f>
        <v/>
      </c>
      <c r="H31" s="339">
        <f>VLOOKUP(A31,門市主檔!A:U,21,FALSE)</f>
        <v/>
      </c>
      <c r="I31" s="233">
        <f>VLOOKUP(A31,'0919門市清單主檔'!B:V,21,FALSE)</f>
        <v/>
      </c>
      <c r="J31" s="245" t="n">
        <v>45702.59375</v>
      </c>
      <c r="K31" s="234" t="n"/>
      <c r="L31" s="234" t="n"/>
      <c r="M31" s="234" t="n"/>
      <c r="N31" s="234" t="n"/>
      <c r="O31" s="234" t="n"/>
      <c r="P31" s="211" t="inlineStr">
        <is>
          <t>THILF0</t>
        </is>
      </c>
      <c r="Q31" s="241" t="inlineStr">
        <is>
          <t>萊爾富</t>
        </is>
      </c>
    </row>
    <row r="32" ht="19.5" customHeight="1" s="140">
      <c r="A32" s="233" t="n">
        <v>2303</v>
      </c>
      <c r="B32" s="233">
        <f>VLOOKUP(A32,門市主檔!A:B,2,FALSE)</f>
        <v/>
      </c>
      <c r="C32" s="355">
        <f>IF(COUNTIFS(IM!$F:$F,A32,IM!$AD:$AD,"O",IM!$X:$X,"&gt;="&amp;$R$1, IM!$X:$X,"&lt;="&amp;$S$1)&gt;0,"V","")</f>
        <v/>
      </c>
      <c r="D32" s="355">
        <f>IF(AND(C32&lt;&gt;"V", COUNTIFS(IM!$F:$F,A32, IM!$AD:$AD, "O", IM!$X:$X, "&gt;="&amp;$R$2, IM!$X:$X, "&lt;="&amp;$S$2)&gt;0), "V", "")</f>
        <v/>
      </c>
      <c r="E32" s="355">
        <f>IF(AND(C32&lt;&gt;"V",D32&lt;&gt;"V", COUNTIFS(IM!$F:$F, A32, IM!$AD:$AD, "O", IM!$X:$X, "&gt;="&amp;$R$3, IM!$X:$X, "&lt;="&amp;$S$3)&gt;0), "V", "")</f>
        <v/>
      </c>
      <c r="F32" s="233">
        <f>IF(COUNTBLANK(C32:E32)=3,"未保養","")</f>
        <v/>
      </c>
      <c r="G32" s="233">
        <f>IF(AND(VLOOKUP(A32,門市主檔!A:Y,25,FALSE)="STAR", VLOOKUP(A32,門市主檔!A:N,14,FALSE)=""), "未更換", IF(VLOOKUP(A32,門市主檔!A:Y,25,FALSE)&lt;&gt;"STAR", "無專案", "已更換"))</f>
        <v/>
      </c>
      <c r="H32" s="339">
        <f>VLOOKUP(A32,門市主檔!A:U,21,FALSE)</f>
        <v/>
      </c>
      <c r="I32" s="233">
        <f>VLOOKUP(A32,'0919門市清單主檔'!B:V,21,FALSE)</f>
        <v/>
      </c>
      <c r="J32" s="245" t="n">
        <v>45720.45833333334</v>
      </c>
      <c r="K32" s="234" t="n"/>
      <c r="L32" s="234" t="n"/>
      <c r="M32" s="234" t="n"/>
      <c r="N32" s="234" t="n"/>
      <c r="O32" s="234" t="n"/>
      <c r="P32" s="211" t="inlineStr">
        <is>
          <t>THILF0</t>
        </is>
      </c>
      <c r="Q32" s="241" t="inlineStr">
        <is>
          <t>萊爾富</t>
        </is>
      </c>
    </row>
    <row r="33" ht="19.5" customHeight="1" s="140">
      <c r="A33" s="233" t="n">
        <v>4029</v>
      </c>
      <c r="B33" s="233">
        <f>VLOOKUP(A33,門市主檔!A:B,2,FALSE)</f>
        <v/>
      </c>
      <c r="C33" s="355">
        <f>IF(COUNTIFS(IM!$F:$F,A33,IM!$AD:$AD,"O",IM!$X:$X,"&gt;="&amp;$R$1, IM!$X:$X,"&lt;="&amp;$S$1)&gt;0,"V","")</f>
        <v/>
      </c>
      <c r="D33" s="355">
        <f>IF(AND(C33&lt;&gt;"V", COUNTIFS(IM!$F:$F,A33, IM!$AD:$AD, "O", IM!$X:$X, "&gt;="&amp;$R$2, IM!$X:$X, "&lt;="&amp;$S$2)&gt;0), "V", "")</f>
        <v/>
      </c>
      <c r="E33" s="355">
        <f>IF(AND(C33&lt;&gt;"V",D33&lt;&gt;"V", COUNTIFS(IM!$F:$F, A33, IM!$AD:$AD, "O", IM!$X:$X, "&gt;="&amp;$R$3, IM!$X:$X, "&lt;="&amp;$S$3)&gt;0), "V", "")</f>
        <v/>
      </c>
      <c r="F33" s="233">
        <f>IF(COUNTBLANK(C33:E33)=3,"未保養","")</f>
        <v/>
      </c>
      <c r="G33" s="233">
        <f>IF(AND(VLOOKUP(A33,門市主檔!A:Y,25,FALSE)="STAR", VLOOKUP(A33,門市主檔!A:N,14,FALSE)=""), "未更換", IF(VLOOKUP(A33,門市主檔!A:Y,25,FALSE)&lt;&gt;"STAR", "無專案", "已更換"))</f>
        <v/>
      </c>
      <c r="H33" s="339">
        <f>VLOOKUP(A33,門市主檔!A:U,21,FALSE)</f>
        <v/>
      </c>
      <c r="I33" s="233">
        <f>VLOOKUP(A33,'0919門市清單主檔'!B:V,21,FALSE)</f>
        <v/>
      </c>
      <c r="J33" s="245" t="n">
        <v>45702.5</v>
      </c>
      <c r="K33" s="234" t="n"/>
      <c r="L33" s="234" t="n"/>
      <c r="M33" s="234" t="n"/>
      <c r="N33" s="234" t="n"/>
      <c r="O33" s="234" t="n"/>
      <c r="P33" s="211" t="inlineStr">
        <is>
          <t>THILF0</t>
        </is>
      </c>
      <c r="Q33" s="241" t="inlineStr">
        <is>
          <t>萊爾富</t>
        </is>
      </c>
    </row>
    <row r="34" ht="19.5" customHeight="1" s="140">
      <c r="A34" s="233" t="n">
        <v>3623</v>
      </c>
      <c r="B34" s="233">
        <f>VLOOKUP(A34,門市主檔!A:B,2,FALSE)</f>
        <v/>
      </c>
      <c r="C34" s="355">
        <f>IF(COUNTIFS(IM!$F:$F,A34,IM!$AD:$AD,"O",IM!$X:$X,"&gt;="&amp;$R$1, IM!$X:$X,"&lt;="&amp;$S$1)&gt;0,"V","")</f>
        <v/>
      </c>
      <c r="D34" s="355">
        <f>IF(AND(C34&lt;&gt;"V", COUNTIFS(IM!$F:$F,A34, IM!$AD:$AD, "O", IM!$X:$X, "&gt;="&amp;$R$2, IM!$X:$X, "&lt;="&amp;$S$2)&gt;0), "V", "")</f>
        <v/>
      </c>
      <c r="E34" s="355">
        <f>IF(AND(C34&lt;&gt;"V",D34&lt;&gt;"V", COUNTIFS(IM!$F:$F, A34, IM!$AD:$AD, "O", IM!$X:$X, "&gt;="&amp;$R$3, IM!$X:$X, "&lt;="&amp;$S$3)&gt;0), "V", "")</f>
        <v/>
      </c>
      <c r="F34" s="233">
        <f>IF(COUNTBLANK(C34:E34)=3,"未保養","")</f>
        <v/>
      </c>
      <c r="G34" s="233">
        <f>IF(AND(VLOOKUP(A34,門市主檔!A:Y,25,FALSE)="STAR", VLOOKUP(A34,門市主檔!A:N,14,FALSE)=""), "未更換", IF(VLOOKUP(A34,門市主檔!A:Y,25,FALSE)&lt;&gt;"STAR", "無專案", "已更換"))</f>
        <v/>
      </c>
      <c r="H34" s="339">
        <f>VLOOKUP(A34,門市主檔!A:U,21,FALSE)</f>
        <v/>
      </c>
      <c r="I34" s="233">
        <f>VLOOKUP(A34,'0919門市清單主檔'!B:V,21,FALSE)</f>
        <v/>
      </c>
      <c r="J34" s="245" t="n">
        <v>45702.64166666667</v>
      </c>
      <c r="K34" s="234" t="n"/>
      <c r="L34" s="234" t="n"/>
      <c r="M34" s="234" t="n"/>
      <c r="N34" s="234" t="n"/>
      <c r="O34" s="234" t="n"/>
      <c r="P34" s="211" t="inlineStr">
        <is>
          <t>THILF0</t>
        </is>
      </c>
      <c r="Q34" s="241" t="inlineStr">
        <is>
          <t>萊爾富</t>
        </is>
      </c>
    </row>
    <row r="35" ht="19.5" customHeight="1" s="140">
      <c r="A35" s="233" t="n">
        <v>3741</v>
      </c>
      <c r="B35" s="233">
        <f>VLOOKUP(A35,門市主檔!A:B,2,FALSE)</f>
        <v/>
      </c>
      <c r="C35" s="355">
        <f>IF(COUNTIFS(IM!$F:$F,A35,IM!$AD:$AD,"O",IM!$X:$X,"&gt;="&amp;$R$1, IM!$X:$X,"&lt;="&amp;$S$1)&gt;0,"V","")</f>
        <v/>
      </c>
      <c r="D35" s="355">
        <f>IF(AND(C35&lt;&gt;"V", COUNTIFS(IM!$F:$F,A35, IM!$AD:$AD, "O", IM!$X:$X, "&gt;="&amp;$R$2, IM!$X:$X, "&lt;="&amp;$S$2)&gt;0), "V", "")</f>
        <v/>
      </c>
      <c r="E35" s="355">
        <f>IF(AND(C35&lt;&gt;"V",D35&lt;&gt;"V", COUNTIFS(IM!$F:$F, A35, IM!$AD:$AD, "O", IM!$X:$X, "&gt;="&amp;$R$3, IM!$X:$X, "&lt;="&amp;$S$3)&gt;0), "V", "")</f>
        <v/>
      </c>
      <c r="F35" s="233">
        <f>IF(COUNTBLANK(C35:E35)=3,"未保養","")</f>
        <v/>
      </c>
      <c r="G35" s="233">
        <f>IF(AND(VLOOKUP(A35,門市主檔!A:Y,25,FALSE)="STAR", VLOOKUP(A35,門市主檔!A:N,14,FALSE)=""), "未更換", IF(VLOOKUP(A35,門市主檔!A:Y,25,FALSE)&lt;&gt;"STAR", "無專案", "已更換"))</f>
        <v/>
      </c>
      <c r="H35" s="339">
        <f>VLOOKUP(A35,門市主檔!A:U,21,FALSE)</f>
        <v/>
      </c>
      <c r="I35" s="233">
        <f>VLOOKUP(A35,'0919門市清單主檔'!B:V,21,FALSE)</f>
        <v/>
      </c>
      <c r="J35" s="245" t="n">
        <v>45701.53958333333</v>
      </c>
      <c r="K35" s="234" t="n"/>
      <c r="L35" s="234" t="n"/>
      <c r="M35" s="234" t="n"/>
      <c r="N35" s="234" t="n"/>
      <c r="O35" s="234" t="n"/>
      <c r="P35" s="211" t="inlineStr">
        <is>
          <t>THILF0</t>
        </is>
      </c>
      <c r="Q35" s="241" t="inlineStr">
        <is>
          <t>萊爾富</t>
        </is>
      </c>
    </row>
    <row r="36" ht="19.5" customHeight="1" s="140">
      <c r="A36" s="233" t="inlineStr">
        <is>
          <t>D028</t>
        </is>
      </c>
      <c r="B36" s="233">
        <f>VLOOKUP(A36,門市主檔!A:B,2,FALSE)</f>
        <v/>
      </c>
      <c r="C36" s="355">
        <f>IF(COUNTIFS(IM!$F:$F,A36,IM!$AD:$AD,"O",IM!$X:$X,"&gt;="&amp;$R$1, IM!$X:$X,"&lt;="&amp;$S$1)&gt;0,"V","")</f>
        <v/>
      </c>
      <c r="D36" s="355">
        <f>IF(AND(C36&lt;&gt;"V", COUNTIFS(IM!$F:$F,A36, IM!$AD:$AD, "O", IM!$X:$X, "&gt;="&amp;$R$2, IM!$X:$X, "&lt;="&amp;$S$2)&gt;0), "V", "")</f>
        <v/>
      </c>
      <c r="E36" s="355">
        <f>IF(AND(C36&lt;&gt;"V",D36&lt;&gt;"V", COUNTIFS(IM!$F:$F, A36, IM!$AD:$AD, "O", IM!$X:$X, "&gt;="&amp;$R$3, IM!$X:$X, "&lt;="&amp;$S$3)&gt;0), "V", "")</f>
        <v/>
      </c>
      <c r="F36" s="233">
        <f>IF(COUNTBLANK(C36:E36)=3,"未保養","")</f>
        <v/>
      </c>
      <c r="G36" s="233">
        <f>IF(AND(VLOOKUP(A36,門市主檔!A:Y,25,FALSE)="STAR", VLOOKUP(A36,門市主檔!A:N,14,FALSE)=""), "未更換", IF(VLOOKUP(A36,門市主檔!A:Y,25,FALSE)&lt;&gt;"STAR", "無專案", "已更換"))</f>
        <v/>
      </c>
      <c r="H36" s="339">
        <f>VLOOKUP(A36,門市主檔!A:U,21,FALSE)</f>
        <v/>
      </c>
      <c r="I36" s="233">
        <f>VLOOKUP(A36,'0919門市清單主檔'!B:V,21,FALSE)</f>
        <v/>
      </c>
      <c r="J36" s="245" t="n">
        <v>45702.47986111111</v>
      </c>
      <c r="K36" s="234" t="n"/>
      <c r="L36" s="234" t="n"/>
      <c r="M36" s="234" t="n"/>
      <c r="N36" s="234" t="n"/>
      <c r="O36" s="234" t="n"/>
      <c r="P36" s="211" t="inlineStr">
        <is>
          <t>THILF0</t>
        </is>
      </c>
      <c r="Q36" s="241" t="inlineStr">
        <is>
          <t>萊爾富</t>
        </is>
      </c>
    </row>
    <row r="37" ht="19.5" customHeight="1" s="140">
      <c r="A37" s="233" t="n">
        <v>3957</v>
      </c>
      <c r="B37" s="233">
        <f>VLOOKUP(A37,門市主檔!A:B,2,FALSE)</f>
        <v/>
      </c>
      <c r="C37" s="355">
        <f>IF(COUNTIFS(IM!$F:$F,A37,IM!$AD:$AD,"O",IM!$X:$X,"&gt;="&amp;$R$1, IM!$X:$X,"&lt;="&amp;$S$1)&gt;0,"V","")</f>
        <v/>
      </c>
      <c r="D37" s="355">
        <f>IF(AND(C37&lt;&gt;"V", COUNTIFS(IM!$F:$F,A37, IM!$AD:$AD, "O", IM!$X:$X, "&gt;="&amp;$R$2, IM!$X:$X, "&lt;="&amp;$S$2)&gt;0), "V", "")</f>
        <v/>
      </c>
      <c r="E37" s="355">
        <f>IF(AND(C37&lt;&gt;"V",D37&lt;&gt;"V", COUNTIFS(IM!$F:$F, A37, IM!$AD:$AD, "O", IM!$X:$X, "&gt;="&amp;$R$3, IM!$X:$X, "&lt;="&amp;$S$3)&gt;0), "V", "")</f>
        <v/>
      </c>
      <c r="F37" s="233">
        <f>IF(COUNTBLANK(C37:E37)=3,"未保養","")</f>
        <v/>
      </c>
      <c r="G37" s="233">
        <f>IF(AND(VLOOKUP(A37,門市主檔!A:Y,25,FALSE)="STAR", VLOOKUP(A37,門市主檔!A:N,14,FALSE)=""), "未更換", IF(VLOOKUP(A37,門市主檔!A:Y,25,FALSE)&lt;&gt;"STAR", "無專案", "已更換"))</f>
        <v/>
      </c>
      <c r="H37" s="339">
        <f>VLOOKUP(A37,門市主檔!A:U,21,FALSE)</f>
        <v/>
      </c>
      <c r="I37" s="233">
        <f>VLOOKUP(A37,'0919門市清單主檔'!B:V,21,FALSE)</f>
        <v/>
      </c>
      <c r="J37" s="245" t="n">
        <v>45720.64097222222</v>
      </c>
      <c r="K37" s="234" t="n"/>
      <c r="L37" s="234" t="n"/>
      <c r="M37" s="234" t="n"/>
      <c r="N37" s="234" t="n"/>
      <c r="O37" s="234" t="n"/>
      <c r="P37" s="211" t="inlineStr">
        <is>
          <t>THILF0</t>
        </is>
      </c>
      <c r="Q37" s="241" t="inlineStr">
        <is>
          <t>萊爾富</t>
        </is>
      </c>
    </row>
    <row r="38" ht="19.5" customHeight="1" s="140">
      <c r="A38" s="233" t="inlineStr">
        <is>
          <t>D195</t>
        </is>
      </c>
      <c r="B38" s="233">
        <f>VLOOKUP(A38,門市主檔!A:B,2,FALSE)</f>
        <v/>
      </c>
      <c r="C38" s="355">
        <f>IF(COUNTIFS(IM!$F:$F,A38,IM!$AD:$AD,"O",IM!$X:$X,"&gt;="&amp;$R$1, IM!$X:$X,"&lt;="&amp;$S$1)&gt;0,"V","")</f>
        <v/>
      </c>
      <c r="D38" s="355">
        <f>IF(AND(C38&lt;&gt;"V", COUNTIFS(IM!$F:$F,A38, IM!$AD:$AD, "O", IM!$X:$X, "&gt;="&amp;$R$2, IM!$X:$X, "&lt;="&amp;$S$2)&gt;0), "V", "")</f>
        <v/>
      </c>
      <c r="E38" s="355">
        <f>IF(AND(C38&lt;&gt;"V",D38&lt;&gt;"V", COUNTIFS(IM!$F:$F, A38, IM!$AD:$AD, "O", IM!$X:$X, "&gt;="&amp;$R$3, IM!$X:$X, "&lt;="&amp;$S$3)&gt;0), "V", "")</f>
        <v/>
      </c>
      <c r="F38" s="233">
        <f>IF(COUNTBLANK(C38:E38)=3,"未保養","")</f>
        <v/>
      </c>
      <c r="G38" s="233">
        <f>IF(AND(VLOOKUP(A38,門市主檔!A:Y,25,FALSE)="STAR", VLOOKUP(A38,門市主檔!A:N,14,FALSE)=""), "未更換", IF(VLOOKUP(A38,門市主檔!A:Y,25,FALSE)&lt;&gt;"STAR", "無專案", "已更換"))</f>
        <v/>
      </c>
      <c r="H38" s="339">
        <f>VLOOKUP(A38,門市主檔!A:U,21,FALSE)</f>
        <v/>
      </c>
      <c r="I38" s="233">
        <f>VLOOKUP(A38,'0919門市清單主檔'!B:V,21,FALSE)</f>
        <v/>
      </c>
      <c r="J38" s="245" t="n">
        <v>45715.51041666666</v>
      </c>
      <c r="K38" s="234" t="n"/>
      <c r="L38" s="234" t="n"/>
      <c r="M38" s="234" t="n"/>
      <c r="N38" s="234" t="n"/>
      <c r="O38" s="234" t="n"/>
      <c r="P38" s="211" t="inlineStr">
        <is>
          <t>THILF0</t>
        </is>
      </c>
      <c r="Q38" s="241" t="inlineStr">
        <is>
          <t>萊爾富</t>
        </is>
      </c>
    </row>
    <row r="39" ht="19.5" customHeight="1" s="140">
      <c r="A39" s="233" t="n">
        <v>4196</v>
      </c>
      <c r="B39" s="233">
        <f>VLOOKUP(A39,門市主檔!A:B,2,FALSE)</f>
        <v/>
      </c>
      <c r="C39" s="355">
        <f>IF(COUNTIFS(IM!$F:$F,A39,IM!$AD:$AD,"O",IM!$X:$X,"&gt;="&amp;$R$1, IM!$X:$X,"&lt;="&amp;$S$1)&gt;0,"V","")</f>
        <v/>
      </c>
      <c r="D39" s="355">
        <f>IF(AND(C39&lt;&gt;"V", COUNTIFS(IM!$F:$F,A39, IM!$AD:$AD, "O", IM!$X:$X, "&gt;="&amp;$R$2, IM!$X:$X, "&lt;="&amp;$S$2)&gt;0), "V", "")</f>
        <v/>
      </c>
      <c r="E39" s="355">
        <f>IF(AND(C39&lt;&gt;"V",D39&lt;&gt;"V", COUNTIFS(IM!$F:$F, A39, IM!$AD:$AD, "O", IM!$X:$X, "&gt;="&amp;$R$3, IM!$X:$X, "&lt;="&amp;$S$3)&gt;0), "V", "")</f>
        <v/>
      </c>
      <c r="F39" s="233">
        <f>IF(COUNTBLANK(C39:E39)=3,"未保養","")</f>
        <v/>
      </c>
      <c r="G39" s="233">
        <f>IF(AND(VLOOKUP(A39,門市主檔!A:Y,25,FALSE)="STAR", VLOOKUP(A39,門市主檔!A:N,14,FALSE)=""), "未更換", IF(VLOOKUP(A39,門市主檔!A:Y,25,FALSE)&lt;&gt;"STAR", "無專案", "已更換"))</f>
        <v/>
      </c>
      <c r="H39" s="339">
        <f>VLOOKUP(A39,門市主檔!A:U,21,FALSE)</f>
        <v/>
      </c>
      <c r="I39" s="233">
        <f>VLOOKUP(A39,'0919門市清單主檔'!B:V,21,FALSE)</f>
        <v/>
      </c>
      <c r="J39" s="245" t="n">
        <v>45708.61180555556</v>
      </c>
      <c r="K39" s="234" t="n"/>
      <c r="L39" s="234" t="n"/>
      <c r="M39" s="234" t="n"/>
      <c r="N39" s="234" t="n"/>
      <c r="O39" s="234" t="n"/>
      <c r="P39" s="211" t="inlineStr">
        <is>
          <t>THILF0</t>
        </is>
      </c>
      <c r="Q39" s="241" t="inlineStr">
        <is>
          <t>萊爾富</t>
        </is>
      </c>
    </row>
    <row r="40" ht="19.5" customHeight="1" s="140">
      <c r="A40" s="233" t="inlineStr">
        <is>
          <t>D620</t>
        </is>
      </c>
      <c r="B40" s="233">
        <f>VLOOKUP(A40,門市主檔!A:B,2,FALSE)</f>
        <v/>
      </c>
      <c r="C40" s="355">
        <f>IF(COUNTIFS(IM!$F:$F,A40,IM!$AD:$AD,"O",IM!$X:$X,"&gt;="&amp;$R$1, IM!$X:$X,"&lt;="&amp;$S$1)&gt;0,"V","")</f>
        <v/>
      </c>
      <c r="D40" s="355">
        <f>IF(AND(C40&lt;&gt;"V", COUNTIFS(IM!$F:$F,A40, IM!$AD:$AD, "O", IM!$X:$X, "&gt;="&amp;$R$2, IM!$X:$X, "&lt;="&amp;$S$2)&gt;0), "V", "")</f>
        <v/>
      </c>
      <c r="E40" s="355">
        <f>IF(AND(C40&lt;&gt;"V",D40&lt;&gt;"V", COUNTIFS(IM!$F:$F, A40, IM!$AD:$AD, "O", IM!$X:$X, "&gt;="&amp;$R$3, IM!$X:$X, "&lt;="&amp;$S$3)&gt;0), "V", "")</f>
        <v/>
      </c>
      <c r="F40" s="233">
        <f>IF(COUNTBLANK(C40:E40)=3,"未保養","")</f>
        <v/>
      </c>
      <c r="G40" s="233">
        <f>IF(AND(VLOOKUP(A40,門市主檔!A:Y,25,FALSE)="STAR", VLOOKUP(A40,門市主檔!A:N,14,FALSE)=""), "未更換", IF(VLOOKUP(A40,門市主檔!A:Y,25,FALSE)&lt;&gt;"STAR", "無專案", "已更換"))</f>
        <v/>
      </c>
      <c r="H40" s="339">
        <f>VLOOKUP(A40,門市主檔!A:U,21,FALSE)</f>
        <v/>
      </c>
      <c r="I40" s="233">
        <f>VLOOKUP(A40,'0919門市清單主檔'!B:V,21,FALSE)</f>
        <v/>
      </c>
      <c r="J40" s="245" t="n">
        <v>45719.66180555556</v>
      </c>
      <c r="K40" s="234" t="n"/>
      <c r="L40" s="234" t="n"/>
      <c r="M40" s="234" t="n"/>
      <c r="N40" s="234" t="n"/>
      <c r="O40" s="234" t="n"/>
      <c r="P40" s="211" t="inlineStr">
        <is>
          <t>THILF0</t>
        </is>
      </c>
      <c r="Q40" s="241" t="inlineStr">
        <is>
          <t>萊爾富</t>
        </is>
      </c>
    </row>
    <row r="41" ht="19.5" customHeight="1" s="140">
      <c r="A41" s="233" t="n">
        <v>4210</v>
      </c>
      <c r="B41" s="233">
        <f>VLOOKUP(A41,門市主檔!A:B,2,FALSE)</f>
        <v/>
      </c>
      <c r="C41" s="355">
        <f>IF(COUNTIFS(IM!$F:$F,A41,IM!$AD:$AD,"O",IM!$X:$X,"&gt;="&amp;$R$1, IM!$X:$X,"&lt;="&amp;$S$1)&gt;0,"V","")</f>
        <v/>
      </c>
      <c r="D41" s="355">
        <f>IF(AND(C41&lt;&gt;"V", COUNTIFS(IM!$F:$F,A41, IM!$AD:$AD, "O", IM!$X:$X, "&gt;="&amp;$R$2, IM!$X:$X, "&lt;="&amp;$S$2)&gt;0), "V", "")</f>
        <v/>
      </c>
      <c r="E41" s="355">
        <f>IF(AND(C41&lt;&gt;"V",D41&lt;&gt;"V", COUNTIFS(IM!$F:$F, A41, IM!$AD:$AD, "O", IM!$X:$X, "&gt;="&amp;$R$3, IM!$X:$X, "&lt;="&amp;$S$3)&gt;0), "V", "")</f>
        <v/>
      </c>
      <c r="F41" s="233">
        <f>IF(COUNTBLANK(C41:E41)=3,"未保養","")</f>
        <v/>
      </c>
      <c r="G41" s="233">
        <f>IF(AND(VLOOKUP(A41,門市主檔!A:Y,25,FALSE)="STAR", VLOOKUP(A41,門市主檔!A:N,14,FALSE)=""), "未更換", IF(VLOOKUP(A41,門市主檔!A:Y,25,FALSE)&lt;&gt;"STAR", "無專案", "已更換"))</f>
        <v/>
      </c>
      <c r="H41" s="339">
        <f>VLOOKUP(A41,門市主檔!A:U,21,FALSE)</f>
        <v/>
      </c>
      <c r="I41" s="233">
        <f>VLOOKUP(A41,'0919門市清單主檔'!B:V,21,FALSE)</f>
        <v/>
      </c>
      <c r="J41" s="245" t="n">
        <v>45708.63333333333</v>
      </c>
      <c r="K41" s="234" t="n"/>
      <c r="L41" s="234" t="n"/>
      <c r="M41" s="234" t="n"/>
      <c r="N41" s="234" t="n"/>
      <c r="O41" s="234" t="n"/>
      <c r="P41" s="211" t="inlineStr">
        <is>
          <t>THILF0</t>
        </is>
      </c>
      <c r="Q41" s="241" t="inlineStr">
        <is>
          <t>萊爾富</t>
        </is>
      </c>
    </row>
    <row r="42" ht="19.5" customHeight="1" s="140">
      <c r="A42" s="233" t="n">
        <v>4388</v>
      </c>
      <c r="B42" s="233">
        <f>VLOOKUP(A42,門市主檔!A:B,2,FALSE)</f>
        <v/>
      </c>
      <c r="C42" s="355">
        <f>IF(COUNTIFS(IM!$F:$F,A42,IM!$AD:$AD,"O",IM!$X:$X,"&gt;="&amp;$R$1, IM!$X:$X,"&lt;="&amp;$S$1)&gt;0,"V","")</f>
        <v/>
      </c>
      <c r="D42" s="355">
        <f>IF(AND(C42&lt;&gt;"V", COUNTIFS(IM!$F:$F,A42, IM!$AD:$AD, "O", IM!$X:$X, "&gt;="&amp;$R$2, IM!$X:$X, "&lt;="&amp;$S$2)&gt;0), "V", "")</f>
        <v/>
      </c>
      <c r="E42" s="355">
        <f>IF(AND(C42&lt;&gt;"V",D42&lt;&gt;"V", COUNTIFS(IM!$F:$F, A42, IM!$AD:$AD, "O", IM!$X:$X, "&gt;="&amp;$R$3, IM!$X:$X, "&lt;="&amp;$S$3)&gt;0), "V", "")</f>
        <v/>
      </c>
      <c r="F42" s="233">
        <f>IF(COUNTBLANK(C42:E42)=3,"未保養","")</f>
        <v/>
      </c>
      <c r="G42" s="233">
        <f>IF(AND(VLOOKUP(A42,門市主檔!A:Y,25,FALSE)="STAR", VLOOKUP(A42,門市主檔!A:N,14,FALSE)=""), "未更換", IF(VLOOKUP(A42,門市主檔!A:Y,25,FALSE)&lt;&gt;"STAR", "無專案", "已更換"))</f>
        <v/>
      </c>
      <c r="H42" s="339">
        <f>VLOOKUP(A42,門市主檔!A:U,21,FALSE)</f>
        <v/>
      </c>
      <c r="I42" s="233">
        <f>VLOOKUP(A42,'0919門市清單主檔'!B:V,21,FALSE)</f>
        <v/>
      </c>
      <c r="J42" s="245" t="n">
        <v>45702.68402777778</v>
      </c>
      <c r="K42" s="211" t="n"/>
      <c r="L42" s="211" t="n"/>
      <c r="M42" s="211" t="n"/>
      <c r="N42" s="211" t="n"/>
      <c r="O42" s="211" t="n"/>
      <c r="P42" s="211" t="inlineStr">
        <is>
          <t>THILF0</t>
        </is>
      </c>
      <c r="Q42" s="241" t="inlineStr">
        <is>
          <t>萊爾富</t>
        </is>
      </c>
    </row>
    <row r="43" ht="19.5" customHeight="1" s="140">
      <c r="A43" s="233" t="n">
        <v>2042</v>
      </c>
      <c r="B43" s="233">
        <f>VLOOKUP(A43,門市主檔!A:B,2,FALSE)</f>
        <v/>
      </c>
      <c r="C43" s="355">
        <f>IF(COUNTIFS(IM!$F:$F,A43,IM!$AD:$AD,"O",IM!$X:$X,"&gt;="&amp;$R$1, IM!$X:$X,"&lt;="&amp;$S$1)&gt;0,"V","")</f>
        <v/>
      </c>
      <c r="D43" s="355">
        <f>IF(AND(C43&lt;&gt;"V", COUNTIFS(IM!$F:$F,A43, IM!$AD:$AD, "O", IM!$X:$X, "&gt;="&amp;$R$2, IM!$X:$X, "&lt;="&amp;$S$2)&gt;0), "V", "")</f>
        <v/>
      </c>
      <c r="E43" s="355">
        <f>IF(AND(C43&lt;&gt;"V",D43&lt;&gt;"V", COUNTIFS(IM!$F:$F, A43, IM!$AD:$AD, "O", IM!$X:$X, "&gt;="&amp;$R$3, IM!$X:$X, "&lt;="&amp;$S$3)&gt;0), "V", "")</f>
        <v/>
      </c>
      <c r="F43" s="233">
        <f>IF(COUNTBLANK(C43:E43)=3,"未保養","")</f>
        <v/>
      </c>
      <c r="G43" s="233">
        <f>IF(AND(VLOOKUP(A43,門市主檔!A:Y,25,FALSE)="STAR", VLOOKUP(A43,門市主檔!A:N,14,FALSE)=""), "未更換", IF(VLOOKUP(A43,門市主檔!A:Y,25,FALSE)&lt;&gt;"STAR", "無專案", "已更換"))</f>
        <v/>
      </c>
      <c r="H43" s="339">
        <f>VLOOKUP(A43,門市主檔!A:U,21,FALSE)</f>
        <v/>
      </c>
      <c r="I43" s="233">
        <f>VLOOKUP(A43,'0919門市清單主檔'!B:V,21,FALSE)</f>
        <v/>
      </c>
      <c r="J43" s="245" t="n">
        <v>45701.58819444444</v>
      </c>
      <c r="K43" s="234" t="n"/>
      <c r="L43" s="234" t="n"/>
      <c r="M43" s="234" t="n"/>
      <c r="N43" s="234" t="n"/>
      <c r="O43" s="234" t="n"/>
      <c r="P43" s="211" t="inlineStr">
        <is>
          <t>THILF0</t>
        </is>
      </c>
      <c r="Q43" s="241" t="inlineStr">
        <is>
          <t>萊爾富</t>
        </is>
      </c>
    </row>
    <row r="44" ht="19.5" customHeight="1" s="140">
      <c r="A44" s="233" t="n">
        <v>2302</v>
      </c>
      <c r="B44" s="233">
        <f>VLOOKUP(A44,門市主檔!A:B,2,FALSE)</f>
        <v/>
      </c>
      <c r="C44" s="355">
        <f>IF(COUNTIFS(IM!$F:$F,A44,IM!$AD:$AD,"O",IM!$X:$X,"&gt;="&amp;$R$1, IM!$X:$X,"&lt;="&amp;$S$1)&gt;0,"V","")</f>
        <v/>
      </c>
      <c r="D44" s="355">
        <f>IF(AND(C44&lt;&gt;"V", COUNTIFS(IM!$F:$F,A44, IM!$AD:$AD, "O", IM!$X:$X, "&gt;="&amp;$R$2, IM!$X:$X, "&lt;="&amp;$S$2)&gt;0), "V", "")</f>
        <v/>
      </c>
      <c r="E44" s="355">
        <f>IF(AND(C44&lt;&gt;"V",D44&lt;&gt;"V", COUNTIFS(IM!$F:$F, A44, IM!$AD:$AD, "O", IM!$X:$X, "&gt;="&amp;$R$3, IM!$X:$X, "&lt;="&amp;$S$3)&gt;0), "V", "")</f>
        <v/>
      </c>
      <c r="F44" s="233">
        <f>IF(COUNTBLANK(C44:E44)=3,"未保養","")</f>
        <v/>
      </c>
      <c r="G44" s="233">
        <f>IF(AND(VLOOKUP(A44,門市主檔!A:Y,25,FALSE)="STAR", VLOOKUP(A44,門市主檔!A:N,14,FALSE)=""), "未更換", IF(VLOOKUP(A44,門市主檔!A:Y,25,FALSE)&lt;&gt;"STAR", "無專案", "已更換"))</f>
        <v/>
      </c>
      <c r="H44" s="339">
        <f>VLOOKUP(A44,門市主檔!A:U,21,FALSE)</f>
        <v/>
      </c>
      <c r="I44" s="233">
        <f>VLOOKUP(A44,'0919門市清單主檔'!B:V,21,FALSE)</f>
        <v/>
      </c>
      <c r="J44" s="245" t="n">
        <v>45721.49722222222</v>
      </c>
      <c r="K44" s="234" t="n"/>
      <c r="L44" s="234" t="n"/>
      <c r="M44" s="234" t="n"/>
      <c r="N44" s="234" t="n"/>
      <c r="O44" s="234" t="n"/>
      <c r="P44" s="211" t="inlineStr">
        <is>
          <t>THILF0</t>
        </is>
      </c>
      <c r="Q44" s="241" t="inlineStr">
        <is>
          <t>萊爾富</t>
        </is>
      </c>
    </row>
    <row r="45" ht="19.5" customHeight="1" s="140">
      <c r="A45" s="233" t="n">
        <v>2349</v>
      </c>
      <c r="B45" s="233">
        <f>VLOOKUP(A45,門市主檔!A:B,2,FALSE)</f>
        <v/>
      </c>
      <c r="C45" s="355">
        <f>IF(COUNTIFS(IM!$F:$F,A45,IM!$AD:$AD,"O",IM!$X:$X,"&gt;="&amp;$R$1, IM!$X:$X,"&lt;="&amp;$S$1)&gt;0,"V","")</f>
        <v/>
      </c>
      <c r="D45" s="355">
        <f>IF(AND(C45&lt;&gt;"V", COUNTIFS(IM!$F:$F,A45, IM!$AD:$AD, "O", IM!$X:$X, "&gt;="&amp;$R$2, IM!$X:$X, "&lt;="&amp;$S$2)&gt;0), "V", "")</f>
        <v/>
      </c>
      <c r="E45" s="355">
        <f>IF(AND(C45&lt;&gt;"V",D45&lt;&gt;"V", COUNTIFS(IM!$F:$F, A45, IM!$AD:$AD, "O", IM!$X:$X, "&gt;="&amp;$R$3, IM!$X:$X, "&lt;="&amp;$S$3)&gt;0), "V", "")</f>
        <v/>
      </c>
      <c r="F45" s="233">
        <f>IF(COUNTBLANK(C45:E45)=3,"未保養","")</f>
        <v/>
      </c>
      <c r="G45" s="233">
        <f>IF(AND(VLOOKUP(A45,門市主檔!A:Y,25,FALSE)="STAR", VLOOKUP(A45,門市主檔!A:N,14,FALSE)=""), "未更換", IF(VLOOKUP(A45,門市主檔!A:Y,25,FALSE)&lt;&gt;"STAR", "無專案", "已更換"))</f>
        <v/>
      </c>
      <c r="H45" s="339">
        <f>VLOOKUP(A45,門市主檔!A:U,21,FALSE)</f>
        <v/>
      </c>
      <c r="I45" s="233">
        <f>VLOOKUP(A45,'0919門市清單主檔'!B:V,21,FALSE)</f>
        <v/>
      </c>
      <c r="J45" s="245" t="n">
        <v>45708.47152777778</v>
      </c>
      <c r="K45" s="234" t="n"/>
      <c r="L45" s="234" t="n"/>
      <c r="M45" s="234" t="n"/>
      <c r="N45" s="234" t="n"/>
      <c r="O45" s="234" t="n"/>
      <c r="P45" s="211" t="n"/>
      <c r="Q45" s="241" t="inlineStr">
        <is>
          <t>萊爾富</t>
        </is>
      </c>
    </row>
    <row r="46" ht="19.5" customHeight="1" s="140">
      <c r="A46" s="233" t="n">
        <v>2935</v>
      </c>
      <c r="B46" s="233">
        <f>VLOOKUP(A46,門市主檔!A:B,2,FALSE)</f>
        <v/>
      </c>
      <c r="C46" s="355">
        <f>IF(COUNTIFS(IM!$F:$F,A46,IM!$AD:$AD,"O",IM!$X:$X,"&gt;="&amp;$R$1, IM!$X:$X,"&lt;="&amp;$S$1)&gt;0,"V","")</f>
        <v/>
      </c>
      <c r="D46" s="355">
        <f>IF(AND(C46&lt;&gt;"V", COUNTIFS(IM!$F:$F,A46, IM!$AD:$AD, "O", IM!$X:$X, "&gt;="&amp;$R$2, IM!$X:$X, "&lt;="&amp;$S$2)&gt;0), "V", "")</f>
        <v/>
      </c>
      <c r="E46" s="355">
        <f>IF(AND(C46&lt;&gt;"V",D46&lt;&gt;"V", COUNTIFS(IM!$F:$F, A46, IM!$AD:$AD, "O", IM!$X:$X, "&gt;="&amp;$R$3, IM!$X:$X, "&lt;="&amp;$S$3)&gt;0), "V", "")</f>
        <v/>
      </c>
      <c r="F46" s="233">
        <f>IF(COUNTBLANK(C46:E46)=3,"未保養","")</f>
        <v/>
      </c>
      <c r="G46" s="233">
        <f>IF(AND(VLOOKUP(A46,門市主檔!A:Y,25,FALSE)="STAR", VLOOKUP(A46,門市主檔!A:N,14,FALSE)=""), "未更換", IF(VLOOKUP(A46,門市主檔!A:Y,25,FALSE)&lt;&gt;"STAR", "無專案", "已更換"))</f>
        <v/>
      </c>
      <c r="H46" s="339">
        <f>VLOOKUP(A46,門市主檔!A:U,21,FALSE)</f>
        <v/>
      </c>
      <c r="I46" s="233">
        <f>VLOOKUP(A46,'0919門市清單主檔'!B:V,21,FALSE)</f>
        <v/>
      </c>
      <c r="J46" s="245" t="n">
        <v>45701.50138888889</v>
      </c>
      <c r="K46" s="234" t="n"/>
      <c r="L46" s="234" t="n"/>
      <c r="M46" s="234" t="n"/>
      <c r="N46" s="234" t="n"/>
      <c r="O46" s="234" t="n"/>
      <c r="P46" s="211" t="n"/>
      <c r="Q46" s="241" t="inlineStr">
        <is>
          <t>萊爾富</t>
        </is>
      </c>
    </row>
    <row r="47" ht="19.5" customHeight="1" s="140">
      <c r="A47" s="233" t="inlineStr">
        <is>
          <t>D346</t>
        </is>
      </c>
      <c r="B47" s="233">
        <f>VLOOKUP(A47,門市主檔!A:B,2,FALSE)</f>
        <v/>
      </c>
      <c r="C47" s="355">
        <f>IF(COUNTIFS(IM!$F:$F,A47,IM!$AD:$AD,"O",IM!$X:$X,"&gt;="&amp;$R$1, IM!$X:$X,"&lt;="&amp;$S$1)&gt;0,"V","")</f>
        <v/>
      </c>
      <c r="D47" s="355">
        <f>IF(AND(C47&lt;&gt;"V", COUNTIFS(IM!$F:$F,A47, IM!$AD:$AD, "O", IM!$X:$X, "&gt;="&amp;$R$2, IM!$X:$X, "&lt;="&amp;$S$2)&gt;0), "V", "")</f>
        <v/>
      </c>
      <c r="E47" s="355">
        <f>IF(AND(C47&lt;&gt;"V",D47&lt;&gt;"V", COUNTIFS(IM!$F:$F, A47, IM!$AD:$AD, "O", IM!$X:$X, "&gt;="&amp;$R$3, IM!$X:$X, "&lt;="&amp;$S$3)&gt;0), "V", "")</f>
        <v/>
      </c>
      <c r="F47" s="233">
        <f>IF(COUNTBLANK(C47:E47)=3,"未保養","")</f>
        <v/>
      </c>
      <c r="G47" s="233">
        <f>IF(AND(VLOOKUP(A47,門市主檔!A:Y,25,FALSE)="STAR", VLOOKUP(A47,門市主檔!A:N,14,FALSE)=""), "未更換", IF(VLOOKUP(A47,門市主檔!A:Y,25,FALSE)&lt;&gt;"STAR", "無專案", "已更換"))</f>
        <v/>
      </c>
      <c r="H47" s="339">
        <f>VLOOKUP(A47,門市主檔!A:U,21,FALSE)</f>
        <v/>
      </c>
      <c r="I47" s="233">
        <f>VLOOKUP(A47,'0919門市清單主檔'!B:V,21,FALSE)</f>
        <v/>
      </c>
      <c r="J47" s="245" t="n">
        <v>45719.70138888889</v>
      </c>
      <c r="K47" s="234" t="n"/>
      <c r="L47" s="234" t="n"/>
      <c r="M47" s="234" t="n"/>
      <c r="N47" s="234" t="n"/>
      <c r="O47" s="234" t="n"/>
      <c r="P47" s="211" t="n"/>
      <c r="Q47" s="241" t="inlineStr">
        <is>
          <t>萊爾富</t>
        </is>
      </c>
    </row>
    <row r="48" ht="19.5" customHeight="1" s="140">
      <c r="A48" s="233" t="n">
        <v>3890</v>
      </c>
      <c r="B48" s="233">
        <f>VLOOKUP(A48,門市主檔!A:B,2,FALSE)</f>
        <v/>
      </c>
      <c r="C48" s="355">
        <f>IF(COUNTIFS(IM!$F:$F,A48,IM!$AD:$AD,"O",IM!$X:$X,"&gt;="&amp;$R$1, IM!$X:$X,"&lt;="&amp;$S$1)&gt;0,"V","")</f>
        <v/>
      </c>
      <c r="D48" s="355">
        <f>IF(AND(C48&lt;&gt;"V", COUNTIFS(IM!$F:$F,A48, IM!$AD:$AD, "O", IM!$X:$X, "&gt;="&amp;$R$2, IM!$X:$X, "&lt;="&amp;$S$2)&gt;0), "V", "")</f>
        <v/>
      </c>
      <c r="E48" s="355">
        <f>IF(AND(C48&lt;&gt;"V",D48&lt;&gt;"V", COUNTIFS(IM!$F:$F, A48, IM!$AD:$AD, "O", IM!$X:$X, "&gt;="&amp;$R$3, IM!$X:$X, "&lt;="&amp;$S$3)&gt;0), "V", "")</f>
        <v/>
      </c>
      <c r="F48" s="233">
        <f>IF(COUNTBLANK(C48:E48)=3,"未保養","")</f>
        <v/>
      </c>
      <c r="G48" s="233">
        <f>IF(AND(VLOOKUP(A48,門市主檔!A:Y,25,FALSE)="STAR", VLOOKUP(A48,門市主檔!A:N,14,FALSE)=""), "未更換", IF(VLOOKUP(A48,門市主檔!A:Y,25,FALSE)&lt;&gt;"STAR", "無專案", "已更換"))</f>
        <v/>
      </c>
      <c r="H48" s="339">
        <f>VLOOKUP(A48,門市主檔!A:U,21,FALSE)</f>
        <v/>
      </c>
      <c r="I48" s="233">
        <f>VLOOKUP(A48,'0919門市清單主檔'!B:V,21,FALSE)</f>
        <v/>
      </c>
      <c r="J48" s="245" t="n">
        <v>45660.46388888889</v>
      </c>
      <c r="K48" s="234" t="n"/>
      <c r="L48" s="234" t="n"/>
      <c r="M48" s="234" t="n"/>
      <c r="N48" s="234" t="n"/>
      <c r="O48" s="234" t="n"/>
      <c r="P48" s="211" t="inlineStr">
        <is>
          <t>THILF0</t>
        </is>
      </c>
      <c r="Q48" s="241" t="inlineStr">
        <is>
          <t>萊爾富</t>
        </is>
      </c>
    </row>
    <row r="49" ht="19.5" customHeight="1" s="140">
      <c r="A49" s="233" t="n">
        <v>3362</v>
      </c>
      <c r="B49" s="233">
        <f>VLOOKUP(A49,門市主檔!A:B,2,FALSE)</f>
        <v/>
      </c>
      <c r="C49" s="355">
        <f>IF(COUNTIFS(IM!$F:$F,A49,IM!$AD:$AD,"O",IM!$X:$X,"&gt;="&amp;$R$1, IM!$X:$X,"&lt;="&amp;$S$1)&gt;0,"V","")</f>
        <v/>
      </c>
      <c r="D49" s="355">
        <f>IF(AND(C49&lt;&gt;"V", COUNTIFS(IM!$F:$F,A49, IM!$AD:$AD, "O", IM!$X:$X, "&gt;="&amp;$R$2, IM!$X:$X, "&lt;="&amp;$S$2)&gt;0), "V", "")</f>
        <v/>
      </c>
      <c r="E49" s="355">
        <f>IF(AND(C49&lt;&gt;"V",D49&lt;&gt;"V", COUNTIFS(IM!$F:$F, A49, IM!$AD:$AD, "O", IM!$X:$X, "&gt;="&amp;$R$3, IM!$X:$X, "&lt;="&amp;$S$3)&gt;0), "V", "")</f>
        <v/>
      </c>
      <c r="F49" s="233">
        <f>IF(COUNTBLANK(C49:E49)=3,"未保養","")</f>
        <v/>
      </c>
      <c r="G49" s="233">
        <f>IF(AND(VLOOKUP(A49,門市主檔!A:Y,25,FALSE)="STAR", VLOOKUP(A49,門市主檔!A:N,14,FALSE)=""), "未更換", IF(VLOOKUP(A49,門市主檔!A:Y,25,FALSE)&lt;&gt;"STAR", "無專案", "已更換"))</f>
        <v/>
      </c>
      <c r="H49" s="339">
        <f>VLOOKUP(A49,門市主檔!A:U,21,FALSE)</f>
        <v/>
      </c>
      <c r="I49" s="233">
        <f>VLOOKUP(A49,'0919門市清單主檔'!B:V,21,FALSE)</f>
        <v/>
      </c>
      <c r="J49" s="245" t="n">
        <v>45660.43472222222</v>
      </c>
      <c r="K49" s="234" t="n"/>
      <c r="L49" s="234" t="n"/>
      <c r="M49" s="234" t="n"/>
      <c r="N49" s="234" t="n"/>
      <c r="O49" s="234" t="n"/>
      <c r="P49" s="211" t="inlineStr">
        <is>
          <t>THILF0</t>
        </is>
      </c>
      <c r="Q49" s="241" t="inlineStr">
        <is>
          <t>萊爾富</t>
        </is>
      </c>
    </row>
    <row r="50" ht="19.5" customHeight="1" s="140">
      <c r="A50" s="233" t="n">
        <v>2259</v>
      </c>
      <c r="B50" s="233">
        <f>VLOOKUP(A50,門市主檔!A:B,2,FALSE)</f>
        <v/>
      </c>
      <c r="C50" s="355">
        <f>IF(COUNTIFS(IM!$F:$F,A50,IM!$AD:$AD,"O",IM!$X:$X,"&gt;="&amp;$R$1, IM!$X:$X,"&lt;="&amp;$S$1)&gt;0,"V","")</f>
        <v/>
      </c>
      <c r="D50" s="355">
        <f>IF(AND(C50&lt;&gt;"V", COUNTIFS(IM!$F:$F,A50, IM!$AD:$AD, "O", IM!$X:$X, "&gt;="&amp;$R$2, IM!$X:$X, "&lt;="&amp;$S$2)&gt;0), "V", "")</f>
        <v/>
      </c>
      <c r="E50" s="355">
        <f>IF(AND(C50&lt;&gt;"V",D50&lt;&gt;"V", COUNTIFS(IM!$F:$F, A50, IM!$AD:$AD, "O", IM!$X:$X, "&gt;="&amp;$R$3, IM!$X:$X, "&lt;="&amp;$S$3)&gt;0), "V", "")</f>
        <v/>
      </c>
      <c r="F50" s="233">
        <f>IF(COUNTBLANK(C50:E50)=3,"未保養","")</f>
        <v/>
      </c>
      <c r="G50" s="233">
        <f>IF(AND(VLOOKUP(A50,門市主檔!A:Y,25,FALSE)="STAR", VLOOKUP(A50,門市主檔!A:N,14,FALSE)=""), "未更換", IF(VLOOKUP(A50,門市主檔!A:Y,25,FALSE)&lt;&gt;"STAR", "無專案", "已更換"))</f>
        <v/>
      </c>
      <c r="H50" s="339">
        <f>VLOOKUP(A50,門市主檔!A:U,21,FALSE)</f>
        <v/>
      </c>
      <c r="I50" s="233">
        <f>VLOOKUP(A50,'0919門市清單主檔'!B:V,21,FALSE)</f>
        <v/>
      </c>
      <c r="J50" s="245" t="n">
        <v>45660.62291666667</v>
      </c>
      <c r="K50" s="234" t="n"/>
      <c r="L50" s="234" t="n"/>
      <c r="M50" s="234" t="n"/>
      <c r="N50" s="234" t="n"/>
      <c r="O50" s="234" t="n"/>
      <c r="P50" s="211" t="inlineStr">
        <is>
          <t>THILF0</t>
        </is>
      </c>
      <c r="Q50" s="241" t="inlineStr">
        <is>
          <t>萊爾富</t>
        </is>
      </c>
    </row>
    <row r="51" ht="19.5" customHeight="1" s="140">
      <c r="A51" s="233" t="n">
        <v>4191</v>
      </c>
      <c r="B51" s="233">
        <f>VLOOKUP(A51,門市主檔!A:B,2,FALSE)</f>
        <v/>
      </c>
      <c r="C51" s="355">
        <f>IF(COUNTIFS(IM!$F:$F,A51,IM!$AD:$AD,"O",IM!$X:$X,"&gt;="&amp;$R$1, IM!$X:$X,"&lt;="&amp;$S$1)&gt;0,"V","")</f>
        <v/>
      </c>
      <c r="D51" s="355">
        <f>IF(AND(C51&lt;&gt;"V", COUNTIFS(IM!$F:$F,A51, IM!$AD:$AD, "O", IM!$X:$X, "&gt;="&amp;$R$2, IM!$X:$X, "&lt;="&amp;$S$2)&gt;0), "V", "")</f>
        <v/>
      </c>
      <c r="E51" s="355">
        <f>IF(AND(C51&lt;&gt;"V",D51&lt;&gt;"V", COUNTIFS(IM!$F:$F, A51, IM!$AD:$AD, "O", IM!$X:$X, "&gt;="&amp;$R$3, IM!$X:$X, "&lt;="&amp;$S$3)&gt;0), "V", "")</f>
        <v/>
      </c>
      <c r="F51" s="233">
        <f>IF(COUNTBLANK(C51:E51)=3,"未保養","")</f>
        <v/>
      </c>
      <c r="G51" s="233">
        <f>IF(AND(VLOOKUP(A51,門市主檔!A:Y,25,FALSE)="STAR", VLOOKUP(A51,門市主檔!A:N,14,FALSE)=""), "未更換", IF(VLOOKUP(A51,門市主檔!A:Y,25,FALSE)&lt;&gt;"STAR", "無專案", "已更換"))</f>
        <v/>
      </c>
      <c r="H51" s="339">
        <f>VLOOKUP(A51,門市主檔!A:U,21,FALSE)</f>
        <v/>
      </c>
      <c r="I51" s="233">
        <f>VLOOKUP(A51,'0919門市清單主檔'!B:V,21,FALSE)</f>
        <v/>
      </c>
      <c r="J51" s="245" t="n">
        <v>45660.51666666667</v>
      </c>
      <c r="K51" s="234" t="n"/>
      <c r="L51" s="234" t="n"/>
      <c r="M51" s="234" t="n"/>
      <c r="N51" s="234" t="n"/>
      <c r="O51" s="234" t="n"/>
      <c r="P51" s="211" t="inlineStr">
        <is>
          <t>THILF0</t>
        </is>
      </c>
      <c r="Q51" s="241" t="inlineStr">
        <is>
          <t>萊爾富</t>
        </is>
      </c>
    </row>
    <row r="52" ht="19.5" customHeight="1" s="140">
      <c r="A52" s="233" t="n">
        <v>2837</v>
      </c>
      <c r="B52" s="233">
        <f>VLOOKUP(A52,門市主檔!A:B,2,FALSE)</f>
        <v/>
      </c>
      <c r="C52" s="355">
        <f>IF(COUNTIFS(IM!$F:$F,A52,IM!$AD:$AD,"O",IM!$X:$X,"&gt;="&amp;$R$1, IM!$X:$X,"&lt;="&amp;$S$1)&gt;0,"V","")</f>
        <v/>
      </c>
      <c r="D52" s="355">
        <f>IF(AND(C52&lt;&gt;"V", COUNTIFS(IM!$F:$F,A52, IM!$AD:$AD, "O", IM!$X:$X, "&gt;="&amp;$R$2, IM!$X:$X, "&lt;="&amp;$S$2)&gt;0), "V", "")</f>
        <v/>
      </c>
      <c r="E52" s="355">
        <f>IF(AND(C52&lt;&gt;"V",D52&lt;&gt;"V", COUNTIFS(IM!$F:$F, A52, IM!$AD:$AD, "O", IM!$X:$X, "&gt;="&amp;$R$3, IM!$X:$X, "&lt;="&amp;$S$3)&gt;0), "V", "")</f>
        <v/>
      </c>
      <c r="F52" s="233">
        <f>IF(COUNTBLANK(C52:E52)=3,"未保養","")</f>
        <v/>
      </c>
      <c r="G52" s="233">
        <f>IF(AND(VLOOKUP(A52,門市主檔!A:Y,25,FALSE)="STAR", VLOOKUP(A52,門市主檔!A:N,14,FALSE)=""), "未更換", IF(VLOOKUP(A52,門市主檔!A:Y,25,FALSE)&lt;&gt;"STAR", "無專案", "已更換"))</f>
        <v/>
      </c>
      <c r="H52" s="339">
        <f>VLOOKUP(A52,門市主檔!A:U,21,FALSE)</f>
        <v/>
      </c>
      <c r="I52" s="233">
        <f>VLOOKUP(A52,'0919門市清單主檔'!B:V,21,FALSE)</f>
        <v/>
      </c>
      <c r="J52" s="245" t="n">
        <v>45660.65972222222</v>
      </c>
      <c r="K52" s="234" t="n"/>
      <c r="L52" s="234" t="n"/>
      <c r="M52" s="234" t="n"/>
      <c r="N52" s="234" t="n"/>
      <c r="O52" s="234" t="n"/>
      <c r="P52" s="211" t="inlineStr">
        <is>
          <t>THILF0</t>
        </is>
      </c>
      <c r="Q52" s="241" t="inlineStr">
        <is>
          <t>萊爾富</t>
        </is>
      </c>
    </row>
    <row r="53" ht="19.5" customHeight="1" s="140">
      <c r="A53" s="233" t="n">
        <v>5245</v>
      </c>
      <c r="B53" s="233">
        <f>VLOOKUP(A53,門市主檔!A:B,2,FALSE)</f>
        <v/>
      </c>
      <c r="C53" s="355">
        <f>IF(COUNTIFS(IM!$F:$F,A53,IM!$AD:$AD,"O",IM!$X:$X,"&gt;="&amp;$R$1, IM!$X:$X,"&lt;="&amp;$S$1)&gt;0,"V","")</f>
        <v/>
      </c>
      <c r="D53" s="355">
        <f>IF(AND(C53&lt;&gt;"V", COUNTIFS(IM!$F:$F,A53, IM!$AD:$AD, "O", IM!$X:$X, "&gt;="&amp;$R$2, IM!$X:$X, "&lt;="&amp;$S$2)&gt;0), "V", "")</f>
        <v/>
      </c>
      <c r="E53" s="355">
        <f>IF(AND(C53&lt;&gt;"V",D53&lt;&gt;"V", COUNTIFS(IM!$F:$F, A53, IM!$AD:$AD, "O", IM!$X:$X, "&gt;="&amp;$R$3, IM!$X:$X, "&lt;="&amp;$S$3)&gt;0), "V", "")</f>
        <v/>
      </c>
      <c r="F53" s="233">
        <f>IF(COUNTBLANK(C53:E53)=3,"未保養","")</f>
        <v/>
      </c>
      <c r="G53" s="233">
        <f>IF(AND(VLOOKUP(A53,門市主檔!A:Y,25,FALSE)="STAR", VLOOKUP(A53,門市主檔!A:N,14,FALSE)=""), "未更換", IF(VLOOKUP(A53,門市主檔!A:Y,25,FALSE)&lt;&gt;"STAR", "無專案", "已更換"))</f>
        <v/>
      </c>
      <c r="H53" s="339">
        <f>VLOOKUP(A53,門市主檔!A:U,21,FALSE)</f>
        <v/>
      </c>
      <c r="I53" s="233">
        <f>VLOOKUP(A53,'0919門市清單主檔'!B:V,21,FALSE)</f>
        <v/>
      </c>
      <c r="J53" s="246" t="n">
        <v>45660.54166666666</v>
      </c>
      <c r="K53" s="234" t="n"/>
      <c r="L53" s="234" t="n"/>
      <c r="M53" s="234" t="n"/>
      <c r="N53" s="234" t="n"/>
      <c r="O53" s="234" t="n"/>
      <c r="P53" s="211" t="n"/>
      <c r="Q53" s="241" t="inlineStr">
        <is>
          <t>萊爾富</t>
        </is>
      </c>
    </row>
    <row r="54" ht="19.5" customHeight="1" s="140">
      <c r="A54" s="233" t="n">
        <v>2543</v>
      </c>
      <c r="B54" s="233">
        <f>VLOOKUP(A54,門市主檔!A:B,2,FALSE)</f>
        <v/>
      </c>
      <c r="C54" s="355">
        <f>IF(COUNTIFS(IM!$F:$F,A54,IM!$AD:$AD,"O",IM!$X:$X,"&gt;="&amp;$R$1, IM!$X:$X,"&lt;="&amp;$S$1)&gt;0,"V","")</f>
        <v/>
      </c>
      <c r="D54" s="355">
        <f>IF(AND(C54&lt;&gt;"V", COUNTIFS(IM!$F:$F,A54, IM!$AD:$AD, "O", IM!$X:$X, "&gt;="&amp;$R$2, IM!$X:$X, "&lt;="&amp;$S$2)&gt;0), "V", "")</f>
        <v/>
      </c>
      <c r="E54" s="355">
        <f>IF(AND(C54&lt;&gt;"V",D54&lt;&gt;"V", COUNTIFS(IM!$F:$F, A54, IM!$AD:$AD, "O", IM!$X:$X, "&gt;="&amp;$R$3, IM!$X:$X, "&lt;="&amp;$S$3)&gt;0), "V", "")</f>
        <v/>
      </c>
      <c r="F54" s="233">
        <f>IF(COUNTBLANK(C54:E54)=3,"未保養","")</f>
        <v/>
      </c>
      <c r="G54" s="233">
        <f>IF(AND(VLOOKUP(A54,門市主檔!A:Y,25,FALSE)="STAR", VLOOKUP(A54,門市主檔!A:N,14,FALSE)=""), "未更換", IF(VLOOKUP(A54,門市主檔!A:Y,25,FALSE)&lt;&gt;"STAR", "無專案", "已更換"))</f>
        <v/>
      </c>
      <c r="H54" s="339">
        <f>VLOOKUP(A54,門市主檔!A:U,21,FALSE)</f>
        <v/>
      </c>
      <c r="I54" s="233">
        <f>VLOOKUP(A54,'0919門市清單主檔'!B:V,21,FALSE)</f>
        <v/>
      </c>
      <c r="J54" s="245" t="n">
        <v>45666.49513888889</v>
      </c>
      <c r="K54" s="234" t="n"/>
      <c r="L54" s="234" t="n"/>
      <c r="M54" s="234" t="n"/>
      <c r="N54" s="234" t="n"/>
      <c r="O54" s="234" t="n"/>
      <c r="P54" s="211" t="inlineStr">
        <is>
          <t>THILF0</t>
        </is>
      </c>
      <c r="Q54" s="241" t="inlineStr">
        <is>
          <t>萊爾富</t>
        </is>
      </c>
    </row>
    <row r="55" ht="19.5" customHeight="1" s="140">
      <c r="A55" s="233" t="n">
        <v>3983</v>
      </c>
      <c r="B55" s="233">
        <f>VLOOKUP(A55,門市主檔!A:B,2,FALSE)</f>
        <v/>
      </c>
      <c r="C55" s="355">
        <f>IF(COUNTIFS(IM!$F:$F,A55,IM!$AD:$AD,"O",IM!$X:$X,"&gt;="&amp;$R$1, IM!$X:$X,"&lt;="&amp;$S$1)&gt;0,"V","")</f>
        <v/>
      </c>
      <c r="D55" s="355">
        <f>IF(AND(C55&lt;&gt;"V", COUNTIFS(IM!$F:$F,A55, IM!$AD:$AD, "O", IM!$X:$X, "&gt;="&amp;$R$2, IM!$X:$X, "&lt;="&amp;$S$2)&gt;0), "V", "")</f>
        <v/>
      </c>
      <c r="E55" s="355">
        <f>IF(AND(C55&lt;&gt;"V",D55&lt;&gt;"V", COUNTIFS(IM!$F:$F, A55, IM!$AD:$AD, "O", IM!$X:$X, "&gt;="&amp;$R$3, IM!$X:$X, "&lt;="&amp;$S$3)&gt;0), "V", "")</f>
        <v/>
      </c>
      <c r="F55" s="233">
        <f>IF(COUNTBLANK(C55:E55)=3,"未保養","")</f>
        <v/>
      </c>
      <c r="G55" s="233">
        <f>IF(AND(VLOOKUP(A55,門市主檔!A:Y,25,FALSE)="STAR", VLOOKUP(A55,門市主檔!A:N,14,FALSE)=""), "未更換", IF(VLOOKUP(A55,門市主檔!A:Y,25,FALSE)&lt;&gt;"STAR", "無專案", "已更換"))</f>
        <v/>
      </c>
      <c r="H55" s="339">
        <f>VLOOKUP(A55,門市主檔!A:U,21,FALSE)</f>
        <v/>
      </c>
      <c r="I55" s="233">
        <f>VLOOKUP(A55,'0919門市清單主檔'!B:V,21,FALSE)</f>
        <v/>
      </c>
      <c r="J55" s="245" t="n">
        <v>45665.65694444445</v>
      </c>
      <c r="K55" s="234" t="n"/>
      <c r="L55" s="234" t="n"/>
      <c r="M55" s="234" t="n"/>
      <c r="N55" s="234" t="n"/>
      <c r="O55" s="234" t="n"/>
      <c r="P55" s="211" t="inlineStr">
        <is>
          <t>THILF0</t>
        </is>
      </c>
      <c r="Q55" s="241" t="inlineStr">
        <is>
          <t>萊爾富</t>
        </is>
      </c>
    </row>
    <row r="56" ht="19.5" customHeight="1" s="140">
      <c r="A56" s="233" t="n">
        <v>2209</v>
      </c>
      <c r="B56" s="233">
        <f>VLOOKUP(A56,門市主檔!A:B,2,FALSE)</f>
        <v/>
      </c>
      <c r="C56" s="355">
        <f>IF(COUNTIFS(IM!$F:$F,A56,IM!$AD:$AD,"O",IM!$X:$X,"&gt;="&amp;$R$1, IM!$X:$X,"&lt;="&amp;$S$1)&gt;0,"V","")</f>
        <v/>
      </c>
      <c r="D56" s="355">
        <f>IF(AND(C56&lt;&gt;"V", COUNTIFS(IM!$F:$F,A56, IM!$AD:$AD, "O", IM!$X:$X, "&gt;="&amp;$R$2, IM!$X:$X, "&lt;="&amp;$S$2)&gt;0), "V", "")</f>
        <v/>
      </c>
      <c r="E56" s="355">
        <f>IF(AND(C56&lt;&gt;"V",D56&lt;&gt;"V", COUNTIFS(IM!$F:$F, A56, IM!$AD:$AD, "O", IM!$X:$X, "&gt;="&amp;$R$3, IM!$X:$X, "&lt;="&amp;$S$3)&gt;0), "V", "")</f>
        <v/>
      </c>
      <c r="F56" s="233">
        <f>IF(COUNTBLANK(C56:E56)=3,"未保養","")</f>
        <v/>
      </c>
      <c r="G56" s="233">
        <f>IF(AND(VLOOKUP(A56,門市主檔!A:Y,25,FALSE)="STAR", VLOOKUP(A56,門市主檔!A:N,14,FALSE)=""), "未更換", IF(VLOOKUP(A56,門市主檔!A:Y,25,FALSE)&lt;&gt;"STAR", "無專案", "已更換"))</f>
        <v/>
      </c>
      <c r="H56" s="339">
        <f>VLOOKUP(A56,門市主檔!A:U,21,FALSE)</f>
        <v/>
      </c>
      <c r="I56" s="233">
        <f>VLOOKUP(A56,'0919門市清單主檔'!B:V,21,FALSE)</f>
        <v/>
      </c>
      <c r="J56" s="245" t="n">
        <v>45666.62569444445</v>
      </c>
      <c r="K56" s="234" t="n"/>
      <c r="L56" s="234" t="n"/>
      <c r="M56" s="234" t="n"/>
      <c r="N56" s="234" t="n"/>
      <c r="O56" s="234" t="n"/>
      <c r="P56" s="211" t="inlineStr">
        <is>
          <t>THILF0</t>
        </is>
      </c>
      <c r="Q56" s="241" t="inlineStr">
        <is>
          <t>萊爾富</t>
        </is>
      </c>
    </row>
    <row r="57" ht="19.5" customHeight="1" s="140">
      <c r="A57" s="233" t="n">
        <v>4397</v>
      </c>
      <c r="B57" s="233">
        <f>VLOOKUP(A57,門市主檔!A:B,2,FALSE)</f>
        <v/>
      </c>
      <c r="C57" s="355">
        <f>IF(COUNTIFS(IM!$F:$F,A57,IM!$AD:$AD,"O",IM!$X:$X,"&gt;="&amp;$R$1, IM!$X:$X,"&lt;="&amp;$S$1)&gt;0,"V","")</f>
        <v/>
      </c>
      <c r="D57" s="355">
        <f>IF(AND(C57&lt;&gt;"V", COUNTIFS(IM!$F:$F,A57, IM!$AD:$AD, "O", IM!$X:$X, "&gt;="&amp;$R$2, IM!$X:$X, "&lt;="&amp;$S$2)&gt;0), "V", "")</f>
        <v/>
      </c>
      <c r="E57" s="355">
        <f>IF(AND(C57&lt;&gt;"V",D57&lt;&gt;"V", COUNTIFS(IM!$F:$F, A57, IM!$AD:$AD, "O", IM!$X:$X, "&gt;="&amp;$R$3, IM!$X:$X, "&lt;="&amp;$S$3)&gt;0), "V", "")</f>
        <v/>
      </c>
      <c r="F57" s="233">
        <f>IF(COUNTBLANK(C57:E57)=3,"未保養","")</f>
        <v/>
      </c>
      <c r="G57" s="233">
        <f>IF(AND(VLOOKUP(A57,門市主檔!A:Y,25,FALSE)="STAR", VLOOKUP(A57,門市主檔!A:N,14,FALSE)=""), "未更換", IF(VLOOKUP(A57,門市主檔!A:Y,25,FALSE)&lt;&gt;"STAR", "無專案", "已更換"))</f>
        <v/>
      </c>
      <c r="H57" s="339">
        <f>VLOOKUP(A57,門市主檔!A:U,21,FALSE)</f>
        <v/>
      </c>
      <c r="I57" s="233">
        <f>VLOOKUP(A57,'0919門市清單主檔'!B:V,21,FALSE)</f>
        <v/>
      </c>
      <c r="J57" s="245" t="n">
        <v>45670.5125</v>
      </c>
      <c r="K57" s="234" t="n"/>
      <c r="L57" s="234" t="n"/>
      <c r="M57" s="234" t="n"/>
      <c r="N57" s="234" t="n"/>
      <c r="O57" s="234" t="n"/>
      <c r="P57" s="211" t="inlineStr">
        <is>
          <t>THILF0</t>
        </is>
      </c>
      <c r="Q57" s="241" t="inlineStr">
        <is>
          <t>萊爾富</t>
        </is>
      </c>
    </row>
    <row r="58" ht="19.5" customHeight="1" s="140">
      <c r="A58" s="233" t="n">
        <v>4586</v>
      </c>
      <c r="B58" s="233">
        <f>VLOOKUP(A58,門市主檔!A:B,2,FALSE)</f>
        <v/>
      </c>
      <c r="C58" s="355">
        <f>IF(COUNTIFS(IM!$F:$F,A58,IM!$AD:$AD,"O",IM!$X:$X,"&gt;="&amp;$R$1, IM!$X:$X,"&lt;="&amp;$S$1)&gt;0,"V","")</f>
        <v/>
      </c>
      <c r="D58" s="355">
        <f>IF(AND(C58&lt;&gt;"V", COUNTIFS(IM!$F:$F,A58, IM!$AD:$AD, "O", IM!$X:$X, "&gt;="&amp;$R$2, IM!$X:$X, "&lt;="&amp;$S$2)&gt;0), "V", "")</f>
        <v/>
      </c>
      <c r="E58" s="355">
        <f>IF(AND(C58&lt;&gt;"V",D58&lt;&gt;"V", COUNTIFS(IM!$F:$F, A58, IM!$AD:$AD, "O", IM!$X:$X, "&gt;="&amp;$R$3, IM!$X:$X, "&lt;="&amp;$S$3)&gt;0), "V", "")</f>
        <v/>
      </c>
      <c r="F58" s="233">
        <f>IF(COUNTBLANK(C58:E58)=3,"未保養","")</f>
        <v/>
      </c>
      <c r="G58" s="233">
        <f>IF(AND(VLOOKUP(A58,門市主檔!A:Y,25,FALSE)="STAR", VLOOKUP(A58,門市主檔!A:N,14,FALSE)=""), "未更換", IF(VLOOKUP(A58,門市主檔!A:Y,25,FALSE)&lt;&gt;"STAR", "無專案", "已更換"))</f>
        <v/>
      </c>
      <c r="H58" s="339">
        <f>VLOOKUP(A58,門市主檔!A:U,21,FALSE)</f>
        <v/>
      </c>
      <c r="I58" s="233">
        <f>VLOOKUP(A58,'0919門市清單主檔'!B:V,21,FALSE)</f>
        <v/>
      </c>
      <c r="J58" s="245" t="n">
        <v>45667.59166666667</v>
      </c>
      <c r="K58" s="234" t="n"/>
      <c r="L58" s="234" t="n"/>
      <c r="M58" s="234" t="n"/>
      <c r="N58" s="234" t="n"/>
      <c r="O58" s="234" t="n"/>
      <c r="P58" s="211" t="inlineStr">
        <is>
          <t>THILF0</t>
        </is>
      </c>
      <c r="Q58" s="241" t="inlineStr">
        <is>
          <t>萊爾富</t>
        </is>
      </c>
    </row>
    <row r="59" ht="19.5" customHeight="1" s="140">
      <c r="A59" s="233" t="n">
        <v>4312</v>
      </c>
      <c r="B59" s="233">
        <f>VLOOKUP(A59,門市主檔!A:B,2,FALSE)</f>
        <v/>
      </c>
      <c r="C59" s="355">
        <f>IF(COUNTIFS(IM!$F:$F,A59,IM!$AD:$AD,"O",IM!$X:$X,"&gt;="&amp;$R$1, IM!$X:$X,"&lt;="&amp;$S$1)&gt;0,"V","")</f>
        <v/>
      </c>
      <c r="D59" s="355">
        <f>IF(AND(C59&lt;&gt;"V", COUNTIFS(IM!$F:$F,A59, IM!$AD:$AD, "O", IM!$X:$X, "&gt;="&amp;$R$2, IM!$X:$X, "&lt;="&amp;$S$2)&gt;0), "V", "")</f>
        <v/>
      </c>
      <c r="E59" s="355">
        <f>IF(AND(C59&lt;&gt;"V",D59&lt;&gt;"V", COUNTIFS(IM!$F:$F, A59, IM!$AD:$AD, "O", IM!$X:$X, "&gt;="&amp;$R$3, IM!$X:$X, "&lt;="&amp;$S$3)&gt;0), "V", "")</f>
        <v/>
      </c>
      <c r="F59" s="233">
        <f>IF(COUNTBLANK(C59:E59)=3,"未保養","")</f>
        <v/>
      </c>
      <c r="G59" s="233">
        <f>IF(AND(VLOOKUP(A59,門市主檔!A:Y,25,FALSE)="STAR", VLOOKUP(A59,門市主檔!A:N,14,FALSE)=""), "未更換", IF(VLOOKUP(A59,門市主檔!A:Y,25,FALSE)&lt;&gt;"STAR", "無專案", "已更換"))</f>
        <v/>
      </c>
      <c r="H59" s="339">
        <f>VLOOKUP(A59,門市主檔!A:U,21,FALSE)</f>
        <v/>
      </c>
      <c r="I59" s="233">
        <f>VLOOKUP(A59,'0919門市清單主檔'!B:V,21,FALSE)</f>
        <v/>
      </c>
      <c r="J59" s="245" t="n">
        <v>45667.62569444445</v>
      </c>
      <c r="K59" s="211" t="n"/>
      <c r="L59" s="211" t="n"/>
      <c r="M59" s="211" t="n"/>
      <c r="N59" s="211" t="n"/>
      <c r="O59" s="211" t="n"/>
      <c r="P59" s="211" t="inlineStr">
        <is>
          <t>THILF0</t>
        </is>
      </c>
      <c r="Q59" s="241" t="inlineStr">
        <is>
          <t>萊爾富</t>
        </is>
      </c>
    </row>
    <row r="60" ht="19.5" customHeight="1" s="140">
      <c r="A60" s="233" t="n">
        <v>2321</v>
      </c>
      <c r="B60" s="233">
        <f>VLOOKUP(A60,門市主檔!A:B,2,FALSE)</f>
        <v/>
      </c>
      <c r="C60" s="355">
        <f>IF(COUNTIFS(IM!$F:$F,A60,IM!$AD:$AD,"O",IM!$X:$X,"&gt;="&amp;$R$1, IM!$X:$X,"&lt;="&amp;$S$1)&gt;0,"V","")</f>
        <v/>
      </c>
      <c r="D60" s="355">
        <f>IF(AND(C60&lt;&gt;"V", COUNTIFS(IM!$F:$F,A60, IM!$AD:$AD, "O", IM!$X:$X, "&gt;="&amp;$R$2, IM!$X:$X, "&lt;="&amp;$S$2)&gt;0), "V", "")</f>
        <v/>
      </c>
      <c r="E60" s="355">
        <f>IF(AND(C60&lt;&gt;"V",D60&lt;&gt;"V", COUNTIFS(IM!$F:$F, A60, IM!$AD:$AD, "O", IM!$X:$X, "&gt;="&amp;$R$3, IM!$X:$X, "&lt;="&amp;$S$3)&gt;0), "V", "")</f>
        <v/>
      </c>
      <c r="F60" s="233">
        <f>IF(COUNTBLANK(C60:E60)=3,"未保養","")</f>
        <v/>
      </c>
      <c r="G60" s="233">
        <f>IF(AND(VLOOKUP(A60,門市主檔!A:Y,25,FALSE)="STAR", VLOOKUP(A60,門市主檔!A:N,14,FALSE)=""), "未更換", IF(VLOOKUP(A60,門市主檔!A:Y,25,FALSE)&lt;&gt;"STAR", "無專案", "已更換"))</f>
        <v/>
      </c>
      <c r="H60" s="339">
        <f>VLOOKUP(A60,門市主檔!A:U,21,FALSE)</f>
        <v/>
      </c>
      <c r="I60" s="233">
        <f>VLOOKUP(A60,'0919門市清單主檔'!B:V,21,FALSE)</f>
        <v/>
      </c>
      <c r="J60" s="245" t="n">
        <v>45665.59027777778</v>
      </c>
      <c r="K60" s="234" t="n"/>
      <c r="L60" s="234" t="n"/>
      <c r="M60" s="234" t="n"/>
      <c r="N60" s="234" t="n"/>
      <c r="O60" s="234" t="n"/>
      <c r="P60" s="211" t="inlineStr">
        <is>
          <t>THILF0</t>
        </is>
      </c>
      <c r="Q60" s="241" t="inlineStr">
        <is>
          <t>萊爾富</t>
        </is>
      </c>
    </row>
    <row r="61" ht="19.5" customHeight="1" s="140">
      <c r="A61" s="233" t="n">
        <v>2619</v>
      </c>
      <c r="B61" s="233">
        <f>VLOOKUP(A61,門市主檔!A:B,2,FALSE)</f>
        <v/>
      </c>
      <c r="C61" s="355">
        <f>IF(COUNTIFS(IM!$F:$F,A61,IM!$AD:$AD,"O",IM!$X:$X,"&gt;="&amp;$R$1, IM!$X:$X,"&lt;="&amp;$S$1)&gt;0,"V","")</f>
        <v/>
      </c>
      <c r="D61" s="355">
        <f>IF(AND(C61&lt;&gt;"V", COUNTIFS(IM!$F:$F,A61, IM!$AD:$AD, "O", IM!$X:$X, "&gt;="&amp;$R$2, IM!$X:$X, "&lt;="&amp;$S$2)&gt;0), "V", "")</f>
        <v/>
      </c>
      <c r="E61" s="355">
        <f>IF(AND(C61&lt;&gt;"V",D61&lt;&gt;"V", COUNTIFS(IM!$F:$F, A61, IM!$AD:$AD, "O", IM!$X:$X, "&gt;="&amp;$R$3, IM!$X:$X, "&lt;="&amp;$S$3)&gt;0), "V", "")</f>
        <v/>
      </c>
      <c r="F61" s="233">
        <f>IF(COUNTBLANK(C61:E61)=3,"未保養","")</f>
        <v/>
      </c>
      <c r="G61" s="233">
        <f>IF(AND(VLOOKUP(A61,門市主檔!A:Y,25,FALSE)="STAR", VLOOKUP(A61,門市主檔!A:N,14,FALSE)=""), "未更換", IF(VLOOKUP(A61,門市主檔!A:Y,25,FALSE)&lt;&gt;"STAR", "無專案", "已更換"))</f>
        <v/>
      </c>
      <c r="H61" s="339">
        <f>VLOOKUP(A61,門市主檔!A:U,21,FALSE)</f>
        <v/>
      </c>
      <c r="I61" s="233">
        <f>VLOOKUP(A61,'0919門市清單主檔'!B:V,21,FALSE)</f>
        <v/>
      </c>
      <c r="J61" s="245" t="n">
        <v>45667.64930555555</v>
      </c>
      <c r="K61" s="234" t="n"/>
      <c r="L61" s="234" t="n"/>
      <c r="M61" s="234" t="n"/>
      <c r="N61" s="234" t="n"/>
      <c r="O61" s="234" t="n"/>
      <c r="P61" s="211" t="n"/>
      <c r="Q61" s="241" t="inlineStr">
        <is>
          <t>萊爾富</t>
        </is>
      </c>
    </row>
    <row r="62" ht="19.5" customHeight="1" s="140">
      <c r="A62" s="233" t="n">
        <v>2759</v>
      </c>
      <c r="B62" s="233">
        <f>VLOOKUP(A62,門市主檔!A:B,2,FALSE)</f>
        <v/>
      </c>
      <c r="C62" s="355">
        <f>IF(COUNTIFS(IM!$F:$F,A62,IM!$AD:$AD,"O",IM!$X:$X,"&gt;="&amp;$R$1, IM!$X:$X,"&lt;="&amp;$S$1)&gt;0,"V","")</f>
        <v/>
      </c>
      <c r="D62" s="355">
        <f>IF(AND(C62&lt;&gt;"V", COUNTIFS(IM!$F:$F,A62, IM!$AD:$AD, "O", IM!$X:$X, "&gt;="&amp;$R$2, IM!$X:$X, "&lt;="&amp;$S$2)&gt;0), "V", "")</f>
        <v/>
      </c>
      <c r="E62" s="355">
        <f>IF(AND(C62&lt;&gt;"V",D62&lt;&gt;"V", COUNTIFS(IM!$F:$F, A62, IM!$AD:$AD, "O", IM!$X:$X, "&gt;="&amp;$R$3, IM!$X:$X, "&lt;="&amp;$S$3)&gt;0), "V", "")</f>
        <v/>
      </c>
      <c r="F62" s="233">
        <f>IF(COUNTBLANK(C62:E62)=3,"未保養","")</f>
        <v/>
      </c>
      <c r="G62" s="233">
        <f>IF(AND(VLOOKUP(A62,門市主檔!A:Y,25,FALSE)="STAR", VLOOKUP(A62,門市主檔!A:N,14,FALSE)=""), "未更換", IF(VLOOKUP(A62,門市主檔!A:Y,25,FALSE)&lt;&gt;"STAR", "無專案", "已更換"))</f>
        <v/>
      </c>
      <c r="H62" s="339">
        <f>VLOOKUP(A62,門市主檔!A:U,21,FALSE)</f>
        <v/>
      </c>
      <c r="I62" s="233">
        <f>VLOOKUP(A62,'0919門市清單主檔'!B:V,21,FALSE)</f>
        <v/>
      </c>
      <c r="J62" s="245" t="n">
        <v>45665.63541666666</v>
      </c>
      <c r="K62" s="234" t="n"/>
      <c r="L62" s="234" t="n"/>
      <c r="M62" s="234" t="n"/>
      <c r="N62" s="234" t="n"/>
      <c r="O62" s="234" t="n"/>
      <c r="P62" s="211" t="inlineStr">
        <is>
          <t>THILF0</t>
        </is>
      </c>
      <c r="Q62" s="241" t="inlineStr">
        <is>
          <t>萊爾富</t>
        </is>
      </c>
    </row>
    <row r="63" ht="19.5" customHeight="1" s="140">
      <c r="A63" s="233" t="inlineStr">
        <is>
          <t>D390</t>
        </is>
      </c>
      <c r="B63" s="233">
        <f>VLOOKUP(A63,門市主檔!A:B,2,FALSE)</f>
        <v/>
      </c>
      <c r="C63" s="355">
        <f>IF(COUNTIFS(IM!$F:$F,A63,IM!$AD:$AD,"O",IM!$X:$X,"&gt;="&amp;$R$1, IM!$X:$X,"&lt;="&amp;$S$1)&gt;0,"V","")</f>
        <v/>
      </c>
      <c r="D63" s="355">
        <f>IF(AND(C63&lt;&gt;"V", COUNTIFS(IM!$F:$F,A63, IM!$AD:$AD, "O", IM!$X:$X, "&gt;="&amp;$R$2, IM!$X:$X, "&lt;="&amp;$S$2)&gt;0), "V", "")</f>
        <v/>
      </c>
      <c r="E63" s="355">
        <f>IF(AND(C63&lt;&gt;"V",D63&lt;&gt;"V", COUNTIFS(IM!$F:$F, A63, IM!$AD:$AD, "O", IM!$X:$X, "&gt;="&amp;$R$3, IM!$X:$X, "&lt;="&amp;$S$3)&gt;0), "V", "")</f>
        <v/>
      </c>
      <c r="F63" s="233">
        <f>IF(COUNTBLANK(C63:E63)=3,"未保養","")</f>
        <v/>
      </c>
      <c r="G63" s="233">
        <f>IF(AND(VLOOKUP(A63,門市主檔!A:Y,25,FALSE)="STAR", VLOOKUP(A63,門市主檔!A:N,14,FALSE)=""), "未更換", IF(VLOOKUP(A63,門市主檔!A:Y,25,FALSE)&lt;&gt;"STAR", "無專案", "已更換"))</f>
        <v/>
      </c>
      <c r="H63" s="339">
        <f>VLOOKUP(A63,門市主檔!A:U,21,FALSE)</f>
        <v/>
      </c>
      <c r="I63" s="233">
        <f>VLOOKUP(A63,'0919門市清單主檔'!B:V,21,FALSE)</f>
        <v/>
      </c>
      <c r="J63" s="245" t="n">
        <v>45664.63194444445</v>
      </c>
      <c r="K63" s="234" t="n"/>
      <c r="L63" s="234" t="n"/>
      <c r="M63" s="234" t="n"/>
      <c r="N63" s="234" t="n"/>
      <c r="O63" s="234" t="n"/>
      <c r="P63" s="211" t="inlineStr">
        <is>
          <t>THILF0</t>
        </is>
      </c>
      <c r="Q63" s="241" t="inlineStr">
        <is>
          <t>萊爾富</t>
        </is>
      </c>
    </row>
    <row r="64" ht="19.5" customHeight="1" s="140">
      <c r="A64" s="233" t="n">
        <v>3627</v>
      </c>
      <c r="B64" s="233">
        <f>VLOOKUP(A64,門市主檔!A:B,2,FALSE)</f>
        <v/>
      </c>
      <c r="C64" s="355">
        <f>IF(COUNTIFS(IM!$F:$F,A64,IM!$AD:$AD,"O",IM!$X:$X,"&gt;="&amp;$R$1, IM!$X:$X,"&lt;="&amp;$S$1)&gt;0,"V","")</f>
        <v/>
      </c>
      <c r="D64" s="355">
        <f>IF(AND(C64&lt;&gt;"V", COUNTIFS(IM!$F:$F,A64, IM!$AD:$AD, "O", IM!$X:$X, "&gt;="&amp;$R$2, IM!$X:$X, "&lt;="&amp;$S$2)&gt;0), "V", "")</f>
        <v/>
      </c>
      <c r="E64" s="355">
        <f>IF(AND(C64&lt;&gt;"V",D64&lt;&gt;"V", COUNTIFS(IM!$F:$F, A64, IM!$AD:$AD, "O", IM!$X:$X, "&gt;="&amp;$R$3, IM!$X:$X, "&lt;="&amp;$S$3)&gt;0), "V", "")</f>
        <v/>
      </c>
      <c r="F64" s="233">
        <f>IF(COUNTBLANK(C64:E64)=3,"未保養","")</f>
        <v/>
      </c>
      <c r="G64" s="233">
        <f>IF(AND(VLOOKUP(A64,門市主檔!A:Y,25,FALSE)="STAR", VLOOKUP(A64,門市主檔!A:N,14,FALSE)=""), "未更換", IF(VLOOKUP(A64,門市主檔!A:Y,25,FALSE)&lt;&gt;"STAR", "無專案", "已更換"))</f>
        <v/>
      </c>
      <c r="H64" s="339">
        <f>VLOOKUP(A64,門市主檔!A:U,21,FALSE)</f>
        <v/>
      </c>
      <c r="I64" s="233">
        <f>VLOOKUP(A64,'0919門市清單主檔'!B:V,21,FALSE)</f>
        <v/>
      </c>
      <c r="J64" s="245" t="n">
        <v>45665.4625</v>
      </c>
      <c r="K64" s="234" t="n"/>
      <c r="L64" s="234" t="n"/>
      <c r="M64" s="234" t="n"/>
      <c r="N64" s="234" t="n"/>
      <c r="O64" s="234" t="n"/>
      <c r="P64" s="211" t="inlineStr">
        <is>
          <t>THILF0</t>
        </is>
      </c>
      <c r="Q64" s="241" t="inlineStr">
        <is>
          <t>萊爾富</t>
        </is>
      </c>
    </row>
    <row r="65" ht="19.5" customHeight="1" s="140">
      <c r="A65" s="233" t="n">
        <v>4184</v>
      </c>
      <c r="B65" s="233">
        <f>VLOOKUP(A65,門市主檔!A:B,2,FALSE)</f>
        <v/>
      </c>
      <c r="C65" s="355">
        <f>IF(COUNTIFS(IM!$F:$F,A65,IM!$AD:$AD,"O",IM!$X:$X,"&gt;="&amp;$R$1, IM!$X:$X,"&lt;="&amp;$S$1)&gt;0,"V","")</f>
        <v/>
      </c>
      <c r="D65" s="355">
        <f>IF(AND(C65&lt;&gt;"V", COUNTIFS(IM!$F:$F,A65, IM!$AD:$AD, "O", IM!$X:$X, "&gt;="&amp;$R$2, IM!$X:$X, "&lt;="&amp;$S$2)&gt;0), "V", "")</f>
        <v/>
      </c>
      <c r="E65" s="355">
        <f>IF(AND(C65&lt;&gt;"V",D65&lt;&gt;"V", COUNTIFS(IM!$F:$F, A65, IM!$AD:$AD, "O", IM!$X:$X, "&gt;="&amp;$R$3, IM!$X:$X, "&lt;="&amp;$S$3)&gt;0), "V", "")</f>
        <v/>
      </c>
      <c r="F65" s="233">
        <f>IF(COUNTBLANK(C65:E65)=3,"未保養","")</f>
        <v/>
      </c>
      <c r="G65" s="233">
        <f>IF(AND(VLOOKUP(A65,門市主檔!A:Y,25,FALSE)="STAR", VLOOKUP(A65,門市主檔!A:N,14,FALSE)=""), "未更換", IF(VLOOKUP(A65,門市主檔!A:Y,25,FALSE)&lt;&gt;"STAR", "無專案", "已更換"))</f>
        <v/>
      </c>
      <c r="H65" s="339">
        <f>VLOOKUP(A65,門市主檔!A:U,21,FALSE)</f>
        <v/>
      </c>
      <c r="I65" s="233">
        <f>VLOOKUP(A65,'0919門市清單主檔'!B:V,21,FALSE)</f>
        <v/>
      </c>
      <c r="J65" s="245" t="n">
        <v>45666.46805555555</v>
      </c>
      <c r="K65" s="234" t="n"/>
      <c r="L65" s="234" t="n"/>
      <c r="M65" s="234" t="n"/>
      <c r="N65" s="234" t="n"/>
      <c r="O65" s="234" t="n"/>
      <c r="P65" s="211" t="inlineStr">
        <is>
          <t>THILF0</t>
        </is>
      </c>
      <c r="Q65" s="241" t="inlineStr">
        <is>
          <t>萊爾富</t>
        </is>
      </c>
    </row>
    <row r="66" ht="19.5" customHeight="1" s="140">
      <c r="A66" s="233" t="n">
        <v>3676</v>
      </c>
      <c r="B66" s="233">
        <f>VLOOKUP(A66,門市主檔!A:B,2,FALSE)</f>
        <v/>
      </c>
      <c r="C66" s="355">
        <f>IF(COUNTIFS(IM!$F:$F,A66,IM!$AD:$AD,"O",IM!$X:$X,"&gt;="&amp;$R$1, IM!$X:$X,"&lt;="&amp;$S$1)&gt;0,"V","")</f>
        <v/>
      </c>
      <c r="D66" s="355">
        <f>IF(AND(C66&lt;&gt;"V", COUNTIFS(IM!$F:$F,A66, IM!$AD:$AD, "O", IM!$X:$X, "&gt;="&amp;$R$2, IM!$X:$X, "&lt;="&amp;$S$2)&gt;0), "V", "")</f>
        <v/>
      </c>
      <c r="E66" s="355">
        <f>IF(AND(C66&lt;&gt;"V",D66&lt;&gt;"V", COUNTIFS(IM!$F:$F, A66, IM!$AD:$AD, "O", IM!$X:$X, "&gt;="&amp;$R$3, IM!$X:$X, "&lt;="&amp;$S$3)&gt;0), "V", "")</f>
        <v/>
      </c>
      <c r="F66" s="233">
        <f>IF(COUNTBLANK(C66:E66)=3,"未保養","")</f>
        <v/>
      </c>
      <c r="G66" s="233">
        <f>IF(AND(VLOOKUP(A66,門市主檔!A:Y,25,FALSE)="STAR", VLOOKUP(A66,門市主檔!A:N,14,FALSE)=""), "未更換", IF(VLOOKUP(A66,門市主檔!A:Y,25,FALSE)&lt;&gt;"STAR", "無專案", "已更換"))</f>
        <v/>
      </c>
      <c r="H66" s="339">
        <f>VLOOKUP(A66,門市主檔!A:U,21,FALSE)</f>
        <v/>
      </c>
      <c r="I66" s="233">
        <f>VLOOKUP(A66,'0919門市清單主檔'!B:V,21,FALSE)</f>
        <v/>
      </c>
      <c r="J66" s="245" t="n">
        <v>45666.70763888889</v>
      </c>
      <c r="K66" s="234" t="n"/>
      <c r="L66" s="234" t="n"/>
      <c r="M66" s="234" t="n"/>
      <c r="N66" s="234" t="n"/>
      <c r="O66" s="234" t="n"/>
      <c r="P66" s="211" t="inlineStr">
        <is>
          <t>THILF0</t>
        </is>
      </c>
      <c r="Q66" s="241" t="inlineStr">
        <is>
          <t>萊爾富</t>
        </is>
      </c>
    </row>
    <row r="67" ht="19.5" customHeight="1" s="140">
      <c r="A67" s="233" t="inlineStr">
        <is>
          <t>D024</t>
        </is>
      </c>
      <c r="B67" s="233">
        <f>VLOOKUP(A67,門市主檔!A:B,2,FALSE)</f>
        <v/>
      </c>
      <c r="C67" s="355">
        <f>IF(COUNTIFS(IM!$F:$F,A67,IM!$AD:$AD,"O",IM!$X:$X,"&gt;="&amp;$R$1, IM!$X:$X,"&lt;="&amp;$S$1)&gt;0,"V","")</f>
        <v/>
      </c>
      <c r="D67" s="355">
        <f>IF(AND(C67&lt;&gt;"V", COUNTIFS(IM!$F:$F,A67, IM!$AD:$AD, "O", IM!$X:$X, "&gt;="&amp;$R$2, IM!$X:$X, "&lt;="&amp;$S$2)&gt;0), "V", "")</f>
        <v/>
      </c>
      <c r="E67" s="355">
        <f>IF(AND(C67&lt;&gt;"V",D67&lt;&gt;"V", COUNTIFS(IM!$F:$F, A67, IM!$AD:$AD, "O", IM!$X:$X, "&gt;="&amp;$R$3, IM!$X:$X, "&lt;="&amp;$S$3)&gt;0), "V", "")</f>
        <v/>
      </c>
      <c r="F67" s="233">
        <f>IF(COUNTBLANK(C67:E67)=3,"未保養","")</f>
        <v/>
      </c>
      <c r="G67" s="233">
        <f>IF(AND(VLOOKUP(A67,門市主檔!A:Y,25,FALSE)="STAR", VLOOKUP(A67,門市主檔!A:N,14,FALSE)=""), "未更換", IF(VLOOKUP(A67,門市主檔!A:Y,25,FALSE)&lt;&gt;"STAR", "無專案", "已更換"))</f>
        <v/>
      </c>
      <c r="H67" s="339">
        <f>VLOOKUP(A67,門市主檔!A:U,21,FALSE)</f>
        <v/>
      </c>
      <c r="I67" s="233">
        <f>VLOOKUP(A67,'0919門市清單主檔'!B:V,21,FALSE)</f>
        <v/>
      </c>
      <c r="J67" s="245" t="n">
        <v>45666.69097222222</v>
      </c>
      <c r="K67" s="234" t="n"/>
      <c r="L67" s="234" t="n"/>
      <c r="M67" s="234" t="n"/>
      <c r="N67" s="234" t="n"/>
      <c r="O67" s="234" t="n"/>
      <c r="P67" s="211" t="inlineStr">
        <is>
          <t>THILF0</t>
        </is>
      </c>
      <c r="Q67" s="241" t="inlineStr">
        <is>
          <t>萊爾富</t>
        </is>
      </c>
    </row>
    <row r="68" ht="19.5" customHeight="1" s="140">
      <c r="A68" s="233" t="n">
        <v>4968</v>
      </c>
      <c r="B68" s="233">
        <f>VLOOKUP(A68,門市主檔!A:B,2,FALSE)</f>
        <v/>
      </c>
      <c r="C68" s="355">
        <f>IF(COUNTIFS(IM!$F:$F,A68,IM!$AD:$AD,"O",IM!$X:$X,"&gt;="&amp;$R$1, IM!$X:$X,"&lt;="&amp;$S$1)&gt;0,"V","")</f>
        <v/>
      </c>
      <c r="D68" s="355">
        <f>IF(AND(C68&lt;&gt;"V", COUNTIFS(IM!$F:$F,A68, IM!$AD:$AD, "O", IM!$X:$X, "&gt;="&amp;$R$2, IM!$X:$X, "&lt;="&amp;$S$2)&gt;0), "V", "")</f>
        <v/>
      </c>
      <c r="E68" s="355">
        <f>IF(AND(C68&lt;&gt;"V",D68&lt;&gt;"V", COUNTIFS(IM!$F:$F, A68, IM!$AD:$AD, "O", IM!$X:$X, "&gt;="&amp;$R$3, IM!$X:$X, "&lt;="&amp;$S$3)&gt;0), "V", "")</f>
        <v/>
      </c>
      <c r="F68" s="233">
        <f>IF(COUNTBLANK(C68:E68)=3,"未保養","")</f>
        <v/>
      </c>
      <c r="G68" s="233">
        <f>IF(AND(VLOOKUP(A68,門市主檔!A:Y,25,FALSE)="STAR", VLOOKUP(A68,門市主檔!A:N,14,FALSE)=""), "未更換", IF(VLOOKUP(A68,門市主檔!A:Y,25,FALSE)&lt;&gt;"STAR", "無專案", "已更換"))</f>
        <v/>
      </c>
      <c r="H68" s="339">
        <f>VLOOKUP(A68,門市主檔!A:U,21,FALSE)</f>
        <v/>
      </c>
      <c r="I68" s="233">
        <f>VLOOKUP(A68,'0919門市清單主檔'!B:V,21,FALSE)</f>
        <v/>
      </c>
      <c r="J68" s="245" t="n">
        <v>45664.6625</v>
      </c>
      <c r="K68" s="234" t="n"/>
      <c r="L68" s="234" t="n"/>
      <c r="M68" s="234" t="n"/>
      <c r="N68" s="234" t="n"/>
      <c r="O68" s="234" t="n"/>
      <c r="P68" s="211" t="inlineStr">
        <is>
          <t>THILF0</t>
        </is>
      </c>
      <c r="Q68" s="241" t="inlineStr">
        <is>
          <t>萊爾富</t>
        </is>
      </c>
    </row>
    <row r="69" ht="19.5" customHeight="1" s="140">
      <c r="A69" s="233" t="n">
        <v>4155</v>
      </c>
      <c r="B69" s="233">
        <f>VLOOKUP(A69,門市主檔!A:B,2,FALSE)</f>
        <v/>
      </c>
      <c r="C69" s="355">
        <f>IF(COUNTIFS(IM!$F:$F,A69,IM!$AD:$AD,"O",IM!$X:$X,"&gt;="&amp;$R$1, IM!$X:$X,"&lt;="&amp;$S$1)&gt;0,"V","")</f>
        <v/>
      </c>
      <c r="D69" s="355">
        <f>IF(AND(C69&lt;&gt;"V", COUNTIFS(IM!$F:$F,A69, IM!$AD:$AD, "O", IM!$X:$X, "&gt;="&amp;$R$2, IM!$X:$X, "&lt;="&amp;$S$2)&gt;0), "V", "")</f>
        <v/>
      </c>
      <c r="E69" s="355">
        <f>IF(AND(C69&lt;&gt;"V",D69&lt;&gt;"V", COUNTIFS(IM!$F:$F, A69, IM!$AD:$AD, "O", IM!$X:$X, "&gt;="&amp;$R$3, IM!$X:$X, "&lt;="&amp;$S$3)&gt;0), "V", "")</f>
        <v/>
      </c>
      <c r="F69" s="233">
        <f>IF(COUNTBLANK(C69:E69)=3,"未保養","")</f>
        <v/>
      </c>
      <c r="G69" s="233">
        <f>IF(AND(VLOOKUP(A69,門市主檔!A:Y,25,FALSE)="STAR", VLOOKUP(A69,門市主檔!A:N,14,FALSE)=""), "未更換", IF(VLOOKUP(A69,門市主檔!A:Y,25,FALSE)&lt;&gt;"STAR", "無專案", "已更換"))</f>
        <v/>
      </c>
      <c r="H69" s="339">
        <f>VLOOKUP(A69,門市主檔!A:U,21,FALSE)</f>
        <v/>
      </c>
      <c r="I69" s="233">
        <f>VLOOKUP(A69,'0919門市清單主檔'!B:V,21,FALSE)</f>
        <v/>
      </c>
      <c r="J69" s="245" t="n">
        <v>45664.61111111111</v>
      </c>
      <c r="K69" s="234" t="n"/>
      <c r="L69" s="234" t="n"/>
      <c r="M69" s="234" t="n"/>
      <c r="N69" s="234" t="n"/>
      <c r="O69" s="234" t="n"/>
      <c r="P69" s="211" t="inlineStr">
        <is>
          <t>THILF0</t>
        </is>
      </c>
      <c r="Q69" s="241" t="inlineStr">
        <is>
          <t>萊爾富</t>
        </is>
      </c>
    </row>
    <row r="70" ht="19.5" customHeight="1" s="140">
      <c r="A70" s="233" t="n">
        <v>2014</v>
      </c>
      <c r="B70" s="233">
        <f>VLOOKUP(A70,門市主檔!A:B,2,FALSE)</f>
        <v/>
      </c>
      <c r="C70" s="355">
        <f>IF(COUNTIFS(IM!$F:$F,A70,IM!$AD:$AD,"O",IM!$X:$X,"&gt;="&amp;$R$1, IM!$X:$X,"&lt;="&amp;$S$1)&gt;0,"V","")</f>
        <v/>
      </c>
      <c r="D70" s="355">
        <f>IF(AND(C70&lt;&gt;"V", COUNTIFS(IM!$F:$F,A70, IM!$AD:$AD, "O", IM!$X:$X, "&gt;="&amp;$R$2, IM!$X:$X, "&lt;="&amp;$S$2)&gt;0), "V", "")</f>
        <v/>
      </c>
      <c r="E70" s="355">
        <f>IF(AND(C70&lt;&gt;"V",D70&lt;&gt;"V", COUNTIFS(IM!$F:$F, A70, IM!$AD:$AD, "O", IM!$X:$X, "&gt;="&amp;$R$3, IM!$X:$X, "&lt;="&amp;$S$3)&gt;0), "V", "")</f>
        <v/>
      </c>
      <c r="F70" s="233">
        <f>IF(COUNTBLANK(C70:E70)=3,"未保養","")</f>
        <v/>
      </c>
      <c r="G70" s="233">
        <f>IF(AND(VLOOKUP(A70,門市主檔!A:Y,25,FALSE)="STAR", VLOOKUP(A70,門市主檔!A:N,14,FALSE)=""), "未更換", IF(VLOOKUP(A70,門市主檔!A:Y,25,FALSE)&lt;&gt;"STAR", "無專案", "已更換"))</f>
        <v/>
      </c>
      <c r="H70" s="339">
        <f>VLOOKUP(A70,門市主檔!A:U,21,FALSE)</f>
        <v/>
      </c>
      <c r="I70" s="233">
        <f>VLOOKUP(A70,'0919門市清單主檔'!B:V,21,FALSE)</f>
        <v/>
      </c>
      <c r="J70" s="245" t="n">
        <v>45664.70486111111</v>
      </c>
      <c r="K70" s="234" t="n"/>
      <c r="L70" s="234" t="n"/>
      <c r="M70" s="234" t="n"/>
      <c r="N70" s="234" t="n"/>
      <c r="O70" s="234" t="n"/>
      <c r="P70" s="211" t="inlineStr">
        <is>
          <t>THILF0</t>
        </is>
      </c>
      <c r="Q70" s="241" t="inlineStr">
        <is>
          <t>萊爾富</t>
        </is>
      </c>
    </row>
    <row r="71" ht="19.5" customHeight="1" s="140">
      <c r="A71" s="233" t="n">
        <v>4539</v>
      </c>
      <c r="B71" s="233">
        <f>VLOOKUP(A71,門市主檔!A:B,2,FALSE)</f>
        <v/>
      </c>
      <c r="C71" s="355">
        <f>IF(COUNTIFS(IM!$F:$F,A71,IM!$AD:$AD,"O",IM!$X:$X,"&gt;="&amp;$R$1, IM!$X:$X,"&lt;="&amp;$S$1)&gt;0,"V","")</f>
        <v/>
      </c>
      <c r="D71" s="355">
        <f>IF(AND(C71&lt;&gt;"V", COUNTIFS(IM!$F:$F,A71, IM!$AD:$AD, "O", IM!$X:$X, "&gt;="&amp;$R$2, IM!$X:$X, "&lt;="&amp;$S$2)&gt;0), "V", "")</f>
        <v/>
      </c>
      <c r="E71" s="355">
        <f>IF(AND(C71&lt;&gt;"V",D71&lt;&gt;"V", COUNTIFS(IM!$F:$F, A71, IM!$AD:$AD, "O", IM!$X:$X, "&gt;="&amp;$R$3, IM!$X:$X, "&lt;="&amp;$S$3)&gt;0), "V", "")</f>
        <v/>
      </c>
      <c r="F71" s="233">
        <f>IF(COUNTBLANK(C71:E71)=3,"未保養","")</f>
        <v/>
      </c>
      <c r="G71" s="233">
        <f>IF(AND(VLOOKUP(A71,門市主檔!A:Y,25,FALSE)="STAR", VLOOKUP(A71,門市主檔!A:N,14,FALSE)=""), "未更換", IF(VLOOKUP(A71,門市主檔!A:Y,25,FALSE)&lt;&gt;"STAR", "無專案", "已更換"))</f>
        <v/>
      </c>
      <c r="H71" s="339">
        <f>VLOOKUP(A71,門市主檔!A:U,21,FALSE)</f>
        <v/>
      </c>
      <c r="I71" s="233">
        <f>VLOOKUP(A71,'0919門市清單主檔'!B:V,21,FALSE)</f>
        <v/>
      </c>
      <c r="J71" s="245" t="n">
        <v>45666.64444444444</v>
      </c>
      <c r="K71" s="234" t="n"/>
      <c r="L71" s="234" t="n"/>
      <c r="M71" s="234" t="n"/>
      <c r="N71" s="234" t="n"/>
      <c r="O71" s="234" t="n"/>
      <c r="P71" s="211" t="inlineStr">
        <is>
          <t>THILF0</t>
        </is>
      </c>
      <c r="Q71" s="241" t="inlineStr">
        <is>
          <t>萊爾富</t>
        </is>
      </c>
    </row>
    <row r="72" ht="19.5" customHeight="1" s="140">
      <c r="A72" s="233" t="n">
        <v>4804</v>
      </c>
      <c r="B72" s="233">
        <f>VLOOKUP(A72,門市主檔!A:B,2,FALSE)</f>
        <v/>
      </c>
      <c r="C72" s="355">
        <f>IF(COUNTIFS(IM!$F:$F,A72,IM!$AD:$AD,"O",IM!$X:$X,"&gt;="&amp;$R$1, IM!$X:$X,"&lt;="&amp;$S$1)&gt;0,"V","")</f>
        <v/>
      </c>
      <c r="D72" s="355">
        <f>IF(AND(C72&lt;&gt;"V", COUNTIFS(IM!$F:$F,A72, IM!$AD:$AD, "O", IM!$X:$X, "&gt;="&amp;$R$2, IM!$X:$X, "&lt;="&amp;$S$2)&gt;0), "V", "")</f>
        <v/>
      </c>
      <c r="E72" s="355">
        <f>IF(AND(C72&lt;&gt;"V",D72&lt;&gt;"V", COUNTIFS(IM!$F:$F, A72, IM!$AD:$AD, "O", IM!$X:$X, "&gt;="&amp;$R$3, IM!$X:$X, "&lt;="&amp;$S$3)&gt;0), "V", "")</f>
        <v/>
      </c>
      <c r="F72" s="233">
        <f>IF(COUNTBLANK(C72:E72)=3,"未保養","")</f>
        <v/>
      </c>
      <c r="G72" s="233">
        <f>IF(AND(VLOOKUP(A72,門市主檔!A:Y,25,FALSE)="STAR", VLOOKUP(A72,門市主檔!A:N,14,FALSE)=""), "未更換", IF(VLOOKUP(A72,門市主檔!A:Y,25,FALSE)&lt;&gt;"STAR", "無專案", "已更換"))</f>
        <v/>
      </c>
      <c r="H72" s="339">
        <f>VLOOKUP(A72,門市主檔!A:U,21,FALSE)</f>
        <v/>
      </c>
      <c r="I72" s="233">
        <f>VLOOKUP(A72,'0919門市清單主檔'!B:V,21,FALSE)</f>
        <v/>
      </c>
      <c r="J72" s="245" t="n">
        <v>45666.45069444444</v>
      </c>
      <c r="K72" s="234" t="n"/>
      <c r="L72" s="234" t="n"/>
      <c r="M72" s="234" t="n"/>
      <c r="N72" s="234" t="n"/>
      <c r="O72" s="234" t="n"/>
      <c r="P72" s="211" t="inlineStr">
        <is>
          <t>THILF0</t>
        </is>
      </c>
      <c r="Q72" s="241" t="inlineStr">
        <is>
          <t>萊爾富</t>
        </is>
      </c>
    </row>
    <row r="73" ht="19.5" customHeight="1" s="140">
      <c r="A73" s="233" t="n">
        <v>4260</v>
      </c>
      <c r="B73" s="233">
        <f>VLOOKUP(A73,門市主檔!A:B,2,FALSE)</f>
        <v/>
      </c>
      <c r="C73" s="355">
        <f>IF(COUNTIFS(IM!$F:$F,A73,IM!$AD:$AD,"O",IM!$X:$X,"&gt;="&amp;$R$1, IM!$X:$X,"&lt;="&amp;$S$1)&gt;0,"V","")</f>
        <v/>
      </c>
      <c r="D73" s="355">
        <f>IF(AND(C73&lt;&gt;"V", COUNTIFS(IM!$F:$F,A73, IM!$AD:$AD, "O", IM!$X:$X, "&gt;="&amp;$R$2, IM!$X:$X, "&lt;="&amp;$S$2)&gt;0), "V", "")</f>
        <v/>
      </c>
      <c r="E73" s="355">
        <f>IF(AND(C73&lt;&gt;"V",D73&lt;&gt;"V", COUNTIFS(IM!$F:$F, A73, IM!$AD:$AD, "O", IM!$X:$X, "&gt;="&amp;$R$3, IM!$X:$X, "&lt;="&amp;$S$3)&gt;0), "V", "")</f>
        <v/>
      </c>
      <c r="F73" s="233">
        <f>IF(COUNTBLANK(C73:E73)=3,"未保養","")</f>
        <v/>
      </c>
      <c r="G73" s="233">
        <f>IF(AND(VLOOKUP(A73,門市主檔!A:Y,25,FALSE)="STAR", VLOOKUP(A73,門市主檔!A:N,14,FALSE)=""), "未更換", IF(VLOOKUP(A73,門市主檔!A:Y,25,FALSE)&lt;&gt;"STAR", "無專案", "已更換"))</f>
        <v/>
      </c>
      <c r="H73" s="339">
        <f>VLOOKUP(A73,門市主檔!A:U,21,FALSE)</f>
        <v/>
      </c>
      <c r="I73" s="233">
        <f>VLOOKUP(A73,'0919門市清單主檔'!B:V,21,FALSE)</f>
        <v/>
      </c>
      <c r="J73" s="245" t="n">
        <v>45665.53472222222</v>
      </c>
      <c r="K73" s="211" t="n"/>
      <c r="L73" s="211" t="n"/>
      <c r="M73" s="211" t="n"/>
      <c r="N73" s="211" t="n"/>
      <c r="O73" s="211" t="n"/>
      <c r="P73" s="211" t="inlineStr">
        <is>
          <t>THILF0</t>
        </is>
      </c>
      <c r="Q73" s="241" t="inlineStr">
        <is>
          <t>萊爾富</t>
        </is>
      </c>
    </row>
    <row r="74" ht="19.5" customHeight="1" s="140">
      <c r="A74" s="233" t="inlineStr">
        <is>
          <t>D070</t>
        </is>
      </c>
      <c r="B74" s="233">
        <f>VLOOKUP(A74,門市主檔!A:B,2,FALSE)</f>
        <v/>
      </c>
      <c r="C74" s="355">
        <f>IF(COUNTIFS(IM!$F:$F,A74,IM!$AD:$AD,"O",IM!$X:$X,"&gt;="&amp;$R$1, IM!$X:$X,"&lt;="&amp;$S$1)&gt;0,"V","")</f>
        <v/>
      </c>
      <c r="D74" s="355">
        <f>IF(AND(C74&lt;&gt;"V", COUNTIFS(IM!$F:$F,A74, IM!$AD:$AD, "O", IM!$X:$X, "&gt;="&amp;$R$2, IM!$X:$X, "&lt;="&amp;$S$2)&gt;0), "V", "")</f>
        <v/>
      </c>
      <c r="E74" s="355">
        <f>IF(AND(C74&lt;&gt;"V",D74&lt;&gt;"V", COUNTIFS(IM!$F:$F, A74, IM!$AD:$AD, "O", IM!$X:$X, "&gt;="&amp;$R$3, IM!$X:$X, "&lt;="&amp;$S$3)&gt;0), "V", "")</f>
        <v/>
      </c>
      <c r="F74" s="233">
        <f>IF(COUNTBLANK(C74:E74)=3,"未保養","")</f>
        <v/>
      </c>
      <c r="G74" s="233">
        <f>IF(AND(VLOOKUP(A74,門市主檔!A:Y,25,FALSE)="STAR", VLOOKUP(A74,門市主檔!A:N,14,FALSE)=""), "未更換", IF(VLOOKUP(A74,門市主檔!A:Y,25,FALSE)&lt;&gt;"STAR", "無專案", "已更換"))</f>
        <v/>
      </c>
      <c r="H74" s="339">
        <f>VLOOKUP(A74,門市主檔!A:U,21,FALSE)</f>
        <v/>
      </c>
      <c r="I74" s="233">
        <f>VLOOKUP(A74,'0919門市清單主檔'!B:V,21,FALSE)</f>
        <v/>
      </c>
      <c r="J74" s="245" t="n">
        <v>45665.47916666666</v>
      </c>
      <c r="K74" s="234" t="n"/>
      <c r="L74" s="234" t="n"/>
      <c r="M74" s="234" t="n"/>
      <c r="N74" s="234" t="n"/>
      <c r="O74" s="234" t="n"/>
      <c r="P74" s="211" t="inlineStr">
        <is>
          <t>THILF0</t>
        </is>
      </c>
      <c r="Q74" s="241" t="inlineStr">
        <is>
          <t>萊爾富</t>
        </is>
      </c>
    </row>
    <row r="75" ht="19.5" customHeight="1" s="140">
      <c r="A75" s="233" t="n">
        <v>4084</v>
      </c>
      <c r="B75" s="233">
        <f>VLOOKUP(A75,門市主檔!A:B,2,FALSE)</f>
        <v/>
      </c>
      <c r="C75" s="355">
        <f>IF(COUNTIFS(IM!$F:$F,A75,IM!$AD:$AD,"O",IM!$X:$X,"&gt;="&amp;$R$1, IM!$X:$X,"&lt;="&amp;$S$1)&gt;0,"V","")</f>
        <v/>
      </c>
      <c r="D75" s="355">
        <f>IF(AND(C75&lt;&gt;"V", COUNTIFS(IM!$F:$F,A75, IM!$AD:$AD, "O", IM!$X:$X, "&gt;="&amp;$R$2, IM!$X:$X, "&lt;="&amp;$S$2)&gt;0), "V", "")</f>
        <v/>
      </c>
      <c r="E75" s="355">
        <f>IF(AND(C75&lt;&gt;"V",D75&lt;&gt;"V", COUNTIFS(IM!$F:$F, A75, IM!$AD:$AD, "O", IM!$X:$X, "&gt;="&amp;$R$3, IM!$X:$X, "&lt;="&amp;$S$3)&gt;0), "V", "")</f>
        <v/>
      </c>
      <c r="F75" s="233">
        <f>IF(COUNTBLANK(C75:E75)=3,"未保養","")</f>
        <v/>
      </c>
      <c r="G75" s="233">
        <f>IF(AND(VLOOKUP(A75,門市主檔!A:Y,25,FALSE)="STAR", VLOOKUP(A75,門市主檔!A:N,14,FALSE)=""), "未更換", IF(VLOOKUP(A75,門市主檔!A:Y,25,FALSE)&lt;&gt;"STAR", "無專案", "已更換"))</f>
        <v/>
      </c>
      <c r="H75" s="339">
        <f>VLOOKUP(A75,門市主檔!A:U,21,FALSE)</f>
        <v/>
      </c>
      <c r="I75" s="233">
        <f>VLOOKUP(A75,'0919門市清單主檔'!B:V,21,FALSE)</f>
        <v/>
      </c>
      <c r="J75" s="245" t="n">
        <v>45665.5</v>
      </c>
      <c r="K75" s="234" t="n"/>
      <c r="L75" s="234" t="n"/>
      <c r="M75" s="234" t="n"/>
      <c r="N75" s="234" t="n"/>
      <c r="O75" s="234" t="n"/>
      <c r="P75" s="211" t="inlineStr">
        <is>
          <t>THILF0</t>
        </is>
      </c>
      <c r="Q75" s="241" t="inlineStr">
        <is>
          <t>萊爾富</t>
        </is>
      </c>
    </row>
    <row r="76" ht="19.5" customHeight="1" s="140">
      <c r="A76" s="233" t="n">
        <v>4134</v>
      </c>
      <c r="B76" s="233">
        <f>VLOOKUP(A76,門市主檔!A:B,2,FALSE)</f>
        <v/>
      </c>
      <c r="C76" s="355">
        <f>IF(COUNTIFS(IM!$F:$F,A76,IM!$AD:$AD,"O",IM!$X:$X,"&gt;="&amp;$R$1, IM!$X:$X,"&lt;="&amp;$S$1)&gt;0,"V","")</f>
        <v/>
      </c>
      <c r="D76" s="355">
        <f>IF(AND(C76&lt;&gt;"V", COUNTIFS(IM!$F:$F,A76, IM!$AD:$AD, "O", IM!$X:$X, "&gt;="&amp;$R$2, IM!$X:$X, "&lt;="&amp;$S$2)&gt;0), "V", "")</f>
        <v/>
      </c>
      <c r="E76" s="355">
        <f>IF(AND(C76&lt;&gt;"V",D76&lt;&gt;"V", COUNTIFS(IM!$F:$F, A76, IM!$AD:$AD, "O", IM!$X:$X, "&gt;="&amp;$R$3, IM!$X:$X, "&lt;="&amp;$S$3)&gt;0), "V", "")</f>
        <v/>
      </c>
      <c r="F76" s="233">
        <f>IF(COUNTBLANK(C76:E76)=3,"未保養","")</f>
        <v/>
      </c>
      <c r="G76" s="233">
        <f>IF(AND(VLOOKUP(A76,門市主檔!A:Y,25,FALSE)="STAR", VLOOKUP(A76,門市主檔!A:N,14,FALSE)=""), "未更換", IF(VLOOKUP(A76,門市主檔!A:Y,25,FALSE)&lt;&gt;"STAR", "無專案", "已更換"))</f>
        <v/>
      </c>
      <c r="H76" s="339">
        <f>VLOOKUP(A76,門市主檔!A:U,21,FALSE)</f>
        <v/>
      </c>
      <c r="I76" s="233">
        <f>VLOOKUP(A76,'0919門市清單主檔'!B:V,21,FALSE)</f>
        <v/>
      </c>
      <c r="J76" s="245" t="n">
        <v>45665.61527777778</v>
      </c>
      <c r="K76" s="234" t="n"/>
      <c r="L76" s="234" t="n"/>
      <c r="M76" s="234" t="n"/>
      <c r="N76" s="234" t="n"/>
      <c r="O76" s="234" t="n"/>
      <c r="P76" s="211" t="inlineStr">
        <is>
          <t>THILF0</t>
        </is>
      </c>
      <c r="Q76" s="241" t="inlineStr">
        <is>
          <t>萊爾富</t>
        </is>
      </c>
    </row>
    <row r="77" ht="19.5" customHeight="1" s="140">
      <c r="A77" s="233" t="inlineStr">
        <is>
          <t>D649</t>
        </is>
      </c>
      <c r="B77" s="233">
        <f>VLOOKUP(A77,門市主檔!A:B,2,FALSE)</f>
        <v/>
      </c>
      <c r="C77" s="355">
        <f>IF(COUNTIFS(IM!$F:$F,A77,IM!$AD:$AD,"O",IM!$X:$X,"&gt;="&amp;$R$1, IM!$X:$X,"&lt;="&amp;$S$1)&gt;0,"V","")</f>
        <v/>
      </c>
      <c r="D77" s="355">
        <f>IF(AND(C77&lt;&gt;"V", COUNTIFS(IM!$F:$F,A77, IM!$AD:$AD, "O", IM!$X:$X, "&gt;="&amp;$R$2, IM!$X:$X, "&lt;="&amp;$S$2)&gt;0), "V", "")</f>
        <v/>
      </c>
      <c r="E77" s="355">
        <f>IF(AND(C77&lt;&gt;"V",D77&lt;&gt;"V", COUNTIFS(IM!$F:$F, A77, IM!$AD:$AD, "O", IM!$X:$X, "&gt;="&amp;$R$3, IM!$X:$X, "&lt;="&amp;$S$3)&gt;0), "V", "")</f>
        <v/>
      </c>
      <c r="F77" s="233">
        <f>IF(COUNTBLANK(C77:E77)=3,"未保養","")</f>
        <v/>
      </c>
      <c r="G77" s="233">
        <f>IF(AND(VLOOKUP(A77,門市主檔!A:Y,25,FALSE)="STAR", VLOOKUP(A77,門市主檔!A:N,14,FALSE)=""), "未更換", IF(VLOOKUP(A77,門市主檔!A:Y,25,FALSE)&lt;&gt;"STAR", "無專案", "已更換"))</f>
        <v/>
      </c>
      <c r="H77" s="339">
        <f>VLOOKUP(A77,門市主檔!A:U,21,FALSE)</f>
        <v/>
      </c>
      <c r="I77" s="233">
        <f>VLOOKUP(A77,'0919門市清單主檔'!B:V,21,FALSE)</f>
        <v/>
      </c>
      <c r="J77" s="245" t="n">
        <v>45665.67361111111</v>
      </c>
      <c r="K77" s="234" t="n"/>
      <c r="L77" s="234" t="n"/>
      <c r="M77" s="234" t="n"/>
      <c r="N77" s="234" t="n"/>
      <c r="O77" s="234" t="n"/>
      <c r="P77" s="211" t="n"/>
      <c r="Q77" s="241" t="inlineStr">
        <is>
          <t>萊爾富</t>
        </is>
      </c>
    </row>
    <row r="78" ht="19.5" customHeight="1" s="140">
      <c r="A78" s="233" t="inlineStr">
        <is>
          <t>D022</t>
        </is>
      </c>
      <c r="B78" s="233">
        <f>VLOOKUP(A78,門市主檔!A:B,2,FALSE)</f>
        <v/>
      </c>
      <c r="C78" s="355">
        <f>IF(COUNTIFS(IM!$F:$F,A78,IM!$AD:$AD,"O",IM!$X:$X,"&gt;="&amp;$R$1, IM!$X:$X,"&lt;="&amp;$S$1)&gt;0,"V","")</f>
        <v/>
      </c>
      <c r="D78" s="355">
        <f>IF(AND(C78&lt;&gt;"V", COUNTIFS(IM!$F:$F,A78, IM!$AD:$AD, "O", IM!$X:$X, "&gt;="&amp;$R$2, IM!$X:$X, "&lt;="&amp;$S$2)&gt;0), "V", "")</f>
        <v/>
      </c>
      <c r="E78" s="355">
        <f>IF(AND(C78&lt;&gt;"V",D78&lt;&gt;"V", COUNTIFS(IM!$F:$F, A78, IM!$AD:$AD, "O", IM!$X:$X, "&gt;="&amp;$R$3, IM!$X:$X, "&lt;="&amp;$S$3)&gt;0), "V", "")</f>
        <v/>
      </c>
      <c r="F78" s="233">
        <f>IF(COUNTBLANK(C78:E78)=3,"未保養","")</f>
        <v/>
      </c>
      <c r="G78" s="233">
        <f>IF(AND(VLOOKUP(A78,門市主檔!A:Y,25,FALSE)="STAR", VLOOKUP(A78,門市主檔!A:N,14,FALSE)=""), "未更換", IF(VLOOKUP(A78,門市主檔!A:Y,25,FALSE)&lt;&gt;"STAR", "無專案", "已更換"))</f>
        <v/>
      </c>
      <c r="H78" s="339">
        <f>VLOOKUP(A78,門市主檔!A:U,21,FALSE)</f>
        <v/>
      </c>
      <c r="I78" s="233">
        <f>VLOOKUP(A78,'0919門市清單主檔'!B:V,21,FALSE)</f>
        <v/>
      </c>
      <c r="J78" s="245" t="n">
        <v>45691.51388888889</v>
      </c>
      <c r="K78" s="234" t="n"/>
      <c r="L78" s="234" t="n"/>
      <c r="M78" s="234" t="n"/>
      <c r="N78" s="234" t="n"/>
      <c r="O78" s="234" t="n"/>
      <c r="P78" s="211" t="inlineStr">
        <is>
          <t>THILF0</t>
        </is>
      </c>
      <c r="Q78" s="241" t="inlineStr">
        <is>
          <t>萊爾富</t>
        </is>
      </c>
    </row>
    <row r="79" ht="19.5" customHeight="1" s="140">
      <c r="A79" s="233" t="n">
        <v>4977</v>
      </c>
      <c r="B79" s="233">
        <f>VLOOKUP(A79,門市主檔!A:B,2,FALSE)</f>
        <v/>
      </c>
      <c r="C79" s="355">
        <f>IF(COUNTIFS(IM!$F:$F,A79,IM!$AD:$AD,"O",IM!$X:$X,"&gt;="&amp;$R$1, IM!$X:$X,"&lt;="&amp;$S$1)&gt;0,"V","")</f>
        <v/>
      </c>
      <c r="D79" s="355">
        <f>IF(AND(C79&lt;&gt;"V", COUNTIFS(IM!$F:$F,A79, IM!$AD:$AD, "O", IM!$X:$X, "&gt;="&amp;$R$2, IM!$X:$X, "&lt;="&amp;$S$2)&gt;0), "V", "")</f>
        <v/>
      </c>
      <c r="E79" s="355">
        <f>IF(AND(C79&lt;&gt;"V",D79&lt;&gt;"V", COUNTIFS(IM!$F:$F, A79, IM!$AD:$AD, "O", IM!$X:$X, "&gt;="&amp;$R$3, IM!$X:$X, "&lt;="&amp;$S$3)&gt;0), "V", "")</f>
        <v/>
      </c>
      <c r="F79" s="233">
        <f>IF(COUNTBLANK(C79:E79)=3,"未保養","")</f>
        <v/>
      </c>
      <c r="G79" s="233">
        <f>IF(AND(VLOOKUP(A79,門市主檔!A:Y,25,FALSE)="STAR", VLOOKUP(A79,門市主檔!A:N,14,FALSE)=""), "未更換", IF(VLOOKUP(A79,門市主檔!A:Y,25,FALSE)&lt;&gt;"STAR", "無專案", "已更換"))</f>
        <v/>
      </c>
      <c r="H79" s="339">
        <f>VLOOKUP(A79,門市主檔!A:U,21,FALSE)</f>
        <v/>
      </c>
      <c r="I79" s="233">
        <f>VLOOKUP(A79,'0919門市清單主檔'!B:V,21,FALSE)</f>
        <v/>
      </c>
      <c r="J79" s="245" t="n">
        <v>45691.67083333333</v>
      </c>
      <c r="K79" s="234" t="n"/>
      <c r="L79" s="234" t="n"/>
      <c r="M79" s="234" t="n"/>
      <c r="N79" s="234" t="n"/>
      <c r="O79" s="234" t="n"/>
      <c r="P79" s="211" t="inlineStr">
        <is>
          <t>THILF0</t>
        </is>
      </c>
      <c r="Q79" s="241" t="inlineStr">
        <is>
          <t>萊爾富</t>
        </is>
      </c>
    </row>
    <row r="80" ht="19.5" customHeight="1" s="140">
      <c r="A80" s="233" t="n">
        <v>3359</v>
      </c>
      <c r="B80" s="233">
        <f>VLOOKUP(A80,門市主檔!A:B,2,FALSE)</f>
        <v/>
      </c>
      <c r="C80" s="355">
        <f>IF(COUNTIFS(IM!$F:$F,A80,IM!$AD:$AD,"O",IM!$X:$X,"&gt;="&amp;$R$1, IM!$X:$X,"&lt;="&amp;$S$1)&gt;0,"V","")</f>
        <v/>
      </c>
      <c r="D80" s="355">
        <f>IF(AND(C80&lt;&gt;"V", COUNTIFS(IM!$F:$F,A80, IM!$AD:$AD, "O", IM!$X:$X, "&gt;="&amp;$R$2, IM!$X:$X, "&lt;="&amp;$S$2)&gt;0), "V", "")</f>
        <v/>
      </c>
      <c r="E80" s="355">
        <f>IF(AND(C80&lt;&gt;"V",D80&lt;&gt;"V", COUNTIFS(IM!$F:$F, A80, IM!$AD:$AD, "O", IM!$X:$X, "&gt;="&amp;$R$3, IM!$X:$X, "&lt;="&amp;$S$3)&gt;0), "V", "")</f>
        <v/>
      </c>
      <c r="F80" s="233">
        <f>IF(COUNTBLANK(C80:E80)=3,"未保養","")</f>
        <v/>
      </c>
      <c r="G80" s="233">
        <f>IF(AND(VLOOKUP(A80,門市主檔!A:Y,25,FALSE)="STAR", VLOOKUP(A80,門市主檔!A:N,14,FALSE)=""), "未更換", IF(VLOOKUP(A80,門市主檔!A:Y,25,FALSE)&lt;&gt;"STAR", "無專案", "已更換"))</f>
        <v/>
      </c>
      <c r="H80" s="339">
        <f>VLOOKUP(A80,門市主檔!A:U,21,FALSE)</f>
        <v/>
      </c>
      <c r="I80" s="233">
        <f>VLOOKUP(A80,'0919門市清單主檔'!B:V,21,FALSE)</f>
        <v/>
      </c>
      <c r="J80" s="245" t="n">
        <v>45691.61458333334</v>
      </c>
      <c r="K80" s="234" t="n"/>
      <c r="L80" s="234" t="n"/>
      <c r="M80" s="234" t="n"/>
      <c r="N80" s="234" t="n"/>
      <c r="O80" s="234" t="n"/>
      <c r="P80" s="211" t="n"/>
      <c r="Q80" s="241" t="inlineStr">
        <is>
          <t>萊爾富</t>
        </is>
      </c>
    </row>
    <row r="81" ht="19.5" customHeight="1" s="140">
      <c r="A81" s="233" t="inlineStr">
        <is>
          <t>D191</t>
        </is>
      </c>
      <c r="B81" s="233">
        <f>VLOOKUP(A81,門市主檔!A:B,2,FALSE)</f>
        <v/>
      </c>
      <c r="C81" s="355">
        <f>IF(COUNTIFS(IM!$F:$F,A81,IM!$AD:$AD,"O",IM!$X:$X,"&gt;="&amp;$R$1, IM!$X:$X,"&lt;="&amp;$S$1)&gt;0,"V","")</f>
        <v/>
      </c>
      <c r="D81" s="355">
        <f>IF(AND(C81&lt;&gt;"V", COUNTIFS(IM!$F:$F,A81, IM!$AD:$AD, "O", IM!$X:$X, "&gt;="&amp;$R$2, IM!$X:$X, "&lt;="&amp;$S$2)&gt;0), "V", "")</f>
        <v/>
      </c>
      <c r="E81" s="355">
        <f>IF(AND(C81&lt;&gt;"V",D81&lt;&gt;"V", COUNTIFS(IM!$F:$F, A81, IM!$AD:$AD, "O", IM!$X:$X, "&gt;="&amp;$R$3, IM!$X:$X, "&lt;="&amp;$S$3)&gt;0), "V", "")</f>
        <v/>
      </c>
      <c r="F81" s="233">
        <f>IF(COUNTBLANK(C81:E81)=3,"未保養","")</f>
        <v/>
      </c>
      <c r="G81" s="233">
        <f>IF(AND(VLOOKUP(A81,門市主檔!A:Y,25,FALSE)="STAR", VLOOKUP(A81,門市主檔!A:N,14,FALSE)=""), "未更換", IF(VLOOKUP(A81,門市主檔!A:Y,25,FALSE)&lt;&gt;"STAR", "無專案", "已更換"))</f>
        <v/>
      </c>
      <c r="H81" s="339">
        <f>VLOOKUP(A81,門市主檔!A:U,21,FALSE)</f>
        <v/>
      </c>
      <c r="I81" s="233">
        <f>VLOOKUP(A81,'0919門市清單主檔'!B:V,21,FALSE)</f>
        <v/>
      </c>
      <c r="J81" s="245" t="n">
        <v>45691.65</v>
      </c>
      <c r="K81" s="234" t="n"/>
      <c r="L81" s="234" t="n"/>
      <c r="M81" s="234" t="n"/>
      <c r="N81" s="234" t="n"/>
      <c r="O81" s="234" t="n"/>
      <c r="P81" s="211" t="n"/>
      <c r="Q81" s="241" t="inlineStr">
        <is>
          <t>萊爾富</t>
        </is>
      </c>
    </row>
    <row r="82" ht="19.5" customHeight="1" s="140">
      <c r="A82" s="233" t="n">
        <v>4652</v>
      </c>
      <c r="B82" s="233">
        <f>VLOOKUP(A82,門市主檔!A:B,2,FALSE)</f>
        <v/>
      </c>
      <c r="C82" s="355">
        <f>IF(COUNTIFS(IM!$F:$F,A82,IM!$AD:$AD,"O",IM!$X:$X,"&gt;="&amp;$R$1, IM!$X:$X,"&lt;="&amp;$S$1)&gt;0,"V","")</f>
        <v/>
      </c>
      <c r="D82" s="355">
        <f>IF(AND(C82&lt;&gt;"V", COUNTIFS(IM!$F:$F,A82, IM!$AD:$AD, "O", IM!$X:$X, "&gt;="&amp;$R$2, IM!$X:$X, "&lt;="&amp;$S$2)&gt;0), "V", "")</f>
        <v/>
      </c>
      <c r="E82" s="355">
        <f>IF(AND(C82&lt;&gt;"V",D82&lt;&gt;"V", COUNTIFS(IM!$F:$F, A82, IM!$AD:$AD, "O", IM!$X:$X, "&gt;="&amp;$R$3, IM!$X:$X, "&lt;="&amp;$S$3)&gt;0), "V", "")</f>
        <v/>
      </c>
      <c r="F82" s="233">
        <f>IF(COUNTBLANK(C82:E82)=3,"未保養","")</f>
        <v/>
      </c>
      <c r="G82" s="233">
        <f>IF(AND(VLOOKUP(A82,門市主檔!A:Y,25,FALSE)="STAR", VLOOKUP(A82,門市主檔!A:N,14,FALSE)=""), "未更換", IF(VLOOKUP(A82,門市主檔!A:Y,25,FALSE)&lt;&gt;"STAR", "無專案", "已更換"))</f>
        <v/>
      </c>
      <c r="H82" s="339">
        <f>VLOOKUP(A82,門市主檔!A:U,21,FALSE)</f>
        <v/>
      </c>
      <c r="I82" s="233">
        <f>VLOOKUP(A82,'0919門市清單主檔'!B:V,21,FALSE)</f>
        <v/>
      </c>
      <c r="J82" s="245" t="n">
        <v>45673.65972222222</v>
      </c>
      <c r="K82" s="234" t="n"/>
      <c r="L82" s="234" t="n"/>
      <c r="M82" s="234" t="n"/>
      <c r="N82" s="234" t="n"/>
      <c r="O82" s="234" t="n"/>
      <c r="P82" s="211" t="inlineStr">
        <is>
          <t>THILF0</t>
        </is>
      </c>
      <c r="Q82" s="241" t="inlineStr">
        <is>
          <t>萊爾富</t>
        </is>
      </c>
    </row>
    <row r="83" ht="19.5" customHeight="1" s="140">
      <c r="A83" s="233" t="n">
        <v>4101</v>
      </c>
      <c r="B83" s="233">
        <f>VLOOKUP(A83,門市主檔!A:B,2,FALSE)</f>
        <v/>
      </c>
      <c r="C83" s="355">
        <f>IF(COUNTIFS(IM!$F:$F,A83,IM!$AD:$AD,"O",IM!$X:$X,"&gt;="&amp;$R$1, IM!$X:$X,"&lt;="&amp;$S$1)&gt;0,"V","")</f>
        <v/>
      </c>
      <c r="D83" s="355">
        <f>IF(AND(C83&lt;&gt;"V", COUNTIFS(IM!$F:$F,A83, IM!$AD:$AD, "O", IM!$X:$X, "&gt;="&amp;$R$2, IM!$X:$X, "&lt;="&amp;$S$2)&gt;0), "V", "")</f>
        <v/>
      </c>
      <c r="E83" s="355">
        <f>IF(AND(C83&lt;&gt;"V",D83&lt;&gt;"V", COUNTIFS(IM!$F:$F, A83, IM!$AD:$AD, "O", IM!$X:$X, "&gt;="&amp;$R$3, IM!$X:$X, "&lt;="&amp;$S$3)&gt;0), "V", "")</f>
        <v/>
      </c>
      <c r="F83" s="233">
        <f>IF(COUNTBLANK(C83:E83)=3,"未保養","")</f>
        <v/>
      </c>
      <c r="G83" s="233">
        <f>IF(AND(VLOOKUP(A83,門市主檔!A:Y,25,FALSE)="STAR", VLOOKUP(A83,門市主檔!A:N,14,FALSE)=""), "未更換", IF(VLOOKUP(A83,門市主檔!A:Y,25,FALSE)&lt;&gt;"STAR", "無專案", "已更換"))</f>
        <v/>
      </c>
      <c r="H83" s="339">
        <f>VLOOKUP(A83,門市主檔!A:U,21,FALSE)</f>
        <v/>
      </c>
      <c r="I83" s="233">
        <f>VLOOKUP(A83,'0919門市清單主檔'!B:V,21,FALSE)</f>
        <v/>
      </c>
      <c r="J83" s="245" t="n">
        <v>45691.48958333334</v>
      </c>
      <c r="K83" s="234" t="n"/>
      <c r="L83" s="234" t="n"/>
      <c r="M83" s="234" t="n"/>
      <c r="N83" s="234" t="n"/>
      <c r="O83" s="234" t="n"/>
      <c r="P83" s="211" t="inlineStr">
        <is>
          <t>THILF0</t>
        </is>
      </c>
      <c r="Q83" s="241" t="inlineStr">
        <is>
          <t>萊爾富</t>
        </is>
      </c>
    </row>
    <row r="84" ht="19.5" customHeight="1" s="140">
      <c r="A84" s="233" t="n">
        <v>2399</v>
      </c>
      <c r="B84" s="233">
        <f>VLOOKUP(A84,門市主檔!A:B,2,FALSE)</f>
        <v/>
      </c>
      <c r="C84" s="355">
        <f>IF(COUNTIFS(IM!$F:$F,A84,IM!$AD:$AD,"O",IM!$X:$X,"&gt;="&amp;$R$1, IM!$X:$X,"&lt;="&amp;$S$1)&gt;0,"V","")</f>
        <v/>
      </c>
      <c r="D84" s="355">
        <f>IF(AND(C84&lt;&gt;"V", COUNTIFS(IM!$F:$F,A84, IM!$AD:$AD, "O", IM!$X:$X, "&gt;="&amp;$R$2, IM!$X:$X, "&lt;="&amp;$S$2)&gt;0), "V", "")</f>
        <v/>
      </c>
      <c r="E84" s="355">
        <f>IF(AND(C84&lt;&gt;"V",D84&lt;&gt;"V", COUNTIFS(IM!$F:$F, A84, IM!$AD:$AD, "O", IM!$X:$X, "&gt;="&amp;$R$3, IM!$X:$X, "&lt;="&amp;$S$3)&gt;0), "V", "")</f>
        <v/>
      </c>
      <c r="F84" s="233">
        <f>IF(COUNTBLANK(C84:E84)=3,"未保養","")</f>
        <v/>
      </c>
      <c r="G84" s="233">
        <f>IF(AND(VLOOKUP(A84,門市主檔!A:Y,25,FALSE)="STAR", VLOOKUP(A84,門市主檔!A:N,14,FALSE)=""), "未更換", IF(VLOOKUP(A84,門市主檔!A:Y,25,FALSE)&lt;&gt;"STAR", "無專案", "已更換"))</f>
        <v/>
      </c>
      <c r="H84" s="339">
        <f>VLOOKUP(A84,門市主檔!A:U,21,FALSE)</f>
        <v/>
      </c>
      <c r="I84" s="233">
        <f>VLOOKUP(A84,'0919門市清單主檔'!B:V,21,FALSE)</f>
        <v/>
      </c>
      <c r="J84" s="245" t="n">
        <v>45673.69791666666</v>
      </c>
      <c r="K84" s="234" t="n"/>
      <c r="L84" s="234" t="n"/>
      <c r="M84" s="234" t="n"/>
      <c r="N84" s="234" t="n"/>
      <c r="O84" s="234" t="n"/>
      <c r="P84" s="211" t="n"/>
      <c r="Q84" s="241" t="inlineStr">
        <is>
          <t>萊爾富</t>
        </is>
      </c>
    </row>
    <row r="85" ht="19.5" customHeight="1" s="140">
      <c r="A85" s="233" t="inlineStr">
        <is>
          <t>D138</t>
        </is>
      </c>
      <c r="B85" s="233">
        <f>VLOOKUP(A85,門市主檔!A:B,2,FALSE)</f>
        <v/>
      </c>
      <c r="C85" s="355">
        <f>IF(COUNTIFS(IM!$F:$F,A85,IM!$AD:$AD,"O",IM!$X:$X,"&gt;="&amp;$R$1, IM!$X:$X,"&lt;="&amp;$S$1)&gt;0,"V","")</f>
        <v/>
      </c>
      <c r="D85" s="355">
        <f>IF(AND(C85&lt;&gt;"V", COUNTIFS(IM!$F:$F,A85, IM!$AD:$AD, "O", IM!$X:$X, "&gt;="&amp;$R$2, IM!$X:$X, "&lt;="&amp;$S$2)&gt;0), "V", "")</f>
        <v/>
      </c>
      <c r="E85" s="355">
        <f>IF(AND(C85&lt;&gt;"V",D85&lt;&gt;"V", COUNTIFS(IM!$F:$F, A85, IM!$AD:$AD, "O", IM!$X:$X, "&gt;="&amp;$R$3, IM!$X:$X, "&lt;="&amp;$S$3)&gt;0), "V", "")</f>
        <v/>
      </c>
      <c r="F85" s="233">
        <f>IF(COUNTBLANK(C85:E85)=3,"未保養","")</f>
        <v/>
      </c>
      <c r="G85" s="233">
        <f>IF(AND(VLOOKUP(A85,門市主檔!A:Y,25,FALSE)="STAR", VLOOKUP(A85,門市主檔!A:N,14,FALSE)=""), "未更換", IF(VLOOKUP(A85,門市主檔!A:Y,25,FALSE)&lt;&gt;"STAR", "無專案", "已更換"))</f>
        <v/>
      </c>
      <c r="H85" s="339">
        <f>VLOOKUP(A85,門市主檔!A:U,21,FALSE)</f>
        <v/>
      </c>
      <c r="I85" s="233">
        <f>VLOOKUP(A85,'0919門市清單主檔'!B:V,21,FALSE)</f>
        <v/>
      </c>
      <c r="J85" s="245" t="n">
        <v>45695.63055555556</v>
      </c>
      <c r="K85" s="234" t="n"/>
      <c r="L85" s="234" t="n"/>
      <c r="M85" s="234" t="n"/>
      <c r="N85" s="234" t="n"/>
      <c r="O85" s="234" t="n"/>
      <c r="P85" s="211" t="n"/>
      <c r="Q85" s="241" t="inlineStr">
        <is>
          <t>萊爾富</t>
        </is>
      </c>
    </row>
    <row r="86" ht="19.5" customHeight="1" s="140">
      <c r="A86" s="233" t="n">
        <v>4083</v>
      </c>
      <c r="B86" s="233">
        <f>VLOOKUP(A86,門市主檔!A:B,2,FALSE)</f>
        <v/>
      </c>
      <c r="C86" s="355">
        <f>IF(COUNTIFS(IM!$F:$F,A86,IM!$AD:$AD,"O",IM!$X:$X,"&gt;="&amp;$R$1, IM!$X:$X,"&lt;="&amp;$S$1)&gt;0,"V","")</f>
        <v/>
      </c>
      <c r="D86" s="355">
        <f>IF(AND(C86&lt;&gt;"V", COUNTIFS(IM!$F:$F,A86, IM!$AD:$AD, "O", IM!$X:$X, "&gt;="&amp;$R$2, IM!$X:$X, "&lt;="&amp;$S$2)&gt;0), "V", "")</f>
        <v/>
      </c>
      <c r="E86" s="355">
        <f>IF(AND(C86&lt;&gt;"V",D86&lt;&gt;"V", COUNTIFS(IM!$F:$F, A86, IM!$AD:$AD, "O", IM!$X:$X, "&gt;="&amp;$R$3, IM!$X:$X, "&lt;="&amp;$S$3)&gt;0), "V", "")</f>
        <v/>
      </c>
      <c r="F86" s="233">
        <f>IF(COUNTBLANK(C86:E86)=3,"未保養","")</f>
        <v/>
      </c>
      <c r="G86" s="233">
        <f>IF(AND(VLOOKUP(A86,門市主檔!A:Y,25,FALSE)="STAR", VLOOKUP(A86,門市主檔!A:N,14,FALSE)=""), "未更換", IF(VLOOKUP(A86,門市主檔!A:Y,25,FALSE)&lt;&gt;"STAR", "無專案", "已更換"))</f>
        <v/>
      </c>
      <c r="H86" s="339">
        <f>VLOOKUP(A86,門市主檔!A:U,21,FALSE)</f>
        <v/>
      </c>
      <c r="I86" s="233">
        <f>VLOOKUP(A86,'0919門市清單主檔'!B:V,21,FALSE)</f>
        <v/>
      </c>
      <c r="J86" s="245" t="n">
        <v>45694.47222222222</v>
      </c>
      <c r="K86" s="234" t="n"/>
      <c r="L86" s="234" t="n"/>
      <c r="M86" s="234" t="n"/>
      <c r="N86" s="234" t="n"/>
      <c r="O86" s="234" t="n"/>
      <c r="P86" s="211" t="inlineStr">
        <is>
          <t>THILF0</t>
        </is>
      </c>
      <c r="Q86" s="241" t="inlineStr">
        <is>
          <t>萊爾富</t>
        </is>
      </c>
    </row>
    <row r="87" ht="19.5" customHeight="1" s="140">
      <c r="A87" s="233" t="n">
        <v>4698</v>
      </c>
      <c r="B87" s="233">
        <f>VLOOKUP(A87,門市主檔!A:B,2,FALSE)</f>
        <v/>
      </c>
      <c r="C87" s="355">
        <f>IF(COUNTIFS(IM!$F:$F,A87,IM!$AD:$AD,"O",IM!$X:$X,"&gt;="&amp;$R$1, IM!$X:$X,"&lt;="&amp;$S$1)&gt;0,"V","")</f>
        <v/>
      </c>
      <c r="D87" s="355">
        <f>IF(AND(C87&lt;&gt;"V", COUNTIFS(IM!$F:$F,A87, IM!$AD:$AD, "O", IM!$X:$X, "&gt;="&amp;$R$2, IM!$X:$X, "&lt;="&amp;$S$2)&gt;0), "V", "")</f>
        <v/>
      </c>
      <c r="E87" s="355">
        <f>IF(AND(C87&lt;&gt;"V",D87&lt;&gt;"V", COUNTIFS(IM!$F:$F, A87, IM!$AD:$AD, "O", IM!$X:$X, "&gt;="&amp;$R$3, IM!$X:$X, "&lt;="&amp;$S$3)&gt;0), "V", "")</f>
        <v/>
      </c>
      <c r="F87" s="233">
        <f>IF(COUNTBLANK(C87:E87)=3,"未保養","")</f>
        <v/>
      </c>
      <c r="G87" s="233">
        <f>IF(AND(VLOOKUP(A87,門市主檔!A:Y,25,FALSE)="STAR", VLOOKUP(A87,門市主檔!A:N,14,FALSE)=""), "未更換", IF(VLOOKUP(A87,門市主檔!A:Y,25,FALSE)&lt;&gt;"STAR", "無專案", "已更換"))</f>
        <v/>
      </c>
      <c r="H87" s="339">
        <f>VLOOKUP(A87,門市主檔!A:U,21,FALSE)</f>
        <v/>
      </c>
      <c r="I87" s="233">
        <f>VLOOKUP(A87,'0919門市清單主檔'!B:V,21,FALSE)</f>
        <v/>
      </c>
      <c r="J87" s="245" t="n">
        <v>45695.66944444444</v>
      </c>
      <c r="K87" s="234" t="n"/>
      <c r="L87" s="234" t="n"/>
      <c r="M87" s="234" t="n"/>
      <c r="N87" s="234" t="n"/>
      <c r="O87" s="234" t="n"/>
      <c r="P87" s="211" t="inlineStr">
        <is>
          <t>THILF0</t>
        </is>
      </c>
      <c r="Q87" s="241" t="inlineStr">
        <is>
          <t>萊爾富</t>
        </is>
      </c>
    </row>
    <row r="88" ht="19.5" customHeight="1" s="140">
      <c r="A88" s="233" t="inlineStr">
        <is>
          <t>D087</t>
        </is>
      </c>
      <c r="B88" s="233">
        <f>VLOOKUP(A88,門市主檔!A:B,2,FALSE)</f>
        <v/>
      </c>
      <c r="C88" s="355">
        <f>IF(COUNTIFS(IM!$F:$F,A88,IM!$AD:$AD,"O",IM!$X:$X,"&gt;="&amp;$R$1, IM!$X:$X,"&lt;="&amp;$S$1)&gt;0,"V","")</f>
        <v/>
      </c>
      <c r="D88" s="355">
        <f>IF(AND(C88&lt;&gt;"V", COUNTIFS(IM!$F:$F,A88, IM!$AD:$AD, "O", IM!$X:$X, "&gt;="&amp;$R$2, IM!$X:$X, "&lt;="&amp;$S$2)&gt;0), "V", "")</f>
        <v/>
      </c>
      <c r="E88" s="355">
        <f>IF(AND(C88&lt;&gt;"V",D88&lt;&gt;"V", COUNTIFS(IM!$F:$F, A88, IM!$AD:$AD, "O", IM!$X:$X, "&gt;="&amp;$R$3, IM!$X:$X, "&lt;="&amp;$S$3)&gt;0), "V", "")</f>
        <v/>
      </c>
      <c r="F88" s="233">
        <f>IF(COUNTBLANK(C88:E88)=3,"未保養","")</f>
        <v/>
      </c>
      <c r="G88" s="233">
        <f>IF(AND(VLOOKUP(A88,門市主檔!A:Y,25,FALSE)="STAR", VLOOKUP(A88,門市主檔!A:N,14,FALSE)=""), "未更換", IF(VLOOKUP(A88,門市主檔!A:Y,25,FALSE)&lt;&gt;"STAR", "無專案", "已更換"))</f>
        <v/>
      </c>
      <c r="H88" s="339">
        <f>VLOOKUP(A88,門市主檔!A:U,21,FALSE)</f>
        <v/>
      </c>
      <c r="I88" s="233">
        <f>VLOOKUP(A88,'0919門市清單主檔'!B:V,21,FALSE)</f>
        <v/>
      </c>
      <c r="J88" s="245" t="n">
        <v>45695.61180555556</v>
      </c>
      <c r="K88" s="234" t="n"/>
      <c r="L88" s="234" t="n"/>
      <c r="M88" s="234" t="n"/>
      <c r="N88" s="234" t="n"/>
      <c r="O88" s="234" t="n"/>
      <c r="P88" s="211" t="inlineStr">
        <is>
          <t>THILF0</t>
        </is>
      </c>
      <c r="Q88" s="241" t="inlineStr">
        <is>
          <t>萊爾富</t>
        </is>
      </c>
    </row>
    <row r="89" ht="19.5" customHeight="1" s="140">
      <c r="A89" s="233" t="n">
        <v>4845</v>
      </c>
      <c r="B89" s="233">
        <f>VLOOKUP(A89,門市主檔!A:B,2,FALSE)</f>
        <v/>
      </c>
      <c r="C89" s="355">
        <f>IF(COUNTIFS(IM!$F:$F,A89,IM!$AD:$AD,"O",IM!$X:$X,"&gt;="&amp;$R$1, IM!$X:$X,"&lt;="&amp;$S$1)&gt;0,"V","")</f>
        <v/>
      </c>
      <c r="D89" s="355">
        <f>IF(AND(C89&lt;&gt;"V", COUNTIFS(IM!$F:$F,A89, IM!$AD:$AD, "O", IM!$X:$X, "&gt;="&amp;$R$2, IM!$X:$X, "&lt;="&amp;$S$2)&gt;0), "V", "")</f>
        <v/>
      </c>
      <c r="E89" s="355">
        <f>IF(AND(C89&lt;&gt;"V",D89&lt;&gt;"V", COUNTIFS(IM!$F:$F, A89, IM!$AD:$AD, "O", IM!$X:$X, "&gt;="&amp;$R$3, IM!$X:$X, "&lt;="&amp;$S$3)&gt;0), "V", "")</f>
        <v/>
      </c>
      <c r="F89" s="233">
        <f>IF(COUNTBLANK(C89:E89)=3,"未保養","")</f>
        <v/>
      </c>
      <c r="G89" s="233">
        <f>IF(AND(VLOOKUP(A89,門市主檔!A:Y,25,FALSE)="STAR", VLOOKUP(A89,門市主檔!A:N,14,FALSE)=""), "未更換", IF(VLOOKUP(A89,門市主檔!A:Y,25,FALSE)&lt;&gt;"STAR", "無專案", "已更換"))</f>
        <v/>
      </c>
      <c r="H89" s="339">
        <f>VLOOKUP(A89,門市主檔!A:U,21,FALSE)</f>
        <v/>
      </c>
      <c r="I89" s="233">
        <f>VLOOKUP(A89,'0919門市清單主檔'!B:V,21,FALSE)</f>
        <v/>
      </c>
      <c r="J89" s="245" t="n">
        <v>45679.60486111111</v>
      </c>
      <c r="K89" s="234" t="n"/>
      <c r="L89" s="234" t="n"/>
      <c r="M89" s="234" t="n"/>
      <c r="N89" s="234" t="n"/>
      <c r="O89" s="234" t="n"/>
      <c r="P89" s="211" t="inlineStr">
        <is>
          <t>THILF0</t>
        </is>
      </c>
      <c r="Q89" s="241" t="inlineStr">
        <is>
          <t>萊爾富</t>
        </is>
      </c>
    </row>
    <row r="90" ht="19.5" customHeight="1" s="140">
      <c r="A90" s="233" t="n">
        <v>2267</v>
      </c>
      <c r="B90" s="233">
        <f>VLOOKUP(A90,門市主檔!A:B,2,FALSE)</f>
        <v/>
      </c>
      <c r="C90" s="355">
        <f>IF(COUNTIFS(IM!$F:$F,A90,IM!$AD:$AD,"O",IM!$X:$X,"&gt;="&amp;$R$1, IM!$X:$X,"&lt;="&amp;$S$1)&gt;0,"V","")</f>
        <v/>
      </c>
      <c r="D90" s="355">
        <f>IF(AND(C90&lt;&gt;"V", COUNTIFS(IM!$F:$F,A90, IM!$AD:$AD, "O", IM!$X:$X, "&gt;="&amp;$R$2, IM!$X:$X, "&lt;="&amp;$S$2)&gt;0), "V", "")</f>
        <v/>
      </c>
      <c r="E90" s="355">
        <f>IF(AND(C90&lt;&gt;"V",D90&lt;&gt;"V", COUNTIFS(IM!$F:$F, A90, IM!$AD:$AD, "O", IM!$X:$X, "&gt;="&amp;$R$3, IM!$X:$X, "&lt;="&amp;$S$3)&gt;0), "V", "")</f>
        <v/>
      </c>
      <c r="F90" s="233">
        <f>IF(COUNTBLANK(C90:E90)=3,"未保養","")</f>
        <v/>
      </c>
      <c r="G90" s="233">
        <f>IF(AND(VLOOKUP(A90,門市主檔!A:Y,25,FALSE)="STAR", VLOOKUP(A90,門市主檔!A:N,14,FALSE)=""), "未更換", IF(VLOOKUP(A90,門市主檔!A:Y,25,FALSE)&lt;&gt;"STAR", "無專案", "已更換"))</f>
        <v/>
      </c>
      <c r="H90" s="339">
        <f>VLOOKUP(A90,門市主檔!A:U,21,FALSE)</f>
        <v/>
      </c>
      <c r="I90" s="233">
        <f>VLOOKUP(A90,'0919門市清單主檔'!B:V,21,FALSE)</f>
        <v/>
      </c>
      <c r="J90" s="245" t="n">
        <v>45679.55833333333</v>
      </c>
      <c r="K90" s="234" t="n"/>
      <c r="L90" s="234" t="n"/>
      <c r="M90" s="234" t="n"/>
      <c r="N90" s="234" t="n"/>
      <c r="O90" s="234" t="n"/>
      <c r="P90" s="211" t="inlineStr">
        <is>
          <t>THILF0</t>
        </is>
      </c>
      <c r="Q90" s="241" t="inlineStr">
        <is>
          <t>萊爾富</t>
        </is>
      </c>
    </row>
    <row r="91" ht="19.5" customHeight="1" s="140">
      <c r="A91" s="233" t="n">
        <v>4906</v>
      </c>
      <c r="B91" s="233">
        <f>VLOOKUP(A91,門市主檔!A:B,2,FALSE)</f>
        <v/>
      </c>
      <c r="C91" s="355">
        <f>IF(COUNTIFS(IM!$F:$F,A91,IM!$AD:$AD,"O",IM!$X:$X,"&gt;="&amp;$R$1, IM!$X:$X,"&lt;="&amp;$S$1)&gt;0,"V","")</f>
        <v/>
      </c>
      <c r="D91" s="355">
        <f>IF(AND(C91&lt;&gt;"V", COUNTIFS(IM!$F:$F,A91, IM!$AD:$AD, "O", IM!$X:$X, "&gt;="&amp;$R$2, IM!$X:$X, "&lt;="&amp;$S$2)&gt;0), "V", "")</f>
        <v/>
      </c>
      <c r="E91" s="355">
        <f>IF(AND(C91&lt;&gt;"V",D91&lt;&gt;"V", COUNTIFS(IM!$F:$F, A91, IM!$AD:$AD, "O", IM!$X:$X, "&gt;="&amp;$R$3, IM!$X:$X, "&lt;="&amp;$S$3)&gt;0), "V", "")</f>
        <v/>
      </c>
      <c r="F91" s="233">
        <f>IF(COUNTBLANK(C91:E91)=3,"未保養","")</f>
        <v/>
      </c>
      <c r="G91" s="233">
        <f>IF(AND(VLOOKUP(A91,門市主檔!A:Y,25,FALSE)="STAR", VLOOKUP(A91,門市主檔!A:N,14,FALSE)=""), "未更換", IF(VLOOKUP(A91,門市主檔!A:Y,25,FALSE)&lt;&gt;"STAR", "無專案", "已更換"))</f>
        <v/>
      </c>
      <c r="H91" s="339">
        <f>VLOOKUP(A91,門市主檔!A:U,21,FALSE)</f>
        <v/>
      </c>
      <c r="I91" s="233">
        <f>VLOOKUP(A91,'0919門市清單主檔'!B:V,21,FALSE)</f>
        <v/>
      </c>
      <c r="J91" s="245" t="n">
        <v>45679.57708333333</v>
      </c>
      <c r="K91" s="234" t="n"/>
      <c r="L91" s="234" t="n"/>
      <c r="M91" s="234" t="n"/>
      <c r="N91" s="234" t="n"/>
      <c r="O91" s="234" t="n"/>
      <c r="P91" s="211" t="n"/>
      <c r="Q91" s="241" t="inlineStr">
        <is>
          <t>萊爾富</t>
        </is>
      </c>
    </row>
    <row r="92" ht="19.5" customHeight="1" s="140">
      <c r="A92" s="233" t="n">
        <v>2897</v>
      </c>
      <c r="B92" s="233">
        <f>VLOOKUP(A92,門市主檔!A:B,2,FALSE)</f>
        <v/>
      </c>
      <c r="C92" s="355">
        <f>IF(COUNTIFS(IM!$F:$F,A92,IM!$AD:$AD,"O",IM!$X:$X,"&gt;="&amp;$R$1, IM!$X:$X,"&lt;="&amp;$S$1)&gt;0,"V","")</f>
        <v/>
      </c>
      <c r="D92" s="355">
        <f>IF(AND(C92&lt;&gt;"V", COUNTIFS(IM!$F:$F,A92, IM!$AD:$AD, "O", IM!$X:$X, "&gt;="&amp;$R$2, IM!$X:$X, "&lt;="&amp;$S$2)&gt;0), "V", "")</f>
        <v/>
      </c>
      <c r="E92" s="355">
        <f>IF(AND(C92&lt;&gt;"V",D92&lt;&gt;"V", COUNTIFS(IM!$F:$F, A92, IM!$AD:$AD, "O", IM!$X:$X, "&gt;="&amp;$R$3, IM!$X:$X, "&lt;="&amp;$S$3)&gt;0), "V", "")</f>
        <v/>
      </c>
      <c r="F92" s="233">
        <f>IF(COUNTBLANK(C92:E92)=3,"未保養","")</f>
        <v/>
      </c>
      <c r="G92" s="233">
        <f>IF(AND(VLOOKUP(A92,門市主檔!A:Y,25,FALSE)="STAR", VLOOKUP(A92,門市主檔!A:N,14,FALSE)=""), "未更換", IF(VLOOKUP(A92,門市主檔!A:Y,25,FALSE)&lt;&gt;"STAR", "無專案", "已更換"))</f>
        <v/>
      </c>
      <c r="H92" s="339">
        <f>VLOOKUP(A92,門市主檔!A:U,21,FALSE)</f>
        <v/>
      </c>
      <c r="I92" s="233">
        <f>VLOOKUP(A92,'0919門市清單主檔'!B:V,21,FALSE)</f>
        <v/>
      </c>
      <c r="J92" s="245" t="n">
        <v>45730.5125</v>
      </c>
      <c r="K92" s="234" t="n"/>
      <c r="L92" s="234" t="n"/>
      <c r="M92" s="234" t="n"/>
      <c r="N92" s="234" t="n"/>
      <c r="O92" s="234" t="n"/>
      <c r="P92" s="211" t="n"/>
      <c r="Q92" s="241" t="inlineStr">
        <is>
          <t>萊爾富</t>
        </is>
      </c>
    </row>
    <row r="93" ht="19.5" customHeight="1" s="140">
      <c r="A93" s="233" t="n">
        <v>4298</v>
      </c>
      <c r="B93" s="233">
        <f>VLOOKUP(A93,門市主檔!A:B,2,FALSE)</f>
        <v/>
      </c>
      <c r="C93" s="355">
        <f>IF(COUNTIFS(IM!$F:$F,A93,IM!$AD:$AD,"O",IM!$X:$X,"&gt;="&amp;$R$1, IM!$X:$X,"&lt;="&amp;$S$1)&gt;0,"V","")</f>
        <v/>
      </c>
      <c r="D93" s="355">
        <f>IF(AND(C93&lt;&gt;"V", COUNTIFS(IM!$F:$F,A93, IM!$AD:$AD, "O", IM!$X:$X, "&gt;="&amp;$R$2, IM!$X:$X, "&lt;="&amp;$S$2)&gt;0), "V", "")</f>
        <v/>
      </c>
      <c r="E93" s="355">
        <f>IF(AND(C93&lt;&gt;"V",D93&lt;&gt;"V", COUNTIFS(IM!$F:$F, A93, IM!$AD:$AD, "O", IM!$X:$X, "&gt;="&amp;$R$3, IM!$X:$X, "&lt;="&amp;$S$3)&gt;0), "V", "")</f>
        <v/>
      </c>
      <c r="F93" s="233">
        <f>IF(COUNTBLANK(C93:E93)=3,"未保養","")</f>
        <v/>
      </c>
      <c r="G93" s="233">
        <f>IF(AND(VLOOKUP(A93,門市主檔!A:Y,25,FALSE)="STAR", VLOOKUP(A93,門市主檔!A:N,14,FALSE)=""), "未更換", IF(VLOOKUP(A93,門市主檔!A:Y,25,FALSE)&lt;&gt;"STAR", "無專案", "已更換"))</f>
        <v/>
      </c>
      <c r="H93" s="339">
        <f>VLOOKUP(A93,門市主檔!A:U,21,FALSE)</f>
        <v/>
      </c>
      <c r="I93" s="233">
        <f>VLOOKUP(A93,'0919門市清單主檔'!B:V,21,FALSE)</f>
        <v/>
      </c>
      <c r="J93" s="245" t="n">
        <v>45730.58888888889</v>
      </c>
      <c r="K93" s="234" t="n"/>
      <c r="L93" s="234" t="n"/>
      <c r="M93" s="234" t="n"/>
      <c r="N93" s="234" t="n"/>
      <c r="O93" s="234" t="n"/>
      <c r="P93" s="211" t="n"/>
      <c r="Q93" s="241" t="inlineStr">
        <is>
          <t>萊爾富</t>
        </is>
      </c>
    </row>
    <row r="94" ht="19.5" customHeight="1" s="140">
      <c r="A94" s="233" t="n">
        <v>4788</v>
      </c>
      <c r="B94" s="233">
        <f>VLOOKUP(A94,門市主檔!A:B,2,FALSE)</f>
        <v/>
      </c>
      <c r="C94" s="355">
        <f>IF(COUNTIFS(IM!$F:$F,A94,IM!$AD:$AD,"O",IM!$X:$X,"&gt;="&amp;$R$1, IM!$X:$X,"&lt;="&amp;$S$1)&gt;0,"V","")</f>
        <v/>
      </c>
      <c r="D94" s="355">
        <f>IF(AND(C94&lt;&gt;"V", COUNTIFS(IM!$F:$F,A94, IM!$AD:$AD, "O", IM!$X:$X, "&gt;="&amp;$R$2, IM!$X:$X, "&lt;="&amp;$S$2)&gt;0), "V", "")</f>
        <v/>
      </c>
      <c r="E94" s="355">
        <f>IF(AND(C94&lt;&gt;"V",D94&lt;&gt;"V", COUNTIFS(IM!$F:$F, A94, IM!$AD:$AD, "O", IM!$X:$X, "&gt;="&amp;$R$3, IM!$X:$X, "&lt;="&amp;$S$3)&gt;0), "V", "")</f>
        <v/>
      </c>
      <c r="F94" s="233">
        <f>IF(COUNTBLANK(C94:E94)=3,"未保養","")</f>
        <v/>
      </c>
      <c r="G94" s="233">
        <f>IF(AND(VLOOKUP(A94,門市主檔!A:Y,25,FALSE)="STAR", VLOOKUP(A94,門市主檔!A:N,14,FALSE)=""), "未更換", IF(VLOOKUP(A94,門市主檔!A:Y,25,FALSE)&lt;&gt;"STAR", "無專案", "已更換"))</f>
        <v/>
      </c>
      <c r="H94" s="339">
        <f>VLOOKUP(A94,門市主檔!A:U,21,FALSE)</f>
        <v/>
      </c>
      <c r="I94" s="233">
        <f>VLOOKUP(A94,'0919門市清單主檔'!B:V,21,FALSE)</f>
        <v/>
      </c>
      <c r="J94" s="245" t="n">
        <v>45730.56805555556</v>
      </c>
      <c r="K94" s="234" t="n"/>
      <c r="L94" s="234" t="n"/>
      <c r="M94" s="234" t="n"/>
      <c r="N94" s="234" t="n"/>
      <c r="O94" s="234" t="n"/>
      <c r="P94" s="211" t="n"/>
      <c r="Q94" s="241" t="inlineStr">
        <is>
          <t>萊爾富</t>
        </is>
      </c>
    </row>
    <row r="95" ht="19.5" customHeight="1" s="140">
      <c r="A95" s="233" t="n">
        <v>5060</v>
      </c>
      <c r="B95" s="233">
        <f>VLOOKUP(A95,門市主檔!A:B,2,FALSE)</f>
        <v/>
      </c>
      <c r="C95" s="355">
        <f>IF(COUNTIFS(IM!$F:$F,A95,IM!$AD:$AD,"O",IM!$X:$X,"&gt;="&amp;$R$1, IM!$X:$X,"&lt;="&amp;$S$1)&gt;0,"V","")</f>
        <v/>
      </c>
      <c r="D95" s="355">
        <f>IF(AND(C95&lt;&gt;"V", COUNTIFS(IM!$F:$F,A95, IM!$AD:$AD, "O", IM!$X:$X, "&gt;="&amp;$R$2, IM!$X:$X, "&lt;="&amp;$S$2)&gt;0), "V", "")</f>
        <v/>
      </c>
      <c r="E95" s="355">
        <f>IF(AND(C95&lt;&gt;"V",D95&lt;&gt;"V", COUNTIFS(IM!$F:$F, A95, IM!$AD:$AD, "O", IM!$X:$X, "&gt;="&amp;$R$3, IM!$X:$X, "&lt;="&amp;$S$3)&gt;0), "V", "")</f>
        <v/>
      </c>
      <c r="F95" s="233">
        <f>IF(COUNTBLANK(C95:E95)=3,"未保養","")</f>
        <v/>
      </c>
      <c r="G95" s="233">
        <f>IF(AND(VLOOKUP(A95,門市主檔!A:Y,25,FALSE)="STAR", VLOOKUP(A95,門市主檔!A:N,14,FALSE)=""), "未更換", IF(VLOOKUP(A95,門市主檔!A:Y,25,FALSE)&lt;&gt;"STAR", "無專案", "已更換"))</f>
        <v/>
      </c>
      <c r="H95" s="339">
        <f>VLOOKUP(A95,門市主檔!A:U,21,FALSE)</f>
        <v/>
      </c>
      <c r="I95" s="233">
        <f>VLOOKUP(A95,'0919門市清單主檔'!B:V,21,FALSE)</f>
        <v/>
      </c>
      <c r="J95" s="245" t="n">
        <v>45730.65277777778</v>
      </c>
      <c r="K95" s="234" t="n"/>
      <c r="L95" s="234" t="n"/>
      <c r="M95" s="234" t="n"/>
      <c r="N95" s="234" t="n"/>
      <c r="O95" s="234" t="n"/>
      <c r="P95" s="211" t="n"/>
      <c r="Q95" s="241" t="inlineStr">
        <is>
          <t>萊爾富</t>
        </is>
      </c>
    </row>
    <row r="96" ht="19.5" customHeight="1" s="140">
      <c r="A96" s="233" t="n">
        <v>3751</v>
      </c>
      <c r="B96" s="233">
        <f>VLOOKUP(A96,門市主檔!A:B,2,FALSE)</f>
        <v/>
      </c>
      <c r="C96" s="355">
        <f>IF(COUNTIFS(IM!$F:$F,A96,IM!$AD:$AD,"O",IM!$X:$X,"&gt;="&amp;$R$1, IM!$X:$X,"&lt;="&amp;$S$1)&gt;0,"V","")</f>
        <v/>
      </c>
      <c r="D96" s="355">
        <f>IF(AND(C96&lt;&gt;"V", COUNTIFS(IM!$F:$F,A96, IM!$AD:$AD, "O", IM!$X:$X, "&gt;="&amp;$R$2, IM!$X:$X, "&lt;="&amp;$S$2)&gt;0), "V", "")</f>
        <v/>
      </c>
      <c r="E96" s="355">
        <f>IF(AND(C96&lt;&gt;"V",D96&lt;&gt;"V", COUNTIFS(IM!$F:$F, A96, IM!$AD:$AD, "O", IM!$X:$X, "&gt;="&amp;$R$3, IM!$X:$X, "&lt;="&amp;$S$3)&gt;0), "V", "")</f>
        <v/>
      </c>
      <c r="F96" s="233">
        <f>IF(COUNTBLANK(C96:E96)=3,"未保養","")</f>
        <v/>
      </c>
      <c r="G96" s="233">
        <f>IF(AND(VLOOKUP(A96,門市主檔!A:Y,25,FALSE)="STAR", VLOOKUP(A96,門市主檔!A:N,14,FALSE)=""), "未更換", IF(VLOOKUP(A96,門市主檔!A:Y,25,FALSE)&lt;&gt;"STAR", "無專案", "已更換"))</f>
        <v/>
      </c>
      <c r="H96" s="339">
        <f>VLOOKUP(A96,門市主檔!A:U,21,FALSE)</f>
        <v/>
      </c>
      <c r="I96" s="233">
        <f>VLOOKUP(A96,'0919門市清單主檔'!B:V,21,FALSE)</f>
        <v/>
      </c>
      <c r="J96" s="245" t="n">
        <v>45723.65138888889</v>
      </c>
      <c r="K96" s="234" t="n"/>
      <c r="L96" s="234" t="n"/>
      <c r="M96" s="234" t="n"/>
      <c r="N96" s="234" t="n"/>
      <c r="O96" s="234" t="n"/>
      <c r="P96" s="211" t="inlineStr">
        <is>
          <t>THILF0</t>
        </is>
      </c>
      <c r="Q96" s="241" t="inlineStr">
        <is>
          <t>萊爾富</t>
        </is>
      </c>
    </row>
    <row r="97" ht="19.5" customHeight="1" s="140">
      <c r="A97" s="233" t="n">
        <v>4093</v>
      </c>
      <c r="B97" s="233">
        <f>VLOOKUP(A97,門市主檔!A:B,2,FALSE)</f>
        <v/>
      </c>
      <c r="C97" s="355">
        <f>IF(COUNTIFS(IM!$F:$F,A97,IM!$AD:$AD,"O",IM!$X:$X,"&gt;="&amp;$R$1, IM!$X:$X,"&lt;="&amp;$S$1)&gt;0,"V","")</f>
        <v/>
      </c>
      <c r="D97" s="355">
        <f>IF(AND(C97&lt;&gt;"V", COUNTIFS(IM!$F:$F,A97, IM!$AD:$AD, "O", IM!$X:$X, "&gt;="&amp;$R$2, IM!$X:$X, "&lt;="&amp;$S$2)&gt;0), "V", "")</f>
        <v/>
      </c>
      <c r="E97" s="355">
        <f>IF(AND(C97&lt;&gt;"V",D97&lt;&gt;"V", COUNTIFS(IM!$F:$F, A97, IM!$AD:$AD, "O", IM!$X:$X, "&gt;="&amp;$R$3, IM!$X:$X, "&lt;="&amp;$S$3)&gt;0), "V", "")</f>
        <v/>
      </c>
      <c r="F97" s="233">
        <f>IF(COUNTBLANK(C97:E97)=3,"未保養","")</f>
        <v/>
      </c>
      <c r="G97" s="233">
        <f>IF(AND(VLOOKUP(A97,門市主檔!A:Y,25,FALSE)="STAR", VLOOKUP(A97,門市主檔!A:N,14,FALSE)=""), "未更換", IF(VLOOKUP(A97,門市主檔!A:Y,25,FALSE)&lt;&gt;"STAR", "無專案", "已更換"))</f>
        <v/>
      </c>
      <c r="H97" s="339">
        <f>VLOOKUP(A97,門市主檔!A:U,21,FALSE)</f>
        <v/>
      </c>
      <c r="I97" s="233">
        <f>VLOOKUP(A97,'0919門市清單主檔'!B:V,21,FALSE)</f>
        <v/>
      </c>
      <c r="J97" s="245" t="n">
        <v>45730.54513888889</v>
      </c>
      <c r="K97" s="234" t="n"/>
      <c r="L97" s="234" t="n"/>
      <c r="M97" s="234" t="n"/>
      <c r="N97" s="234" t="n"/>
      <c r="O97" s="234" t="n"/>
      <c r="P97" s="211" t="inlineStr">
        <is>
          <t>THILF0</t>
        </is>
      </c>
      <c r="Q97" s="241" t="inlineStr">
        <is>
          <t>萊爾富</t>
        </is>
      </c>
    </row>
    <row r="98" ht="19.5" customHeight="1" s="140">
      <c r="A98" s="233" t="n">
        <v>4153</v>
      </c>
      <c r="B98" s="233">
        <f>VLOOKUP(A98,門市主檔!A:B,2,FALSE)</f>
        <v/>
      </c>
      <c r="C98" s="355">
        <f>IF(COUNTIFS(IM!$F:$F,A98,IM!$AD:$AD,"O",IM!$X:$X,"&gt;="&amp;$R$1, IM!$X:$X,"&lt;="&amp;$S$1)&gt;0,"V","")</f>
        <v/>
      </c>
      <c r="D98" s="355">
        <f>IF(AND(C98&lt;&gt;"V", COUNTIFS(IM!$F:$F,A98, IM!$AD:$AD, "O", IM!$X:$X, "&gt;="&amp;$R$2, IM!$X:$X, "&lt;="&amp;$S$2)&gt;0), "V", "")</f>
        <v/>
      </c>
      <c r="E98" s="355">
        <f>IF(AND(C98&lt;&gt;"V",D98&lt;&gt;"V", COUNTIFS(IM!$F:$F, A98, IM!$AD:$AD, "O", IM!$X:$X, "&gt;="&amp;$R$3, IM!$X:$X, "&lt;="&amp;$S$3)&gt;0), "V", "")</f>
        <v/>
      </c>
      <c r="F98" s="233">
        <f>IF(COUNTBLANK(C98:E98)=3,"未保養","")</f>
        <v/>
      </c>
      <c r="G98" s="233">
        <f>IF(AND(VLOOKUP(A98,門市主檔!A:Y,25,FALSE)="STAR", VLOOKUP(A98,門市主檔!A:N,14,FALSE)=""), "未更換", IF(VLOOKUP(A98,門市主檔!A:Y,25,FALSE)&lt;&gt;"STAR", "無專案", "已更換"))</f>
        <v/>
      </c>
      <c r="H98" s="339">
        <f>VLOOKUP(A98,門市主檔!A:U,21,FALSE)</f>
        <v/>
      </c>
      <c r="I98" s="233">
        <f>VLOOKUP(A98,'0919門市清單主檔'!B:V,21,FALSE)</f>
        <v/>
      </c>
      <c r="J98" s="245" t="n">
        <v>45730.53125</v>
      </c>
      <c r="K98" s="234" t="n"/>
      <c r="L98" s="234" t="n"/>
      <c r="M98" s="234" t="n"/>
      <c r="N98" s="234" t="n"/>
      <c r="O98" s="234" t="n"/>
      <c r="P98" s="211" t="inlineStr">
        <is>
          <t>THILF0</t>
        </is>
      </c>
      <c r="Q98" s="241" t="inlineStr">
        <is>
          <t>萊爾富</t>
        </is>
      </c>
    </row>
    <row r="99" ht="19.5" customHeight="1" s="140">
      <c r="A99" s="233" t="n">
        <v>4541</v>
      </c>
      <c r="B99" s="233">
        <f>VLOOKUP(A99,門市主檔!A:B,2,FALSE)</f>
        <v/>
      </c>
      <c r="C99" s="355">
        <f>IF(COUNTIFS(IM!$F:$F,A99,IM!$AD:$AD,"O",IM!$X:$X,"&gt;="&amp;$R$1, IM!$X:$X,"&lt;="&amp;$S$1)&gt;0,"V","")</f>
        <v/>
      </c>
      <c r="D99" s="355">
        <f>IF(AND(C99&lt;&gt;"V", COUNTIFS(IM!$F:$F,A99, IM!$AD:$AD, "O", IM!$X:$X, "&gt;="&amp;$R$2, IM!$X:$X, "&lt;="&amp;$S$2)&gt;0), "V", "")</f>
        <v/>
      </c>
      <c r="E99" s="355">
        <f>IF(AND(C99&lt;&gt;"V",D99&lt;&gt;"V", COUNTIFS(IM!$F:$F, A99, IM!$AD:$AD, "O", IM!$X:$X, "&gt;="&amp;$R$3, IM!$X:$X, "&lt;="&amp;$S$3)&gt;0), "V", "")</f>
        <v/>
      </c>
      <c r="F99" s="233">
        <f>IF(COUNTBLANK(C99:E99)=3,"未保養","")</f>
        <v/>
      </c>
      <c r="G99" s="233">
        <f>IF(AND(VLOOKUP(A99,門市主檔!A:Y,25,FALSE)="STAR", VLOOKUP(A99,門市主檔!A:N,14,FALSE)=""), "未更換", IF(VLOOKUP(A99,門市主檔!A:Y,25,FALSE)&lt;&gt;"STAR", "無專案", "已更換"))</f>
        <v/>
      </c>
      <c r="H99" s="339">
        <f>VLOOKUP(A99,門市主檔!A:U,21,FALSE)</f>
        <v/>
      </c>
      <c r="I99" s="233">
        <f>VLOOKUP(A99,'0919門市清單主檔'!B:V,21,FALSE)</f>
        <v/>
      </c>
      <c r="J99" s="245" t="n">
        <v>45730.60833333333</v>
      </c>
      <c r="K99" s="234" t="n"/>
      <c r="L99" s="234" t="n"/>
      <c r="M99" s="234" t="n"/>
      <c r="N99" s="234" t="n"/>
      <c r="O99" s="234" t="n"/>
      <c r="P99" s="211" t="inlineStr">
        <is>
          <t>THILF0</t>
        </is>
      </c>
      <c r="Q99" s="241" t="inlineStr">
        <is>
          <t>萊爾富</t>
        </is>
      </c>
    </row>
    <row r="100" ht="19.5" customHeight="1" s="140">
      <c r="A100" s="233" t="n">
        <v>4802</v>
      </c>
      <c r="B100" s="233">
        <f>VLOOKUP(A100,門市主檔!A:B,2,FALSE)</f>
        <v/>
      </c>
      <c r="C100" s="355">
        <f>IF(COUNTIFS(IM!$F:$F,A100,IM!$AD:$AD,"O",IM!$X:$X,"&gt;="&amp;$R$1, IM!$X:$X,"&lt;="&amp;$S$1)&gt;0,"V","")</f>
        <v/>
      </c>
      <c r="D100" s="355">
        <f>IF(AND(C100&lt;&gt;"V", COUNTIFS(IM!$F:$F,A100, IM!$AD:$AD, "O", IM!$X:$X, "&gt;="&amp;$R$2, IM!$X:$X, "&lt;="&amp;$S$2)&gt;0), "V", "")</f>
        <v/>
      </c>
      <c r="E100" s="355">
        <f>IF(AND(C100&lt;&gt;"V",D100&lt;&gt;"V", COUNTIFS(IM!$F:$F, A100, IM!$AD:$AD, "O", IM!$X:$X, "&gt;="&amp;$R$3, IM!$X:$X, "&lt;="&amp;$S$3)&gt;0), "V", "")</f>
        <v/>
      </c>
      <c r="F100" s="233">
        <f>IF(COUNTBLANK(C100:E100)=3,"未保養","")</f>
        <v/>
      </c>
      <c r="G100" s="233">
        <f>IF(AND(VLOOKUP(A100,門市主檔!A:Y,25,FALSE)="STAR", VLOOKUP(A100,門市主檔!A:N,14,FALSE)=""), "未更換", IF(VLOOKUP(A100,門市主檔!A:Y,25,FALSE)&lt;&gt;"STAR", "無專案", "已更換"))</f>
        <v/>
      </c>
      <c r="H100" s="339">
        <f>VLOOKUP(A100,門市主檔!A:U,21,FALSE)</f>
        <v/>
      </c>
      <c r="I100" s="233">
        <f>VLOOKUP(A100,'0919門市清單主檔'!B:V,21,FALSE)</f>
        <v/>
      </c>
      <c r="J100" s="245" t="n">
        <v>45730.62847222222</v>
      </c>
      <c r="K100" s="234" t="n"/>
      <c r="L100" s="234" t="n"/>
      <c r="M100" s="234" t="n"/>
      <c r="N100" s="234" t="n"/>
      <c r="O100" s="234" t="n"/>
      <c r="P100" s="211" t="inlineStr">
        <is>
          <t>THILF0</t>
        </is>
      </c>
      <c r="Q100" s="241" t="inlineStr">
        <is>
          <t>萊爾富</t>
        </is>
      </c>
    </row>
    <row r="101" ht="19.5" customHeight="1" s="140">
      <c r="A101" s="233" t="n">
        <v>4739</v>
      </c>
      <c r="B101" s="233">
        <f>VLOOKUP(A101,門市主檔!A:B,2,FALSE)</f>
        <v/>
      </c>
      <c r="C101" s="355">
        <f>IF(COUNTIFS(IM!$F:$F,A101,IM!$AD:$AD,"O",IM!$X:$X,"&gt;="&amp;$R$1, IM!$X:$X,"&lt;="&amp;$S$1)&gt;0,"V","")</f>
        <v/>
      </c>
      <c r="D101" s="355">
        <f>IF(AND(C101&lt;&gt;"V", COUNTIFS(IM!$F:$F,A101, IM!$AD:$AD, "O", IM!$X:$X, "&gt;="&amp;$R$2, IM!$X:$X, "&lt;="&amp;$S$2)&gt;0), "V", "")</f>
        <v/>
      </c>
      <c r="E101" s="355">
        <f>IF(AND(C101&lt;&gt;"V",D101&lt;&gt;"V", COUNTIFS(IM!$F:$F, A101, IM!$AD:$AD, "O", IM!$X:$X, "&gt;="&amp;$R$3, IM!$X:$X, "&lt;="&amp;$S$3)&gt;0), "V", "")</f>
        <v/>
      </c>
      <c r="F101" s="233">
        <f>IF(COUNTBLANK(C101:E101)=3,"未保養","")</f>
        <v/>
      </c>
      <c r="G101" s="233">
        <f>IF(AND(VLOOKUP(A101,門市主檔!A:Y,25,FALSE)="STAR", VLOOKUP(A101,門市主檔!A:N,14,FALSE)=""), "未更換", IF(VLOOKUP(A101,門市主檔!A:Y,25,FALSE)&lt;&gt;"STAR", "無專案", "已更換"))</f>
        <v/>
      </c>
      <c r="H101" s="339">
        <f>VLOOKUP(A101,門市主檔!A:U,21,FALSE)</f>
        <v/>
      </c>
      <c r="I101" s="233">
        <f>VLOOKUP(A101,'0919門市清單主檔'!B:V,21,FALSE)</f>
        <v/>
      </c>
      <c r="J101" s="245" t="n">
        <v>45727.61111111111</v>
      </c>
      <c r="K101" s="234" t="n"/>
      <c r="L101" s="234" t="n"/>
      <c r="M101" s="234" t="n"/>
      <c r="N101" s="234" t="n"/>
      <c r="O101" s="234" t="n"/>
      <c r="P101" s="211" t="inlineStr">
        <is>
          <t>THILF0</t>
        </is>
      </c>
      <c r="Q101" s="241" t="inlineStr">
        <is>
          <t>萊爾富</t>
        </is>
      </c>
    </row>
    <row r="102" ht="19.5" customHeight="1" s="140">
      <c r="A102" s="233" t="n">
        <v>5101</v>
      </c>
      <c r="B102" s="233">
        <f>VLOOKUP(A102,門市主檔!A:B,2,FALSE)</f>
        <v/>
      </c>
      <c r="C102" s="355">
        <f>IF(COUNTIFS(IM!$F:$F,A102,IM!$AD:$AD,"O",IM!$X:$X,"&gt;="&amp;$R$1, IM!$X:$X,"&lt;="&amp;$S$1)&gt;0,"V","")</f>
        <v/>
      </c>
      <c r="D102" s="355">
        <f>IF(AND(C102&lt;&gt;"V", COUNTIFS(IM!$F:$F,A102, IM!$AD:$AD, "O", IM!$X:$X, "&gt;="&amp;$R$2, IM!$X:$X, "&lt;="&amp;$S$2)&gt;0), "V", "")</f>
        <v/>
      </c>
      <c r="E102" s="355">
        <f>IF(AND(C102&lt;&gt;"V",D102&lt;&gt;"V", COUNTIFS(IM!$F:$F, A102, IM!$AD:$AD, "O", IM!$X:$X, "&gt;="&amp;$R$3, IM!$X:$X, "&lt;="&amp;$S$3)&gt;0), "V", "")</f>
        <v/>
      </c>
      <c r="F102" s="233">
        <f>IF(COUNTBLANK(C102:E102)=3,"未保養","")</f>
        <v/>
      </c>
      <c r="G102" s="233">
        <f>IF(AND(VLOOKUP(A102,門市主檔!A:Y,25,FALSE)="STAR", VLOOKUP(A102,門市主檔!A:N,14,FALSE)=""), "未更換", IF(VLOOKUP(A102,門市主檔!A:Y,25,FALSE)&lt;&gt;"STAR", "無專案", "已更換"))</f>
        <v/>
      </c>
      <c r="H102" s="339">
        <f>VLOOKUP(A102,門市主檔!A:U,21,FALSE)</f>
        <v/>
      </c>
      <c r="I102" s="233">
        <f>VLOOKUP(A102,'0919門市清單主檔'!B:V,21,FALSE)</f>
        <v/>
      </c>
      <c r="J102" s="245" t="n">
        <v>45727.49791666667</v>
      </c>
      <c r="K102" s="234" t="n"/>
      <c r="L102" s="234" t="n"/>
      <c r="M102" s="234" t="n"/>
      <c r="N102" s="234" t="n"/>
      <c r="O102" s="234" t="n"/>
      <c r="P102" s="211" t="n"/>
      <c r="Q102" s="241" t="inlineStr">
        <is>
          <t>萊爾富</t>
        </is>
      </c>
    </row>
    <row r="103" ht="19.5" customHeight="1" s="140">
      <c r="A103" s="233" t="n">
        <v>2318</v>
      </c>
      <c r="B103" s="233">
        <f>VLOOKUP(A103,門市主檔!A:B,2,FALSE)</f>
        <v/>
      </c>
      <c r="C103" s="355">
        <f>IF(COUNTIFS(IM!$F:$F,A103,IM!$AD:$AD,"O",IM!$X:$X,"&gt;="&amp;$R$1, IM!$X:$X,"&lt;="&amp;$S$1)&gt;0,"V","")</f>
        <v/>
      </c>
      <c r="D103" s="355">
        <f>IF(AND(C103&lt;&gt;"V", COUNTIFS(IM!$F:$F,A103, IM!$AD:$AD, "O", IM!$X:$X, "&gt;="&amp;$R$2, IM!$X:$X, "&lt;="&amp;$S$2)&gt;0), "V", "")</f>
        <v/>
      </c>
      <c r="E103" s="355">
        <f>IF(AND(C103&lt;&gt;"V",D103&lt;&gt;"V", COUNTIFS(IM!$F:$F, A103, IM!$AD:$AD, "O", IM!$X:$X, "&gt;="&amp;$R$3, IM!$X:$X, "&lt;="&amp;$S$3)&gt;0), "V", "")</f>
        <v/>
      </c>
      <c r="F103" s="233">
        <f>IF(COUNTBLANK(C103:E103)=3,"未保養","")</f>
        <v/>
      </c>
      <c r="G103" s="233">
        <f>IF(AND(VLOOKUP(A103,門市主檔!A:Y,25,FALSE)="STAR", VLOOKUP(A103,門市主檔!A:N,14,FALSE)=""), "未更換", IF(VLOOKUP(A103,門市主檔!A:Y,25,FALSE)&lt;&gt;"STAR", "無專案", "已更換"))</f>
        <v/>
      </c>
      <c r="H103" s="339">
        <f>VLOOKUP(A103,門市主檔!A:U,21,FALSE)</f>
        <v/>
      </c>
      <c r="I103" s="233">
        <f>VLOOKUP(A103,'0919門市清單主檔'!B:V,21,FALSE)</f>
        <v/>
      </c>
      <c r="J103" s="245" t="n">
        <v>45700.47291666667</v>
      </c>
      <c r="K103" s="234" t="n"/>
      <c r="L103" s="234" t="n"/>
      <c r="M103" s="234" t="n"/>
      <c r="N103" s="234" t="n"/>
      <c r="O103" s="234" t="n"/>
      <c r="P103" s="211" t="inlineStr">
        <is>
          <t>THILF0</t>
        </is>
      </c>
      <c r="Q103" s="241" t="inlineStr">
        <is>
          <t>萊爾富</t>
        </is>
      </c>
    </row>
    <row r="104" ht="19.5" customHeight="1" s="140">
      <c r="A104" s="233" t="n">
        <v>4658</v>
      </c>
      <c r="B104" s="233">
        <f>VLOOKUP(A104,門市主檔!A:B,2,FALSE)</f>
        <v/>
      </c>
      <c r="C104" s="355">
        <f>IF(COUNTIFS(IM!$F:$F,A104,IM!$AD:$AD,"O",IM!$X:$X,"&gt;="&amp;$R$1, IM!$X:$X,"&lt;="&amp;$S$1)&gt;0,"V","")</f>
        <v/>
      </c>
      <c r="D104" s="355">
        <f>IF(AND(C104&lt;&gt;"V", COUNTIFS(IM!$F:$F,A104, IM!$AD:$AD, "O", IM!$X:$X, "&gt;="&amp;$R$2, IM!$X:$X, "&lt;="&amp;$S$2)&gt;0), "V", "")</f>
        <v/>
      </c>
      <c r="E104" s="355">
        <f>IF(AND(C104&lt;&gt;"V",D104&lt;&gt;"V", COUNTIFS(IM!$F:$F, A104, IM!$AD:$AD, "O", IM!$X:$X, "&gt;="&amp;$R$3, IM!$X:$X, "&lt;="&amp;$S$3)&gt;0), "V", "")</f>
        <v/>
      </c>
      <c r="F104" s="233">
        <f>IF(COUNTBLANK(C104:E104)=3,"未保養","")</f>
        <v/>
      </c>
      <c r="G104" s="233">
        <f>IF(AND(VLOOKUP(A104,門市主檔!A:Y,25,FALSE)="STAR", VLOOKUP(A104,門市主檔!A:N,14,FALSE)=""), "未更換", IF(VLOOKUP(A104,門市主檔!A:Y,25,FALSE)&lt;&gt;"STAR", "無專案", "已更換"))</f>
        <v/>
      </c>
      <c r="H104" s="339">
        <f>VLOOKUP(A104,門市主檔!A:U,21,FALSE)</f>
        <v/>
      </c>
      <c r="I104" s="233">
        <f>VLOOKUP(A104,'0919門市清單主檔'!B:V,21,FALSE)</f>
        <v/>
      </c>
      <c r="J104" s="245" t="n">
        <v>45723.62986111111</v>
      </c>
      <c r="K104" s="234" t="n"/>
      <c r="L104" s="234" t="n"/>
      <c r="M104" s="234" t="n"/>
      <c r="N104" s="234" t="n"/>
      <c r="O104" s="234" t="n"/>
      <c r="P104" s="211" t="n"/>
      <c r="Q104" s="241" t="inlineStr">
        <is>
          <t>萊爾富</t>
        </is>
      </c>
    </row>
    <row r="105" ht="19.5" customHeight="1" s="140">
      <c r="A105" s="233" t="inlineStr">
        <is>
          <t>A171</t>
        </is>
      </c>
      <c r="B105" s="233">
        <f>VLOOKUP(A105,門市主檔!A:B,2,FALSE)</f>
        <v/>
      </c>
      <c r="C105" s="355">
        <f>IF(COUNTIFS(IM!$F:$F,A105,IM!$AD:$AD,"O",IM!$X:$X,"&gt;="&amp;$R$1, IM!$X:$X,"&lt;="&amp;$S$1)&gt;0,"V","")</f>
        <v/>
      </c>
      <c r="D105" s="355">
        <f>IF(AND(C105&lt;&gt;"V", COUNTIFS(IM!$F:$F,A105, IM!$AD:$AD, "O", IM!$X:$X, "&gt;="&amp;$R$2, IM!$X:$X, "&lt;="&amp;$S$2)&gt;0), "V", "")</f>
        <v/>
      </c>
      <c r="E105" s="355">
        <f>IF(AND(C105&lt;&gt;"V",D105&lt;&gt;"V", COUNTIFS(IM!$F:$F, A105, IM!$AD:$AD, "O", IM!$X:$X, "&gt;="&amp;$R$3, IM!$X:$X, "&lt;="&amp;$S$3)&gt;0), "V", "")</f>
        <v/>
      </c>
      <c r="F105" s="233">
        <f>IF(COUNTBLANK(C105:E105)=3,"未保養","")</f>
        <v/>
      </c>
      <c r="G105" s="233">
        <f>IF(AND(VLOOKUP(A105,門市主檔!A:Y,25,FALSE)="STAR", VLOOKUP(A105,門市主檔!A:N,14,FALSE)=""), "未更換", IF(VLOOKUP(A105,門市主檔!A:Y,25,FALSE)&lt;&gt;"STAR", "無專案", "已更換"))</f>
        <v/>
      </c>
      <c r="H105" s="339">
        <f>VLOOKUP(A105,門市主檔!A:U,21,FALSE)</f>
        <v/>
      </c>
      <c r="I105" s="233">
        <f>VLOOKUP(A105,'0919門市清單主檔'!B:V,21,FALSE)</f>
        <v/>
      </c>
      <c r="J105" s="245" t="n">
        <v>45663.46527777778</v>
      </c>
      <c r="K105" s="234" t="n"/>
      <c r="L105" s="234" t="n"/>
      <c r="M105" s="234" t="n"/>
      <c r="N105" s="234" t="n"/>
      <c r="O105" s="234" t="n"/>
      <c r="P105" s="211" t="n"/>
      <c r="Q105" s="241" t="inlineStr">
        <is>
          <t>萊爾富</t>
        </is>
      </c>
    </row>
    <row r="106" ht="19.5" customHeight="1" s="140">
      <c r="A106" s="233" t="n">
        <v>4529</v>
      </c>
      <c r="B106" s="233">
        <f>VLOOKUP(A106,門市主檔!A:B,2,FALSE)</f>
        <v/>
      </c>
      <c r="C106" s="355">
        <f>IF(COUNTIFS(IM!$F:$F,A106,IM!$AD:$AD,"O",IM!$X:$X,"&gt;="&amp;$R$1, IM!$X:$X,"&lt;="&amp;$S$1)&gt;0,"V","")</f>
        <v/>
      </c>
      <c r="D106" s="355">
        <f>IF(AND(C106&lt;&gt;"V", COUNTIFS(IM!$F:$F,A106, IM!$AD:$AD, "O", IM!$X:$X, "&gt;="&amp;$R$2, IM!$X:$X, "&lt;="&amp;$S$2)&gt;0), "V", "")</f>
        <v/>
      </c>
      <c r="E106" s="355">
        <f>IF(AND(C106&lt;&gt;"V",D106&lt;&gt;"V", COUNTIFS(IM!$F:$F, A106, IM!$AD:$AD, "O", IM!$X:$X, "&gt;="&amp;$R$3, IM!$X:$X, "&lt;="&amp;$S$3)&gt;0), "V", "")</f>
        <v/>
      </c>
      <c r="F106" s="233">
        <f>IF(COUNTBLANK(C106:E106)=3,"未保養","")</f>
        <v/>
      </c>
      <c r="G106" s="233">
        <f>IF(AND(VLOOKUP(A106,門市主檔!A:Y,25,FALSE)="STAR", VLOOKUP(A106,門市主檔!A:N,14,FALSE)=""), "未更換", IF(VLOOKUP(A106,門市主檔!A:Y,25,FALSE)&lt;&gt;"STAR", "無專案", "已更換"))</f>
        <v/>
      </c>
      <c r="H106" s="339">
        <f>VLOOKUP(A106,門市主檔!A:U,21,FALSE)</f>
        <v/>
      </c>
      <c r="I106" s="233">
        <f>VLOOKUP(A106,'0919門市清單主檔'!B:V,21,FALSE)</f>
        <v/>
      </c>
      <c r="J106" s="245" t="n">
        <v>45692.49652777778</v>
      </c>
      <c r="K106" s="234" t="n"/>
      <c r="L106" s="234" t="n"/>
      <c r="M106" s="234" t="n"/>
      <c r="N106" s="234" t="n"/>
      <c r="O106" s="234" t="n"/>
      <c r="P106" s="211" t="inlineStr">
        <is>
          <t>THILF0</t>
        </is>
      </c>
      <c r="Q106" s="241" t="inlineStr">
        <is>
          <t>萊爾富</t>
        </is>
      </c>
    </row>
    <row r="107" ht="19.5" customHeight="1" s="140">
      <c r="A107" s="233" t="n">
        <v>2749</v>
      </c>
      <c r="B107" s="233">
        <f>VLOOKUP(A107,門市主檔!A:B,2,FALSE)</f>
        <v/>
      </c>
      <c r="C107" s="355">
        <f>IF(COUNTIFS(IM!$F:$F,A107,IM!$AD:$AD,"O",IM!$X:$X,"&gt;="&amp;$R$1, IM!$X:$X,"&lt;="&amp;$S$1)&gt;0,"V","")</f>
        <v/>
      </c>
      <c r="D107" s="355">
        <f>IF(AND(C107&lt;&gt;"V", COUNTIFS(IM!$F:$F,A107, IM!$AD:$AD, "O", IM!$X:$X, "&gt;="&amp;$R$2, IM!$X:$X, "&lt;="&amp;$S$2)&gt;0), "V", "")</f>
        <v/>
      </c>
      <c r="E107" s="355">
        <f>IF(AND(C107&lt;&gt;"V",D107&lt;&gt;"V", COUNTIFS(IM!$F:$F, A107, IM!$AD:$AD, "O", IM!$X:$X, "&gt;="&amp;$R$3, IM!$X:$X, "&lt;="&amp;$S$3)&gt;0), "V", "")</f>
        <v/>
      </c>
      <c r="F107" s="233">
        <f>IF(COUNTBLANK(C107:E107)=3,"未保養","")</f>
        <v/>
      </c>
      <c r="G107" s="233">
        <f>IF(AND(VLOOKUP(A107,門市主檔!A:Y,25,FALSE)="STAR", VLOOKUP(A107,門市主檔!A:N,14,FALSE)=""), "未更換", IF(VLOOKUP(A107,門市主檔!A:Y,25,FALSE)&lt;&gt;"STAR", "無專案", "已更換"))</f>
        <v/>
      </c>
      <c r="H107" s="339">
        <f>VLOOKUP(A107,門市主檔!A:U,21,FALSE)</f>
        <v/>
      </c>
      <c r="I107" s="233">
        <f>VLOOKUP(A107,'0919門市清單主檔'!B:V,21,FALSE)</f>
        <v/>
      </c>
      <c r="J107" s="245" t="n">
        <v>45692.55</v>
      </c>
      <c r="K107" s="234" t="n"/>
      <c r="L107" s="234" t="n"/>
      <c r="M107" s="234" t="n"/>
      <c r="N107" s="234" t="n"/>
      <c r="O107" s="234" t="n"/>
      <c r="P107" s="211" t="inlineStr">
        <is>
          <t>THILF0</t>
        </is>
      </c>
      <c r="Q107" s="241" t="inlineStr">
        <is>
          <t>萊爾富</t>
        </is>
      </c>
    </row>
    <row r="108" ht="19.5" customHeight="1" s="140">
      <c r="A108" s="233" t="n">
        <v>4511</v>
      </c>
      <c r="B108" s="233">
        <f>VLOOKUP(A108,門市主檔!A:B,2,FALSE)</f>
        <v/>
      </c>
      <c r="C108" s="355">
        <f>IF(COUNTIFS(IM!$F:$F,A108,IM!$AD:$AD,"O",IM!$X:$X,"&gt;="&amp;$R$1, IM!$X:$X,"&lt;="&amp;$S$1)&gt;0,"V","")</f>
        <v/>
      </c>
      <c r="D108" s="355">
        <f>IF(AND(C108&lt;&gt;"V", COUNTIFS(IM!$F:$F,A108, IM!$AD:$AD, "O", IM!$X:$X, "&gt;="&amp;$R$2, IM!$X:$X, "&lt;="&amp;$S$2)&gt;0), "V", "")</f>
        <v/>
      </c>
      <c r="E108" s="355">
        <f>IF(AND(C108&lt;&gt;"V",D108&lt;&gt;"V", COUNTIFS(IM!$F:$F, A108, IM!$AD:$AD, "O", IM!$X:$X, "&gt;="&amp;$R$3, IM!$X:$X, "&lt;="&amp;$S$3)&gt;0), "V", "")</f>
        <v/>
      </c>
      <c r="F108" s="233">
        <f>IF(COUNTBLANK(C108:E108)=3,"未保養","")</f>
        <v/>
      </c>
      <c r="G108" s="233">
        <f>IF(AND(VLOOKUP(A108,門市主檔!A:Y,25,FALSE)="STAR", VLOOKUP(A108,門市主檔!A:N,14,FALSE)=""), "未更換", IF(VLOOKUP(A108,門市主檔!A:Y,25,FALSE)&lt;&gt;"STAR", "無專案", "已更換"))</f>
        <v/>
      </c>
      <c r="H108" s="339">
        <f>VLOOKUP(A108,門市主檔!A:U,21,FALSE)</f>
        <v/>
      </c>
      <c r="I108" s="233">
        <f>VLOOKUP(A108,'0919門市清單主檔'!B:V,21,FALSE)</f>
        <v/>
      </c>
      <c r="J108" s="245" t="n">
        <v>45692.57777777778</v>
      </c>
      <c r="K108" s="234" t="n"/>
      <c r="L108" s="234" t="n"/>
      <c r="M108" s="234" t="n"/>
      <c r="N108" s="234" t="n"/>
      <c r="O108" s="234" t="n"/>
      <c r="P108" s="211" t="inlineStr">
        <is>
          <t>THILF0</t>
        </is>
      </c>
      <c r="Q108" s="241" t="inlineStr">
        <is>
          <t>萊爾富</t>
        </is>
      </c>
    </row>
    <row r="109" ht="19.5" customHeight="1" s="140">
      <c r="A109" s="233" t="inlineStr">
        <is>
          <t>L517</t>
        </is>
      </c>
      <c r="B109" s="233">
        <f>VLOOKUP(A109,門市主檔!A:B,2,FALSE)</f>
        <v/>
      </c>
      <c r="C109" s="355">
        <f>IF(COUNTIFS(IM!$F:$F,A109,IM!$AD:$AD,"O",IM!$X:$X,"&gt;="&amp;$R$1, IM!$X:$X,"&lt;="&amp;$S$1)&gt;0,"V","")</f>
        <v/>
      </c>
      <c r="D109" s="355">
        <f>IF(AND(C109&lt;&gt;"V", COUNTIFS(IM!$F:$F,A109, IM!$AD:$AD, "O", IM!$X:$X, "&gt;="&amp;$R$2, IM!$X:$X, "&lt;="&amp;$S$2)&gt;0), "V", "")</f>
        <v/>
      </c>
      <c r="E109" s="355">
        <f>IF(AND(C109&lt;&gt;"V",D109&lt;&gt;"V", COUNTIFS(IM!$F:$F, A109, IM!$AD:$AD, "O", IM!$X:$X, "&gt;="&amp;$R$3, IM!$X:$X, "&lt;="&amp;$S$3)&gt;0), "V", "")</f>
        <v/>
      </c>
      <c r="F109" s="233">
        <f>IF(COUNTBLANK(C109:E109)=3,"未保養","")</f>
        <v/>
      </c>
      <c r="G109" s="233">
        <f>IF(AND(VLOOKUP(A109,門市主檔!A:Y,25,FALSE)="STAR", VLOOKUP(A109,門市主檔!A:N,14,FALSE)=""), "未更換", IF(VLOOKUP(A109,門市主檔!A:Y,25,FALSE)&lt;&gt;"STAR", "無專案", "已更換"))</f>
        <v/>
      </c>
      <c r="H109" s="339">
        <f>VLOOKUP(A109,門市主檔!A:U,21,FALSE)</f>
        <v/>
      </c>
      <c r="I109" s="233">
        <f>VLOOKUP(A109,'0919門市清單主檔'!B:V,21,FALSE)</f>
        <v/>
      </c>
      <c r="J109" s="245" t="n">
        <v>45720.59375</v>
      </c>
      <c r="K109" s="234" t="n"/>
      <c r="L109" s="234" t="n"/>
      <c r="M109" s="234" t="n"/>
      <c r="N109" s="234" t="n"/>
      <c r="O109" s="234" t="n"/>
      <c r="P109" s="211" t="inlineStr">
        <is>
          <t>THILF0</t>
        </is>
      </c>
      <c r="Q109" s="241" t="inlineStr">
        <is>
          <t>萊爾富</t>
        </is>
      </c>
    </row>
    <row r="110" ht="19.5" customHeight="1" s="140">
      <c r="A110" s="233" t="n">
        <v>3892</v>
      </c>
      <c r="B110" s="233">
        <f>VLOOKUP(A110,門市主檔!A:B,2,FALSE)</f>
        <v/>
      </c>
      <c r="C110" s="355">
        <f>IF(COUNTIFS(IM!$F:$F,A110,IM!$AD:$AD,"O",IM!$X:$X,"&gt;="&amp;$R$1, IM!$X:$X,"&lt;="&amp;$S$1)&gt;0,"V","")</f>
        <v/>
      </c>
      <c r="D110" s="355">
        <f>IF(AND(C110&lt;&gt;"V", COUNTIFS(IM!$F:$F,A110, IM!$AD:$AD, "O", IM!$X:$X, "&gt;="&amp;$R$2, IM!$X:$X, "&lt;="&amp;$S$2)&gt;0), "V", "")</f>
        <v/>
      </c>
      <c r="E110" s="355">
        <f>IF(AND(C110&lt;&gt;"V",D110&lt;&gt;"V", COUNTIFS(IM!$F:$F, A110, IM!$AD:$AD, "O", IM!$X:$X, "&gt;="&amp;$R$3, IM!$X:$X, "&lt;="&amp;$S$3)&gt;0), "V", "")</f>
        <v/>
      </c>
      <c r="F110" s="233">
        <f>IF(COUNTBLANK(C110:E110)=3,"未保養","")</f>
        <v/>
      </c>
      <c r="G110" s="233">
        <f>IF(AND(VLOOKUP(A110,門市主檔!A:Y,25,FALSE)="STAR", VLOOKUP(A110,門市主檔!A:N,14,FALSE)=""), "未更換", IF(VLOOKUP(A110,門市主檔!A:Y,25,FALSE)&lt;&gt;"STAR", "無專案", "已更換"))</f>
        <v/>
      </c>
      <c r="H110" s="339">
        <f>VLOOKUP(A110,門市主檔!A:U,21,FALSE)</f>
        <v/>
      </c>
      <c r="I110" s="233">
        <f>VLOOKUP(A110,'0919門市清單主檔'!B:V,21,FALSE)</f>
        <v/>
      </c>
      <c r="J110" s="245" t="n">
        <v>45709.49027777778</v>
      </c>
      <c r="K110" s="234" t="n"/>
      <c r="L110" s="234" t="n"/>
      <c r="M110" s="234" t="n"/>
      <c r="N110" s="234" t="n"/>
      <c r="O110" s="234" t="n"/>
      <c r="P110" s="211" t="n"/>
      <c r="Q110" s="241" t="inlineStr">
        <is>
          <t>萊爾富</t>
        </is>
      </c>
    </row>
    <row r="111" ht="19.5" customHeight="1" s="140">
      <c r="A111" s="233" t="n">
        <v>4218</v>
      </c>
      <c r="B111" s="233">
        <f>VLOOKUP(A111,門市主檔!A:B,2,FALSE)</f>
        <v/>
      </c>
      <c r="C111" s="355">
        <f>IF(COUNTIFS(IM!$F:$F,A111,IM!$AD:$AD,"O",IM!$X:$X,"&gt;="&amp;$R$1, IM!$X:$X,"&lt;="&amp;$S$1)&gt;0,"V","")</f>
        <v/>
      </c>
      <c r="D111" s="355">
        <f>IF(AND(C111&lt;&gt;"V", COUNTIFS(IM!$F:$F,A111, IM!$AD:$AD, "O", IM!$X:$X, "&gt;="&amp;$R$2, IM!$X:$X, "&lt;="&amp;$S$2)&gt;0), "V", "")</f>
        <v/>
      </c>
      <c r="E111" s="355">
        <f>IF(AND(C111&lt;&gt;"V",D111&lt;&gt;"V", COUNTIFS(IM!$F:$F, A111, IM!$AD:$AD, "O", IM!$X:$X, "&gt;="&amp;$R$3, IM!$X:$X, "&lt;="&amp;$S$3)&gt;0), "V", "")</f>
        <v/>
      </c>
      <c r="F111" s="233">
        <f>IF(COUNTBLANK(C111:E111)=3,"未保養","")</f>
        <v/>
      </c>
      <c r="G111" s="233">
        <f>IF(AND(VLOOKUP(A111,門市主檔!A:Y,25,FALSE)="STAR", VLOOKUP(A111,門市主檔!A:N,14,FALSE)=""), "未更換", IF(VLOOKUP(A111,門市主檔!A:Y,25,FALSE)&lt;&gt;"STAR", "無專案", "已更換"))</f>
        <v/>
      </c>
      <c r="H111" s="339">
        <f>VLOOKUP(A111,門市主檔!A:U,21,FALSE)</f>
        <v/>
      </c>
      <c r="I111" s="233">
        <f>VLOOKUP(A111,'0919門市清單主檔'!B:V,21,FALSE)</f>
        <v/>
      </c>
      <c r="J111" s="245" t="n">
        <v>45721.67847222222</v>
      </c>
      <c r="K111" s="234" t="n"/>
      <c r="L111" s="234" t="n"/>
      <c r="M111" s="234" t="n"/>
      <c r="N111" s="234" t="n"/>
      <c r="O111" s="234" t="n"/>
      <c r="P111" s="211" t="inlineStr">
        <is>
          <t>THILF0</t>
        </is>
      </c>
      <c r="Q111" s="241" t="inlineStr">
        <is>
          <t>萊爾富</t>
        </is>
      </c>
    </row>
    <row r="112" ht="19.5" customHeight="1" s="140">
      <c r="A112" s="233" t="n">
        <v>4125</v>
      </c>
      <c r="B112" s="233">
        <f>VLOOKUP(A112,門市主檔!A:B,2,FALSE)</f>
        <v/>
      </c>
      <c r="C112" s="355">
        <f>IF(COUNTIFS(IM!$F:$F,A112,IM!$AD:$AD,"O",IM!$X:$X,"&gt;="&amp;$R$1, IM!$X:$X,"&lt;="&amp;$S$1)&gt;0,"V","")</f>
        <v/>
      </c>
      <c r="D112" s="355">
        <f>IF(AND(C112&lt;&gt;"V", COUNTIFS(IM!$F:$F,A112, IM!$AD:$AD, "O", IM!$X:$X, "&gt;="&amp;$R$2, IM!$X:$X, "&lt;="&amp;$S$2)&gt;0), "V", "")</f>
        <v/>
      </c>
      <c r="E112" s="355">
        <f>IF(AND(C112&lt;&gt;"V",D112&lt;&gt;"V", COUNTIFS(IM!$F:$F, A112, IM!$AD:$AD, "O", IM!$X:$X, "&gt;="&amp;$R$3, IM!$X:$X, "&lt;="&amp;$S$3)&gt;0), "V", "")</f>
        <v/>
      </c>
      <c r="F112" s="233">
        <f>IF(COUNTBLANK(C112:E112)=3,"未保養","")</f>
        <v/>
      </c>
      <c r="G112" s="233">
        <f>IF(AND(VLOOKUP(A112,門市主檔!A:Y,25,FALSE)="STAR", VLOOKUP(A112,門市主檔!A:N,14,FALSE)=""), "未更換", IF(VLOOKUP(A112,門市主檔!A:Y,25,FALSE)&lt;&gt;"STAR", "無專案", "已更換"))</f>
        <v/>
      </c>
      <c r="H112" s="339">
        <f>VLOOKUP(A112,門市主檔!A:U,21,FALSE)</f>
        <v/>
      </c>
      <c r="I112" s="233">
        <f>VLOOKUP(A112,'0919門市清單主檔'!B:V,21,FALSE)</f>
        <v/>
      </c>
      <c r="J112" s="245" t="n">
        <v>45709.50694444445</v>
      </c>
      <c r="K112" s="234" t="n"/>
      <c r="L112" s="234" t="n"/>
      <c r="M112" s="234" t="n"/>
      <c r="N112" s="234" t="n"/>
      <c r="O112" s="234" t="n"/>
      <c r="P112" s="211" t="n"/>
      <c r="Q112" s="241" t="inlineStr">
        <is>
          <t>萊爾富</t>
        </is>
      </c>
    </row>
    <row r="113" ht="19.5" customHeight="1" s="140">
      <c r="A113" s="233" t="n">
        <v>4609</v>
      </c>
      <c r="B113" s="233">
        <f>VLOOKUP(A113,門市主檔!A:B,2,FALSE)</f>
        <v/>
      </c>
      <c r="C113" s="355">
        <f>IF(COUNTIFS(IM!$F:$F,A113,IM!$AD:$AD,"O",IM!$X:$X,"&gt;="&amp;$R$1, IM!$X:$X,"&lt;="&amp;$S$1)&gt;0,"V","")</f>
        <v/>
      </c>
      <c r="D113" s="355">
        <f>IF(AND(C113&lt;&gt;"V", COUNTIFS(IM!$F:$F,A113, IM!$AD:$AD, "O", IM!$X:$X, "&gt;="&amp;$R$2, IM!$X:$X, "&lt;="&amp;$S$2)&gt;0), "V", "")</f>
        <v/>
      </c>
      <c r="E113" s="355">
        <f>IF(AND(C113&lt;&gt;"V",D113&lt;&gt;"V", COUNTIFS(IM!$F:$F, A113, IM!$AD:$AD, "O", IM!$X:$X, "&gt;="&amp;$R$3, IM!$X:$X, "&lt;="&amp;$S$3)&gt;0), "V", "")</f>
        <v/>
      </c>
      <c r="F113" s="233">
        <f>IF(COUNTBLANK(C113:E113)=3,"未保養","")</f>
        <v/>
      </c>
      <c r="G113" s="233">
        <f>IF(AND(VLOOKUP(A113,門市主檔!A:Y,25,FALSE)="STAR", VLOOKUP(A113,門市主檔!A:N,14,FALSE)=""), "未更換", IF(VLOOKUP(A113,門市主檔!A:Y,25,FALSE)&lt;&gt;"STAR", "無專案", "已更換"))</f>
        <v/>
      </c>
      <c r="H113" s="339">
        <f>VLOOKUP(A113,門市主檔!A:U,21,FALSE)</f>
        <v/>
      </c>
      <c r="I113" s="233">
        <f>VLOOKUP(A113,'0919門市清單主檔'!B:V,21,FALSE)</f>
        <v/>
      </c>
      <c r="J113" s="245" t="n">
        <v>45709.60069444445</v>
      </c>
      <c r="K113" s="234" t="n"/>
      <c r="L113" s="234" t="n"/>
      <c r="M113" s="234" t="n"/>
      <c r="N113" s="234" t="n"/>
      <c r="O113" s="234" t="n"/>
      <c r="P113" s="211" t="n"/>
      <c r="Q113" s="241" t="inlineStr">
        <is>
          <t>萊爾富</t>
        </is>
      </c>
    </row>
    <row r="114" ht="19.5" customHeight="1" s="140">
      <c r="A114" s="233" t="n">
        <v>3452</v>
      </c>
      <c r="B114" s="233">
        <f>VLOOKUP(A114,門市主檔!A:B,2,FALSE)</f>
        <v/>
      </c>
      <c r="C114" s="355">
        <f>IF(COUNTIFS(IM!$F:$F,A114,IM!$AD:$AD,"O",IM!$X:$X,"&gt;="&amp;$R$1, IM!$X:$X,"&lt;="&amp;$S$1)&gt;0,"V","")</f>
        <v/>
      </c>
      <c r="D114" s="355">
        <f>IF(AND(C114&lt;&gt;"V", COUNTIFS(IM!$F:$F,A114, IM!$AD:$AD, "O", IM!$X:$X, "&gt;="&amp;$R$2, IM!$X:$X, "&lt;="&amp;$S$2)&gt;0), "V", "")</f>
        <v/>
      </c>
      <c r="E114" s="355">
        <f>IF(AND(C114&lt;&gt;"V",D114&lt;&gt;"V", COUNTIFS(IM!$F:$F, A114, IM!$AD:$AD, "O", IM!$X:$X, "&gt;="&amp;$R$3, IM!$X:$X, "&lt;="&amp;$S$3)&gt;0), "V", "")</f>
        <v/>
      </c>
      <c r="F114" s="233">
        <f>IF(COUNTBLANK(C114:E114)=3,"未保養","")</f>
        <v/>
      </c>
      <c r="G114" s="233">
        <f>IF(AND(VLOOKUP(A114,門市主檔!A:Y,25,FALSE)="STAR", VLOOKUP(A114,門市主檔!A:N,14,FALSE)=""), "未更換", IF(VLOOKUP(A114,門市主檔!A:Y,25,FALSE)&lt;&gt;"STAR", "無專案", "已更換"))</f>
        <v/>
      </c>
      <c r="H114" s="339">
        <f>VLOOKUP(A114,門市主檔!A:U,21,FALSE)</f>
        <v/>
      </c>
      <c r="I114" s="233">
        <f>VLOOKUP(A114,'0919門市清單主檔'!B:V,21,FALSE)</f>
        <v/>
      </c>
      <c r="J114" s="245" t="n">
        <v>45720.67152777778</v>
      </c>
      <c r="K114" s="234" t="n"/>
      <c r="L114" s="234" t="n"/>
      <c r="M114" s="234" t="n"/>
      <c r="N114" s="234" t="n"/>
      <c r="O114" s="234" t="n"/>
      <c r="P114" s="211" t="inlineStr">
        <is>
          <t>THILF0</t>
        </is>
      </c>
      <c r="Q114" s="241" t="inlineStr">
        <is>
          <t>萊爾富</t>
        </is>
      </c>
    </row>
    <row r="115" ht="21.6" customHeight="1" s="140">
      <c r="A115" s="233" t="n">
        <v>2890</v>
      </c>
      <c r="B115" s="233">
        <f>VLOOKUP(A115,門市主檔!A:B,2,FALSE)</f>
        <v/>
      </c>
      <c r="C115" s="355">
        <f>IF(COUNTIFS(IM!$F:$F,A115,IM!$AD:$AD,"O",IM!$X:$X,"&gt;="&amp;$R$1, IM!$X:$X,"&lt;="&amp;$S$1)&gt;0,"V","")</f>
        <v/>
      </c>
      <c r="D115" s="355">
        <f>IF(AND(C115&lt;&gt;"V", COUNTIFS(IM!$F:$F,A115, IM!$AD:$AD, "O", IM!$X:$X, "&gt;="&amp;$R$2, IM!$X:$X, "&lt;="&amp;$S$2)&gt;0), "V", "")</f>
        <v/>
      </c>
      <c r="E115" s="355">
        <f>IF(AND(C115&lt;&gt;"V",D115&lt;&gt;"V", COUNTIFS(IM!$F:$F, A115, IM!$AD:$AD, "O", IM!$X:$X, "&gt;="&amp;$R$3, IM!$X:$X, "&lt;="&amp;$S$3)&gt;0), "V", "")</f>
        <v/>
      </c>
      <c r="F115" s="233">
        <f>IF(COUNTBLANK(C115:E115)=3,"未保養","")</f>
        <v/>
      </c>
      <c r="G115" s="233">
        <f>IF(AND(VLOOKUP(A115,門市主檔!A:Y,25,FALSE)="STAR", VLOOKUP(A115,門市主檔!A:N,14,FALSE)=""), "未更換", IF(VLOOKUP(A115,門市主檔!A:Y,25,FALSE)&lt;&gt;"STAR", "無專案", "已更換"))</f>
        <v/>
      </c>
      <c r="H115" s="339">
        <f>VLOOKUP(A115,門市主檔!A:U,21,FALSE)</f>
        <v/>
      </c>
      <c r="I115" s="233">
        <f>VLOOKUP(A115,'0919門市清單主檔'!B:V,21,FALSE)</f>
        <v/>
      </c>
      <c r="J115" s="245" t="n">
        <v>45705.52083333334</v>
      </c>
      <c r="K115" s="234" t="n"/>
      <c r="L115" s="234" t="n"/>
      <c r="M115" s="234" t="n"/>
      <c r="N115" s="234" t="n"/>
      <c r="O115" s="234" t="n"/>
      <c r="P115" s="211" t="inlineStr">
        <is>
          <t>THILF0</t>
        </is>
      </c>
      <c r="Q115" s="241" t="inlineStr">
        <is>
          <t>萊爾富</t>
        </is>
      </c>
    </row>
    <row r="116" ht="21.6" customHeight="1" s="140">
      <c r="A116" s="233" t="n">
        <v>2958</v>
      </c>
      <c r="B116" s="233">
        <f>VLOOKUP(A116,門市主檔!A:B,2,FALSE)</f>
        <v/>
      </c>
      <c r="C116" s="355">
        <f>IF(COUNTIFS(IM!$F:$F,A116,IM!$AD:$AD,"O",IM!$X:$X,"&gt;="&amp;$R$1, IM!$X:$X,"&lt;="&amp;$S$1)&gt;0,"V","")</f>
        <v/>
      </c>
      <c r="D116" s="355">
        <f>IF(AND(C116&lt;&gt;"V", COUNTIFS(IM!$F:$F,A116, IM!$AD:$AD, "O", IM!$X:$X, "&gt;="&amp;$R$2, IM!$X:$X, "&lt;="&amp;$S$2)&gt;0), "V", "")</f>
        <v/>
      </c>
      <c r="E116" s="355">
        <f>IF(AND(C116&lt;&gt;"V",D116&lt;&gt;"V", COUNTIFS(IM!$F:$F, A116, IM!$AD:$AD, "O", IM!$X:$X, "&gt;="&amp;$R$3, IM!$X:$X, "&lt;="&amp;$S$3)&gt;0), "V", "")</f>
        <v/>
      </c>
      <c r="F116" s="233">
        <f>IF(COUNTBLANK(C116:E116)=3,"未保養","")</f>
        <v/>
      </c>
      <c r="G116" s="233">
        <f>IF(AND(VLOOKUP(A116,門市主檔!A:Y,25,FALSE)="STAR", VLOOKUP(A116,門市主檔!A:N,14,FALSE)=""), "未更換", IF(VLOOKUP(A116,門市主檔!A:Y,25,FALSE)&lt;&gt;"STAR", "無專案", "已更換"))</f>
        <v/>
      </c>
      <c r="H116" s="339">
        <f>VLOOKUP(A116,門市主檔!A:U,21,FALSE)</f>
        <v/>
      </c>
      <c r="I116" s="233">
        <f>VLOOKUP(A116,'0919門市清單主檔'!B:V,21,FALSE)</f>
        <v/>
      </c>
      <c r="J116" s="245" t="n">
        <v>45709.61944444444</v>
      </c>
      <c r="K116" s="234" t="n"/>
      <c r="L116" s="234" t="n"/>
      <c r="M116" s="234" t="n"/>
      <c r="N116" s="234" t="n"/>
      <c r="O116" s="234" t="n"/>
      <c r="P116" s="211" t="inlineStr">
        <is>
          <t>THILF0</t>
        </is>
      </c>
      <c r="Q116" s="241" t="inlineStr">
        <is>
          <t>萊爾富</t>
        </is>
      </c>
    </row>
    <row r="117" ht="21.6" customHeight="1" s="140">
      <c r="A117" s="233" t="n">
        <v>3929</v>
      </c>
      <c r="B117" s="233">
        <f>VLOOKUP(A117,門市主檔!A:B,2,FALSE)</f>
        <v/>
      </c>
      <c r="C117" s="355">
        <f>IF(COUNTIFS(IM!$F:$F,A117,IM!$AD:$AD,"O",IM!$X:$X,"&gt;="&amp;$R$1, IM!$X:$X,"&lt;="&amp;$S$1)&gt;0,"V","")</f>
        <v/>
      </c>
      <c r="D117" s="355">
        <f>IF(AND(C117&lt;&gt;"V", COUNTIFS(IM!$F:$F,A117, IM!$AD:$AD, "O", IM!$X:$X, "&gt;="&amp;$R$2, IM!$X:$X, "&lt;="&amp;$S$2)&gt;0), "V", "")</f>
        <v/>
      </c>
      <c r="E117" s="355">
        <f>IF(AND(C117&lt;&gt;"V",D117&lt;&gt;"V", COUNTIFS(IM!$F:$F, A117, IM!$AD:$AD, "O", IM!$X:$X, "&gt;="&amp;$R$3, IM!$X:$X, "&lt;="&amp;$S$3)&gt;0), "V", "")</f>
        <v/>
      </c>
      <c r="F117" s="233">
        <f>IF(COUNTBLANK(C117:E117)=3,"未保養","")</f>
        <v/>
      </c>
      <c r="G117" s="233">
        <f>IF(AND(VLOOKUP(A117,門市主檔!A:Y,25,FALSE)="STAR", VLOOKUP(A117,門市主檔!A:N,14,FALSE)=""), "未更換", IF(VLOOKUP(A117,門市主檔!A:Y,25,FALSE)&lt;&gt;"STAR", "無專案", "已更換"))</f>
        <v/>
      </c>
      <c r="H117" s="339">
        <f>VLOOKUP(A117,門市主檔!A:U,21,FALSE)</f>
        <v/>
      </c>
      <c r="I117" s="233">
        <f>VLOOKUP(A117,'0919門市清單主檔'!B:V,21,FALSE)</f>
        <v/>
      </c>
      <c r="J117" s="245" t="n">
        <v>45721.70694444444</v>
      </c>
      <c r="K117" s="234" t="n"/>
      <c r="L117" s="234" t="n"/>
      <c r="M117" s="234" t="n"/>
      <c r="N117" s="234" t="n"/>
      <c r="O117" s="234" t="n"/>
      <c r="P117" s="211" t="inlineStr">
        <is>
          <t>THILF0</t>
        </is>
      </c>
      <c r="Q117" s="241" t="inlineStr">
        <is>
          <t>萊爾富</t>
        </is>
      </c>
    </row>
    <row r="118" ht="21.6" customHeight="1" s="140">
      <c r="A118" s="233" t="n">
        <v>4923</v>
      </c>
      <c r="B118" s="233">
        <f>VLOOKUP(A118,門市主檔!A:B,2,FALSE)</f>
        <v/>
      </c>
      <c r="C118" s="355">
        <f>IF(COUNTIFS(IM!$F:$F,A118,IM!$AD:$AD,"O",IM!$X:$X,"&gt;="&amp;$R$1, IM!$X:$X,"&lt;="&amp;$S$1)&gt;0,"V","")</f>
        <v/>
      </c>
      <c r="D118" s="355">
        <f>IF(AND(C118&lt;&gt;"V", COUNTIFS(IM!$F:$F,A118, IM!$AD:$AD, "O", IM!$X:$X, "&gt;="&amp;$R$2, IM!$X:$X, "&lt;="&amp;$S$2)&gt;0), "V", "")</f>
        <v/>
      </c>
      <c r="E118" s="355">
        <f>IF(AND(C118&lt;&gt;"V",D118&lt;&gt;"V", COUNTIFS(IM!$F:$F, A118, IM!$AD:$AD, "O", IM!$X:$X, "&gt;="&amp;$R$3, IM!$X:$X, "&lt;="&amp;$S$3)&gt;0), "V", "")</f>
        <v/>
      </c>
      <c r="F118" s="233">
        <f>IF(COUNTBLANK(C118:E118)=3,"未保養","")</f>
        <v/>
      </c>
      <c r="G118" s="233">
        <f>IF(AND(VLOOKUP(A118,門市主檔!A:Y,25,FALSE)="STAR", VLOOKUP(A118,門市主檔!A:N,14,FALSE)=""), "未更換", IF(VLOOKUP(A118,門市主檔!A:Y,25,FALSE)&lt;&gt;"STAR", "無專案", "已更換"))</f>
        <v/>
      </c>
      <c r="H118" s="339">
        <f>VLOOKUP(A118,門市主檔!A:U,21,FALSE)</f>
        <v/>
      </c>
      <c r="I118" s="233">
        <f>VLOOKUP(A118,'0919門市清單主檔'!B:V,21,FALSE)</f>
        <v/>
      </c>
      <c r="J118" s="245" t="n">
        <v>45706.71944444445</v>
      </c>
      <c r="K118" s="234" t="n"/>
      <c r="L118" s="234" t="n"/>
      <c r="M118" s="234" t="n"/>
      <c r="N118" s="234" t="n"/>
      <c r="O118" s="234" t="n"/>
      <c r="P118" s="211" t="n"/>
      <c r="Q118" s="241" t="inlineStr">
        <is>
          <t>萊爾富</t>
        </is>
      </c>
    </row>
    <row r="119" ht="21.6" customHeight="1" s="140">
      <c r="A119" s="233" t="inlineStr">
        <is>
          <t>D193</t>
        </is>
      </c>
      <c r="B119" s="233">
        <f>VLOOKUP(A119,門市主檔!A:B,2,FALSE)</f>
        <v/>
      </c>
      <c r="C119" s="355">
        <f>IF(COUNTIFS(IM!$F:$F,A119,IM!$AD:$AD,"O",IM!$X:$X,"&gt;="&amp;$R$1, IM!$X:$X,"&lt;="&amp;$S$1)&gt;0,"V","")</f>
        <v/>
      </c>
      <c r="D119" s="355">
        <f>IF(AND(C119&lt;&gt;"V", COUNTIFS(IM!$F:$F,A119, IM!$AD:$AD, "O", IM!$X:$X, "&gt;="&amp;$R$2, IM!$X:$X, "&lt;="&amp;$S$2)&gt;0), "V", "")</f>
        <v/>
      </c>
      <c r="E119" s="355">
        <f>IF(AND(C119&lt;&gt;"V",D119&lt;&gt;"V", COUNTIFS(IM!$F:$F, A119, IM!$AD:$AD, "O", IM!$X:$X, "&gt;="&amp;$R$3, IM!$X:$X, "&lt;="&amp;$S$3)&gt;0), "V", "")</f>
        <v/>
      </c>
      <c r="F119" s="233">
        <f>IF(COUNTBLANK(C119:E119)=3,"未保養","")</f>
        <v/>
      </c>
      <c r="G119" s="233">
        <f>IF(AND(VLOOKUP(A119,門市主檔!A:Y,25,FALSE)="STAR", VLOOKUP(A119,門市主檔!A:N,14,FALSE)=""), "未更換", IF(VLOOKUP(A119,門市主檔!A:Y,25,FALSE)&lt;&gt;"STAR", "無專案", "已更換"))</f>
        <v/>
      </c>
      <c r="H119" s="339">
        <f>VLOOKUP(A119,門市主檔!A:U,21,FALSE)</f>
        <v/>
      </c>
      <c r="I119" s="233">
        <f>VLOOKUP(A119,'0919門市清單主檔'!B:V,21,FALSE)</f>
        <v/>
      </c>
      <c r="J119" s="245" t="n">
        <v>45664.48402777778</v>
      </c>
      <c r="K119" s="234" t="n"/>
      <c r="L119" s="234" t="n"/>
      <c r="M119" s="234" t="n"/>
      <c r="N119" s="234" t="n"/>
      <c r="O119" s="234" t="n"/>
      <c r="P119" s="211" t="n"/>
      <c r="Q119" s="241" t="inlineStr">
        <is>
          <t>萊爾富</t>
        </is>
      </c>
    </row>
    <row r="120" ht="21.6" customHeight="1" s="140">
      <c r="A120" s="233" t="n">
        <v>4036</v>
      </c>
      <c r="B120" s="233">
        <f>VLOOKUP(A120,門市主檔!A:B,2,FALSE)</f>
        <v/>
      </c>
      <c r="C120" s="355">
        <f>IF(COUNTIFS(IM!$F:$F,A120,IM!$AD:$AD,"O",IM!$X:$X,"&gt;="&amp;$R$1, IM!$X:$X,"&lt;="&amp;$S$1)&gt;0,"V","")</f>
        <v/>
      </c>
      <c r="D120" s="355">
        <f>IF(AND(C120&lt;&gt;"V", COUNTIFS(IM!$F:$F,A120, IM!$AD:$AD, "O", IM!$X:$X, "&gt;="&amp;$R$2, IM!$X:$X, "&lt;="&amp;$S$2)&gt;0), "V", "")</f>
        <v/>
      </c>
      <c r="E120" s="355">
        <f>IF(AND(C120&lt;&gt;"V",D120&lt;&gt;"V", COUNTIFS(IM!$F:$F, A120, IM!$AD:$AD, "O", IM!$X:$X, "&gt;="&amp;$R$3, IM!$X:$X, "&lt;="&amp;$S$3)&gt;0), "V", "")</f>
        <v/>
      </c>
      <c r="F120" s="233">
        <f>IF(COUNTBLANK(C120:E120)=3,"未保養","")</f>
        <v/>
      </c>
      <c r="G120" s="233">
        <f>IF(AND(VLOOKUP(A120,門市主檔!A:Y,25,FALSE)="STAR", VLOOKUP(A120,門市主檔!A:N,14,FALSE)=""), "未更換", IF(VLOOKUP(A120,門市主檔!A:Y,25,FALSE)&lt;&gt;"STAR", "無專案", "已更換"))</f>
        <v/>
      </c>
      <c r="H120" s="339">
        <f>VLOOKUP(A120,門市主檔!A:U,21,FALSE)</f>
        <v/>
      </c>
      <c r="I120" s="233">
        <f>VLOOKUP(A120,'0919門市清單主檔'!B:V,21,FALSE)</f>
        <v/>
      </c>
      <c r="J120" s="245" t="n">
        <v>45663.60347222222</v>
      </c>
      <c r="K120" s="234" t="n"/>
      <c r="L120" s="234" t="n"/>
      <c r="M120" s="234" t="n"/>
      <c r="N120" s="234" t="n"/>
      <c r="O120" s="234" t="n"/>
      <c r="P120" s="211" t="inlineStr">
        <is>
          <t>THILF0</t>
        </is>
      </c>
      <c r="Q120" s="241" t="inlineStr">
        <is>
          <t>萊爾富</t>
        </is>
      </c>
    </row>
    <row r="121" ht="21.6" customHeight="1" s="140">
      <c r="A121" s="233" t="n">
        <v>2301</v>
      </c>
      <c r="B121" s="233">
        <f>VLOOKUP(A121,門市主檔!A:B,2,FALSE)</f>
        <v/>
      </c>
      <c r="C121" s="355">
        <f>IF(COUNTIFS(IM!$F:$F,A121,IM!$AD:$AD,"O",IM!$X:$X,"&gt;="&amp;$R$1, IM!$X:$X,"&lt;="&amp;$S$1)&gt;0,"V","")</f>
        <v/>
      </c>
      <c r="D121" s="355">
        <f>IF(AND(C121&lt;&gt;"V", COUNTIFS(IM!$F:$F,A121, IM!$AD:$AD, "O", IM!$X:$X, "&gt;="&amp;$R$2, IM!$X:$X, "&lt;="&amp;$S$2)&gt;0), "V", "")</f>
        <v/>
      </c>
      <c r="E121" s="355">
        <f>IF(AND(C121&lt;&gt;"V",D121&lt;&gt;"V", COUNTIFS(IM!$F:$F, A121, IM!$AD:$AD, "O", IM!$X:$X, "&gt;="&amp;$R$3, IM!$X:$X, "&lt;="&amp;$S$3)&gt;0), "V", "")</f>
        <v/>
      </c>
      <c r="F121" s="233">
        <f>IF(COUNTBLANK(C121:E121)=3,"未保養","")</f>
        <v/>
      </c>
      <c r="G121" s="233">
        <f>IF(AND(VLOOKUP(A121,門市主檔!A:Y,25,FALSE)="STAR", VLOOKUP(A121,門市主檔!A:N,14,FALSE)=""), "未更換", IF(VLOOKUP(A121,門市主檔!A:Y,25,FALSE)&lt;&gt;"STAR", "無專案", "已更換"))</f>
        <v/>
      </c>
      <c r="H121" s="339">
        <f>VLOOKUP(A121,門市主檔!A:U,21,FALSE)</f>
        <v/>
      </c>
      <c r="I121" s="233">
        <f>VLOOKUP(A121,'0919門市清單主檔'!B:V,21,FALSE)</f>
        <v/>
      </c>
      <c r="J121" s="245" t="n">
        <v>45664.54652777778</v>
      </c>
      <c r="K121" s="234" t="n"/>
      <c r="L121" s="234" t="n"/>
      <c r="M121" s="234" t="n"/>
      <c r="N121" s="234" t="n"/>
      <c r="O121" s="234" t="n"/>
      <c r="P121" s="211" t="n"/>
      <c r="Q121" s="241" t="inlineStr">
        <is>
          <t>萊爾富</t>
        </is>
      </c>
    </row>
    <row r="122" ht="21.6" customHeight="1" s="140">
      <c r="A122" s="233" t="n">
        <v>5082</v>
      </c>
      <c r="B122" s="233">
        <f>VLOOKUP(A122,門市主檔!A:B,2,FALSE)</f>
        <v/>
      </c>
      <c r="C122" s="355">
        <f>IF(COUNTIFS(IM!$F:$F,A122,IM!$AD:$AD,"O",IM!$X:$X,"&gt;="&amp;$R$1, IM!$X:$X,"&lt;="&amp;$S$1)&gt;0,"V","")</f>
        <v/>
      </c>
      <c r="D122" s="355">
        <f>IF(AND(C122&lt;&gt;"V", COUNTIFS(IM!$F:$F,A122, IM!$AD:$AD, "O", IM!$X:$X, "&gt;="&amp;$R$2, IM!$X:$X, "&lt;="&amp;$S$2)&gt;0), "V", "")</f>
        <v/>
      </c>
      <c r="E122" s="355">
        <f>IF(AND(C122&lt;&gt;"V",D122&lt;&gt;"V", COUNTIFS(IM!$F:$F, A122, IM!$AD:$AD, "O", IM!$X:$X, "&gt;="&amp;$R$3, IM!$X:$X, "&lt;="&amp;$S$3)&gt;0), "V", "")</f>
        <v/>
      </c>
      <c r="F122" s="233">
        <f>IF(COUNTBLANK(C122:E122)=3,"未保養","")</f>
        <v/>
      </c>
      <c r="G122" s="233">
        <f>IF(AND(VLOOKUP(A122,門市主檔!A:Y,25,FALSE)="STAR", VLOOKUP(A122,門市主檔!A:N,14,FALSE)=""), "未更換", IF(VLOOKUP(A122,門市主檔!A:Y,25,FALSE)&lt;&gt;"STAR", "無專案", "已更換"))</f>
        <v/>
      </c>
      <c r="H122" s="339">
        <f>VLOOKUP(A122,門市主檔!A:U,21,FALSE)</f>
        <v/>
      </c>
      <c r="I122" s="233">
        <f>VLOOKUP(A122,'0919門市清單主檔'!B:V,21,FALSE)</f>
        <v/>
      </c>
      <c r="J122" s="245" t="n">
        <v>45664.53055555555</v>
      </c>
      <c r="K122" s="234" t="n"/>
      <c r="L122" s="234" t="n"/>
      <c r="M122" s="234" t="n"/>
      <c r="N122" s="234" t="n"/>
      <c r="O122" s="234" t="n"/>
      <c r="P122" s="211" t="n"/>
      <c r="Q122" s="241" t="inlineStr">
        <is>
          <t>萊爾富</t>
        </is>
      </c>
    </row>
    <row r="123" ht="21.6" customHeight="1" s="140">
      <c r="A123" s="233" t="n">
        <v>5197</v>
      </c>
      <c r="B123" s="233">
        <f>VLOOKUP(A123,門市主檔!A:B,2,FALSE)</f>
        <v/>
      </c>
      <c r="C123" s="355">
        <f>IF(COUNTIFS(IM!$F:$F,A123,IM!$AD:$AD,"O",IM!$X:$X,"&gt;="&amp;$R$1, IM!$X:$X,"&lt;="&amp;$S$1)&gt;0,"V","")</f>
        <v/>
      </c>
      <c r="D123" s="355">
        <f>IF(AND(C123&lt;&gt;"V", COUNTIFS(IM!$F:$F,A123, IM!$AD:$AD, "O", IM!$X:$X, "&gt;="&amp;$R$2, IM!$X:$X, "&lt;="&amp;$S$2)&gt;0), "V", "")</f>
        <v/>
      </c>
      <c r="E123" s="355">
        <f>IF(AND(C123&lt;&gt;"V",D123&lt;&gt;"V", COUNTIFS(IM!$F:$F, A123, IM!$AD:$AD, "O", IM!$X:$X, "&gt;="&amp;$R$3, IM!$X:$X, "&lt;="&amp;$S$3)&gt;0), "V", "")</f>
        <v/>
      </c>
      <c r="F123" s="233">
        <f>IF(COUNTBLANK(C123:E123)=3,"未保養","")</f>
        <v/>
      </c>
      <c r="G123" s="233">
        <f>IF(AND(VLOOKUP(A123,門市主檔!A:Y,25,FALSE)="STAR", VLOOKUP(A123,門市主檔!A:N,14,FALSE)=""), "未更換", IF(VLOOKUP(A123,門市主檔!A:Y,25,FALSE)&lt;&gt;"STAR", "無專案", "已更換"))</f>
        <v/>
      </c>
      <c r="H123" s="339">
        <f>VLOOKUP(A123,門市主檔!A:U,21,FALSE)</f>
        <v/>
      </c>
      <c r="I123" s="233">
        <f>VLOOKUP(A123,'0919門市清單主檔'!B:V,21,FALSE)</f>
        <v/>
      </c>
      <c r="J123" s="245" t="n">
        <v>45673.67361111111</v>
      </c>
      <c r="K123" s="234" t="n"/>
      <c r="L123" s="234" t="n"/>
      <c r="M123" s="234" t="n"/>
      <c r="N123" s="234" t="n"/>
      <c r="O123" s="234" t="n"/>
      <c r="P123" s="211" t="n"/>
      <c r="Q123" s="241" t="inlineStr">
        <is>
          <t>萊爾富</t>
        </is>
      </c>
    </row>
    <row r="124" ht="19.5" customHeight="1" s="140">
      <c r="A124" s="234" t="n"/>
      <c r="B124" s="234" t="n"/>
      <c r="C124" s="356" t="n"/>
      <c r="D124" s="356" t="n"/>
      <c r="E124" s="356" t="n"/>
      <c r="F124" s="234" t="n"/>
      <c r="G124" s="234" t="n"/>
      <c r="H124" s="234" t="n"/>
      <c r="I124" s="234" t="n"/>
      <c r="J124" s="234" t="n"/>
      <c r="K124" s="234" t="n"/>
      <c r="L124" s="234" t="n"/>
      <c r="M124" s="234" t="n"/>
      <c r="N124" s="234" t="n"/>
      <c r="O124" s="234" t="n"/>
      <c r="P124" s="211" t="n"/>
      <c r="Q124" s="211" t="n"/>
    </row>
    <row r="125" ht="19.5" customHeight="1" s="140">
      <c r="A125" s="234" t="n"/>
      <c r="B125" s="234" t="n"/>
      <c r="C125" s="356" t="n"/>
      <c r="D125" s="356" t="n"/>
      <c r="E125" s="356" t="n"/>
      <c r="F125" s="234" t="n"/>
      <c r="G125" s="234" t="n"/>
      <c r="H125" s="234" t="n"/>
      <c r="I125" s="234" t="n"/>
      <c r="J125" s="234" t="n"/>
      <c r="K125" s="234" t="n"/>
      <c r="L125" s="234" t="n"/>
      <c r="M125" s="234" t="n"/>
      <c r="N125" s="234" t="n"/>
      <c r="O125" s="234" t="n"/>
      <c r="P125" s="211" t="n"/>
      <c r="Q125" s="211" t="n"/>
    </row>
    <row r="126" ht="19.5" customHeight="1" s="140">
      <c r="A126" s="234" t="n"/>
      <c r="B126" s="234" t="n"/>
      <c r="C126" s="356" t="n"/>
      <c r="D126" s="356" t="n"/>
      <c r="E126" s="356" t="n"/>
      <c r="F126" s="234" t="n"/>
      <c r="G126" s="234" t="n"/>
      <c r="H126" s="234" t="n"/>
      <c r="I126" s="234" t="n"/>
      <c r="J126" s="234" t="n"/>
      <c r="K126" s="234" t="n"/>
      <c r="L126" s="234" t="n"/>
      <c r="M126" s="234" t="n"/>
      <c r="N126" s="234" t="n"/>
      <c r="O126" s="234" t="n"/>
      <c r="P126" s="211" t="n"/>
      <c r="Q126" s="211" t="n"/>
    </row>
    <row r="127" ht="19.5" customHeight="1" s="140">
      <c r="A127" s="234" t="n"/>
      <c r="B127" s="234" t="n"/>
      <c r="C127" s="356" t="n"/>
      <c r="D127" s="356" t="n"/>
      <c r="E127" s="356" t="n"/>
      <c r="F127" s="234" t="n"/>
      <c r="G127" s="234" t="n"/>
      <c r="H127" s="234" t="n"/>
      <c r="I127" s="234" t="n"/>
      <c r="J127" s="234" t="n"/>
      <c r="K127" s="234" t="n"/>
      <c r="L127" s="234" t="n"/>
      <c r="M127" s="234" t="n"/>
      <c r="N127" s="234" t="n"/>
      <c r="O127" s="234" t="n"/>
      <c r="P127" s="211" t="n"/>
      <c r="Q127" s="211" t="n"/>
    </row>
    <row r="128" ht="19.5" customHeight="1" s="140">
      <c r="A128" s="234" t="n"/>
      <c r="B128" s="234" t="n"/>
      <c r="C128" s="356" t="n"/>
      <c r="D128" s="356" t="n"/>
      <c r="E128" s="356" t="n"/>
      <c r="F128" s="234" t="n"/>
      <c r="G128" s="234" t="n"/>
      <c r="H128" s="234" t="n"/>
      <c r="I128" s="234" t="n"/>
      <c r="J128" s="234" t="n"/>
      <c r="K128" s="234" t="n"/>
      <c r="L128" s="234" t="n"/>
      <c r="M128" s="234" t="n"/>
      <c r="N128" s="234" t="n"/>
      <c r="O128" s="234" t="n"/>
      <c r="P128" s="211" t="n"/>
      <c r="Q128" s="211" t="n"/>
    </row>
    <row r="129" ht="19.5" customHeight="1" s="140">
      <c r="A129" s="234" t="n"/>
      <c r="B129" s="234" t="n"/>
      <c r="C129" s="356" t="n"/>
      <c r="D129" s="356" t="n"/>
      <c r="E129" s="356" t="n"/>
      <c r="F129" s="234" t="n"/>
      <c r="G129" s="234" t="n"/>
      <c r="H129" s="234" t="n"/>
      <c r="I129" s="234" t="n"/>
      <c r="J129" s="234" t="n"/>
      <c r="K129" s="234" t="n"/>
      <c r="L129" s="234" t="n"/>
      <c r="M129" s="234" t="n"/>
      <c r="N129" s="234" t="n"/>
      <c r="O129" s="234" t="n"/>
      <c r="P129" s="211" t="n"/>
      <c r="Q129" s="211" t="n"/>
    </row>
    <row r="130" ht="19.5" customHeight="1" s="140">
      <c r="A130" s="234" t="n"/>
      <c r="B130" s="234" t="n"/>
      <c r="C130" s="356" t="n"/>
      <c r="D130" s="356" t="n"/>
      <c r="E130" s="356" t="n"/>
      <c r="F130" s="234" t="n"/>
      <c r="G130" s="234" t="n"/>
      <c r="H130" s="234" t="n"/>
      <c r="I130" s="234" t="n"/>
      <c r="J130" s="234" t="n"/>
      <c r="K130" s="234" t="n"/>
      <c r="L130" s="234" t="n"/>
      <c r="M130" s="234" t="n"/>
      <c r="N130" s="234" t="n"/>
      <c r="O130" s="234" t="n"/>
      <c r="P130" s="211" t="n"/>
      <c r="Q130" s="211" t="n"/>
    </row>
    <row r="131" ht="19.5" customHeight="1" s="140">
      <c r="A131" s="234" t="n"/>
      <c r="B131" s="234" t="n"/>
      <c r="C131" s="356" t="n"/>
      <c r="D131" s="356" t="n"/>
      <c r="E131" s="356" t="n"/>
      <c r="F131" s="234" t="n"/>
      <c r="G131" s="234" t="n"/>
      <c r="H131" s="234" t="n"/>
      <c r="I131" s="234" t="n"/>
      <c r="J131" s="234" t="n"/>
      <c r="K131" s="234" t="n"/>
      <c r="L131" s="234" t="n"/>
      <c r="M131" s="234" t="n"/>
      <c r="N131" s="234" t="n"/>
      <c r="O131" s="234" t="n"/>
      <c r="P131" s="211" t="n"/>
      <c r="Q131" s="211" t="n"/>
    </row>
    <row r="132" ht="19.5" customHeight="1" s="140">
      <c r="A132" s="234" t="n"/>
      <c r="B132" s="234" t="n"/>
      <c r="C132" s="356" t="n"/>
      <c r="D132" s="356" t="n"/>
      <c r="E132" s="356" t="n"/>
      <c r="F132" s="234" t="n"/>
      <c r="G132" s="234" t="n"/>
      <c r="H132" s="234" t="n"/>
      <c r="I132" s="234" t="n"/>
      <c r="J132" s="234" t="n"/>
      <c r="K132" s="234" t="n"/>
      <c r="L132" s="234" t="n"/>
      <c r="M132" s="234" t="n"/>
      <c r="N132" s="234" t="n"/>
      <c r="O132" s="234" t="n"/>
      <c r="P132" s="211" t="n"/>
      <c r="Q132" s="211" t="n"/>
    </row>
    <row r="133" ht="19.5" customHeight="1" s="140">
      <c r="A133" s="234" t="n"/>
      <c r="B133" s="234" t="n"/>
      <c r="C133" s="356" t="n"/>
      <c r="D133" s="356" t="n"/>
      <c r="E133" s="356" t="n"/>
      <c r="F133" s="234" t="n"/>
      <c r="G133" s="234" t="n"/>
      <c r="H133" s="234" t="n"/>
      <c r="I133" s="234" t="n"/>
      <c r="J133" s="234" t="n"/>
      <c r="K133" s="234" t="n"/>
      <c r="L133" s="234" t="n"/>
      <c r="M133" s="234" t="n"/>
      <c r="N133" s="234" t="n"/>
      <c r="O133" s="234" t="n"/>
      <c r="P133" s="211" t="n"/>
      <c r="Q133" s="211" t="n"/>
    </row>
    <row r="134" ht="19.5" customHeight="1" s="140">
      <c r="A134" s="234" t="n"/>
      <c r="B134" s="234" t="n"/>
      <c r="C134" s="356" t="n"/>
      <c r="D134" s="356" t="n"/>
      <c r="E134" s="356" t="n"/>
      <c r="F134" s="234" t="n"/>
      <c r="G134" s="234" t="n"/>
      <c r="H134" s="234" t="n"/>
      <c r="I134" s="234" t="n"/>
      <c r="J134" s="234" t="n"/>
      <c r="K134" s="234" t="n"/>
      <c r="L134" s="234" t="n"/>
      <c r="M134" s="234" t="n"/>
      <c r="N134" s="234" t="n"/>
      <c r="O134" s="234" t="n"/>
      <c r="P134" s="211" t="n"/>
      <c r="Q134" s="211" t="n"/>
    </row>
    <row r="135" ht="19.5" customHeight="1" s="140">
      <c r="A135" s="234" t="n"/>
      <c r="B135" s="234" t="n"/>
      <c r="C135" s="356" t="n"/>
      <c r="D135" s="356" t="n"/>
      <c r="E135" s="356" t="n"/>
      <c r="F135" s="234" t="n"/>
      <c r="G135" s="234" t="n"/>
      <c r="H135" s="234" t="n"/>
      <c r="I135" s="234" t="n"/>
      <c r="J135" s="234" t="n"/>
      <c r="K135" s="234" t="n"/>
      <c r="L135" s="234" t="n"/>
      <c r="M135" s="234" t="n"/>
      <c r="N135" s="234" t="n"/>
      <c r="O135" s="234" t="n"/>
      <c r="P135" s="211" t="n"/>
      <c r="Q135" s="211" t="n"/>
    </row>
    <row r="136" ht="19.5" customHeight="1" s="140">
      <c r="A136" s="234" t="n"/>
      <c r="B136" s="234" t="n"/>
      <c r="C136" s="356" t="n"/>
      <c r="D136" s="356" t="n"/>
      <c r="E136" s="356" t="n"/>
      <c r="F136" s="234" t="n"/>
      <c r="G136" s="234" t="n"/>
      <c r="H136" s="234" t="n"/>
      <c r="I136" s="234" t="n"/>
      <c r="J136" s="234" t="n"/>
      <c r="K136" s="234" t="n"/>
      <c r="L136" s="234" t="n"/>
      <c r="M136" s="234" t="n"/>
      <c r="N136" s="234" t="n"/>
      <c r="O136" s="234" t="n"/>
      <c r="P136" s="211" t="n"/>
      <c r="Q136" s="211" t="n"/>
    </row>
    <row r="137" ht="19.5" customHeight="1" s="140">
      <c r="A137" s="234" t="n"/>
      <c r="B137" s="234" t="n"/>
      <c r="C137" s="356" t="n"/>
      <c r="D137" s="356" t="n"/>
      <c r="E137" s="356" t="n"/>
      <c r="F137" s="234" t="n"/>
      <c r="G137" s="234" t="n"/>
      <c r="H137" s="234" t="n"/>
      <c r="I137" s="234" t="n"/>
      <c r="J137" s="234" t="n"/>
      <c r="K137" s="234" t="n"/>
      <c r="L137" s="234" t="n"/>
      <c r="M137" s="234" t="n"/>
      <c r="N137" s="234" t="n"/>
      <c r="O137" s="234" t="n"/>
      <c r="P137" s="211" t="n"/>
      <c r="Q137" s="211" t="n"/>
    </row>
    <row r="138" ht="19.5" customHeight="1" s="140">
      <c r="A138" s="234" t="n"/>
      <c r="B138" s="234" t="n"/>
      <c r="C138" s="356" t="n"/>
      <c r="D138" s="356" t="n"/>
      <c r="E138" s="356" t="n"/>
      <c r="F138" s="234" t="n"/>
      <c r="G138" s="234" t="n"/>
      <c r="H138" s="234" t="n"/>
      <c r="I138" s="234" t="n"/>
      <c r="J138" s="234" t="n"/>
      <c r="K138" s="234" t="n"/>
      <c r="L138" s="234" t="n"/>
      <c r="M138" s="234" t="n"/>
      <c r="N138" s="234" t="n"/>
      <c r="O138" s="234" t="n"/>
      <c r="P138" s="211" t="n"/>
      <c r="Q138" s="211" t="n"/>
    </row>
    <row r="139" ht="19.5" customHeight="1" s="140">
      <c r="A139" s="234" t="n"/>
      <c r="B139" s="234" t="n"/>
      <c r="C139" s="356" t="n"/>
      <c r="D139" s="356" t="n"/>
      <c r="E139" s="356" t="n"/>
      <c r="F139" s="234" t="n"/>
      <c r="G139" s="234" t="n"/>
      <c r="H139" s="234" t="n"/>
      <c r="I139" s="234" t="n"/>
      <c r="J139" s="234" t="n"/>
      <c r="K139" s="234" t="n"/>
      <c r="L139" s="234" t="n"/>
      <c r="M139" s="234" t="n"/>
      <c r="N139" s="234" t="n"/>
      <c r="O139" s="234" t="n"/>
      <c r="P139" s="211" t="n"/>
      <c r="Q139" s="211" t="n"/>
    </row>
    <row r="140" ht="19.5" customHeight="1" s="140">
      <c r="A140" s="234" t="n"/>
      <c r="B140" s="234" t="n"/>
      <c r="C140" s="356" t="n"/>
      <c r="D140" s="356" t="n"/>
      <c r="E140" s="356" t="n"/>
      <c r="F140" s="234" t="n"/>
      <c r="G140" s="234" t="n"/>
      <c r="H140" s="234" t="n"/>
      <c r="I140" s="234" t="n"/>
      <c r="J140" s="234" t="n"/>
      <c r="K140" s="234" t="n"/>
      <c r="L140" s="234" t="n"/>
      <c r="M140" s="234" t="n"/>
      <c r="N140" s="234" t="n"/>
      <c r="O140" s="234" t="n"/>
      <c r="P140" s="211" t="n"/>
      <c r="Q140" s="211" t="n"/>
    </row>
    <row r="141" ht="19.5" customHeight="1" s="140">
      <c r="A141" s="234" t="n"/>
      <c r="B141" s="234" t="n"/>
      <c r="C141" s="356" t="n"/>
      <c r="D141" s="356" t="n"/>
      <c r="E141" s="356" t="n"/>
      <c r="F141" s="234" t="n"/>
      <c r="G141" s="234" t="n"/>
      <c r="H141" s="234" t="n"/>
      <c r="I141" s="234" t="n"/>
      <c r="J141" s="234" t="n"/>
      <c r="K141" s="234" t="n"/>
      <c r="L141" s="234" t="n"/>
      <c r="M141" s="234" t="n"/>
      <c r="N141" s="234" t="n"/>
      <c r="O141" s="234" t="n"/>
      <c r="P141" s="211" t="n"/>
      <c r="Q141" s="211" t="n"/>
    </row>
    <row r="142" ht="19.5" customHeight="1" s="140">
      <c r="A142" s="234" t="n"/>
      <c r="B142" s="234" t="n"/>
      <c r="C142" s="356" t="n"/>
      <c r="D142" s="356" t="n"/>
      <c r="E142" s="356" t="n"/>
      <c r="F142" s="234" t="n"/>
      <c r="G142" s="234" t="n"/>
      <c r="H142" s="234" t="n"/>
      <c r="I142" s="234" t="n"/>
      <c r="J142" s="234" t="n"/>
      <c r="K142" s="234" t="n"/>
      <c r="L142" s="234" t="n"/>
      <c r="M142" s="234" t="n"/>
      <c r="N142" s="234" t="n"/>
      <c r="O142" s="234" t="n"/>
      <c r="P142" s="211" t="n"/>
      <c r="Q142" s="211" t="n"/>
    </row>
    <row r="143" ht="19.5" customHeight="1" s="140">
      <c r="A143" s="234" t="n"/>
      <c r="B143" s="234" t="n"/>
      <c r="C143" s="356" t="n"/>
      <c r="D143" s="356" t="n"/>
      <c r="E143" s="356" t="n"/>
      <c r="F143" s="234" t="n"/>
      <c r="G143" s="234" t="n"/>
      <c r="H143" s="234" t="n"/>
      <c r="I143" s="234" t="n"/>
      <c r="J143" s="234" t="n"/>
      <c r="K143" s="234" t="n"/>
      <c r="L143" s="234" t="n"/>
      <c r="M143" s="234" t="n"/>
      <c r="N143" s="234" t="n"/>
      <c r="O143" s="234" t="n"/>
      <c r="P143" s="211" t="n"/>
      <c r="Q143" s="211" t="n"/>
    </row>
    <row r="144" ht="19.5" customHeight="1" s="140">
      <c r="A144" s="234" t="n"/>
      <c r="B144" s="234" t="n"/>
      <c r="C144" s="356" t="n"/>
      <c r="D144" s="356" t="n"/>
      <c r="E144" s="356" t="n"/>
      <c r="F144" s="234" t="n"/>
      <c r="G144" s="234" t="n"/>
      <c r="H144" s="234" t="n"/>
      <c r="I144" s="234" t="n"/>
      <c r="J144" s="234" t="n"/>
      <c r="K144" s="234" t="n"/>
      <c r="L144" s="234" t="n"/>
      <c r="M144" s="234" t="n"/>
      <c r="N144" s="234" t="n"/>
      <c r="O144" s="234" t="n"/>
      <c r="P144" s="211" t="n"/>
      <c r="Q144" s="211" t="n"/>
    </row>
    <row r="145" ht="19.5" customHeight="1" s="140">
      <c r="A145" s="234" t="n"/>
      <c r="B145" s="234" t="n"/>
      <c r="C145" s="356" t="n"/>
      <c r="D145" s="356" t="n"/>
      <c r="E145" s="356" t="n"/>
      <c r="F145" s="234" t="n"/>
      <c r="G145" s="234" t="n"/>
      <c r="H145" s="234" t="n"/>
      <c r="I145" s="234" t="n"/>
      <c r="J145" s="234" t="n"/>
      <c r="K145" s="234" t="n"/>
      <c r="L145" s="234" t="n"/>
      <c r="M145" s="234" t="n"/>
      <c r="N145" s="234" t="n"/>
      <c r="O145" s="234" t="n"/>
      <c r="P145" s="211" t="n"/>
      <c r="Q145" s="211" t="n"/>
    </row>
    <row r="146" ht="19.5" customHeight="1" s="140">
      <c r="A146" s="234" t="n"/>
      <c r="B146" s="234" t="n"/>
      <c r="C146" s="356" t="n"/>
      <c r="D146" s="356" t="n"/>
      <c r="E146" s="356" t="n"/>
      <c r="F146" s="234" t="n"/>
      <c r="G146" s="234" t="n"/>
      <c r="H146" s="234" t="n"/>
      <c r="I146" s="234" t="n"/>
      <c r="J146" s="234" t="n"/>
      <c r="K146" s="234" t="n"/>
      <c r="L146" s="234" t="n"/>
      <c r="M146" s="234" t="n"/>
      <c r="N146" s="234" t="n"/>
      <c r="O146" s="234" t="n"/>
      <c r="P146" s="211" t="n"/>
      <c r="Q146" s="211" t="n"/>
    </row>
    <row r="147" ht="19.5" customHeight="1" s="140">
      <c r="A147" s="234" t="n"/>
      <c r="B147" s="234" t="n"/>
      <c r="C147" s="356" t="n"/>
      <c r="D147" s="356" t="n"/>
      <c r="E147" s="356" t="n"/>
      <c r="F147" s="234" t="n"/>
      <c r="G147" s="234" t="n"/>
      <c r="H147" s="234" t="n"/>
      <c r="I147" s="234" t="n"/>
      <c r="J147" s="234" t="n"/>
      <c r="K147" s="234" t="n"/>
      <c r="L147" s="234" t="n"/>
      <c r="M147" s="234" t="n"/>
      <c r="N147" s="234" t="n"/>
      <c r="O147" s="234" t="n"/>
      <c r="P147" s="211" t="n"/>
      <c r="Q147" s="211" t="n"/>
    </row>
    <row r="148" ht="19.5" customHeight="1" s="140">
      <c r="A148" s="234" t="n"/>
      <c r="B148" s="234" t="n"/>
      <c r="C148" s="356" t="n"/>
      <c r="D148" s="356" t="n"/>
      <c r="E148" s="356" t="n"/>
      <c r="F148" s="234" t="n"/>
      <c r="G148" s="234" t="n"/>
      <c r="H148" s="234" t="n"/>
      <c r="I148" s="234" t="n"/>
      <c r="J148" s="234" t="n"/>
      <c r="K148" s="234" t="n"/>
      <c r="L148" s="234" t="n"/>
      <c r="M148" s="234" t="n"/>
      <c r="N148" s="234" t="n"/>
      <c r="O148" s="234" t="n"/>
      <c r="P148" s="211" t="n"/>
      <c r="Q148" s="211" t="n"/>
    </row>
    <row r="149" ht="19.5" customHeight="1" s="140">
      <c r="A149" s="234" t="n"/>
      <c r="B149" s="234" t="n"/>
      <c r="C149" s="356" t="n"/>
      <c r="D149" s="356" t="n"/>
      <c r="E149" s="356" t="n"/>
      <c r="F149" s="234" t="n"/>
      <c r="G149" s="234" t="n"/>
      <c r="H149" s="234" t="n"/>
      <c r="I149" s="234" t="n"/>
      <c r="J149" s="234" t="n"/>
      <c r="K149" s="234" t="n"/>
      <c r="L149" s="234" t="n"/>
      <c r="M149" s="234" t="n"/>
      <c r="N149" s="234" t="n"/>
      <c r="O149" s="234" t="n"/>
      <c r="P149" s="211" t="n"/>
      <c r="Q149" s="211" t="n"/>
    </row>
    <row r="150" ht="19.5" customHeight="1" s="140">
      <c r="A150" s="234" t="n"/>
      <c r="B150" s="234" t="n"/>
      <c r="C150" s="356" t="n"/>
      <c r="D150" s="356" t="n"/>
      <c r="E150" s="356" t="n"/>
      <c r="F150" s="234" t="n"/>
      <c r="G150" s="234" t="n"/>
      <c r="H150" s="234" t="n"/>
      <c r="I150" s="234" t="n"/>
      <c r="J150" s="234" t="n"/>
      <c r="K150" s="234" t="n"/>
      <c r="L150" s="234" t="n"/>
      <c r="M150" s="234" t="n"/>
      <c r="N150" s="234" t="n"/>
      <c r="O150" s="234" t="n"/>
      <c r="P150" s="211" t="n"/>
      <c r="Q150" s="211" t="n"/>
    </row>
    <row r="151" ht="19.5" customHeight="1" s="140">
      <c r="A151" s="234" t="n"/>
      <c r="B151" s="234" t="n"/>
      <c r="C151" s="356" t="n"/>
      <c r="D151" s="356" t="n"/>
      <c r="E151" s="356" t="n"/>
      <c r="F151" s="234" t="n"/>
      <c r="G151" s="234" t="n"/>
      <c r="H151" s="234" t="n"/>
      <c r="I151" s="234" t="n"/>
      <c r="J151" s="234" t="n"/>
      <c r="K151" s="234" t="n"/>
      <c r="L151" s="234" t="n"/>
      <c r="M151" s="234" t="n"/>
      <c r="N151" s="234" t="n"/>
      <c r="O151" s="234" t="n"/>
      <c r="P151" s="211" t="n"/>
      <c r="Q151" s="211" t="n"/>
    </row>
    <row r="152" ht="19.5" customHeight="1" s="140">
      <c r="A152" s="234" t="n"/>
      <c r="B152" s="234" t="n"/>
      <c r="C152" s="356" t="n"/>
      <c r="D152" s="356" t="n"/>
      <c r="E152" s="356" t="n"/>
      <c r="F152" s="234" t="n"/>
      <c r="G152" s="234" t="n"/>
      <c r="H152" s="234" t="n"/>
      <c r="I152" s="234" t="n"/>
      <c r="J152" s="234" t="n"/>
      <c r="K152" s="234" t="n"/>
      <c r="L152" s="234" t="n"/>
      <c r="M152" s="234" t="n"/>
      <c r="N152" s="234" t="n"/>
      <c r="O152" s="234" t="n"/>
      <c r="P152" s="211" t="n"/>
      <c r="Q152" s="211" t="n"/>
    </row>
    <row r="153" ht="19.5" customHeight="1" s="140">
      <c r="A153" s="234" t="n"/>
      <c r="B153" s="234" t="n"/>
      <c r="C153" s="356" t="n"/>
      <c r="D153" s="356" t="n"/>
      <c r="E153" s="356" t="n"/>
      <c r="F153" s="234" t="n"/>
      <c r="G153" s="234" t="n"/>
      <c r="H153" s="234" t="n"/>
      <c r="I153" s="234" t="n"/>
      <c r="J153" s="234" t="n"/>
      <c r="K153" s="234" t="n"/>
      <c r="L153" s="234" t="n"/>
      <c r="M153" s="234" t="n"/>
      <c r="N153" s="234" t="n"/>
      <c r="O153" s="234" t="n"/>
      <c r="P153" s="211" t="n"/>
      <c r="Q153" s="211" t="n"/>
    </row>
    <row r="154" ht="19.5" customHeight="1" s="140">
      <c r="A154" s="234" t="n"/>
      <c r="B154" s="234" t="n"/>
      <c r="C154" s="356" t="n"/>
      <c r="D154" s="356" t="n"/>
      <c r="E154" s="356" t="n"/>
      <c r="F154" s="234" t="n"/>
      <c r="G154" s="234" t="n"/>
      <c r="H154" s="234" t="n"/>
      <c r="I154" s="234" t="n"/>
      <c r="J154" s="234" t="n"/>
      <c r="K154" s="234" t="n"/>
      <c r="L154" s="234" t="n"/>
      <c r="M154" s="234" t="n"/>
      <c r="N154" s="234" t="n"/>
      <c r="O154" s="234" t="n"/>
      <c r="P154" s="211" t="n"/>
      <c r="Q154" s="211" t="n"/>
    </row>
    <row r="155" ht="19.5" customHeight="1" s="140">
      <c r="A155" s="234" t="n"/>
      <c r="B155" s="234" t="n"/>
      <c r="C155" s="356" t="n"/>
      <c r="D155" s="356" t="n"/>
      <c r="E155" s="356" t="n"/>
      <c r="F155" s="234" t="n"/>
      <c r="G155" s="234" t="n"/>
      <c r="H155" s="234" t="n"/>
      <c r="I155" s="234" t="n"/>
      <c r="J155" s="234" t="n"/>
      <c r="K155" s="234" t="n"/>
      <c r="L155" s="234" t="n"/>
      <c r="M155" s="234" t="n"/>
      <c r="N155" s="234" t="n"/>
      <c r="O155" s="234" t="n"/>
      <c r="P155" s="211" t="n"/>
      <c r="Q155" s="211" t="n"/>
    </row>
    <row r="156" ht="19.5" customHeight="1" s="140">
      <c r="A156" s="234" t="n"/>
      <c r="B156" s="234" t="n"/>
      <c r="C156" s="356" t="n"/>
      <c r="D156" s="356" t="n"/>
      <c r="E156" s="356" t="n"/>
      <c r="F156" s="234" t="n"/>
      <c r="G156" s="234" t="n"/>
      <c r="H156" s="234" t="n"/>
      <c r="I156" s="234" t="n"/>
      <c r="J156" s="234" t="n"/>
      <c r="K156" s="234" t="n"/>
      <c r="L156" s="234" t="n"/>
      <c r="M156" s="234" t="n"/>
      <c r="N156" s="234" t="n"/>
      <c r="O156" s="234" t="n"/>
      <c r="P156" s="211" t="n"/>
      <c r="Q156" s="211" t="n"/>
    </row>
    <row r="157" ht="19.5" customHeight="1" s="140">
      <c r="A157" s="234" t="n"/>
      <c r="B157" s="234" t="n"/>
      <c r="C157" s="356" t="n"/>
      <c r="D157" s="356" t="n"/>
      <c r="E157" s="356" t="n"/>
      <c r="F157" s="234" t="n"/>
      <c r="G157" s="234" t="n"/>
      <c r="H157" s="234" t="n"/>
      <c r="I157" s="234" t="n"/>
      <c r="J157" s="234" t="n"/>
      <c r="K157" s="234" t="n"/>
      <c r="L157" s="234" t="n"/>
      <c r="M157" s="234" t="n"/>
      <c r="N157" s="234" t="n"/>
      <c r="O157" s="234" t="n"/>
      <c r="P157" s="211" t="n"/>
      <c r="Q157" s="211" t="n"/>
    </row>
    <row r="158" ht="19.5" customHeight="1" s="140">
      <c r="A158" s="234" t="n"/>
      <c r="B158" s="234" t="n"/>
      <c r="C158" s="356" t="n"/>
      <c r="D158" s="356" t="n"/>
      <c r="E158" s="356" t="n"/>
      <c r="F158" s="234" t="n"/>
      <c r="G158" s="234" t="n"/>
      <c r="H158" s="234" t="n"/>
      <c r="I158" s="234" t="n"/>
      <c r="J158" s="234" t="n"/>
      <c r="K158" s="234" t="n"/>
      <c r="L158" s="234" t="n"/>
      <c r="M158" s="234" t="n"/>
      <c r="N158" s="234" t="n"/>
      <c r="O158" s="234" t="n"/>
      <c r="P158" s="211" t="n"/>
      <c r="Q158" s="211" t="n"/>
    </row>
    <row r="159" ht="19.5" customHeight="1" s="140">
      <c r="A159" s="234" t="n"/>
      <c r="B159" s="234" t="n"/>
      <c r="C159" s="356" t="n"/>
      <c r="D159" s="356" t="n"/>
      <c r="E159" s="356" t="n"/>
      <c r="F159" s="234" t="n"/>
      <c r="G159" s="234" t="n"/>
      <c r="H159" s="234" t="n"/>
      <c r="I159" s="234" t="n"/>
      <c r="J159" s="234" t="n"/>
      <c r="K159" s="234" t="n"/>
      <c r="L159" s="234" t="n"/>
      <c r="M159" s="234" t="n"/>
      <c r="N159" s="234" t="n"/>
      <c r="O159" s="234" t="n"/>
      <c r="P159" s="211" t="n"/>
      <c r="Q159" s="211" t="n"/>
    </row>
    <row r="160" ht="19.5" customHeight="1" s="140">
      <c r="A160" s="234" t="n"/>
      <c r="B160" s="234" t="n"/>
      <c r="C160" s="356" t="n"/>
      <c r="D160" s="356" t="n"/>
      <c r="E160" s="356" t="n"/>
      <c r="F160" s="234" t="n"/>
      <c r="G160" s="234" t="n"/>
      <c r="H160" s="234" t="n"/>
      <c r="I160" s="234" t="n"/>
      <c r="J160" s="234" t="n"/>
      <c r="K160" s="234" t="n"/>
      <c r="L160" s="234" t="n"/>
      <c r="M160" s="234" t="n"/>
      <c r="N160" s="234" t="n"/>
      <c r="O160" s="234" t="n"/>
      <c r="P160" s="211" t="n"/>
      <c r="Q160" s="211" t="n"/>
    </row>
    <row r="161" ht="19.5" customHeight="1" s="140">
      <c r="A161" s="234" t="n"/>
      <c r="B161" s="234" t="n"/>
      <c r="C161" s="356" t="n"/>
      <c r="D161" s="356" t="n"/>
      <c r="E161" s="356" t="n"/>
      <c r="F161" s="234" t="n"/>
      <c r="G161" s="234" t="n"/>
      <c r="H161" s="234" t="n"/>
      <c r="I161" s="234" t="n"/>
      <c r="J161" s="234" t="n"/>
      <c r="K161" s="234" t="n"/>
      <c r="L161" s="234" t="n"/>
      <c r="M161" s="234" t="n"/>
      <c r="N161" s="234" t="n"/>
      <c r="O161" s="234" t="n"/>
      <c r="P161" s="211" t="n"/>
      <c r="Q161" s="211" t="n"/>
    </row>
    <row r="162" ht="19.5" customHeight="1" s="140">
      <c r="A162" s="234" t="n"/>
      <c r="B162" s="234" t="n"/>
      <c r="C162" s="356" t="n"/>
      <c r="D162" s="356" t="n"/>
      <c r="E162" s="356" t="n"/>
      <c r="F162" s="234" t="n"/>
      <c r="G162" s="234" t="n"/>
      <c r="H162" s="234" t="n"/>
      <c r="I162" s="234" t="n"/>
      <c r="J162" s="234" t="n"/>
      <c r="K162" s="234" t="n"/>
      <c r="L162" s="234" t="n"/>
      <c r="M162" s="234" t="n"/>
      <c r="N162" s="234" t="n"/>
      <c r="O162" s="234" t="n"/>
      <c r="P162" s="211" t="n"/>
      <c r="Q162" s="211" t="n"/>
    </row>
    <row r="163" ht="19.5" customHeight="1" s="140">
      <c r="A163" s="234" t="n"/>
      <c r="B163" s="234" t="n"/>
      <c r="C163" s="356" t="n"/>
      <c r="D163" s="356" t="n"/>
      <c r="E163" s="356" t="n"/>
      <c r="F163" s="234" t="n"/>
      <c r="G163" s="234" t="n"/>
      <c r="H163" s="234" t="n"/>
      <c r="I163" s="234" t="n"/>
      <c r="J163" s="234" t="n"/>
      <c r="K163" s="234" t="n"/>
      <c r="L163" s="234" t="n"/>
      <c r="M163" s="234" t="n"/>
      <c r="N163" s="234" t="n"/>
      <c r="O163" s="234" t="n"/>
      <c r="P163" s="211" t="n"/>
      <c r="Q163" s="211" t="n"/>
    </row>
    <row r="164" ht="19.5" customHeight="1" s="140">
      <c r="A164" s="234" t="n"/>
      <c r="B164" s="234" t="n"/>
      <c r="C164" s="356" t="n"/>
      <c r="D164" s="356" t="n"/>
      <c r="E164" s="356" t="n"/>
      <c r="F164" s="234" t="n"/>
      <c r="G164" s="234" t="n"/>
      <c r="H164" s="234" t="n"/>
      <c r="I164" s="234" t="n"/>
      <c r="J164" s="234" t="n"/>
      <c r="K164" s="234" t="n"/>
      <c r="L164" s="234" t="n"/>
      <c r="M164" s="234" t="n"/>
      <c r="N164" s="234" t="n"/>
      <c r="O164" s="234" t="n"/>
      <c r="P164" s="211" t="n"/>
      <c r="Q164" s="211" t="n"/>
    </row>
    <row r="165" ht="19.5" customHeight="1" s="140">
      <c r="A165" s="234" t="n"/>
      <c r="B165" s="234" t="n"/>
      <c r="C165" s="356" t="n"/>
      <c r="D165" s="356" t="n"/>
      <c r="E165" s="356" t="n"/>
      <c r="F165" s="234" t="n"/>
      <c r="G165" s="234" t="n"/>
      <c r="H165" s="234" t="n"/>
      <c r="I165" s="234" t="n"/>
      <c r="J165" s="234" t="n"/>
      <c r="K165" s="234" t="n"/>
      <c r="L165" s="234" t="n"/>
      <c r="M165" s="234" t="n"/>
      <c r="N165" s="234" t="n"/>
      <c r="O165" s="234" t="n"/>
      <c r="P165" s="211" t="n"/>
      <c r="Q165" s="211" t="n"/>
    </row>
    <row r="166" ht="19.5" customHeight="1" s="140">
      <c r="A166" s="234" t="n"/>
      <c r="B166" s="234" t="n"/>
      <c r="C166" s="356" t="n"/>
      <c r="D166" s="356" t="n"/>
      <c r="E166" s="356" t="n"/>
      <c r="F166" s="234" t="n"/>
      <c r="G166" s="234" t="n"/>
      <c r="H166" s="234" t="n"/>
      <c r="I166" s="234" t="n"/>
      <c r="J166" s="234" t="n"/>
      <c r="K166" s="234" t="n"/>
      <c r="L166" s="234" t="n"/>
      <c r="M166" s="234" t="n"/>
      <c r="N166" s="234" t="n"/>
      <c r="O166" s="234" t="n"/>
      <c r="P166" s="211" t="n"/>
      <c r="Q166" s="211" t="n"/>
    </row>
    <row r="167" ht="19.5" customHeight="1" s="140">
      <c r="A167" s="234" t="n"/>
      <c r="B167" s="234" t="n"/>
      <c r="C167" s="356" t="n"/>
      <c r="D167" s="356" t="n"/>
      <c r="E167" s="356" t="n"/>
      <c r="F167" s="234" t="n"/>
      <c r="G167" s="234" t="n"/>
      <c r="H167" s="234" t="n"/>
      <c r="I167" s="234" t="n"/>
      <c r="J167" s="234" t="n"/>
      <c r="K167" s="234" t="n"/>
      <c r="L167" s="234" t="n"/>
      <c r="M167" s="234" t="n"/>
      <c r="N167" s="234" t="n"/>
      <c r="O167" s="234" t="n"/>
      <c r="P167" s="211" t="n"/>
      <c r="Q167" s="211" t="n"/>
    </row>
    <row r="168" ht="19.5" customHeight="1" s="140">
      <c r="A168" s="234" t="n"/>
      <c r="B168" s="234" t="n"/>
      <c r="C168" s="356" t="n"/>
      <c r="D168" s="356" t="n"/>
      <c r="E168" s="356" t="n"/>
      <c r="F168" s="234" t="n"/>
      <c r="G168" s="234" t="n"/>
      <c r="H168" s="234" t="n"/>
      <c r="I168" s="234" t="n"/>
      <c r="J168" s="234" t="n"/>
      <c r="K168" s="234" t="n"/>
      <c r="L168" s="234" t="n"/>
      <c r="M168" s="234" t="n"/>
      <c r="N168" s="234" t="n"/>
      <c r="O168" s="234" t="n"/>
      <c r="P168" s="211" t="n"/>
      <c r="Q168" s="211" t="n"/>
    </row>
    <row r="169" ht="19.5" customHeight="1" s="140">
      <c r="A169" s="234" t="n"/>
      <c r="B169" s="234" t="n"/>
      <c r="C169" s="356" t="n"/>
      <c r="D169" s="356" t="n"/>
      <c r="E169" s="356" t="n"/>
      <c r="F169" s="234" t="n"/>
      <c r="G169" s="234" t="n"/>
      <c r="H169" s="234" t="n"/>
      <c r="I169" s="234" t="n"/>
      <c r="J169" s="234" t="n"/>
      <c r="K169" s="234" t="n"/>
      <c r="L169" s="234" t="n"/>
      <c r="M169" s="234" t="n"/>
      <c r="N169" s="234" t="n"/>
      <c r="O169" s="234" t="n"/>
      <c r="P169" s="211" t="n"/>
      <c r="Q169" s="211" t="n"/>
    </row>
    <row r="170" ht="19.5" customHeight="1" s="140">
      <c r="A170" s="234" t="n"/>
      <c r="B170" s="234" t="n"/>
      <c r="C170" s="356" t="n"/>
      <c r="D170" s="356" t="n"/>
      <c r="E170" s="356" t="n"/>
      <c r="F170" s="234" t="n"/>
      <c r="G170" s="234" t="n"/>
      <c r="H170" s="234" t="n"/>
      <c r="I170" s="234" t="n"/>
      <c r="J170" s="234" t="n"/>
      <c r="K170" s="234" t="n"/>
      <c r="L170" s="234" t="n"/>
      <c r="M170" s="234" t="n"/>
      <c r="N170" s="234" t="n"/>
      <c r="O170" s="234" t="n"/>
      <c r="P170" s="211" t="n"/>
      <c r="Q170" s="211" t="n"/>
    </row>
    <row r="171" ht="19.5" customHeight="1" s="140">
      <c r="A171" s="234" t="n"/>
      <c r="B171" s="234" t="n"/>
      <c r="C171" s="356" t="n"/>
      <c r="D171" s="356" t="n"/>
      <c r="E171" s="356" t="n"/>
      <c r="F171" s="234" t="n"/>
      <c r="G171" s="234" t="n"/>
      <c r="H171" s="234" t="n"/>
      <c r="I171" s="234" t="n"/>
      <c r="J171" s="234" t="n"/>
      <c r="K171" s="234" t="n"/>
      <c r="L171" s="234" t="n"/>
      <c r="M171" s="234" t="n"/>
      <c r="N171" s="234" t="n"/>
      <c r="O171" s="234" t="n"/>
      <c r="P171" s="211" t="n"/>
      <c r="Q171" s="211" t="n"/>
    </row>
    <row r="172" ht="19.5" customHeight="1" s="140">
      <c r="A172" s="234" t="n"/>
      <c r="B172" s="234" t="n"/>
      <c r="C172" s="356" t="n"/>
      <c r="D172" s="356" t="n"/>
      <c r="E172" s="356" t="n"/>
      <c r="F172" s="234" t="n"/>
      <c r="G172" s="234" t="n"/>
      <c r="H172" s="234" t="n"/>
      <c r="I172" s="234" t="n"/>
      <c r="J172" s="234" t="n"/>
      <c r="K172" s="234" t="n"/>
      <c r="L172" s="234" t="n"/>
      <c r="M172" s="234" t="n"/>
      <c r="N172" s="234" t="n"/>
      <c r="O172" s="234" t="n"/>
      <c r="P172" s="211" t="n"/>
      <c r="Q172" s="211" t="n"/>
    </row>
    <row r="173" ht="19.5" customHeight="1" s="140">
      <c r="A173" s="234" t="n"/>
      <c r="B173" s="234" t="n"/>
      <c r="C173" s="356" t="n"/>
      <c r="D173" s="356" t="n"/>
      <c r="E173" s="356" t="n"/>
      <c r="F173" s="234" t="n"/>
      <c r="G173" s="234" t="n"/>
      <c r="H173" s="234" t="n"/>
      <c r="I173" s="234" t="n"/>
      <c r="J173" s="234" t="n"/>
      <c r="K173" s="234" t="n"/>
      <c r="L173" s="234" t="n"/>
      <c r="M173" s="234" t="n"/>
      <c r="N173" s="234" t="n"/>
      <c r="O173" s="234" t="n"/>
      <c r="P173" s="211" t="n"/>
      <c r="Q173" s="211" t="n"/>
    </row>
    <row r="174" ht="19.5" customHeight="1" s="140">
      <c r="A174" s="234" t="n"/>
      <c r="B174" s="234" t="n"/>
      <c r="C174" s="356" t="n"/>
      <c r="D174" s="356" t="n"/>
      <c r="E174" s="356" t="n"/>
      <c r="F174" s="234" t="n"/>
      <c r="G174" s="234" t="n"/>
      <c r="H174" s="234" t="n"/>
      <c r="I174" s="234" t="n"/>
      <c r="J174" s="234" t="n"/>
      <c r="K174" s="234" t="n"/>
      <c r="L174" s="234" t="n"/>
      <c r="M174" s="234" t="n"/>
      <c r="N174" s="234" t="n"/>
      <c r="O174" s="234" t="n"/>
      <c r="P174" s="211" t="n"/>
      <c r="Q174" s="211" t="n"/>
    </row>
    <row r="175" ht="19.5" customHeight="1" s="140">
      <c r="A175" s="234" t="n"/>
      <c r="B175" s="234" t="n"/>
      <c r="C175" s="356" t="n"/>
      <c r="D175" s="356" t="n"/>
      <c r="E175" s="356" t="n"/>
      <c r="F175" s="234" t="n"/>
      <c r="G175" s="234" t="n"/>
      <c r="H175" s="234" t="n"/>
      <c r="I175" s="234" t="n"/>
      <c r="J175" s="234" t="n"/>
      <c r="K175" s="234" t="n"/>
      <c r="L175" s="234" t="n"/>
      <c r="M175" s="234" t="n"/>
      <c r="N175" s="234" t="n"/>
      <c r="O175" s="234" t="n"/>
      <c r="P175" s="211" t="n"/>
      <c r="Q175" s="211" t="n"/>
    </row>
    <row r="176" ht="19.5" customHeight="1" s="140">
      <c r="A176" s="234" t="n"/>
      <c r="B176" s="234" t="n"/>
      <c r="C176" s="356" t="n"/>
      <c r="D176" s="356" t="n"/>
      <c r="E176" s="356" t="n"/>
      <c r="F176" s="234" t="n"/>
      <c r="G176" s="234" t="n"/>
      <c r="H176" s="234" t="n"/>
      <c r="I176" s="234" t="n"/>
      <c r="J176" s="234" t="n"/>
      <c r="K176" s="234" t="n"/>
      <c r="L176" s="234" t="n"/>
      <c r="M176" s="234" t="n"/>
      <c r="N176" s="234" t="n"/>
      <c r="O176" s="234" t="n"/>
      <c r="P176" s="211" t="n"/>
      <c r="Q176" s="211" t="n"/>
    </row>
    <row r="177" ht="19.5" customHeight="1" s="140">
      <c r="A177" s="234" t="n"/>
      <c r="B177" s="234" t="n"/>
      <c r="C177" s="356" t="n"/>
      <c r="D177" s="356" t="n"/>
      <c r="E177" s="356" t="n"/>
      <c r="F177" s="234" t="n"/>
      <c r="G177" s="234" t="n"/>
      <c r="H177" s="234" t="n"/>
      <c r="I177" s="234" t="n"/>
      <c r="J177" s="234" t="n"/>
      <c r="K177" s="234" t="n"/>
      <c r="L177" s="234" t="n"/>
      <c r="M177" s="234" t="n"/>
      <c r="N177" s="234" t="n"/>
      <c r="O177" s="234" t="n"/>
      <c r="P177" s="211" t="n"/>
      <c r="Q177" s="211" t="n"/>
    </row>
    <row r="178" ht="19.5" customHeight="1" s="140">
      <c r="A178" s="234" t="n"/>
      <c r="B178" s="234" t="n"/>
      <c r="C178" s="356" t="n"/>
      <c r="D178" s="356" t="n"/>
      <c r="E178" s="356" t="n"/>
      <c r="F178" s="234" t="n"/>
      <c r="G178" s="234" t="n"/>
      <c r="H178" s="234" t="n"/>
      <c r="I178" s="234" t="n"/>
      <c r="J178" s="234" t="n"/>
      <c r="K178" s="234" t="n"/>
      <c r="L178" s="234" t="n"/>
      <c r="M178" s="234" t="n"/>
      <c r="N178" s="234" t="n"/>
      <c r="O178" s="234" t="n"/>
      <c r="P178" s="211" t="n"/>
      <c r="Q178" s="211" t="n"/>
    </row>
    <row r="179" ht="19.5" customHeight="1" s="140">
      <c r="A179" s="234" t="n"/>
      <c r="B179" s="234" t="n"/>
      <c r="C179" s="356" t="n"/>
      <c r="D179" s="356" t="n"/>
      <c r="E179" s="356" t="n"/>
      <c r="F179" s="234" t="n"/>
      <c r="G179" s="234" t="n"/>
      <c r="H179" s="234" t="n"/>
      <c r="I179" s="234" t="n"/>
      <c r="J179" s="234" t="n"/>
      <c r="K179" s="234" t="n"/>
      <c r="L179" s="234" t="n"/>
      <c r="M179" s="234" t="n"/>
      <c r="N179" s="234" t="n"/>
      <c r="O179" s="234" t="n"/>
      <c r="P179" s="211" t="n"/>
      <c r="Q179" s="211" t="n"/>
    </row>
    <row r="180" ht="19.5" customHeight="1" s="140">
      <c r="A180" s="234" t="n"/>
      <c r="B180" s="234" t="n"/>
      <c r="C180" s="356" t="n"/>
      <c r="D180" s="356" t="n"/>
      <c r="E180" s="356" t="n"/>
      <c r="F180" s="234" t="n"/>
      <c r="G180" s="234" t="n"/>
      <c r="H180" s="234" t="n"/>
      <c r="I180" s="234" t="n"/>
      <c r="J180" s="234" t="n"/>
      <c r="K180" s="234" t="n"/>
      <c r="L180" s="234" t="n"/>
      <c r="M180" s="234" t="n"/>
      <c r="N180" s="234" t="n"/>
      <c r="O180" s="234" t="n"/>
      <c r="P180" s="211" t="n"/>
      <c r="Q180" s="211" t="n"/>
    </row>
    <row r="181" ht="19.5" customHeight="1" s="140">
      <c r="A181" s="234" t="n"/>
      <c r="B181" s="234" t="n"/>
      <c r="C181" s="356" t="n"/>
      <c r="D181" s="356" t="n"/>
      <c r="E181" s="356" t="n"/>
      <c r="F181" s="234" t="n"/>
      <c r="G181" s="234" t="n"/>
      <c r="H181" s="234" t="n"/>
      <c r="I181" s="234" t="n"/>
      <c r="J181" s="234" t="n"/>
      <c r="K181" s="234" t="n"/>
      <c r="L181" s="234" t="n"/>
      <c r="M181" s="234" t="n"/>
      <c r="N181" s="234" t="n"/>
      <c r="O181" s="234" t="n"/>
      <c r="P181" s="211" t="n"/>
      <c r="Q181" s="211" t="n"/>
    </row>
    <row r="182" ht="19.5" customHeight="1" s="140">
      <c r="A182" s="234" t="n"/>
      <c r="B182" s="234" t="n"/>
      <c r="C182" s="356" t="n"/>
      <c r="D182" s="356" t="n"/>
      <c r="E182" s="356" t="n"/>
      <c r="F182" s="234" t="n"/>
      <c r="G182" s="234" t="n"/>
      <c r="H182" s="234" t="n"/>
      <c r="I182" s="234" t="n"/>
      <c r="J182" s="234" t="n"/>
      <c r="K182" s="234" t="n"/>
      <c r="L182" s="234" t="n"/>
      <c r="M182" s="234" t="n"/>
      <c r="N182" s="234" t="n"/>
      <c r="O182" s="234" t="n"/>
      <c r="P182" s="211" t="n"/>
      <c r="Q182" s="211" t="n"/>
    </row>
    <row r="183" ht="19.5" customHeight="1" s="140">
      <c r="A183" s="234" t="n"/>
      <c r="B183" s="234" t="n"/>
      <c r="C183" s="356" t="n"/>
      <c r="D183" s="356" t="n"/>
      <c r="E183" s="356" t="n"/>
      <c r="F183" s="234" t="n"/>
      <c r="G183" s="234" t="n"/>
      <c r="H183" s="234" t="n"/>
      <c r="I183" s="234" t="n"/>
      <c r="J183" s="234" t="n"/>
      <c r="K183" s="234" t="n"/>
      <c r="L183" s="234" t="n"/>
      <c r="M183" s="234" t="n"/>
      <c r="N183" s="234" t="n"/>
      <c r="O183" s="234" t="n"/>
      <c r="P183" s="211" t="n"/>
      <c r="Q183" s="211" t="n"/>
    </row>
    <row r="184" ht="19.5" customHeight="1" s="140">
      <c r="A184" s="234" t="n"/>
      <c r="B184" s="234" t="n"/>
      <c r="C184" s="356" t="n"/>
      <c r="D184" s="356" t="n"/>
      <c r="E184" s="356" t="n"/>
      <c r="F184" s="234" t="n"/>
      <c r="G184" s="234" t="n"/>
      <c r="H184" s="234" t="n"/>
      <c r="I184" s="234" t="n"/>
      <c r="J184" s="234" t="n"/>
      <c r="K184" s="234" t="n"/>
      <c r="L184" s="234" t="n"/>
      <c r="M184" s="234" t="n"/>
      <c r="N184" s="234" t="n"/>
      <c r="O184" s="234" t="n"/>
      <c r="P184" s="211" t="n"/>
      <c r="Q184" s="211" t="n"/>
    </row>
    <row r="185" ht="19.5" customHeight="1" s="140">
      <c r="A185" s="234" t="n"/>
      <c r="B185" s="234" t="n"/>
      <c r="C185" s="356" t="n"/>
      <c r="D185" s="356" t="n"/>
      <c r="E185" s="356" t="n"/>
      <c r="F185" s="234" t="n"/>
      <c r="G185" s="234" t="n"/>
      <c r="H185" s="234" t="n"/>
      <c r="I185" s="234" t="n"/>
      <c r="J185" s="234" t="n"/>
      <c r="K185" s="234" t="n"/>
      <c r="L185" s="234" t="n"/>
      <c r="M185" s="234" t="n"/>
      <c r="N185" s="234" t="n"/>
      <c r="O185" s="234" t="n"/>
      <c r="P185" s="211" t="n"/>
      <c r="Q185" s="211" t="n"/>
    </row>
    <row r="186" ht="19.5" customHeight="1" s="140">
      <c r="A186" s="234" t="n"/>
      <c r="B186" s="234" t="n"/>
      <c r="C186" s="356" t="n"/>
      <c r="D186" s="356" t="n"/>
      <c r="E186" s="356" t="n"/>
      <c r="F186" s="234" t="n"/>
      <c r="G186" s="234" t="n"/>
      <c r="H186" s="234" t="n"/>
      <c r="I186" s="234" t="n"/>
      <c r="J186" s="234" t="n"/>
      <c r="K186" s="234" t="n"/>
      <c r="L186" s="234" t="n"/>
      <c r="M186" s="234" t="n"/>
      <c r="N186" s="234" t="n"/>
      <c r="O186" s="234" t="n"/>
      <c r="P186" s="211" t="n"/>
      <c r="Q186" s="211" t="n"/>
    </row>
    <row r="187" ht="19.5" customHeight="1" s="140">
      <c r="A187" s="234" t="n"/>
      <c r="B187" s="234" t="n"/>
      <c r="C187" s="356" t="n"/>
      <c r="D187" s="356" t="n"/>
      <c r="E187" s="356" t="n"/>
      <c r="F187" s="234" t="n"/>
      <c r="G187" s="234" t="n"/>
      <c r="H187" s="234" t="n"/>
      <c r="I187" s="234" t="n"/>
      <c r="J187" s="234" t="n"/>
      <c r="K187" s="234" t="n"/>
      <c r="L187" s="234" t="n"/>
      <c r="M187" s="234" t="n"/>
      <c r="N187" s="234" t="n"/>
      <c r="O187" s="234" t="n"/>
      <c r="P187" s="211" t="n"/>
      <c r="Q187" s="211" t="n"/>
    </row>
    <row r="188" ht="19.5" customHeight="1" s="140">
      <c r="A188" s="234" t="n"/>
      <c r="B188" s="234" t="n"/>
      <c r="C188" s="356" t="n"/>
      <c r="D188" s="356" t="n"/>
      <c r="E188" s="356" t="n"/>
      <c r="F188" s="234" t="n"/>
      <c r="G188" s="234" t="n"/>
      <c r="H188" s="234" t="n"/>
      <c r="I188" s="234" t="n"/>
      <c r="J188" s="234" t="n"/>
      <c r="K188" s="234" t="n"/>
      <c r="L188" s="234" t="n"/>
      <c r="M188" s="234" t="n"/>
      <c r="N188" s="234" t="n"/>
      <c r="O188" s="234" t="n"/>
      <c r="P188" s="211" t="n"/>
      <c r="Q188" s="211" t="n"/>
    </row>
    <row r="189" ht="19.5" customHeight="1" s="140">
      <c r="A189" s="234" t="n"/>
      <c r="B189" s="234" t="n"/>
      <c r="C189" s="356" t="n"/>
      <c r="D189" s="356" t="n"/>
      <c r="E189" s="356" t="n"/>
      <c r="F189" s="234" t="n"/>
      <c r="G189" s="234" t="n"/>
      <c r="H189" s="234" t="n"/>
      <c r="I189" s="234" t="n"/>
      <c r="J189" s="234" t="n"/>
      <c r="K189" s="234" t="n"/>
      <c r="L189" s="234" t="n"/>
      <c r="M189" s="234" t="n"/>
      <c r="N189" s="234" t="n"/>
      <c r="O189" s="234" t="n"/>
      <c r="P189" s="211" t="n"/>
      <c r="Q189" s="211" t="n"/>
    </row>
    <row r="190" ht="19.5" customHeight="1" s="140">
      <c r="A190" s="234" t="n"/>
      <c r="B190" s="234" t="n"/>
      <c r="C190" s="356" t="n"/>
      <c r="D190" s="356" t="n"/>
      <c r="E190" s="356" t="n"/>
      <c r="F190" s="234" t="n"/>
      <c r="G190" s="234" t="n"/>
      <c r="H190" s="234" t="n"/>
      <c r="I190" s="234" t="n"/>
      <c r="J190" s="234" t="n"/>
      <c r="K190" s="234" t="n"/>
      <c r="L190" s="234" t="n"/>
      <c r="M190" s="234" t="n"/>
      <c r="N190" s="234" t="n"/>
      <c r="O190" s="234" t="n"/>
      <c r="P190" s="211" t="n"/>
      <c r="Q190" s="211" t="n"/>
    </row>
    <row r="191" ht="19.5" customHeight="1" s="140">
      <c r="A191" s="234" t="n"/>
      <c r="B191" s="234" t="n"/>
      <c r="C191" s="356" t="n"/>
      <c r="D191" s="356" t="n"/>
      <c r="E191" s="356" t="n"/>
      <c r="F191" s="234" t="n"/>
      <c r="G191" s="234" t="n"/>
      <c r="H191" s="234" t="n"/>
      <c r="I191" s="234" t="n"/>
      <c r="J191" s="234" t="n"/>
      <c r="K191" s="234" t="n"/>
      <c r="L191" s="234" t="n"/>
      <c r="M191" s="234" t="n"/>
      <c r="N191" s="234" t="n"/>
      <c r="O191" s="234" t="n"/>
      <c r="P191" s="211" t="n"/>
      <c r="Q191" s="211" t="n"/>
    </row>
    <row r="192" ht="19.5" customHeight="1" s="140">
      <c r="A192" s="234" t="n"/>
      <c r="B192" s="234" t="n"/>
      <c r="C192" s="356" t="n"/>
      <c r="D192" s="356" t="n"/>
      <c r="E192" s="356" t="n"/>
      <c r="F192" s="234" t="n"/>
      <c r="G192" s="234" t="n"/>
      <c r="H192" s="234" t="n"/>
      <c r="I192" s="234" t="n"/>
      <c r="J192" s="234" t="n"/>
      <c r="K192" s="234" t="n"/>
      <c r="L192" s="234" t="n"/>
      <c r="M192" s="234" t="n"/>
      <c r="N192" s="234" t="n"/>
      <c r="O192" s="234" t="n"/>
      <c r="P192" s="211" t="n"/>
      <c r="Q192" s="211" t="n"/>
    </row>
    <row r="193" ht="19.5" customHeight="1" s="140">
      <c r="A193" s="234" t="n"/>
      <c r="B193" s="234" t="n"/>
      <c r="C193" s="356" t="n"/>
      <c r="D193" s="356" t="n"/>
      <c r="E193" s="356" t="n"/>
      <c r="F193" s="234" t="n"/>
      <c r="G193" s="234" t="n"/>
      <c r="H193" s="234" t="n"/>
      <c r="I193" s="234" t="n"/>
      <c r="J193" s="234" t="n"/>
      <c r="K193" s="234" t="n"/>
      <c r="L193" s="234" t="n"/>
      <c r="M193" s="234" t="n"/>
      <c r="N193" s="234" t="n"/>
      <c r="O193" s="234" t="n"/>
      <c r="P193" s="211" t="n"/>
      <c r="Q193" s="211" t="n"/>
    </row>
    <row r="194" ht="19.5" customHeight="1" s="140">
      <c r="A194" s="234" t="n"/>
      <c r="B194" s="234" t="n"/>
      <c r="C194" s="356" t="n"/>
      <c r="D194" s="356" t="n"/>
      <c r="E194" s="356" t="n"/>
      <c r="F194" s="234" t="n"/>
      <c r="G194" s="234" t="n"/>
      <c r="H194" s="234" t="n"/>
      <c r="I194" s="234" t="n"/>
      <c r="J194" s="234" t="n"/>
      <c r="K194" s="234" t="n"/>
      <c r="L194" s="234" t="n"/>
      <c r="M194" s="234" t="n"/>
      <c r="N194" s="234" t="n"/>
      <c r="O194" s="234" t="n"/>
      <c r="P194" s="211" t="n"/>
      <c r="Q194" s="211" t="n"/>
    </row>
    <row r="195" ht="19.5" customHeight="1" s="140">
      <c r="A195" s="234" t="n"/>
      <c r="B195" s="234" t="n"/>
      <c r="C195" s="356" t="n"/>
      <c r="D195" s="356" t="n"/>
      <c r="E195" s="356" t="n"/>
      <c r="F195" s="234" t="n"/>
      <c r="G195" s="234" t="n"/>
      <c r="H195" s="234" t="n"/>
      <c r="I195" s="234" t="n"/>
      <c r="J195" s="234" t="n"/>
      <c r="K195" s="234" t="n"/>
      <c r="L195" s="234" t="n"/>
      <c r="M195" s="234" t="n"/>
      <c r="N195" s="234" t="n"/>
      <c r="O195" s="234" t="n"/>
      <c r="P195" s="211" t="n"/>
      <c r="Q195" s="211" t="n"/>
    </row>
    <row r="196" ht="19.5" customHeight="1" s="140">
      <c r="A196" s="234" t="n"/>
      <c r="B196" s="234" t="n"/>
      <c r="C196" s="356" t="n"/>
      <c r="D196" s="356" t="n"/>
      <c r="E196" s="356" t="n"/>
      <c r="F196" s="234" t="n"/>
      <c r="G196" s="234" t="n"/>
      <c r="H196" s="234" t="n"/>
      <c r="I196" s="234" t="n"/>
      <c r="J196" s="234" t="n"/>
      <c r="K196" s="234" t="n"/>
      <c r="L196" s="234" t="n"/>
      <c r="M196" s="234" t="n"/>
      <c r="N196" s="234" t="n"/>
      <c r="O196" s="234" t="n"/>
      <c r="P196" s="211" t="n"/>
      <c r="Q196" s="211" t="n"/>
    </row>
    <row r="197" ht="19.5" customHeight="1" s="140">
      <c r="A197" s="234" t="n"/>
      <c r="B197" s="234" t="n"/>
      <c r="C197" s="356" t="n"/>
      <c r="D197" s="356" t="n"/>
      <c r="E197" s="356" t="n"/>
      <c r="F197" s="234" t="n"/>
      <c r="G197" s="234" t="n"/>
      <c r="H197" s="234" t="n"/>
      <c r="I197" s="234" t="n"/>
      <c r="J197" s="234" t="n"/>
      <c r="K197" s="234" t="n"/>
      <c r="L197" s="234" t="n"/>
      <c r="M197" s="234" t="n"/>
      <c r="N197" s="234" t="n"/>
      <c r="O197" s="234" t="n"/>
      <c r="P197" s="211" t="n"/>
      <c r="Q197" s="211" t="n"/>
    </row>
    <row r="198" ht="19.5" customHeight="1" s="140">
      <c r="A198" s="234" t="n"/>
      <c r="B198" s="234" t="n"/>
      <c r="C198" s="356" t="n"/>
      <c r="D198" s="356" t="n"/>
      <c r="E198" s="356" t="n"/>
      <c r="F198" s="234" t="n"/>
      <c r="G198" s="234" t="n"/>
      <c r="H198" s="234" t="n"/>
      <c r="I198" s="234" t="n"/>
      <c r="J198" s="234" t="n"/>
      <c r="K198" s="234" t="n"/>
      <c r="L198" s="234" t="n"/>
      <c r="M198" s="234" t="n"/>
      <c r="N198" s="234" t="n"/>
      <c r="O198" s="234" t="n"/>
      <c r="P198" s="211" t="n"/>
      <c r="Q198" s="211" t="n"/>
    </row>
    <row r="199" ht="19.5" customHeight="1" s="140">
      <c r="A199" s="234" t="n"/>
      <c r="B199" s="234" t="n"/>
      <c r="C199" s="356" t="n"/>
      <c r="D199" s="356" t="n"/>
      <c r="E199" s="356" t="n"/>
      <c r="F199" s="234" t="n"/>
      <c r="G199" s="234" t="n"/>
      <c r="H199" s="234" t="n"/>
      <c r="I199" s="234" t="n"/>
      <c r="J199" s="234" t="n"/>
      <c r="K199" s="234" t="n"/>
      <c r="L199" s="234" t="n"/>
      <c r="M199" s="234" t="n"/>
      <c r="N199" s="234" t="n"/>
      <c r="O199" s="234" t="n"/>
      <c r="P199" s="211" t="n"/>
      <c r="Q199" s="211" t="n"/>
    </row>
    <row r="200" ht="19.5" customHeight="1" s="140">
      <c r="A200" s="234" t="n"/>
      <c r="B200" s="234" t="n"/>
      <c r="C200" s="356" t="n"/>
      <c r="D200" s="356" t="n"/>
      <c r="E200" s="356" t="n"/>
      <c r="F200" s="234" t="n"/>
      <c r="G200" s="234" t="n"/>
      <c r="H200" s="234" t="n"/>
      <c r="I200" s="234" t="n"/>
      <c r="J200" s="234" t="n"/>
      <c r="K200" s="234" t="n"/>
      <c r="L200" s="234" t="n"/>
      <c r="M200" s="234" t="n"/>
      <c r="N200" s="234" t="n"/>
      <c r="O200" s="234" t="n"/>
      <c r="P200" s="211" t="n"/>
      <c r="Q200" s="211" t="n"/>
    </row>
    <row r="201" ht="19.5" customHeight="1" s="140">
      <c r="A201" s="234" t="n"/>
      <c r="B201" s="234" t="n"/>
      <c r="C201" s="356" t="n"/>
      <c r="D201" s="356" t="n"/>
      <c r="E201" s="356" t="n"/>
      <c r="F201" s="234" t="n"/>
      <c r="G201" s="234" t="n"/>
      <c r="H201" s="234" t="n"/>
      <c r="I201" s="234" t="n"/>
      <c r="J201" s="234" t="n"/>
      <c r="K201" s="234" t="n"/>
      <c r="L201" s="234" t="n"/>
      <c r="M201" s="234" t="n"/>
      <c r="N201" s="234" t="n"/>
      <c r="O201" s="234" t="n"/>
      <c r="P201" s="211" t="n"/>
      <c r="Q201" s="211" t="n"/>
    </row>
    <row r="202" ht="19.5" customHeight="1" s="140">
      <c r="A202" s="234" t="n"/>
      <c r="B202" s="234" t="n"/>
      <c r="C202" s="356" t="n"/>
      <c r="D202" s="356" t="n"/>
      <c r="E202" s="356" t="n"/>
      <c r="F202" s="234" t="n"/>
      <c r="G202" s="234" t="n"/>
      <c r="H202" s="234" t="n"/>
      <c r="I202" s="234" t="n"/>
      <c r="J202" s="234" t="n"/>
      <c r="K202" s="234" t="n"/>
      <c r="L202" s="234" t="n"/>
      <c r="M202" s="234" t="n"/>
      <c r="N202" s="234" t="n"/>
      <c r="O202" s="234" t="n"/>
      <c r="P202" s="211" t="n"/>
      <c r="Q202" s="211" t="n"/>
    </row>
    <row r="203" ht="19.5" customHeight="1" s="140">
      <c r="A203" s="234" t="n"/>
      <c r="B203" s="234" t="n"/>
      <c r="C203" s="356" t="n"/>
      <c r="D203" s="356" t="n"/>
      <c r="E203" s="356" t="n"/>
      <c r="F203" s="234" t="n"/>
      <c r="G203" s="234" t="n"/>
      <c r="H203" s="234" t="n"/>
      <c r="I203" s="234" t="n"/>
      <c r="J203" s="234" t="n"/>
      <c r="K203" s="234" t="n"/>
      <c r="L203" s="234" t="n"/>
      <c r="M203" s="234" t="n"/>
      <c r="N203" s="234" t="n"/>
      <c r="O203" s="234" t="n"/>
      <c r="P203" s="211" t="n"/>
      <c r="Q203" s="211" t="n"/>
    </row>
    <row r="204" ht="19.5" customHeight="1" s="140">
      <c r="A204" s="234" t="n"/>
      <c r="B204" s="234" t="n"/>
      <c r="C204" s="356" t="n"/>
      <c r="D204" s="356" t="n"/>
      <c r="E204" s="356" t="n"/>
      <c r="F204" s="234" t="n"/>
      <c r="G204" s="234" t="n"/>
      <c r="H204" s="234" t="n"/>
      <c r="I204" s="234" t="n"/>
      <c r="J204" s="234" t="n"/>
      <c r="K204" s="234" t="n"/>
      <c r="L204" s="234" t="n"/>
      <c r="M204" s="234" t="n"/>
      <c r="N204" s="234" t="n"/>
      <c r="O204" s="234" t="n"/>
      <c r="P204" s="211" t="n"/>
      <c r="Q204" s="211" t="n"/>
    </row>
    <row r="205" ht="19.5" customHeight="1" s="140">
      <c r="A205" s="234" t="n"/>
      <c r="B205" s="234" t="n"/>
      <c r="C205" s="356" t="n"/>
      <c r="D205" s="356" t="n"/>
      <c r="E205" s="356" t="n"/>
      <c r="F205" s="234" t="n"/>
      <c r="G205" s="234" t="n"/>
      <c r="H205" s="234" t="n"/>
      <c r="I205" s="234" t="n"/>
      <c r="J205" s="234" t="n"/>
      <c r="K205" s="234" t="n"/>
      <c r="L205" s="234" t="n"/>
      <c r="M205" s="234" t="n"/>
      <c r="N205" s="234" t="n"/>
      <c r="O205" s="234" t="n"/>
      <c r="P205" s="211" t="n"/>
      <c r="Q205" s="211" t="n"/>
    </row>
    <row r="206" ht="19.5" customHeight="1" s="140">
      <c r="A206" s="234" t="n"/>
      <c r="B206" s="234" t="n"/>
      <c r="C206" s="356" t="n"/>
      <c r="D206" s="356" t="n"/>
      <c r="E206" s="356" t="n"/>
      <c r="F206" s="234" t="n"/>
      <c r="G206" s="234" t="n"/>
      <c r="H206" s="234" t="n"/>
      <c r="I206" s="234" t="n"/>
      <c r="J206" s="234" t="n"/>
      <c r="K206" s="234" t="n"/>
      <c r="L206" s="234" t="n"/>
      <c r="M206" s="234" t="n"/>
      <c r="N206" s="234" t="n"/>
      <c r="O206" s="234" t="n"/>
      <c r="P206" s="211" t="n"/>
      <c r="Q206" s="211" t="n"/>
    </row>
    <row r="207" ht="19.5" customHeight="1" s="140">
      <c r="A207" s="234" t="n"/>
      <c r="B207" s="234" t="n"/>
      <c r="C207" s="356" t="n"/>
      <c r="D207" s="356" t="n"/>
      <c r="E207" s="356" t="n"/>
      <c r="F207" s="234" t="n"/>
      <c r="G207" s="234" t="n"/>
      <c r="H207" s="234" t="n"/>
      <c r="I207" s="234" t="n"/>
      <c r="J207" s="234" t="n"/>
      <c r="K207" s="234" t="n"/>
      <c r="L207" s="234" t="n"/>
      <c r="M207" s="234" t="n"/>
      <c r="N207" s="234" t="n"/>
      <c r="O207" s="234" t="n"/>
      <c r="P207" s="211" t="n"/>
      <c r="Q207" s="211" t="n"/>
    </row>
    <row r="208" ht="19.5" customHeight="1" s="140">
      <c r="A208" s="234" t="n"/>
      <c r="B208" s="234" t="n"/>
      <c r="C208" s="356" t="n"/>
      <c r="D208" s="356" t="n"/>
      <c r="E208" s="356" t="n"/>
      <c r="F208" s="234" t="n"/>
      <c r="G208" s="234" t="n"/>
      <c r="H208" s="234" t="n"/>
      <c r="I208" s="234" t="n"/>
      <c r="J208" s="234" t="n"/>
      <c r="K208" s="234" t="n"/>
      <c r="L208" s="234" t="n"/>
      <c r="M208" s="234" t="n"/>
      <c r="N208" s="234" t="n"/>
      <c r="O208" s="234" t="n"/>
      <c r="P208" s="211" t="n"/>
      <c r="Q208" s="211" t="n"/>
    </row>
    <row r="209" ht="19.5" customHeight="1" s="140">
      <c r="A209" s="234" t="n"/>
      <c r="B209" s="234" t="n"/>
      <c r="C209" s="356" t="n"/>
      <c r="D209" s="356" t="n"/>
      <c r="E209" s="356" t="n"/>
      <c r="F209" s="234" t="n"/>
      <c r="G209" s="234" t="n"/>
      <c r="H209" s="234" t="n"/>
      <c r="I209" s="234" t="n"/>
      <c r="J209" s="234" t="n"/>
      <c r="K209" s="234" t="n"/>
      <c r="L209" s="234" t="n"/>
      <c r="M209" s="234" t="n"/>
      <c r="N209" s="234" t="n"/>
      <c r="O209" s="234" t="n"/>
      <c r="P209" s="211" t="n"/>
      <c r="Q209" s="211" t="n"/>
    </row>
    <row r="210" ht="19.5" customHeight="1" s="140">
      <c r="A210" s="234" t="n"/>
      <c r="B210" s="234" t="n"/>
      <c r="C210" s="356" t="n"/>
      <c r="D210" s="356" t="n"/>
      <c r="E210" s="356" t="n"/>
      <c r="F210" s="234" t="n"/>
      <c r="G210" s="234" t="n"/>
      <c r="H210" s="234" t="n"/>
      <c r="I210" s="234" t="n"/>
      <c r="J210" s="234" t="n"/>
      <c r="K210" s="234" t="n"/>
      <c r="L210" s="234" t="n"/>
      <c r="M210" s="234" t="n"/>
      <c r="N210" s="234" t="n"/>
      <c r="O210" s="234" t="n"/>
      <c r="P210" s="211" t="n"/>
      <c r="Q210" s="211" t="n"/>
    </row>
    <row r="211" ht="19.5" customHeight="1" s="140">
      <c r="A211" s="234" t="n"/>
      <c r="B211" s="234" t="n"/>
      <c r="C211" s="356" t="n"/>
      <c r="D211" s="356" t="n"/>
      <c r="E211" s="356" t="n"/>
      <c r="F211" s="234" t="n"/>
      <c r="G211" s="234" t="n"/>
      <c r="H211" s="234" t="n"/>
      <c r="I211" s="234" t="n"/>
      <c r="J211" s="234" t="n"/>
      <c r="K211" s="234" t="n"/>
      <c r="L211" s="234" t="n"/>
      <c r="M211" s="234" t="n"/>
      <c r="N211" s="234" t="n"/>
      <c r="O211" s="234" t="n"/>
      <c r="P211" s="211" t="n"/>
      <c r="Q211" s="211" t="n"/>
    </row>
    <row r="212" ht="19.5" customHeight="1" s="140">
      <c r="A212" s="234" t="n"/>
      <c r="B212" s="234" t="n"/>
      <c r="C212" s="356" t="n"/>
      <c r="D212" s="356" t="n"/>
      <c r="E212" s="356" t="n"/>
      <c r="F212" s="234" t="n"/>
      <c r="G212" s="234" t="n"/>
      <c r="H212" s="234" t="n"/>
      <c r="I212" s="234" t="n"/>
      <c r="J212" s="234" t="n"/>
      <c r="K212" s="234" t="n"/>
      <c r="L212" s="234" t="n"/>
      <c r="M212" s="234" t="n"/>
      <c r="N212" s="234" t="n"/>
      <c r="O212" s="234" t="n"/>
      <c r="P212" s="211" t="n"/>
      <c r="Q212" s="211" t="n"/>
    </row>
    <row r="213" ht="19.5" customHeight="1" s="140">
      <c r="A213" s="234" t="n"/>
      <c r="B213" s="234" t="n"/>
      <c r="C213" s="356" t="n"/>
      <c r="D213" s="356" t="n"/>
      <c r="E213" s="356" t="n"/>
      <c r="F213" s="234" t="n"/>
      <c r="G213" s="234" t="n"/>
      <c r="H213" s="234" t="n"/>
      <c r="I213" s="234" t="n"/>
      <c r="J213" s="234" t="n"/>
      <c r="K213" s="234" t="n"/>
      <c r="L213" s="234" t="n"/>
      <c r="M213" s="234" t="n"/>
      <c r="N213" s="234" t="n"/>
      <c r="O213" s="234" t="n"/>
      <c r="P213" s="211" t="n"/>
      <c r="Q213" s="211" t="n"/>
    </row>
    <row r="214" ht="19.5" customHeight="1" s="140">
      <c r="A214" s="234" t="n"/>
      <c r="B214" s="234" t="n"/>
      <c r="C214" s="356" t="n"/>
      <c r="D214" s="356" t="n"/>
      <c r="E214" s="356" t="n"/>
      <c r="F214" s="234" t="n"/>
      <c r="G214" s="234" t="n"/>
      <c r="H214" s="234" t="n"/>
      <c r="I214" s="234" t="n"/>
      <c r="J214" s="234" t="n"/>
      <c r="K214" s="234" t="n"/>
      <c r="L214" s="234" t="n"/>
      <c r="M214" s="234" t="n"/>
      <c r="N214" s="234" t="n"/>
      <c r="O214" s="234" t="n"/>
      <c r="P214" s="211" t="n"/>
      <c r="Q214" s="211" t="n"/>
    </row>
    <row r="215" ht="19.5" customHeight="1" s="140">
      <c r="A215" s="234" t="n"/>
      <c r="B215" s="234" t="n"/>
      <c r="C215" s="356" t="n"/>
      <c r="D215" s="356" t="n"/>
      <c r="E215" s="356" t="n"/>
      <c r="F215" s="234" t="n"/>
      <c r="G215" s="234" t="n"/>
      <c r="H215" s="234" t="n"/>
      <c r="I215" s="234" t="n"/>
      <c r="J215" s="234" t="n"/>
      <c r="K215" s="234" t="n"/>
      <c r="L215" s="234" t="n"/>
      <c r="M215" s="234" t="n"/>
      <c r="N215" s="234" t="n"/>
      <c r="O215" s="234" t="n"/>
      <c r="P215" s="211" t="n"/>
      <c r="Q215" s="211" t="n"/>
    </row>
    <row r="216" ht="19.5" customHeight="1" s="140">
      <c r="A216" s="234" t="n"/>
      <c r="B216" s="234" t="n"/>
      <c r="C216" s="356" t="n"/>
      <c r="D216" s="356" t="n"/>
      <c r="E216" s="356" t="n"/>
      <c r="F216" s="234" t="n"/>
      <c r="G216" s="234" t="n"/>
      <c r="H216" s="234" t="n"/>
      <c r="I216" s="234" t="n"/>
      <c r="J216" s="234" t="n"/>
      <c r="K216" s="234" t="n"/>
      <c r="L216" s="234" t="n"/>
      <c r="M216" s="234" t="n"/>
      <c r="N216" s="234" t="n"/>
      <c r="O216" s="234" t="n"/>
      <c r="P216" s="211" t="n"/>
      <c r="Q216" s="211" t="n"/>
    </row>
    <row r="217" ht="19.5" customHeight="1" s="140">
      <c r="A217" s="234" t="n"/>
      <c r="B217" s="234" t="n"/>
      <c r="C217" s="356" t="n"/>
      <c r="D217" s="356" t="n"/>
      <c r="E217" s="356" t="n"/>
      <c r="F217" s="234" t="n"/>
      <c r="G217" s="234" t="n"/>
      <c r="H217" s="234" t="n"/>
      <c r="I217" s="234" t="n"/>
      <c r="J217" s="234" t="n"/>
      <c r="K217" s="234" t="n"/>
      <c r="L217" s="234" t="n"/>
      <c r="M217" s="234" t="n"/>
      <c r="N217" s="234" t="n"/>
      <c r="O217" s="234" t="n"/>
      <c r="P217" s="211" t="n"/>
      <c r="Q217" s="211" t="n"/>
    </row>
    <row r="218" ht="19.5" customHeight="1" s="140">
      <c r="A218" s="234" t="n"/>
      <c r="B218" s="234" t="n"/>
      <c r="C218" s="356" t="n"/>
      <c r="D218" s="356" t="n"/>
      <c r="E218" s="356" t="n"/>
      <c r="F218" s="234" t="n"/>
      <c r="G218" s="234" t="n"/>
      <c r="H218" s="234" t="n"/>
      <c r="I218" s="234" t="n"/>
      <c r="J218" s="234" t="n"/>
      <c r="K218" s="234" t="n"/>
      <c r="L218" s="234" t="n"/>
      <c r="M218" s="234" t="n"/>
      <c r="N218" s="234" t="n"/>
      <c r="O218" s="234" t="n"/>
      <c r="P218" s="211" t="n"/>
      <c r="Q218" s="211" t="n"/>
    </row>
    <row r="219" ht="19.5" customHeight="1" s="140">
      <c r="A219" s="234" t="n"/>
      <c r="B219" s="234" t="n"/>
      <c r="C219" s="356" t="n"/>
      <c r="D219" s="356" t="n"/>
      <c r="E219" s="356" t="n"/>
      <c r="F219" s="234" t="n"/>
      <c r="G219" s="234" t="n"/>
      <c r="H219" s="234" t="n"/>
      <c r="I219" s="234" t="n"/>
      <c r="J219" s="234" t="n"/>
      <c r="K219" s="234" t="n"/>
      <c r="L219" s="234" t="n"/>
      <c r="M219" s="234" t="n"/>
      <c r="N219" s="234" t="n"/>
      <c r="O219" s="234" t="n"/>
      <c r="P219" s="211" t="n"/>
      <c r="Q219" s="211" t="n"/>
    </row>
    <row r="220" ht="19.5" customHeight="1" s="140">
      <c r="A220" s="234" t="n"/>
      <c r="B220" s="234" t="n"/>
      <c r="C220" s="356" t="n"/>
      <c r="D220" s="356" t="n"/>
      <c r="E220" s="356" t="n"/>
      <c r="F220" s="234" t="n"/>
      <c r="G220" s="234" t="n"/>
      <c r="H220" s="234" t="n"/>
      <c r="I220" s="234" t="n"/>
      <c r="J220" s="234" t="n"/>
      <c r="K220" s="234" t="n"/>
      <c r="L220" s="234" t="n"/>
      <c r="M220" s="234" t="n"/>
      <c r="N220" s="234" t="n"/>
      <c r="O220" s="234" t="n"/>
      <c r="P220" s="211" t="n"/>
      <c r="Q220" s="211" t="n"/>
    </row>
    <row r="221" ht="19.5" customHeight="1" s="140">
      <c r="A221" s="234" t="n"/>
      <c r="B221" s="234" t="n"/>
      <c r="C221" s="356" t="n"/>
      <c r="D221" s="356" t="n"/>
      <c r="E221" s="356" t="n"/>
      <c r="F221" s="234" t="n"/>
      <c r="G221" s="234" t="n"/>
      <c r="H221" s="234" t="n"/>
      <c r="I221" s="234" t="n"/>
      <c r="J221" s="234" t="n"/>
      <c r="K221" s="234" t="n"/>
      <c r="L221" s="234" t="n"/>
      <c r="M221" s="234" t="n"/>
      <c r="N221" s="234" t="n"/>
      <c r="O221" s="234" t="n"/>
      <c r="P221" s="211" t="n"/>
      <c r="Q221" s="211" t="n"/>
    </row>
    <row r="222" ht="19.5" customHeight="1" s="140">
      <c r="A222" s="234" t="n"/>
      <c r="B222" s="234" t="n"/>
      <c r="C222" s="356" t="n"/>
      <c r="D222" s="356" t="n"/>
      <c r="E222" s="356" t="n"/>
      <c r="F222" s="234" t="n"/>
      <c r="G222" s="234" t="n"/>
      <c r="H222" s="234" t="n"/>
      <c r="I222" s="234" t="n"/>
      <c r="J222" s="234" t="n"/>
      <c r="K222" s="234" t="n"/>
      <c r="L222" s="234" t="n"/>
      <c r="M222" s="234" t="n"/>
      <c r="N222" s="234" t="n"/>
      <c r="O222" s="234" t="n"/>
      <c r="P222" s="211" t="n"/>
      <c r="Q222" s="211" t="n"/>
    </row>
    <row r="223" ht="19.5" customHeight="1" s="140">
      <c r="A223" s="234" t="n"/>
      <c r="B223" s="234" t="n"/>
      <c r="C223" s="356" t="n"/>
      <c r="D223" s="356" t="n"/>
      <c r="E223" s="356" t="n"/>
      <c r="F223" s="234" t="n"/>
      <c r="G223" s="234" t="n"/>
      <c r="H223" s="234" t="n"/>
      <c r="I223" s="234" t="n"/>
      <c r="J223" s="234" t="n"/>
      <c r="K223" s="234" t="n"/>
      <c r="L223" s="234" t="n"/>
      <c r="M223" s="234" t="n"/>
      <c r="N223" s="234" t="n"/>
      <c r="O223" s="234" t="n"/>
      <c r="P223" s="211" t="n"/>
      <c r="Q223" s="211" t="n"/>
    </row>
    <row r="224" ht="19.5" customHeight="1" s="140">
      <c r="A224" s="234" t="n"/>
      <c r="B224" s="234" t="n"/>
      <c r="C224" s="356" t="n"/>
      <c r="D224" s="356" t="n"/>
      <c r="E224" s="356" t="n"/>
      <c r="F224" s="234" t="n"/>
      <c r="G224" s="234" t="n"/>
      <c r="H224" s="234" t="n"/>
      <c r="I224" s="234" t="n"/>
      <c r="J224" s="234" t="n"/>
      <c r="K224" s="234" t="n"/>
      <c r="L224" s="234" t="n"/>
      <c r="M224" s="234" t="n"/>
      <c r="N224" s="234" t="n"/>
      <c r="O224" s="234" t="n"/>
      <c r="P224" s="211" t="n"/>
      <c r="Q224" s="211" t="n"/>
    </row>
    <row r="225" ht="19.5" customHeight="1" s="140">
      <c r="A225" s="234" t="n"/>
      <c r="B225" s="234" t="n"/>
      <c r="C225" s="356" t="n"/>
      <c r="D225" s="356" t="n"/>
      <c r="E225" s="356" t="n"/>
      <c r="F225" s="234" t="n"/>
      <c r="G225" s="234" t="n"/>
      <c r="H225" s="234" t="n"/>
      <c r="I225" s="234" t="n"/>
      <c r="J225" s="234" t="n"/>
      <c r="K225" s="234" t="n"/>
      <c r="L225" s="234" t="n"/>
      <c r="M225" s="234" t="n"/>
      <c r="N225" s="234" t="n"/>
      <c r="O225" s="234" t="n"/>
      <c r="P225" s="211" t="n"/>
      <c r="Q225" s="211" t="n"/>
    </row>
    <row r="226" ht="19.5" customHeight="1" s="140">
      <c r="A226" s="234" t="n"/>
      <c r="B226" s="234" t="n"/>
      <c r="C226" s="356" t="n"/>
      <c r="D226" s="356" t="n"/>
      <c r="E226" s="356" t="n"/>
      <c r="F226" s="234" t="n"/>
      <c r="G226" s="234" t="n"/>
      <c r="H226" s="234" t="n"/>
      <c r="I226" s="234" t="n"/>
      <c r="J226" s="234" t="n"/>
      <c r="K226" s="234" t="n"/>
      <c r="L226" s="234" t="n"/>
      <c r="M226" s="234" t="n"/>
      <c r="N226" s="234" t="n"/>
      <c r="O226" s="234" t="n"/>
      <c r="P226" s="211" t="n"/>
      <c r="Q226" s="211" t="n"/>
    </row>
    <row r="227" ht="19.5" customHeight="1" s="140">
      <c r="A227" s="234" t="n"/>
      <c r="B227" s="234" t="n"/>
      <c r="C227" s="356" t="n"/>
      <c r="D227" s="356" t="n"/>
      <c r="E227" s="356" t="n"/>
      <c r="F227" s="234" t="n"/>
      <c r="G227" s="234" t="n"/>
      <c r="H227" s="234" t="n"/>
      <c r="I227" s="234" t="n"/>
      <c r="J227" s="234" t="n"/>
      <c r="K227" s="234" t="n"/>
      <c r="L227" s="234" t="n"/>
      <c r="M227" s="234" t="n"/>
      <c r="N227" s="234" t="n"/>
      <c r="O227" s="234" t="n"/>
      <c r="P227" s="211" t="n"/>
      <c r="Q227" s="211" t="n"/>
    </row>
    <row r="228" ht="19.5" customHeight="1" s="140">
      <c r="A228" s="234" t="n"/>
      <c r="B228" s="234" t="n"/>
      <c r="C228" s="356" t="n"/>
      <c r="D228" s="356" t="n"/>
      <c r="E228" s="356" t="n"/>
      <c r="F228" s="234" t="n"/>
      <c r="G228" s="234" t="n"/>
      <c r="H228" s="234" t="n"/>
      <c r="I228" s="234" t="n"/>
      <c r="J228" s="234" t="n"/>
      <c r="K228" s="234" t="n"/>
      <c r="L228" s="234" t="n"/>
      <c r="M228" s="234" t="n"/>
      <c r="N228" s="234" t="n"/>
      <c r="O228" s="234" t="n"/>
      <c r="P228" s="211" t="n"/>
      <c r="Q228" s="211" t="n"/>
    </row>
    <row r="229" ht="19.5" customHeight="1" s="140">
      <c r="A229" s="234" t="n"/>
      <c r="B229" s="234" t="n"/>
      <c r="C229" s="356" t="n"/>
      <c r="D229" s="356" t="n"/>
      <c r="E229" s="356" t="n"/>
      <c r="F229" s="234" t="n"/>
      <c r="G229" s="234" t="n"/>
      <c r="H229" s="234" t="n"/>
      <c r="I229" s="234" t="n"/>
      <c r="J229" s="234" t="n"/>
      <c r="K229" s="234" t="n"/>
      <c r="L229" s="234" t="n"/>
      <c r="M229" s="234" t="n"/>
      <c r="N229" s="234" t="n"/>
      <c r="O229" s="234" t="n"/>
      <c r="P229" s="211" t="n"/>
      <c r="Q229" s="211" t="n"/>
    </row>
    <row r="230" ht="19.5" customHeight="1" s="140">
      <c r="A230" s="234" t="n"/>
      <c r="B230" s="234" t="n"/>
      <c r="C230" s="356" t="n"/>
      <c r="D230" s="356" t="n"/>
      <c r="E230" s="356" t="n"/>
      <c r="F230" s="234" t="n"/>
      <c r="G230" s="234" t="n"/>
      <c r="H230" s="234" t="n"/>
      <c r="I230" s="234" t="n"/>
      <c r="J230" s="234" t="n"/>
      <c r="K230" s="234" t="n"/>
      <c r="L230" s="234" t="n"/>
      <c r="M230" s="234" t="n"/>
      <c r="N230" s="234" t="n"/>
      <c r="O230" s="234" t="n"/>
      <c r="P230" s="211" t="n"/>
      <c r="Q230" s="211" t="n"/>
    </row>
    <row r="231" ht="19.5" customHeight="1" s="140">
      <c r="A231" s="234" t="n"/>
      <c r="B231" s="234" t="n"/>
      <c r="C231" s="356" t="n"/>
      <c r="D231" s="356" t="n"/>
      <c r="E231" s="356" t="n"/>
      <c r="F231" s="234" t="n"/>
      <c r="G231" s="234" t="n"/>
      <c r="H231" s="234" t="n"/>
      <c r="I231" s="234" t="n"/>
      <c r="J231" s="234" t="n"/>
      <c r="K231" s="234" t="n"/>
      <c r="L231" s="234" t="n"/>
      <c r="M231" s="234" t="n"/>
      <c r="N231" s="234" t="n"/>
      <c r="O231" s="234" t="n"/>
      <c r="P231" s="211" t="n"/>
      <c r="Q231" s="211" t="n"/>
    </row>
    <row r="232" ht="19.5" customHeight="1" s="140">
      <c r="A232" s="234" t="n"/>
      <c r="B232" s="234" t="n"/>
      <c r="C232" s="356" t="n"/>
      <c r="D232" s="356" t="n"/>
      <c r="E232" s="356" t="n"/>
      <c r="F232" s="234" t="n"/>
      <c r="G232" s="234" t="n"/>
      <c r="H232" s="234" t="n"/>
      <c r="I232" s="234" t="n"/>
      <c r="J232" s="234" t="n"/>
      <c r="K232" s="234" t="n"/>
      <c r="L232" s="234" t="n"/>
      <c r="M232" s="234" t="n"/>
      <c r="N232" s="234" t="n"/>
      <c r="O232" s="234" t="n"/>
      <c r="P232" s="211" t="n"/>
      <c r="Q232" s="211" t="n"/>
    </row>
    <row r="233" ht="19.5" customHeight="1" s="140">
      <c r="A233" s="234" t="n"/>
      <c r="B233" s="234" t="n"/>
      <c r="C233" s="356" t="n"/>
      <c r="D233" s="356" t="n"/>
      <c r="E233" s="356" t="n"/>
      <c r="F233" s="234" t="n"/>
      <c r="G233" s="234" t="n"/>
      <c r="H233" s="234" t="n"/>
      <c r="I233" s="234" t="n"/>
      <c r="J233" s="234" t="n"/>
      <c r="K233" s="234" t="n"/>
      <c r="L233" s="234" t="n"/>
      <c r="M233" s="234" t="n"/>
      <c r="N233" s="234" t="n"/>
      <c r="O233" s="234" t="n"/>
      <c r="P233" s="211" t="n"/>
      <c r="Q233" s="211" t="n"/>
    </row>
    <row r="234" ht="19.5" customHeight="1" s="140">
      <c r="A234" s="234" t="n"/>
      <c r="B234" s="234" t="n"/>
      <c r="C234" s="356" t="n"/>
      <c r="D234" s="356" t="n"/>
      <c r="E234" s="356" t="n"/>
      <c r="F234" s="234" t="n"/>
      <c r="G234" s="234" t="n"/>
      <c r="H234" s="234" t="n"/>
      <c r="I234" s="234" t="n"/>
      <c r="J234" s="234" t="n"/>
      <c r="K234" s="234" t="n"/>
      <c r="L234" s="234" t="n"/>
      <c r="M234" s="234" t="n"/>
      <c r="N234" s="234" t="n"/>
      <c r="O234" s="234" t="n"/>
      <c r="P234" s="211" t="n"/>
      <c r="Q234" s="211" t="n"/>
    </row>
    <row r="235" ht="19.5" customHeight="1" s="140">
      <c r="A235" s="234" t="n"/>
      <c r="B235" s="234" t="n"/>
      <c r="C235" s="356" t="n"/>
      <c r="D235" s="356" t="n"/>
      <c r="E235" s="356" t="n"/>
      <c r="F235" s="234" t="n"/>
      <c r="G235" s="234" t="n"/>
      <c r="H235" s="234" t="n"/>
      <c r="I235" s="234" t="n"/>
      <c r="J235" s="234" t="n"/>
      <c r="K235" s="234" t="n"/>
      <c r="L235" s="234" t="n"/>
      <c r="M235" s="234" t="n"/>
      <c r="N235" s="234" t="n"/>
      <c r="O235" s="234" t="n"/>
      <c r="P235" s="211" t="n"/>
      <c r="Q235" s="211" t="n"/>
    </row>
    <row r="236" ht="19.5" customHeight="1" s="140">
      <c r="A236" s="234" t="n"/>
      <c r="B236" s="234" t="n"/>
      <c r="C236" s="356" t="n"/>
      <c r="D236" s="356" t="n"/>
      <c r="E236" s="356" t="n"/>
      <c r="F236" s="234" t="n"/>
      <c r="G236" s="234" t="n"/>
      <c r="H236" s="234" t="n"/>
      <c r="I236" s="234" t="n"/>
      <c r="J236" s="234" t="n"/>
      <c r="K236" s="234" t="n"/>
      <c r="L236" s="234" t="n"/>
      <c r="M236" s="234" t="n"/>
      <c r="N236" s="234" t="n"/>
      <c r="O236" s="234" t="n"/>
      <c r="P236" s="211" t="n"/>
      <c r="Q236" s="211" t="n"/>
    </row>
    <row r="237" ht="19.5" customHeight="1" s="140">
      <c r="A237" s="234" t="n"/>
      <c r="B237" s="234" t="n"/>
      <c r="C237" s="356" t="n"/>
      <c r="D237" s="356" t="n"/>
      <c r="E237" s="356" t="n"/>
      <c r="F237" s="234" t="n"/>
      <c r="G237" s="234" t="n"/>
      <c r="H237" s="234" t="n"/>
      <c r="I237" s="234" t="n"/>
      <c r="J237" s="234" t="n"/>
      <c r="K237" s="234" t="n"/>
      <c r="L237" s="234" t="n"/>
      <c r="M237" s="234" t="n"/>
      <c r="N237" s="234" t="n"/>
      <c r="O237" s="234" t="n"/>
      <c r="P237" s="211" t="n"/>
      <c r="Q237" s="211" t="n"/>
    </row>
    <row r="238" ht="19.5" customHeight="1" s="140">
      <c r="A238" s="234" t="n"/>
      <c r="B238" s="234" t="n"/>
      <c r="C238" s="356" t="n"/>
      <c r="D238" s="356" t="n"/>
      <c r="E238" s="356" t="n"/>
      <c r="F238" s="234" t="n"/>
      <c r="G238" s="234" t="n"/>
      <c r="H238" s="234" t="n"/>
      <c r="I238" s="234" t="n"/>
      <c r="J238" s="234" t="n"/>
      <c r="K238" s="234" t="n"/>
      <c r="L238" s="234" t="n"/>
      <c r="M238" s="234" t="n"/>
      <c r="N238" s="234" t="n"/>
      <c r="O238" s="234" t="n"/>
      <c r="P238" s="211" t="n"/>
      <c r="Q238" s="211" t="n"/>
    </row>
    <row r="239" ht="19.5" customHeight="1" s="140">
      <c r="A239" s="234" t="n"/>
      <c r="B239" s="234" t="n"/>
      <c r="C239" s="356" t="n"/>
      <c r="D239" s="356" t="n"/>
      <c r="E239" s="356" t="n"/>
      <c r="F239" s="234" t="n"/>
      <c r="G239" s="234" t="n"/>
      <c r="H239" s="234" t="n"/>
      <c r="I239" s="234" t="n"/>
      <c r="J239" s="234" t="n"/>
      <c r="K239" s="234" t="n"/>
      <c r="L239" s="234" t="n"/>
      <c r="M239" s="234" t="n"/>
      <c r="N239" s="234" t="n"/>
      <c r="O239" s="234" t="n"/>
      <c r="P239" s="211" t="n"/>
      <c r="Q239" s="211" t="n"/>
    </row>
    <row r="240" ht="19.5" customHeight="1" s="140">
      <c r="A240" s="234" t="n"/>
      <c r="B240" s="234" t="n"/>
      <c r="C240" s="356" t="n"/>
      <c r="D240" s="356" t="n"/>
      <c r="E240" s="356" t="n"/>
      <c r="F240" s="234" t="n"/>
      <c r="G240" s="234" t="n"/>
      <c r="H240" s="234" t="n"/>
      <c r="I240" s="234" t="n"/>
      <c r="J240" s="234" t="n"/>
      <c r="K240" s="234" t="n"/>
      <c r="L240" s="234" t="n"/>
      <c r="M240" s="234" t="n"/>
      <c r="N240" s="234" t="n"/>
      <c r="O240" s="234" t="n"/>
      <c r="P240" s="211" t="n"/>
      <c r="Q240" s="211" t="n"/>
    </row>
    <row r="241" ht="19.5" customHeight="1" s="140">
      <c r="A241" s="234" t="n"/>
      <c r="B241" s="234" t="n"/>
      <c r="C241" s="356" t="n"/>
      <c r="D241" s="356" t="n"/>
      <c r="E241" s="356" t="n"/>
      <c r="F241" s="234" t="n"/>
      <c r="G241" s="234" t="n"/>
      <c r="H241" s="234" t="n"/>
      <c r="I241" s="234" t="n"/>
      <c r="J241" s="234" t="n"/>
      <c r="K241" s="234" t="n"/>
      <c r="L241" s="234" t="n"/>
      <c r="M241" s="234" t="n"/>
      <c r="N241" s="234" t="n"/>
      <c r="O241" s="234" t="n"/>
      <c r="P241" s="211" t="n"/>
      <c r="Q241" s="211" t="n"/>
    </row>
    <row r="242" ht="19.5" customHeight="1" s="140">
      <c r="A242" s="234" t="n"/>
      <c r="B242" s="234" t="n"/>
      <c r="C242" s="356" t="n"/>
      <c r="D242" s="356" t="n"/>
      <c r="E242" s="356" t="n"/>
      <c r="F242" s="234" t="n"/>
      <c r="G242" s="234" t="n"/>
      <c r="H242" s="234" t="n"/>
      <c r="I242" s="234" t="n"/>
      <c r="J242" s="234" t="n"/>
      <c r="K242" s="234" t="n"/>
      <c r="L242" s="234" t="n"/>
      <c r="M242" s="234" t="n"/>
      <c r="N242" s="234" t="n"/>
      <c r="O242" s="234" t="n"/>
      <c r="P242" s="211" t="n"/>
      <c r="Q242" s="211" t="n"/>
    </row>
    <row r="243" ht="19.5" customHeight="1" s="140">
      <c r="A243" s="234" t="n"/>
      <c r="B243" s="234" t="n"/>
      <c r="C243" s="356" t="n"/>
      <c r="D243" s="356" t="n"/>
      <c r="E243" s="356" t="n"/>
      <c r="F243" s="234" t="n"/>
      <c r="G243" s="234" t="n"/>
      <c r="H243" s="234" t="n"/>
      <c r="I243" s="234" t="n"/>
      <c r="J243" s="234" t="n"/>
      <c r="K243" s="234" t="n"/>
      <c r="L243" s="234" t="n"/>
      <c r="M243" s="234" t="n"/>
      <c r="N243" s="234" t="n"/>
      <c r="O243" s="234" t="n"/>
      <c r="P243" s="211" t="n"/>
      <c r="Q243" s="211" t="n"/>
    </row>
    <row r="244" ht="19.5" customHeight="1" s="140">
      <c r="A244" s="234" t="n"/>
      <c r="B244" s="234" t="n"/>
      <c r="C244" s="356" t="n"/>
      <c r="D244" s="356" t="n"/>
      <c r="E244" s="356" t="n"/>
      <c r="F244" s="234" t="n"/>
      <c r="G244" s="234" t="n"/>
      <c r="H244" s="234" t="n"/>
      <c r="I244" s="234" t="n"/>
      <c r="J244" s="234" t="n"/>
      <c r="K244" s="234" t="n"/>
      <c r="L244" s="234" t="n"/>
      <c r="M244" s="234" t="n"/>
      <c r="N244" s="234" t="n"/>
      <c r="O244" s="234" t="n"/>
      <c r="P244" s="211" t="n"/>
      <c r="Q244" s="211" t="n"/>
    </row>
    <row r="245" ht="19.5" customHeight="1" s="140">
      <c r="A245" s="234" t="n"/>
      <c r="B245" s="234" t="n"/>
      <c r="C245" s="356" t="n"/>
      <c r="D245" s="356" t="n"/>
      <c r="E245" s="356" t="n"/>
      <c r="F245" s="234" t="n"/>
      <c r="G245" s="234" t="n"/>
      <c r="H245" s="234" t="n"/>
      <c r="I245" s="234" t="n"/>
      <c r="J245" s="234" t="n"/>
      <c r="K245" s="234" t="n"/>
      <c r="L245" s="234" t="n"/>
      <c r="M245" s="234" t="n"/>
      <c r="N245" s="234" t="n"/>
      <c r="O245" s="234" t="n"/>
      <c r="P245" s="211" t="n"/>
      <c r="Q245" s="211" t="n"/>
    </row>
    <row r="246" ht="19.5" customHeight="1" s="140">
      <c r="A246" s="234" t="n"/>
      <c r="B246" s="234" t="n"/>
      <c r="C246" s="356" t="n"/>
      <c r="D246" s="356" t="n"/>
      <c r="E246" s="356" t="n"/>
      <c r="F246" s="234" t="n"/>
      <c r="G246" s="234" t="n"/>
      <c r="H246" s="234" t="n"/>
      <c r="I246" s="234" t="n"/>
      <c r="J246" s="234" t="n"/>
      <c r="K246" s="234" t="n"/>
      <c r="L246" s="234" t="n"/>
      <c r="M246" s="234" t="n"/>
      <c r="N246" s="234" t="n"/>
      <c r="O246" s="234" t="n"/>
      <c r="P246" s="211" t="n"/>
      <c r="Q246" s="211" t="n"/>
    </row>
    <row r="247" ht="19.5" customHeight="1" s="140">
      <c r="A247" s="234" t="n"/>
      <c r="B247" s="234" t="n"/>
      <c r="C247" s="356" t="n"/>
      <c r="D247" s="356" t="n"/>
      <c r="E247" s="356" t="n"/>
      <c r="F247" s="234" t="n"/>
      <c r="G247" s="234" t="n"/>
      <c r="H247" s="234" t="n"/>
      <c r="I247" s="234" t="n"/>
      <c r="J247" s="234" t="n"/>
      <c r="K247" s="234" t="n"/>
      <c r="L247" s="234" t="n"/>
      <c r="M247" s="234" t="n"/>
      <c r="N247" s="234" t="n"/>
      <c r="O247" s="234" t="n"/>
      <c r="P247" s="211" t="n"/>
      <c r="Q247" s="211" t="n"/>
    </row>
    <row r="248" ht="19.5" customHeight="1" s="140">
      <c r="A248" s="234" t="n"/>
      <c r="B248" s="234" t="n"/>
      <c r="C248" s="356" t="n"/>
      <c r="D248" s="356" t="n"/>
      <c r="E248" s="356" t="n"/>
      <c r="F248" s="234" t="n"/>
      <c r="G248" s="234" t="n"/>
      <c r="H248" s="234" t="n"/>
      <c r="I248" s="234" t="n"/>
      <c r="J248" s="234" t="n"/>
      <c r="K248" s="234" t="n"/>
      <c r="L248" s="234" t="n"/>
      <c r="M248" s="234" t="n"/>
      <c r="N248" s="234" t="n"/>
      <c r="O248" s="234" t="n"/>
      <c r="P248" s="211" t="n"/>
      <c r="Q248" s="211" t="n"/>
    </row>
    <row r="249" ht="19.5" customHeight="1" s="140">
      <c r="A249" s="234" t="n"/>
      <c r="B249" s="234" t="n"/>
      <c r="C249" s="356" t="n"/>
      <c r="D249" s="356" t="n"/>
      <c r="E249" s="356" t="n"/>
      <c r="F249" s="234" t="n"/>
      <c r="G249" s="234" t="n"/>
      <c r="H249" s="234" t="n"/>
      <c r="I249" s="234" t="n"/>
      <c r="J249" s="234" t="n"/>
      <c r="K249" s="234" t="n"/>
      <c r="L249" s="234" t="n"/>
      <c r="M249" s="234" t="n"/>
      <c r="N249" s="234" t="n"/>
      <c r="O249" s="234" t="n"/>
      <c r="P249" s="211" t="n"/>
      <c r="Q249" s="211" t="n"/>
    </row>
    <row r="250" ht="19.5" customHeight="1" s="140">
      <c r="A250" s="234" t="n"/>
      <c r="B250" s="234" t="n"/>
      <c r="C250" s="356" t="n"/>
      <c r="D250" s="356" t="n"/>
      <c r="E250" s="356" t="n"/>
      <c r="F250" s="234" t="n"/>
      <c r="G250" s="234" t="n"/>
      <c r="H250" s="234" t="n"/>
      <c r="I250" s="234" t="n"/>
      <c r="J250" s="234" t="n"/>
      <c r="K250" s="234" t="n"/>
      <c r="L250" s="234" t="n"/>
      <c r="M250" s="234" t="n"/>
      <c r="N250" s="234" t="n"/>
      <c r="O250" s="234" t="n"/>
      <c r="P250" s="211" t="n"/>
      <c r="Q250" s="211" t="n"/>
    </row>
    <row r="251" ht="19.5" customHeight="1" s="140">
      <c r="A251" s="234" t="n"/>
      <c r="B251" s="234" t="n"/>
      <c r="C251" s="356" t="n"/>
      <c r="D251" s="356" t="n"/>
      <c r="E251" s="356" t="n"/>
      <c r="F251" s="234" t="n"/>
      <c r="G251" s="234" t="n"/>
      <c r="H251" s="234" t="n"/>
      <c r="I251" s="234" t="n"/>
      <c r="J251" s="234" t="n"/>
      <c r="K251" s="234" t="n"/>
      <c r="L251" s="234" t="n"/>
      <c r="M251" s="234" t="n"/>
      <c r="N251" s="234" t="n"/>
      <c r="O251" s="234" t="n"/>
      <c r="P251" s="211" t="n"/>
      <c r="Q251" s="211" t="n"/>
    </row>
    <row r="252" ht="19.5" customHeight="1" s="140">
      <c r="A252" s="234" t="n"/>
      <c r="B252" s="234" t="n"/>
      <c r="C252" s="356" t="n"/>
      <c r="D252" s="356" t="n"/>
      <c r="E252" s="356" t="n"/>
      <c r="F252" s="234" t="n"/>
      <c r="G252" s="234" t="n"/>
      <c r="H252" s="234" t="n"/>
      <c r="I252" s="234" t="n"/>
      <c r="J252" s="234" t="n"/>
      <c r="K252" s="234" t="n"/>
      <c r="L252" s="234" t="n"/>
      <c r="M252" s="234" t="n"/>
      <c r="N252" s="234" t="n"/>
      <c r="O252" s="234" t="n"/>
      <c r="P252" s="211" t="n"/>
      <c r="Q252" s="211" t="n"/>
    </row>
    <row r="253" ht="19.5" customHeight="1" s="140">
      <c r="A253" s="234" t="n"/>
      <c r="B253" s="234" t="n"/>
      <c r="C253" s="356" t="n"/>
      <c r="D253" s="356" t="n"/>
      <c r="E253" s="356" t="n"/>
      <c r="F253" s="234" t="n"/>
      <c r="G253" s="234" t="n"/>
      <c r="H253" s="234" t="n"/>
      <c r="I253" s="234" t="n"/>
      <c r="J253" s="234" t="n"/>
      <c r="K253" s="234" t="n"/>
      <c r="L253" s="234" t="n"/>
      <c r="M253" s="234" t="n"/>
      <c r="N253" s="234" t="n"/>
      <c r="O253" s="234" t="n"/>
      <c r="P253" s="211" t="n"/>
      <c r="Q253" s="211" t="n"/>
    </row>
    <row r="254" ht="19.5" customHeight="1" s="140">
      <c r="A254" s="234" t="n"/>
      <c r="B254" s="234" t="n"/>
      <c r="C254" s="356" t="n"/>
      <c r="D254" s="356" t="n"/>
      <c r="E254" s="356" t="n"/>
      <c r="F254" s="234" t="n"/>
      <c r="G254" s="234" t="n"/>
      <c r="H254" s="234" t="n"/>
      <c r="I254" s="234" t="n"/>
      <c r="J254" s="234" t="n"/>
      <c r="K254" s="234" t="n"/>
      <c r="L254" s="234" t="n"/>
      <c r="M254" s="234" t="n"/>
      <c r="N254" s="234" t="n"/>
      <c r="O254" s="234" t="n"/>
      <c r="P254" s="211" t="n"/>
      <c r="Q254" s="211" t="n"/>
    </row>
    <row r="255" ht="19.5" customHeight="1" s="140">
      <c r="A255" s="234" t="n"/>
      <c r="B255" s="234" t="n"/>
      <c r="C255" s="356" t="n"/>
      <c r="D255" s="356" t="n"/>
      <c r="E255" s="356" t="n"/>
      <c r="F255" s="234" t="n"/>
      <c r="G255" s="234" t="n"/>
      <c r="H255" s="234" t="n"/>
      <c r="I255" s="234" t="n"/>
      <c r="J255" s="234" t="n"/>
      <c r="K255" s="234" t="n"/>
      <c r="L255" s="234" t="n"/>
      <c r="M255" s="234" t="n"/>
      <c r="N255" s="234" t="n"/>
      <c r="O255" s="234" t="n"/>
      <c r="P255" s="211" t="n"/>
      <c r="Q255" s="211" t="n"/>
    </row>
    <row r="256" ht="19.5" customHeight="1" s="140">
      <c r="A256" s="234" t="n"/>
      <c r="B256" s="234" t="n"/>
      <c r="C256" s="356" t="n"/>
      <c r="D256" s="356" t="n"/>
      <c r="E256" s="356" t="n"/>
      <c r="F256" s="234" t="n"/>
      <c r="G256" s="234" t="n"/>
      <c r="H256" s="234" t="n"/>
      <c r="I256" s="234" t="n"/>
      <c r="J256" s="234" t="n"/>
      <c r="K256" s="234" t="n"/>
      <c r="L256" s="234" t="n"/>
      <c r="M256" s="234" t="n"/>
      <c r="N256" s="234" t="n"/>
      <c r="O256" s="234" t="n"/>
      <c r="P256" s="211" t="n"/>
      <c r="Q256" s="211" t="n"/>
    </row>
    <row r="257" ht="19.5" customHeight="1" s="140">
      <c r="A257" s="234" t="n"/>
      <c r="B257" s="234" t="n"/>
      <c r="C257" s="356" t="n"/>
      <c r="D257" s="356" t="n"/>
      <c r="E257" s="356" t="n"/>
      <c r="F257" s="234" t="n"/>
      <c r="G257" s="234" t="n"/>
      <c r="H257" s="234" t="n"/>
      <c r="I257" s="234" t="n"/>
      <c r="J257" s="234" t="n"/>
      <c r="K257" s="234" t="n"/>
      <c r="L257" s="234" t="n"/>
      <c r="M257" s="234" t="n"/>
      <c r="N257" s="234" t="n"/>
      <c r="O257" s="234" t="n"/>
      <c r="P257" s="211" t="n"/>
      <c r="Q257" s="211" t="n"/>
    </row>
    <row r="258" ht="19.5" customHeight="1" s="140">
      <c r="A258" s="234" t="n"/>
      <c r="B258" s="234" t="n"/>
      <c r="C258" s="356" t="n"/>
      <c r="D258" s="356" t="n"/>
      <c r="E258" s="356" t="n"/>
      <c r="F258" s="234" t="n"/>
      <c r="G258" s="234" t="n"/>
      <c r="H258" s="234" t="n"/>
      <c r="I258" s="234" t="n"/>
      <c r="J258" s="234" t="n"/>
      <c r="K258" s="234" t="n"/>
      <c r="L258" s="234" t="n"/>
      <c r="M258" s="234" t="n"/>
      <c r="N258" s="234" t="n"/>
      <c r="O258" s="234" t="n"/>
      <c r="P258" s="211" t="n"/>
      <c r="Q258" s="211" t="n"/>
    </row>
    <row r="259" ht="19.5" customHeight="1" s="140">
      <c r="A259" s="234" t="n"/>
      <c r="B259" s="234" t="n"/>
      <c r="C259" s="356" t="n"/>
      <c r="D259" s="356" t="n"/>
      <c r="E259" s="356" t="n"/>
      <c r="F259" s="234" t="n"/>
      <c r="G259" s="234" t="n"/>
      <c r="H259" s="234" t="n"/>
      <c r="I259" s="234" t="n"/>
      <c r="J259" s="234" t="n"/>
      <c r="K259" s="234" t="n"/>
      <c r="L259" s="234" t="n"/>
      <c r="M259" s="234" t="n"/>
      <c r="N259" s="234" t="n"/>
      <c r="O259" s="234" t="n"/>
      <c r="P259" s="211" t="n"/>
      <c r="Q259" s="211" t="n"/>
    </row>
    <row r="260" ht="19.5" customHeight="1" s="140">
      <c r="A260" s="234" t="n"/>
      <c r="B260" s="234" t="n"/>
      <c r="C260" s="356" t="n"/>
      <c r="D260" s="356" t="n"/>
      <c r="E260" s="356" t="n"/>
      <c r="F260" s="234" t="n"/>
      <c r="G260" s="234" t="n"/>
      <c r="H260" s="234" t="n"/>
      <c r="I260" s="234" t="n"/>
      <c r="J260" s="234" t="n"/>
      <c r="K260" s="234" t="n"/>
      <c r="L260" s="234" t="n"/>
      <c r="M260" s="234" t="n"/>
      <c r="N260" s="234" t="n"/>
      <c r="O260" s="234" t="n"/>
      <c r="P260" s="211" t="n"/>
      <c r="Q260" s="211" t="n"/>
    </row>
    <row r="261" ht="19.5" customHeight="1" s="140">
      <c r="A261" s="234" t="n"/>
      <c r="B261" s="234" t="n"/>
      <c r="C261" s="356" t="n"/>
      <c r="D261" s="356" t="n"/>
      <c r="E261" s="356" t="n"/>
      <c r="F261" s="234" t="n"/>
      <c r="G261" s="234" t="n"/>
      <c r="H261" s="234" t="n"/>
      <c r="I261" s="234" t="n"/>
      <c r="J261" s="234" t="n"/>
      <c r="K261" s="234" t="n"/>
      <c r="L261" s="234" t="n"/>
      <c r="M261" s="234" t="n"/>
      <c r="N261" s="234" t="n"/>
      <c r="O261" s="234" t="n"/>
      <c r="P261" s="211" t="n"/>
      <c r="Q261" s="211" t="n"/>
    </row>
    <row r="262" ht="19.5" customHeight="1" s="140">
      <c r="A262" s="234" t="n"/>
      <c r="B262" s="234" t="n"/>
      <c r="C262" s="356" t="n"/>
      <c r="D262" s="356" t="n"/>
      <c r="E262" s="356" t="n"/>
      <c r="F262" s="234" t="n"/>
      <c r="G262" s="234" t="n"/>
      <c r="H262" s="234" t="n"/>
      <c r="I262" s="234" t="n"/>
      <c r="J262" s="234" t="n"/>
      <c r="K262" s="234" t="n"/>
      <c r="L262" s="234" t="n"/>
      <c r="M262" s="234" t="n"/>
      <c r="N262" s="234" t="n"/>
      <c r="O262" s="234" t="n"/>
      <c r="P262" s="211" t="n"/>
      <c r="Q262" s="211" t="n"/>
    </row>
    <row r="263" ht="19.5" customHeight="1" s="140">
      <c r="A263" s="234" t="n"/>
      <c r="B263" s="234" t="n"/>
      <c r="C263" s="356" t="n"/>
      <c r="D263" s="356" t="n"/>
      <c r="E263" s="356" t="n"/>
      <c r="F263" s="234" t="n"/>
      <c r="G263" s="234" t="n"/>
      <c r="H263" s="234" t="n"/>
      <c r="I263" s="234" t="n"/>
      <c r="J263" s="234" t="n"/>
      <c r="K263" s="234" t="n"/>
      <c r="L263" s="234" t="n"/>
      <c r="M263" s="234" t="n"/>
      <c r="N263" s="234" t="n"/>
      <c r="O263" s="234" t="n"/>
      <c r="P263" s="211" t="n"/>
      <c r="Q263" s="211" t="n"/>
    </row>
    <row r="264" ht="19.5" customHeight="1" s="140">
      <c r="A264" s="234" t="n"/>
      <c r="B264" s="234" t="n"/>
      <c r="C264" s="356" t="n"/>
      <c r="D264" s="356" t="n"/>
      <c r="E264" s="356" t="n"/>
      <c r="F264" s="234" t="n"/>
      <c r="G264" s="234" t="n"/>
      <c r="H264" s="234" t="n"/>
      <c r="I264" s="234" t="n"/>
      <c r="J264" s="234" t="n"/>
      <c r="K264" s="234" t="n"/>
      <c r="L264" s="234" t="n"/>
      <c r="M264" s="234" t="n"/>
      <c r="N264" s="234" t="n"/>
      <c r="O264" s="234" t="n"/>
      <c r="P264" s="211" t="n"/>
      <c r="Q264" s="211" t="n"/>
    </row>
    <row r="265" ht="19.5" customHeight="1" s="140">
      <c r="A265" s="234" t="n"/>
      <c r="B265" s="234" t="n"/>
      <c r="C265" s="356" t="n"/>
      <c r="D265" s="356" t="n"/>
      <c r="E265" s="356" t="n"/>
      <c r="F265" s="234" t="n"/>
      <c r="G265" s="234" t="n"/>
      <c r="H265" s="234" t="n"/>
      <c r="I265" s="234" t="n"/>
      <c r="J265" s="234" t="n"/>
      <c r="K265" s="234" t="n"/>
      <c r="L265" s="234" t="n"/>
      <c r="M265" s="234" t="n"/>
      <c r="N265" s="234" t="n"/>
      <c r="O265" s="234" t="n"/>
      <c r="P265" s="211" t="n"/>
      <c r="Q265" s="211" t="n"/>
    </row>
    <row r="266" ht="19.5" customHeight="1" s="140">
      <c r="A266" s="234" t="n"/>
      <c r="B266" s="234" t="n"/>
      <c r="C266" s="356" t="n"/>
      <c r="D266" s="356" t="n"/>
      <c r="E266" s="356" t="n"/>
      <c r="F266" s="234" t="n"/>
      <c r="G266" s="234" t="n"/>
      <c r="H266" s="234" t="n"/>
      <c r="I266" s="234" t="n"/>
      <c r="J266" s="234" t="n"/>
      <c r="K266" s="234" t="n"/>
      <c r="L266" s="234" t="n"/>
      <c r="M266" s="234" t="n"/>
      <c r="N266" s="234" t="n"/>
      <c r="O266" s="234" t="n"/>
      <c r="P266" s="211" t="n"/>
      <c r="Q266" s="211" t="n"/>
    </row>
    <row r="267" ht="19.5" customHeight="1" s="140">
      <c r="A267" s="234" t="n"/>
      <c r="B267" s="234" t="n"/>
      <c r="C267" s="356" t="n"/>
      <c r="D267" s="356" t="n"/>
      <c r="E267" s="356" t="n"/>
      <c r="F267" s="234" t="n"/>
      <c r="G267" s="234" t="n"/>
      <c r="H267" s="234" t="n"/>
      <c r="I267" s="234" t="n"/>
      <c r="J267" s="234" t="n"/>
      <c r="K267" s="234" t="n"/>
      <c r="L267" s="234" t="n"/>
      <c r="M267" s="234" t="n"/>
      <c r="N267" s="234" t="n"/>
      <c r="O267" s="234" t="n"/>
      <c r="P267" s="211" t="n"/>
      <c r="Q267" s="211" t="n"/>
    </row>
    <row r="268" ht="19.5" customHeight="1" s="140">
      <c r="A268" s="234" t="n"/>
      <c r="B268" s="234" t="n"/>
      <c r="C268" s="356" t="n"/>
      <c r="D268" s="356" t="n"/>
      <c r="E268" s="356" t="n"/>
      <c r="F268" s="234" t="n"/>
      <c r="G268" s="234" t="n"/>
      <c r="H268" s="234" t="n"/>
      <c r="I268" s="234" t="n"/>
      <c r="J268" s="234" t="n"/>
      <c r="K268" s="234" t="n"/>
      <c r="L268" s="234" t="n"/>
      <c r="M268" s="234" t="n"/>
      <c r="N268" s="234" t="n"/>
      <c r="O268" s="234" t="n"/>
      <c r="P268" s="211" t="n"/>
      <c r="Q268" s="211" t="n"/>
    </row>
    <row r="269" ht="19.5" customHeight="1" s="140">
      <c r="A269" s="234" t="n"/>
      <c r="B269" s="234" t="n"/>
      <c r="C269" s="356" t="n"/>
      <c r="D269" s="356" t="n"/>
      <c r="E269" s="356" t="n"/>
      <c r="F269" s="234" t="n"/>
      <c r="G269" s="234" t="n"/>
      <c r="H269" s="234" t="n"/>
      <c r="I269" s="234" t="n"/>
      <c r="J269" s="234" t="n"/>
      <c r="K269" s="234" t="n"/>
      <c r="L269" s="234" t="n"/>
      <c r="M269" s="234" t="n"/>
      <c r="N269" s="234" t="n"/>
      <c r="O269" s="234" t="n"/>
      <c r="P269" s="211" t="n"/>
      <c r="Q269" s="211" t="n"/>
    </row>
    <row r="270" ht="19.5" customHeight="1" s="140">
      <c r="A270" s="234" t="n"/>
      <c r="B270" s="234" t="n"/>
      <c r="C270" s="356" t="n"/>
      <c r="D270" s="356" t="n"/>
      <c r="E270" s="356" t="n"/>
      <c r="F270" s="234" t="n"/>
      <c r="G270" s="234" t="n"/>
      <c r="H270" s="234" t="n"/>
      <c r="I270" s="234" t="n"/>
      <c r="J270" s="234" t="n"/>
      <c r="K270" s="234" t="n"/>
      <c r="L270" s="234" t="n"/>
      <c r="M270" s="234" t="n"/>
      <c r="N270" s="234" t="n"/>
      <c r="O270" s="234" t="n"/>
      <c r="P270" s="211" t="n"/>
      <c r="Q270" s="211" t="n"/>
    </row>
    <row r="271" ht="19.5" customHeight="1" s="140">
      <c r="A271" s="234" t="n"/>
      <c r="B271" s="234" t="n"/>
      <c r="C271" s="356" t="n"/>
      <c r="D271" s="356" t="n"/>
      <c r="E271" s="356" t="n"/>
      <c r="F271" s="234" t="n"/>
      <c r="G271" s="234" t="n"/>
      <c r="H271" s="234" t="n"/>
      <c r="I271" s="234" t="n"/>
      <c r="J271" s="234" t="n"/>
      <c r="K271" s="234" t="n"/>
      <c r="L271" s="234" t="n"/>
      <c r="M271" s="234" t="n"/>
      <c r="N271" s="234" t="n"/>
      <c r="O271" s="234" t="n"/>
      <c r="P271" s="211" t="n"/>
      <c r="Q271" s="211" t="n"/>
    </row>
    <row r="272" ht="19.5" customHeight="1" s="140">
      <c r="A272" s="234" t="n"/>
      <c r="B272" s="234" t="n"/>
      <c r="C272" s="356" t="n"/>
      <c r="D272" s="356" t="n"/>
      <c r="E272" s="356" t="n"/>
      <c r="F272" s="234" t="n"/>
      <c r="G272" s="234" t="n"/>
      <c r="H272" s="234" t="n"/>
      <c r="I272" s="234" t="n"/>
      <c r="J272" s="234" t="n"/>
      <c r="K272" s="234" t="n"/>
      <c r="L272" s="234" t="n"/>
      <c r="M272" s="234" t="n"/>
      <c r="N272" s="234" t="n"/>
      <c r="O272" s="234" t="n"/>
      <c r="P272" s="211" t="n"/>
      <c r="Q272" s="211" t="n"/>
    </row>
    <row r="273" ht="15.75" customHeight="1" s="140">
      <c r="A273" s="234" t="n"/>
      <c r="B273" s="234" t="n"/>
      <c r="C273" s="357" t="n"/>
      <c r="D273" s="357" t="n"/>
      <c r="E273" s="357" t="n"/>
      <c r="F273" s="234" t="n"/>
      <c r="G273" s="234" t="n"/>
      <c r="H273" s="234" t="n"/>
      <c r="I273" s="234" t="n"/>
      <c r="J273" s="234" t="n"/>
      <c r="K273" s="234" t="n"/>
      <c r="L273" s="234" t="n"/>
      <c r="M273" s="234" t="n"/>
      <c r="N273" s="234" t="n"/>
      <c r="O273" s="234" t="n"/>
      <c r="P273" s="211" t="n"/>
      <c r="Q273" s="211" t="n"/>
    </row>
    <row r="274" ht="15.75" customHeight="1" s="140">
      <c r="A274" s="234" t="n"/>
      <c r="B274" s="234" t="n"/>
      <c r="C274" s="357" t="n"/>
      <c r="D274" s="357" t="n"/>
      <c r="E274" s="357" t="n"/>
      <c r="F274" s="234" t="n"/>
      <c r="G274" s="234" t="n"/>
      <c r="H274" s="234" t="n"/>
      <c r="I274" s="234" t="n"/>
      <c r="J274" s="234" t="n"/>
      <c r="K274" s="234" t="n"/>
      <c r="L274" s="234" t="n"/>
      <c r="M274" s="234" t="n"/>
      <c r="N274" s="234" t="n"/>
      <c r="O274" s="234" t="n"/>
      <c r="P274" s="211" t="n"/>
      <c r="Q274" s="211" t="n"/>
    </row>
    <row r="275" ht="15.75" customHeight="1" s="140">
      <c r="A275" s="234" t="n"/>
      <c r="B275" s="234" t="n"/>
      <c r="C275" s="357" t="n"/>
      <c r="D275" s="357" t="n"/>
      <c r="E275" s="357" t="n"/>
      <c r="F275" s="234" t="n"/>
      <c r="G275" s="234" t="n"/>
      <c r="H275" s="234" t="n"/>
      <c r="I275" s="234" t="n"/>
      <c r="J275" s="234" t="n"/>
      <c r="K275" s="234" t="n"/>
      <c r="L275" s="234" t="n"/>
      <c r="M275" s="234" t="n"/>
      <c r="N275" s="234" t="n"/>
      <c r="O275" s="234" t="n"/>
      <c r="P275" s="211" t="n"/>
      <c r="Q275" s="211" t="n"/>
    </row>
    <row r="276" ht="15.75" customHeight="1" s="140">
      <c r="A276" s="234" t="n"/>
      <c r="B276" s="234" t="n"/>
      <c r="C276" s="357" t="n"/>
      <c r="D276" s="357" t="n"/>
      <c r="E276" s="357" t="n"/>
      <c r="F276" s="234" t="n"/>
      <c r="G276" s="234" t="n"/>
      <c r="H276" s="234" t="n"/>
      <c r="I276" s="234" t="n"/>
      <c r="J276" s="234" t="n"/>
      <c r="K276" s="234" t="n"/>
      <c r="L276" s="234" t="n"/>
      <c r="M276" s="234" t="n"/>
      <c r="N276" s="234" t="n"/>
      <c r="O276" s="234" t="n"/>
      <c r="P276" s="211" t="n"/>
      <c r="Q276" s="211" t="n"/>
    </row>
    <row r="277" ht="15.75" customHeight="1" s="140">
      <c r="A277" s="234" t="n"/>
      <c r="B277" s="234" t="n"/>
      <c r="C277" s="357" t="n"/>
      <c r="D277" s="357" t="n"/>
      <c r="E277" s="357" t="n"/>
      <c r="F277" s="234" t="n"/>
      <c r="G277" s="234" t="n"/>
      <c r="H277" s="234" t="n"/>
      <c r="I277" s="234" t="n"/>
      <c r="J277" s="234" t="n"/>
      <c r="K277" s="234" t="n"/>
      <c r="L277" s="234" t="n"/>
      <c r="M277" s="234" t="n"/>
      <c r="N277" s="234" t="n"/>
      <c r="O277" s="234" t="n"/>
      <c r="P277" s="211" t="n"/>
      <c r="Q277" s="211" t="n"/>
    </row>
    <row r="278" ht="15.75" customHeight="1" s="140">
      <c r="A278" s="234" t="n"/>
      <c r="B278" s="234" t="n"/>
      <c r="C278" s="357" t="n"/>
      <c r="D278" s="357" t="n"/>
      <c r="E278" s="357" t="n"/>
      <c r="F278" s="234" t="n"/>
      <c r="G278" s="234" t="n"/>
      <c r="H278" s="234" t="n"/>
      <c r="I278" s="234" t="n"/>
      <c r="J278" s="234" t="n"/>
      <c r="K278" s="234" t="n"/>
      <c r="L278" s="234" t="n"/>
      <c r="M278" s="234" t="n"/>
      <c r="N278" s="234" t="n"/>
      <c r="O278" s="234" t="n"/>
      <c r="P278" s="211" t="n"/>
      <c r="Q278" s="211" t="n"/>
    </row>
    <row r="279" ht="15.75" customHeight="1" s="140">
      <c r="A279" s="211" t="n"/>
      <c r="B279" s="211" t="n"/>
      <c r="C279" s="239" t="n"/>
      <c r="D279" s="239" t="n"/>
      <c r="E279" s="239" t="n"/>
      <c r="F279" s="211" t="n"/>
      <c r="G279" s="211" t="n"/>
      <c r="H279" s="211" t="n"/>
      <c r="I279" s="211" t="n"/>
      <c r="J279" s="211" t="n"/>
      <c r="K279" s="211" t="n"/>
      <c r="L279" s="211" t="n"/>
      <c r="M279" s="211" t="n"/>
      <c r="N279" s="211" t="n"/>
      <c r="O279" s="211" t="n"/>
      <c r="P279" s="211" t="n"/>
      <c r="Q279" s="211" t="n"/>
    </row>
    <row r="280" ht="15.75" customHeight="1" s="140">
      <c r="A280" s="211" t="n"/>
      <c r="B280" s="211" t="n"/>
      <c r="C280" s="239" t="n"/>
      <c r="D280" s="239" t="n"/>
      <c r="E280" s="239" t="n"/>
      <c r="F280" s="211" t="n"/>
      <c r="G280" s="211" t="n"/>
      <c r="H280" s="211" t="n"/>
      <c r="I280" s="211" t="n"/>
      <c r="J280" s="211" t="n"/>
      <c r="K280" s="211" t="n"/>
      <c r="L280" s="211" t="n"/>
      <c r="M280" s="211" t="n"/>
      <c r="N280" s="211" t="n"/>
      <c r="O280" s="211" t="n"/>
      <c r="P280" s="211" t="n"/>
      <c r="Q280" s="211" t="n"/>
    </row>
    <row r="281" ht="15.75" customHeight="1" s="140">
      <c r="A281" s="211" t="n"/>
      <c r="B281" s="211" t="n"/>
      <c r="C281" s="239" t="n"/>
      <c r="D281" s="239" t="n"/>
      <c r="E281" s="239" t="n"/>
      <c r="F281" s="211" t="n"/>
      <c r="G281" s="211" t="n"/>
      <c r="H281" s="211" t="n"/>
      <c r="I281" s="211" t="n"/>
      <c r="J281" s="211" t="n"/>
      <c r="K281" s="211" t="n"/>
      <c r="L281" s="211" t="n"/>
      <c r="M281" s="211" t="n"/>
      <c r="N281" s="211" t="n"/>
      <c r="O281" s="211" t="n"/>
      <c r="P281" s="211" t="n"/>
      <c r="Q281" s="211" t="n"/>
    </row>
    <row r="282" ht="15.75" customHeight="1" s="140">
      <c r="A282" s="211" t="n"/>
      <c r="B282" s="211" t="n"/>
      <c r="C282" s="239" t="n"/>
      <c r="D282" s="239" t="n"/>
      <c r="E282" s="239" t="n"/>
      <c r="F282" s="211" t="n"/>
      <c r="G282" s="211" t="n"/>
      <c r="H282" s="211" t="n"/>
      <c r="I282" s="211" t="n"/>
      <c r="J282" s="211" t="n"/>
      <c r="K282" s="211" t="n"/>
      <c r="L282" s="211" t="n"/>
      <c r="M282" s="211" t="n"/>
      <c r="N282" s="211" t="n"/>
      <c r="O282" s="211" t="n"/>
      <c r="P282" s="211" t="n"/>
      <c r="Q282" s="211" t="n"/>
    </row>
    <row r="283" ht="15.75" customHeight="1" s="140">
      <c r="A283" s="211" t="n"/>
      <c r="B283" s="211" t="n"/>
      <c r="C283" s="239" t="n"/>
      <c r="D283" s="239" t="n"/>
      <c r="E283" s="239" t="n"/>
      <c r="F283" s="211" t="n"/>
      <c r="G283" s="211" t="n"/>
      <c r="H283" s="211" t="n"/>
      <c r="I283" s="211" t="n"/>
      <c r="J283" s="211" t="n"/>
      <c r="K283" s="211" t="n"/>
      <c r="L283" s="211" t="n"/>
      <c r="M283" s="211" t="n"/>
      <c r="N283" s="211" t="n"/>
      <c r="O283" s="211" t="n"/>
      <c r="P283" s="211" t="n"/>
      <c r="Q283" s="211" t="n"/>
    </row>
    <row r="284" ht="15.75" customHeight="1" s="140">
      <c r="A284" s="211" t="n"/>
      <c r="B284" s="211" t="n"/>
      <c r="C284" s="239" t="n"/>
      <c r="D284" s="239" t="n"/>
      <c r="E284" s="239" t="n"/>
      <c r="F284" s="211" t="n"/>
      <c r="G284" s="211" t="n"/>
      <c r="H284" s="211" t="n"/>
      <c r="I284" s="211" t="n"/>
      <c r="J284" s="211" t="n"/>
      <c r="K284" s="211" t="n"/>
      <c r="L284" s="211" t="n"/>
      <c r="M284" s="211" t="n"/>
      <c r="N284" s="211" t="n"/>
      <c r="O284" s="211" t="n"/>
      <c r="P284" s="211" t="n"/>
      <c r="Q284" s="211" t="n"/>
    </row>
    <row r="285" ht="15.75" customHeight="1" s="140">
      <c r="A285" s="211" t="n"/>
      <c r="B285" s="211" t="n"/>
      <c r="C285" s="239" t="n"/>
      <c r="D285" s="239" t="n"/>
      <c r="E285" s="239" t="n"/>
      <c r="F285" s="211" t="n"/>
      <c r="G285" s="211" t="n"/>
      <c r="H285" s="211" t="n"/>
      <c r="I285" s="211" t="n"/>
      <c r="J285" s="211" t="n"/>
      <c r="K285" s="211" t="n"/>
      <c r="L285" s="211" t="n"/>
      <c r="M285" s="211" t="n"/>
      <c r="N285" s="211" t="n"/>
      <c r="O285" s="211" t="n"/>
      <c r="P285" s="211" t="n"/>
      <c r="Q285" s="211" t="n"/>
    </row>
    <row r="286" ht="15.75" customHeight="1" s="140">
      <c r="A286" s="211" t="n"/>
      <c r="B286" s="211" t="n"/>
      <c r="C286" s="239" t="n"/>
      <c r="D286" s="239" t="n"/>
      <c r="E286" s="239" t="n"/>
      <c r="F286" s="211" t="n"/>
      <c r="G286" s="211" t="n"/>
      <c r="H286" s="211" t="n"/>
      <c r="I286" s="211" t="n"/>
      <c r="J286" s="211" t="n"/>
      <c r="K286" s="211" t="n"/>
      <c r="L286" s="211" t="n"/>
      <c r="M286" s="211" t="n"/>
      <c r="N286" s="211" t="n"/>
      <c r="O286" s="211" t="n"/>
      <c r="P286" s="211" t="n"/>
      <c r="Q286" s="211" t="n"/>
    </row>
    <row r="287" ht="15.75" customHeight="1" s="140">
      <c r="A287" s="211" t="n"/>
      <c r="B287" s="211" t="n"/>
      <c r="C287" s="239" t="n"/>
      <c r="D287" s="239" t="n"/>
      <c r="E287" s="239" t="n"/>
      <c r="F287" s="211" t="n"/>
      <c r="G287" s="211" t="n"/>
      <c r="H287" s="211" t="n"/>
      <c r="I287" s="211" t="n"/>
      <c r="J287" s="211" t="n"/>
      <c r="K287" s="211" t="n"/>
      <c r="L287" s="211" t="n"/>
      <c r="M287" s="211" t="n"/>
      <c r="N287" s="211" t="n"/>
      <c r="O287" s="211" t="n"/>
      <c r="P287" s="211" t="n"/>
      <c r="Q287" s="211" t="n"/>
    </row>
    <row r="288" ht="15.75" customHeight="1" s="140">
      <c r="A288" s="211" t="n"/>
      <c r="B288" s="211" t="n"/>
      <c r="C288" s="239" t="n"/>
      <c r="D288" s="239" t="n"/>
      <c r="E288" s="239" t="n"/>
      <c r="F288" s="211" t="n"/>
      <c r="G288" s="211" t="n"/>
      <c r="H288" s="211" t="n"/>
      <c r="I288" s="211" t="n"/>
      <c r="J288" s="211" t="n"/>
      <c r="K288" s="211" t="n"/>
      <c r="L288" s="211" t="n"/>
      <c r="M288" s="211" t="n"/>
      <c r="N288" s="211" t="n"/>
      <c r="O288" s="211" t="n"/>
      <c r="P288" s="211" t="n"/>
      <c r="Q288" s="211" t="n"/>
    </row>
    <row r="289" ht="15.75" customHeight="1" s="140">
      <c r="A289" s="211" t="n"/>
      <c r="B289" s="211" t="n"/>
      <c r="C289" s="239" t="n"/>
      <c r="D289" s="239" t="n"/>
      <c r="E289" s="239" t="n"/>
      <c r="F289" s="211" t="n"/>
      <c r="G289" s="211" t="n"/>
      <c r="H289" s="211" t="n"/>
      <c r="I289" s="211" t="n"/>
      <c r="J289" s="211" t="n"/>
      <c r="K289" s="211" t="n"/>
      <c r="L289" s="211" t="n"/>
      <c r="M289" s="211" t="n"/>
      <c r="N289" s="211" t="n"/>
      <c r="O289" s="211" t="n"/>
      <c r="P289" s="211" t="n"/>
      <c r="Q289" s="211" t="n"/>
    </row>
    <row r="290" ht="15.75" customHeight="1" s="140">
      <c r="A290" s="211" t="n"/>
      <c r="B290" s="211" t="n"/>
      <c r="C290" s="239" t="n"/>
      <c r="D290" s="239" t="n"/>
      <c r="E290" s="239" t="n"/>
      <c r="F290" s="211" t="n"/>
      <c r="G290" s="211" t="n"/>
      <c r="H290" s="211" t="n"/>
      <c r="I290" s="211" t="n"/>
      <c r="J290" s="211" t="n"/>
      <c r="K290" s="211" t="n"/>
      <c r="L290" s="211" t="n"/>
      <c r="M290" s="211" t="n"/>
      <c r="N290" s="211" t="n"/>
      <c r="O290" s="211" t="n"/>
      <c r="P290" s="211" t="n"/>
      <c r="Q290" s="211" t="n"/>
    </row>
    <row r="291" ht="15.75" customHeight="1" s="140">
      <c r="A291" s="211" t="n"/>
      <c r="B291" s="211" t="n"/>
      <c r="C291" s="239" t="n"/>
      <c r="D291" s="239" t="n"/>
      <c r="E291" s="239" t="n"/>
      <c r="F291" s="211" t="n"/>
      <c r="G291" s="211" t="n"/>
      <c r="H291" s="211" t="n"/>
      <c r="I291" s="211" t="n"/>
      <c r="J291" s="211" t="n"/>
      <c r="K291" s="211" t="n"/>
      <c r="L291" s="211" t="n"/>
      <c r="M291" s="211" t="n"/>
      <c r="N291" s="211" t="n"/>
      <c r="O291" s="211" t="n"/>
      <c r="P291" s="211" t="n"/>
      <c r="Q291" s="211" t="n"/>
    </row>
    <row r="292" ht="15.75" customHeight="1" s="140">
      <c r="A292" s="211" t="n"/>
      <c r="B292" s="211" t="n"/>
      <c r="C292" s="239" t="n"/>
      <c r="D292" s="239" t="n"/>
      <c r="E292" s="239" t="n"/>
      <c r="F292" s="211" t="n"/>
      <c r="G292" s="211" t="n"/>
      <c r="H292" s="211" t="n"/>
      <c r="I292" s="211" t="n"/>
      <c r="J292" s="211" t="n"/>
      <c r="K292" s="211" t="n"/>
      <c r="L292" s="211" t="n"/>
      <c r="M292" s="211" t="n"/>
      <c r="N292" s="211" t="n"/>
      <c r="O292" s="211" t="n"/>
      <c r="P292" s="211" t="n"/>
      <c r="Q292" s="211" t="n"/>
    </row>
    <row r="293" ht="15.75" customHeight="1" s="140">
      <c r="A293" s="211" t="n"/>
      <c r="B293" s="211" t="n"/>
      <c r="C293" s="239" t="n"/>
      <c r="D293" s="239" t="n"/>
      <c r="E293" s="239" t="n"/>
      <c r="F293" s="211" t="n"/>
      <c r="G293" s="211" t="n"/>
      <c r="H293" s="211" t="n"/>
      <c r="I293" s="211" t="n"/>
      <c r="J293" s="211" t="n"/>
      <c r="K293" s="211" t="n"/>
      <c r="L293" s="211" t="n"/>
      <c r="M293" s="211" t="n"/>
      <c r="N293" s="211" t="n"/>
      <c r="O293" s="211" t="n"/>
      <c r="P293" s="211" t="n"/>
      <c r="Q293" s="211" t="n"/>
    </row>
    <row r="294" ht="15.75" customHeight="1" s="140">
      <c r="A294" s="211" t="n"/>
      <c r="B294" s="211" t="n"/>
      <c r="C294" s="239" t="n"/>
      <c r="D294" s="239" t="n"/>
      <c r="E294" s="239" t="n"/>
      <c r="F294" s="211" t="n"/>
      <c r="G294" s="211" t="n"/>
      <c r="H294" s="211" t="n"/>
      <c r="I294" s="211" t="n"/>
      <c r="J294" s="211" t="n"/>
      <c r="K294" s="211" t="n"/>
      <c r="L294" s="211" t="n"/>
      <c r="M294" s="211" t="n"/>
      <c r="N294" s="211" t="n"/>
      <c r="O294" s="211" t="n"/>
      <c r="P294" s="211" t="n"/>
      <c r="Q294" s="211" t="n"/>
    </row>
    <row r="295" ht="15.75" customHeight="1" s="140">
      <c r="A295" s="211" t="n"/>
      <c r="B295" s="211" t="n"/>
      <c r="C295" s="239" t="n"/>
      <c r="D295" s="239" t="n"/>
      <c r="E295" s="239" t="n"/>
      <c r="F295" s="211" t="n"/>
      <c r="G295" s="211" t="n"/>
      <c r="H295" s="211" t="n"/>
      <c r="I295" s="211" t="n"/>
      <c r="J295" s="211" t="n"/>
      <c r="K295" s="211" t="n"/>
      <c r="L295" s="211" t="n"/>
      <c r="M295" s="211" t="n"/>
      <c r="N295" s="211" t="n"/>
      <c r="O295" s="211" t="n"/>
      <c r="P295" s="211" t="n"/>
      <c r="Q295" s="211" t="n"/>
    </row>
    <row r="296" ht="15.75" customHeight="1" s="140">
      <c r="A296" s="211" t="n"/>
      <c r="B296" s="211" t="n"/>
      <c r="C296" s="239" t="n"/>
      <c r="D296" s="239" t="n"/>
      <c r="E296" s="239" t="n"/>
      <c r="F296" s="211" t="n"/>
      <c r="G296" s="211" t="n"/>
      <c r="H296" s="211" t="n"/>
      <c r="I296" s="211" t="n"/>
      <c r="J296" s="211" t="n"/>
      <c r="K296" s="211" t="n"/>
      <c r="L296" s="211" t="n"/>
      <c r="M296" s="211" t="n"/>
      <c r="N296" s="211" t="n"/>
      <c r="O296" s="211" t="n"/>
      <c r="P296" s="211" t="n"/>
      <c r="Q296" s="211" t="n"/>
    </row>
    <row r="297" ht="15.75" customHeight="1" s="140">
      <c r="A297" s="211" t="n"/>
      <c r="B297" s="211" t="n"/>
      <c r="C297" s="239" t="n"/>
      <c r="D297" s="239" t="n"/>
      <c r="E297" s="239" t="n"/>
      <c r="F297" s="211" t="n"/>
      <c r="G297" s="211" t="n"/>
      <c r="H297" s="211" t="n"/>
      <c r="I297" s="211" t="n"/>
      <c r="J297" s="211" t="n"/>
      <c r="K297" s="211" t="n"/>
      <c r="L297" s="211" t="n"/>
      <c r="M297" s="211" t="n"/>
      <c r="N297" s="211" t="n"/>
      <c r="O297" s="211" t="n"/>
      <c r="P297" s="211" t="n"/>
      <c r="Q297" s="211" t="n"/>
    </row>
    <row r="298" ht="15.75" customHeight="1" s="140">
      <c r="A298" s="211" t="n"/>
      <c r="B298" s="211" t="n"/>
      <c r="C298" s="239" t="n"/>
      <c r="D298" s="239" t="n"/>
      <c r="E298" s="239" t="n"/>
      <c r="F298" s="211" t="n"/>
      <c r="G298" s="211" t="n"/>
      <c r="H298" s="211" t="n"/>
      <c r="I298" s="211" t="n"/>
      <c r="J298" s="211" t="n"/>
      <c r="K298" s="211" t="n"/>
      <c r="L298" s="211" t="n"/>
      <c r="M298" s="211" t="n"/>
      <c r="N298" s="211" t="n"/>
      <c r="O298" s="211" t="n"/>
      <c r="P298" s="211" t="n"/>
      <c r="Q298" s="211" t="n"/>
    </row>
    <row r="299" ht="15.75" customHeight="1" s="140">
      <c r="A299" s="211" t="n"/>
      <c r="B299" s="211" t="n"/>
      <c r="C299" s="239" t="n"/>
      <c r="D299" s="239" t="n"/>
      <c r="E299" s="239" t="n"/>
      <c r="F299" s="211" t="n"/>
      <c r="G299" s="211" t="n"/>
      <c r="H299" s="211" t="n"/>
      <c r="I299" s="211" t="n"/>
      <c r="J299" s="211" t="n"/>
      <c r="K299" s="211" t="n"/>
      <c r="L299" s="211" t="n"/>
      <c r="M299" s="211" t="n"/>
      <c r="N299" s="211" t="n"/>
      <c r="O299" s="211" t="n"/>
      <c r="P299" s="211" t="n"/>
      <c r="Q299" s="211" t="n"/>
    </row>
    <row r="300" ht="15.75" customHeight="1" s="140">
      <c r="A300" s="211" t="n"/>
      <c r="B300" s="211" t="n"/>
      <c r="C300" s="239" t="n"/>
      <c r="D300" s="239" t="n"/>
      <c r="E300" s="239" t="n"/>
      <c r="F300" s="211" t="n"/>
      <c r="G300" s="211" t="n"/>
      <c r="H300" s="211" t="n"/>
      <c r="I300" s="211" t="n"/>
      <c r="J300" s="211" t="n"/>
      <c r="K300" s="211" t="n"/>
      <c r="L300" s="211" t="n"/>
      <c r="M300" s="211" t="n"/>
      <c r="N300" s="211" t="n"/>
      <c r="O300" s="211" t="n"/>
      <c r="P300" s="211" t="n"/>
      <c r="Q300" s="211" t="n"/>
    </row>
    <row r="301" ht="15.75" customHeight="1" s="140">
      <c r="A301" s="211" t="n"/>
      <c r="B301" s="211" t="n"/>
      <c r="C301" s="239" t="n"/>
      <c r="D301" s="239" t="n"/>
      <c r="E301" s="239" t="n"/>
      <c r="F301" s="211" t="n"/>
      <c r="G301" s="211" t="n"/>
      <c r="H301" s="211" t="n"/>
      <c r="I301" s="211" t="n"/>
      <c r="J301" s="211" t="n"/>
      <c r="K301" s="211" t="n"/>
      <c r="L301" s="211" t="n"/>
      <c r="M301" s="211" t="n"/>
      <c r="N301" s="211" t="n"/>
      <c r="O301" s="211" t="n"/>
      <c r="P301" s="211" t="n"/>
      <c r="Q301" s="211" t="n"/>
    </row>
    <row r="302" ht="15.75" customHeight="1" s="140">
      <c r="A302" s="211" t="n"/>
      <c r="B302" s="211" t="n"/>
      <c r="C302" s="239" t="n"/>
      <c r="D302" s="239" t="n"/>
      <c r="E302" s="239" t="n"/>
      <c r="F302" s="211" t="n"/>
      <c r="G302" s="211" t="n"/>
      <c r="H302" s="211" t="n"/>
      <c r="I302" s="211" t="n"/>
      <c r="J302" s="211" t="n"/>
      <c r="K302" s="211" t="n"/>
      <c r="L302" s="211" t="n"/>
      <c r="M302" s="211" t="n"/>
      <c r="N302" s="211" t="n"/>
      <c r="O302" s="211" t="n"/>
      <c r="P302" s="211" t="n"/>
      <c r="Q302" s="211" t="n"/>
    </row>
    <row r="303" ht="15.75" customHeight="1" s="140">
      <c r="A303" s="211" t="n"/>
      <c r="B303" s="211" t="n"/>
      <c r="C303" s="239" t="n"/>
      <c r="D303" s="239" t="n"/>
      <c r="E303" s="239" t="n"/>
      <c r="F303" s="211" t="n"/>
      <c r="G303" s="211" t="n"/>
      <c r="H303" s="211" t="n"/>
      <c r="I303" s="211" t="n"/>
      <c r="J303" s="211" t="n"/>
      <c r="K303" s="211" t="n"/>
      <c r="L303" s="211" t="n"/>
      <c r="M303" s="211" t="n"/>
      <c r="N303" s="211" t="n"/>
      <c r="O303" s="211" t="n"/>
      <c r="P303" s="211" t="n"/>
      <c r="Q303" s="211" t="n"/>
    </row>
    <row r="304" ht="15.75" customHeight="1" s="140">
      <c r="A304" s="211" t="n"/>
      <c r="B304" s="211" t="n"/>
      <c r="C304" s="239" t="n"/>
      <c r="D304" s="239" t="n"/>
      <c r="E304" s="239" t="n"/>
      <c r="F304" s="211" t="n"/>
      <c r="G304" s="211" t="n"/>
      <c r="H304" s="211" t="n"/>
      <c r="I304" s="211" t="n"/>
      <c r="J304" s="211" t="n"/>
      <c r="K304" s="211" t="n"/>
      <c r="L304" s="211" t="n"/>
      <c r="M304" s="211" t="n"/>
      <c r="N304" s="211" t="n"/>
      <c r="O304" s="211" t="n"/>
      <c r="P304" s="211" t="n"/>
      <c r="Q304" s="211" t="n"/>
    </row>
    <row r="305" ht="15.75" customHeight="1" s="140">
      <c r="A305" s="211" t="n"/>
      <c r="B305" s="211" t="n"/>
      <c r="C305" s="239" t="n"/>
      <c r="D305" s="239" t="n"/>
      <c r="E305" s="239" t="n"/>
      <c r="F305" s="211" t="n"/>
      <c r="G305" s="211" t="n"/>
      <c r="H305" s="211" t="n"/>
      <c r="I305" s="211" t="n"/>
      <c r="J305" s="211" t="n"/>
      <c r="K305" s="211" t="n"/>
      <c r="L305" s="211" t="n"/>
      <c r="M305" s="211" t="n"/>
      <c r="N305" s="211" t="n"/>
      <c r="O305" s="211" t="n"/>
      <c r="P305" s="211" t="n"/>
      <c r="Q305" s="211" t="n"/>
    </row>
    <row r="306" ht="15.75" customHeight="1" s="140">
      <c r="A306" s="211" t="n"/>
      <c r="B306" s="211" t="n"/>
      <c r="C306" s="239" t="n"/>
      <c r="D306" s="239" t="n"/>
      <c r="E306" s="239" t="n"/>
      <c r="F306" s="211" t="n"/>
      <c r="G306" s="211" t="n"/>
      <c r="H306" s="211" t="n"/>
      <c r="I306" s="211" t="n"/>
      <c r="J306" s="211" t="n"/>
      <c r="K306" s="211" t="n"/>
      <c r="L306" s="211" t="n"/>
      <c r="M306" s="211" t="n"/>
      <c r="N306" s="211" t="n"/>
      <c r="O306" s="211" t="n"/>
      <c r="P306" s="211" t="n"/>
      <c r="Q306" s="211" t="n"/>
    </row>
    <row r="307" ht="15.75" customHeight="1" s="140">
      <c r="A307" s="211" t="n"/>
      <c r="B307" s="211" t="n"/>
      <c r="C307" s="239" t="n"/>
      <c r="D307" s="239" t="n"/>
      <c r="E307" s="239" t="n"/>
      <c r="F307" s="211" t="n"/>
      <c r="G307" s="211" t="n"/>
      <c r="H307" s="211" t="n"/>
      <c r="I307" s="211" t="n"/>
      <c r="J307" s="211" t="n"/>
      <c r="K307" s="211" t="n"/>
      <c r="L307" s="211" t="n"/>
      <c r="M307" s="211" t="n"/>
      <c r="N307" s="211" t="n"/>
      <c r="O307" s="211" t="n"/>
      <c r="P307" s="211" t="n"/>
      <c r="Q307" s="211" t="n"/>
    </row>
    <row r="308" ht="15.75" customHeight="1" s="140">
      <c r="A308" s="211" t="n"/>
      <c r="B308" s="211" t="n"/>
      <c r="C308" s="239" t="n"/>
      <c r="D308" s="239" t="n"/>
      <c r="E308" s="239" t="n"/>
      <c r="F308" s="211" t="n"/>
      <c r="G308" s="211" t="n"/>
      <c r="H308" s="211" t="n"/>
      <c r="I308" s="211" t="n"/>
      <c r="J308" s="211" t="n"/>
      <c r="K308" s="211" t="n"/>
      <c r="L308" s="211" t="n"/>
      <c r="M308" s="211" t="n"/>
      <c r="N308" s="211" t="n"/>
      <c r="O308" s="211" t="n"/>
      <c r="P308" s="211" t="n"/>
      <c r="Q308" s="211" t="n"/>
    </row>
    <row r="309" ht="15.75" customHeight="1" s="140">
      <c r="A309" s="211" t="n"/>
      <c r="B309" s="211" t="n"/>
      <c r="C309" s="239" t="n"/>
      <c r="D309" s="239" t="n"/>
      <c r="E309" s="239" t="n"/>
      <c r="F309" s="211" t="n"/>
      <c r="G309" s="211" t="n"/>
      <c r="H309" s="211" t="n"/>
      <c r="I309" s="211" t="n"/>
      <c r="J309" s="211" t="n"/>
      <c r="K309" s="211" t="n"/>
      <c r="L309" s="211" t="n"/>
      <c r="M309" s="211" t="n"/>
      <c r="N309" s="211" t="n"/>
      <c r="O309" s="211" t="n"/>
      <c r="P309" s="211" t="n"/>
      <c r="Q309" s="211" t="n"/>
    </row>
    <row r="310" ht="15.75" customHeight="1" s="140">
      <c r="A310" s="211" t="n"/>
      <c r="B310" s="211" t="n"/>
      <c r="C310" s="239" t="n"/>
      <c r="D310" s="239" t="n"/>
      <c r="E310" s="239" t="n"/>
      <c r="F310" s="211" t="n"/>
      <c r="G310" s="211" t="n"/>
      <c r="H310" s="211" t="n"/>
      <c r="I310" s="211" t="n"/>
      <c r="J310" s="211" t="n"/>
      <c r="K310" s="211" t="n"/>
      <c r="L310" s="211" t="n"/>
      <c r="M310" s="211" t="n"/>
      <c r="N310" s="211" t="n"/>
      <c r="O310" s="211" t="n"/>
      <c r="P310" s="211" t="n"/>
      <c r="Q310" s="211" t="n"/>
    </row>
    <row r="311" ht="15.75" customHeight="1" s="140">
      <c r="A311" s="211" t="n"/>
      <c r="B311" s="211" t="n"/>
      <c r="C311" s="239" t="n"/>
      <c r="D311" s="239" t="n"/>
      <c r="E311" s="239" t="n"/>
      <c r="F311" s="211" t="n"/>
      <c r="G311" s="211" t="n"/>
      <c r="H311" s="211" t="n"/>
      <c r="I311" s="211" t="n"/>
      <c r="J311" s="211" t="n"/>
      <c r="K311" s="211" t="n"/>
      <c r="L311" s="211" t="n"/>
      <c r="M311" s="211" t="n"/>
      <c r="N311" s="211" t="n"/>
      <c r="O311" s="211" t="n"/>
      <c r="P311" s="211" t="n"/>
      <c r="Q311" s="211" t="n"/>
    </row>
    <row r="312" ht="15.75" customHeight="1" s="140">
      <c r="A312" s="211" t="n"/>
      <c r="B312" s="211" t="n"/>
      <c r="C312" s="239" t="n"/>
      <c r="D312" s="239" t="n"/>
      <c r="E312" s="239" t="n"/>
      <c r="F312" s="211" t="n"/>
      <c r="G312" s="211" t="n"/>
      <c r="H312" s="211" t="n"/>
      <c r="I312" s="211" t="n"/>
      <c r="J312" s="211" t="n"/>
      <c r="K312" s="211" t="n"/>
      <c r="L312" s="211" t="n"/>
      <c r="M312" s="211" t="n"/>
      <c r="N312" s="211" t="n"/>
      <c r="O312" s="211" t="n"/>
      <c r="P312" s="211" t="n"/>
      <c r="Q312" s="211" t="n"/>
    </row>
    <row r="313" ht="15.75" customHeight="1" s="140">
      <c r="A313" s="211" t="n"/>
      <c r="B313" s="211" t="n"/>
      <c r="C313" s="239" t="n"/>
      <c r="D313" s="239" t="n"/>
      <c r="E313" s="239" t="n"/>
      <c r="F313" s="211" t="n"/>
      <c r="G313" s="211" t="n"/>
      <c r="H313" s="211" t="n"/>
      <c r="I313" s="211" t="n"/>
      <c r="J313" s="211" t="n"/>
      <c r="K313" s="211" t="n"/>
      <c r="L313" s="211" t="n"/>
      <c r="M313" s="211" t="n"/>
      <c r="N313" s="211" t="n"/>
      <c r="O313" s="211" t="n"/>
      <c r="P313" s="211" t="n"/>
      <c r="Q313" s="211" t="n"/>
    </row>
    <row r="314" ht="15.75" customHeight="1" s="140">
      <c r="A314" s="211" t="n"/>
      <c r="B314" s="211" t="n"/>
      <c r="C314" s="239" t="n"/>
      <c r="D314" s="239" t="n"/>
      <c r="E314" s="239" t="n"/>
      <c r="F314" s="211" t="n"/>
      <c r="G314" s="211" t="n"/>
      <c r="H314" s="211" t="n"/>
      <c r="I314" s="211" t="n"/>
      <c r="J314" s="211" t="n"/>
      <c r="K314" s="211" t="n"/>
      <c r="L314" s="211" t="n"/>
      <c r="M314" s="211" t="n"/>
      <c r="N314" s="211" t="n"/>
      <c r="O314" s="211" t="n"/>
      <c r="P314" s="211" t="n"/>
      <c r="Q314" s="211" t="n"/>
    </row>
    <row r="315" ht="15.75" customHeight="1" s="140">
      <c r="A315" s="211" t="n"/>
      <c r="B315" s="211" t="n"/>
      <c r="C315" s="239" t="n"/>
      <c r="D315" s="239" t="n"/>
      <c r="E315" s="239" t="n"/>
      <c r="F315" s="211" t="n"/>
      <c r="G315" s="211" t="n"/>
      <c r="H315" s="211" t="n"/>
      <c r="I315" s="211" t="n"/>
      <c r="J315" s="211" t="n"/>
      <c r="K315" s="211" t="n"/>
      <c r="L315" s="211" t="n"/>
      <c r="M315" s="211" t="n"/>
      <c r="N315" s="211" t="n"/>
      <c r="O315" s="211" t="n"/>
      <c r="P315" s="211" t="n"/>
      <c r="Q315" s="211" t="n"/>
    </row>
    <row r="316" ht="15.75" customHeight="1" s="140">
      <c r="A316" s="211" t="n"/>
      <c r="B316" s="211" t="n"/>
      <c r="C316" s="239" t="n"/>
      <c r="D316" s="239" t="n"/>
      <c r="E316" s="239" t="n"/>
      <c r="F316" s="211" t="n"/>
      <c r="G316" s="211" t="n"/>
      <c r="H316" s="211" t="n"/>
      <c r="I316" s="211" t="n"/>
      <c r="J316" s="211" t="n"/>
      <c r="K316" s="211" t="n"/>
      <c r="L316" s="211" t="n"/>
      <c r="M316" s="211" t="n"/>
      <c r="N316" s="211" t="n"/>
      <c r="O316" s="211" t="n"/>
      <c r="P316" s="211" t="n"/>
      <c r="Q316" s="211" t="n"/>
    </row>
    <row r="317" ht="15.75" customHeight="1" s="140">
      <c r="A317" s="211" t="n"/>
      <c r="B317" s="211" t="n"/>
      <c r="C317" s="239" t="n"/>
      <c r="D317" s="239" t="n"/>
      <c r="E317" s="239" t="n"/>
      <c r="F317" s="211" t="n"/>
      <c r="G317" s="211" t="n"/>
      <c r="H317" s="211" t="n"/>
      <c r="I317" s="211" t="n"/>
      <c r="J317" s="211" t="n"/>
      <c r="K317" s="211" t="n"/>
      <c r="L317" s="211" t="n"/>
      <c r="M317" s="211" t="n"/>
      <c r="N317" s="211" t="n"/>
      <c r="O317" s="211" t="n"/>
      <c r="P317" s="211" t="n"/>
      <c r="Q317" s="211" t="n"/>
    </row>
    <row r="318" ht="15.75" customHeight="1" s="140">
      <c r="A318" s="211" t="n"/>
      <c r="B318" s="211" t="n"/>
      <c r="C318" s="239" t="n"/>
      <c r="D318" s="239" t="n"/>
      <c r="E318" s="239" t="n"/>
      <c r="F318" s="211" t="n"/>
      <c r="G318" s="211" t="n"/>
      <c r="H318" s="211" t="n"/>
      <c r="I318" s="211" t="n"/>
      <c r="J318" s="211" t="n"/>
      <c r="K318" s="211" t="n"/>
      <c r="L318" s="211" t="n"/>
      <c r="M318" s="211" t="n"/>
      <c r="N318" s="211" t="n"/>
      <c r="O318" s="211" t="n"/>
      <c r="P318" s="211" t="n"/>
      <c r="Q318" s="211" t="n"/>
    </row>
    <row r="319" ht="15.75" customHeight="1" s="140">
      <c r="A319" s="211" t="n"/>
      <c r="B319" s="211" t="n"/>
      <c r="C319" s="239" t="n"/>
      <c r="D319" s="239" t="n"/>
      <c r="E319" s="239" t="n"/>
      <c r="F319" s="211" t="n"/>
      <c r="G319" s="211" t="n"/>
      <c r="H319" s="211" t="n"/>
      <c r="I319" s="211" t="n"/>
      <c r="J319" s="211" t="n"/>
      <c r="K319" s="211" t="n"/>
      <c r="L319" s="211" t="n"/>
      <c r="M319" s="211" t="n"/>
      <c r="N319" s="211" t="n"/>
      <c r="O319" s="211" t="n"/>
      <c r="P319" s="211" t="n"/>
      <c r="Q319" s="211" t="n"/>
    </row>
    <row r="320" ht="15.75" customHeight="1" s="140">
      <c r="A320" s="211" t="n"/>
      <c r="B320" s="211" t="n"/>
      <c r="C320" s="239" t="n"/>
      <c r="D320" s="239" t="n"/>
      <c r="E320" s="239" t="n"/>
      <c r="F320" s="211" t="n"/>
      <c r="G320" s="211" t="n"/>
      <c r="H320" s="211" t="n"/>
      <c r="I320" s="211" t="n"/>
      <c r="J320" s="211" t="n"/>
      <c r="K320" s="211" t="n"/>
      <c r="L320" s="211" t="n"/>
      <c r="M320" s="211" t="n"/>
      <c r="N320" s="211" t="n"/>
      <c r="O320" s="211" t="n"/>
      <c r="P320" s="211" t="n"/>
      <c r="Q320" s="211" t="n"/>
    </row>
    <row r="321" ht="15.75" customHeight="1" s="140">
      <c r="A321" s="211" t="n"/>
      <c r="B321" s="211" t="n"/>
      <c r="C321" s="239" t="n"/>
      <c r="D321" s="239" t="n"/>
      <c r="E321" s="239" t="n"/>
      <c r="F321" s="211" t="n"/>
      <c r="G321" s="211" t="n"/>
      <c r="H321" s="211" t="n"/>
      <c r="I321" s="211" t="n"/>
      <c r="J321" s="211" t="n"/>
      <c r="K321" s="211" t="n"/>
      <c r="L321" s="211" t="n"/>
      <c r="M321" s="211" t="n"/>
      <c r="N321" s="211" t="n"/>
      <c r="O321" s="211" t="n"/>
      <c r="P321" s="211" t="n"/>
      <c r="Q321" s="211" t="n"/>
    </row>
    <row r="322" ht="15.75" customHeight="1" s="140">
      <c r="A322" s="211" t="n"/>
      <c r="B322" s="211" t="n"/>
      <c r="C322" s="239" t="n"/>
      <c r="D322" s="239" t="n"/>
      <c r="E322" s="239" t="n"/>
      <c r="F322" s="211" t="n"/>
      <c r="G322" s="211" t="n"/>
      <c r="H322" s="211" t="n"/>
      <c r="I322" s="211" t="n"/>
      <c r="J322" s="211" t="n"/>
      <c r="K322" s="211" t="n"/>
      <c r="L322" s="211" t="n"/>
      <c r="M322" s="211" t="n"/>
      <c r="N322" s="211" t="n"/>
      <c r="O322" s="211" t="n"/>
      <c r="P322" s="211" t="n"/>
      <c r="Q322" s="211" t="n"/>
    </row>
    <row r="323" ht="15.75" customHeight="1" s="140">
      <c r="A323" s="211" t="n"/>
      <c r="B323" s="211" t="n"/>
      <c r="C323" s="239" t="n"/>
      <c r="D323" s="239" t="n"/>
      <c r="E323" s="239" t="n"/>
      <c r="F323" s="211" t="n"/>
      <c r="G323" s="211" t="n"/>
      <c r="H323" s="211" t="n"/>
      <c r="I323" s="211" t="n"/>
      <c r="J323" s="211" t="n"/>
      <c r="K323" s="211" t="n"/>
      <c r="L323" s="211" t="n"/>
      <c r="M323" s="211" t="n"/>
      <c r="N323" s="211" t="n"/>
      <c r="O323" s="211" t="n"/>
      <c r="P323" s="211" t="n"/>
      <c r="Q323" s="211" t="n"/>
    </row>
    <row r="324" ht="15.75" customHeight="1" s="140">
      <c r="A324" s="211" t="n"/>
      <c r="B324" s="211" t="n"/>
      <c r="C324" s="239" t="n"/>
      <c r="D324" s="239" t="n"/>
      <c r="E324" s="239" t="n"/>
      <c r="F324" s="211" t="n"/>
      <c r="G324" s="211" t="n"/>
      <c r="H324" s="211" t="n"/>
      <c r="I324" s="211" t="n"/>
      <c r="J324" s="211" t="n"/>
      <c r="K324" s="211" t="n"/>
      <c r="L324" s="211" t="n"/>
      <c r="M324" s="211" t="n"/>
      <c r="N324" s="211" t="n"/>
      <c r="O324" s="211" t="n"/>
      <c r="P324" s="211" t="n"/>
      <c r="Q324" s="211" t="n"/>
    </row>
    <row r="325" ht="15.75" customHeight="1" s="140">
      <c r="A325" s="211" t="n"/>
      <c r="B325" s="211" t="n"/>
      <c r="C325" s="239" t="n"/>
      <c r="D325" s="239" t="n"/>
      <c r="E325" s="239" t="n"/>
      <c r="F325" s="211" t="n"/>
      <c r="G325" s="211" t="n"/>
      <c r="H325" s="211" t="n"/>
      <c r="I325" s="211" t="n"/>
      <c r="J325" s="211" t="n"/>
      <c r="K325" s="211" t="n"/>
      <c r="L325" s="211" t="n"/>
      <c r="M325" s="211" t="n"/>
      <c r="N325" s="211" t="n"/>
      <c r="O325" s="211" t="n"/>
      <c r="P325" s="211" t="n"/>
      <c r="Q325" s="211" t="n"/>
    </row>
    <row r="326" ht="15.75" customHeight="1" s="140">
      <c r="A326" s="211" t="n"/>
      <c r="B326" s="211" t="n"/>
      <c r="C326" s="239" t="n"/>
      <c r="D326" s="239" t="n"/>
      <c r="E326" s="239" t="n"/>
      <c r="F326" s="211" t="n"/>
      <c r="G326" s="211" t="n"/>
      <c r="H326" s="211" t="n"/>
      <c r="I326" s="211" t="n"/>
      <c r="J326" s="211" t="n"/>
      <c r="K326" s="211" t="n"/>
      <c r="L326" s="211" t="n"/>
      <c r="M326" s="211" t="n"/>
      <c r="N326" s="211" t="n"/>
      <c r="O326" s="211" t="n"/>
      <c r="P326" s="211" t="n"/>
      <c r="Q326" s="211" t="n"/>
    </row>
    <row r="327" ht="15.75" customHeight="1" s="140">
      <c r="A327" s="211" t="n"/>
      <c r="B327" s="211" t="n"/>
      <c r="C327" s="239" t="n"/>
      <c r="D327" s="239" t="n"/>
      <c r="E327" s="239" t="n"/>
      <c r="F327" s="211" t="n"/>
      <c r="G327" s="211" t="n"/>
      <c r="H327" s="211" t="n"/>
      <c r="I327" s="211" t="n"/>
      <c r="J327" s="211" t="n"/>
      <c r="K327" s="211" t="n"/>
      <c r="L327" s="211" t="n"/>
      <c r="M327" s="211" t="n"/>
      <c r="N327" s="211" t="n"/>
      <c r="O327" s="211" t="n"/>
      <c r="P327" s="211" t="n"/>
      <c r="Q327" s="211" t="n"/>
    </row>
    <row r="328" ht="15.75" customHeight="1" s="140">
      <c r="A328" s="211" t="n"/>
      <c r="B328" s="211" t="n"/>
      <c r="C328" s="239" t="n"/>
      <c r="D328" s="239" t="n"/>
      <c r="E328" s="239" t="n"/>
      <c r="F328" s="211" t="n"/>
      <c r="G328" s="211" t="n"/>
      <c r="H328" s="211" t="n"/>
      <c r="I328" s="211" t="n"/>
      <c r="J328" s="211" t="n"/>
      <c r="K328" s="211" t="n"/>
      <c r="L328" s="211" t="n"/>
      <c r="M328" s="211" t="n"/>
      <c r="N328" s="211" t="n"/>
      <c r="O328" s="211" t="n"/>
      <c r="P328" s="211" t="n"/>
      <c r="Q328" s="211" t="n"/>
    </row>
    <row r="329" ht="15.75" customHeight="1" s="140">
      <c r="A329" s="211" t="n"/>
      <c r="B329" s="211" t="n"/>
      <c r="C329" s="239" t="n"/>
      <c r="D329" s="239" t="n"/>
      <c r="E329" s="239" t="n"/>
      <c r="F329" s="211" t="n"/>
      <c r="G329" s="211" t="n"/>
      <c r="H329" s="211" t="n"/>
      <c r="I329" s="211" t="n"/>
      <c r="J329" s="211" t="n"/>
      <c r="K329" s="211" t="n"/>
      <c r="L329" s="211" t="n"/>
      <c r="M329" s="211" t="n"/>
      <c r="N329" s="211" t="n"/>
      <c r="O329" s="211" t="n"/>
      <c r="P329" s="211" t="n"/>
      <c r="Q329" s="211" t="n"/>
    </row>
    <row r="330" ht="15.75" customHeight="1" s="140">
      <c r="A330" s="211" t="n"/>
      <c r="B330" s="211" t="n"/>
      <c r="C330" s="239" t="n"/>
      <c r="D330" s="239" t="n"/>
      <c r="E330" s="239" t="n"/>
      <c r="F330" s="211" t="n"/>
      <c r="G330" s="211" t="n"/>
      <c r="H330" s="211" t="n"/>
      <c r="I330" s="211" t="n"/>
      <c r="J330" s="211" t="n"/>
      <c r="K330" s="211" t="n"/>
      <c r="L330" s="211" t="n"/>
      <c r="M330" s="211" t="n"/>
      <c r="N330" s="211" t="n"/>
      <c r="O330" s="211" t="n"/>
      <c r="P330" s="211" t="n"/>
      <c r="Q330" s="211" t="n"/>
    </row>
    <row r="331" ht="15.75" customHeight="1" s="140">
      <c r="A331" s="211" t="n"/>
      <c r="B331" s="211" t="n"/>
      <c r="C331" s="239" t="n"/>
      <c r="D331" s="239" t="n"/>
      <c r="E331" s="239" t="n"/>
      <c r="F331" s="211" t="n"/>
      <c r="G331" s="211" t="n"/>
      <c r="H331" s="211" t="n"/>
      <c r="I331" s="211" t="n"/>
      <c r="J331" s="211" t="n"/>
      <c r="K331" s="211" t="n"/>
      <c r="L331" s="211" t="n"/>
      <c r="M331" s="211" t="n"/>
      <c r="N331" s="211" t="n"/>
      <c r="O331" s="211" t="n"/>
      <c r="P331" s="211" t="n"/>
      <c r="Q331" s="211" t="n"/>
    </row>
    <row r="332" ht="15.75" customHeight="1" s="140">
      <c r="A332" s="211" t="n"/>
      <c r="B332" s="211" t="n"/>
      <c r="C332" s="239" t="n"/>
      <c r="D332" s="239" t="n"/>
      <c r="E332" s="239" t="n"/>
      <c r="F332" s="211" t="n"/>
      <c r="G332" s="211" t="n"/>
      <c r="H332" s="211" t="n"/>
      <c r="I332" s="211" t="n"/>
      <c r="J332" s="211" t="n"/>
      <c r="K332" s="211" t="n"/>
      <c r="L332" s="211" t="n"/>
      <c r="M332" s="211" t="n"/>
      <c r="N332" s="211" t="n"/>
      <c r="O332" s="211" t="n"/>
      <c r="P332" s="211" t="n"/>
      <c r="Q332" s="211" t="n"/>
    </row>
    <row r="333" ht="15.75" customHeight="1" s="140">
      <c r="A333" s="211" t="n"/>
      <c r="B333" s="211" t="n"/>
      <c r="C333" s="239" t="n"/>
      <c r="D333" s="239" t="n"/>
      <c r="E333" s="239" t="n"/>
      <c r="F333" s="211" t="n"/>
      <c r="G333" s="211" t="n"/>
      <c r="H333" s="211" t="n"/>
      <c r="I333" s="211" t="n"/>
      <c r="J333" s="211" t="n"/>
      <c r="K333" s="211" t="n"/>
      <c r="L333" s="211" t="n"/>
      <c r="M333" s="211" t="n"/>
      <c r="N333" s="211" t="n"/>
      <c r="O333" s="211" t="n"/>
      <c r="P333" s="211" t="n"/>
      <c r="Q333" s="211" t="n"/>
    </row>
    <row r="334" ht="15.75" customHeight="1" s="140">
      <c r="A334" s="211" t="n"/>
      <c r="B334" s="211" t="n"/>
      <c r="C334" s="239" t="n"/>
      <c r="D334" s="239" t="n"/>
      <c r="E334" s="239" t="n"/>
      <c r="F334" s="211" t="n"/>
      <c r="G334" s="211" t="n"/>
      <c r="H334" s="211" t="n"/>
      <c r="I334" s="211" t="n"/>
      <c r="J334" s="211" t="n"/>
      <c r="K334" s="211" t="n"/>
      <c r="L334" s="211" t="n"/>
      <c r="M334" s="211" t="n"/>
      <c r="N334" s="211" t="n"/>
      <c r="O334" s="211" t="n"/>
      <c r="P334" s="211" t="n"/>
      <c r="Q334" s="211" t="n"/>
    </row>
    <row r="335" ht="15.75" customHeight="1" s="140">
      <c r="A335" s="211" t="n"/>
      <c r="B335" s="211" t="n"/>
      <c r="C335" s="239" t="n"/>
      <c r="D335" s="239" t="n"/>
      <c r="E335" s="239" t="n"/>
      <c r="F335" s="211" t="n"/>
      <c r="G335" s="211" t="n"/>
      <c r="H335" s="211" t="n"/>
      <c r="I335" s="211" t="n"/>
      <c r="J335" s="211" t="n"/>
      <c r="K335" s="211" t="n"/>
      <c r="L335" s="211" t="n"/>
      <c r="M335" s="211" t="n"/>
      <c r="N335" s="211" t="n"/>
      <c r="O335" s="211" t="n"/>
      <c r="P335" s="211" t="n"/>
      <c r="Q335" s="211" t="n"/>
    </row>
    <row r="336" ht="15.75" customHeight="1" s="140">
      <c r="A336" s="211" t="n"/>
      <c r="B336" s="211" t="n"/>
      <c r="C336" s="239" t="n"/>
      <c r="D336" s="239" t="n"/>
      <c r="E336" s="239" t="n"/>
      <c r="F336" s="211" t="n"/>
      <c r="G336" s="211" t="n"/>
      <c r="H336" s="211" t="n"/>
      <c r="I336" s="211" t="n"/>
      <c r="J336" s="211" t="n"/>
      <c r="K336" s="211" t="n"/>
      <c r="L336" s="211" t="n"/>
      <c r="M336" s="211" t="n"/>
      <c r="N336" s="211" t="n"/>
      <c r="O336" s="211" t="n"/>
      <c r="P336" s="211" t="n"/>
      <c r="Q336" s="211" t="n"/>
    </row>
    <row r="337" ht="15.75" customHeight="1" s="140">
      <c r="A337" s="211" t="n"/>
      <c r="B337" s="211" t="n"/>
      <c r="C337" s="239" t="n"/>
      <c r="D337" s="239" t="n"/>
      <c r="E337" s="239" t="n"/>
      <c r="F337" s="211" t="n"/>
      <c r="G337" s="211" t="n"/>
      <c r="H337" s="211" t="n"/>
      <c r="I337" s="211" t="n"/>
      <c r="J337" s="211" t="n"/>
      <c r="K337" s="211" t="n"/>
      <c r="L337" s="211" t="n"/>
      <c r="M337" s="211" t="n"/>
      <c r="N337" s="211" t="n"/>
      <c r="O337" s="211" t="n"/>
      <c r="P337" s="211" t="n"/>
      <c r="Q337" s="211" t="n"/>
    </row>
    <row r="338" ht="15.75" customHeight="1" s="140">
      <c r="A338" s="211" t="n"/>
      <c r="B338" s="211" t="n"/>
      <c r="C338" s="239" t="n"/>
      <c r="D338" s="239" t="n"/>
      <c r="E338" s="239" t="n"/>
      <c r="F338" s="211" t="n"/>
      <c r="G338" s="211" t="n"/>
      <c r="H338" s="211" t="n"/>
      <c r="I338" s="211" t="n"/>
      <c r="J338" s="211" t="n"/>
      <c r="K338" s="211" t="n"/>
      <c r="L338" s="211" t="n"/>
      <c r="M338" s="211" t="n"/>
      <c r="N338" s="211" t="n"/>
      <c r="O338" s="211" t="n"/>
      <c r="P338" s="211" t="n"/>
      <c r="Q338" s="211" t="n"/>
    </row>
    <row r="339" ht="15.75" customHeight="1" s="140">
      <c r="A339" s="211" t="n"/>
      <c r="B339" s="211" t="n"/>
      <c r="C339" s="239" t="n"/>
      <c r="D339" s="239" t="n"/>
      <c r="E339" s="239" t="n"/>
      <c r="F339" s="211" t="n"/>
      <c r="G339" s="211" t="n"/>
      <c r="H339" s="211" t="n"/>
      <c r="I339" s="211" t="n"/>
      <c r="J339" s="211" t="n"/>
      <c r="K339" s="211" t="n"/>
      <c r="L339" s="211" t="n"/>
      <c r="M339" s="211" t="n"/>
      <c r="N339" s="211" t="n"/>
      <c r="O339" s="211" t="n"/>
      <c r="P339" s="211" t="n"/>
      <c r="Q339" s="211" t="n"/>
    </row>
    <row r="340" ht="15.75" customHeight="1" s="140">
      <c r="A340" s="211" t="n"/>
      <c r="B340" s="211" t="n"/>
      <c r="C340" s="239" t="n"/>
      <c r="D340" s="239" t="n"/>
      <c r="E340" s="239" t="n"/>
      <c r="F340" s="211" t="n"/>
      <c r="G340" s="211" t="n"/>
      <c r="H340" s="211" t="n"/>
      <c r="I340" s="211" t="n"/>
      <c r="J340" s="211" t="n"/>
      <c r="K340" s="211" t="n"/>
      <c r="L340" s="211" t="n"/>
      <c r="M340" s="211" t="n"/>
      <c r="N340" s="211" t="n"/>
      <c r="O340" s="211" t="n"/>
      <c r="P340" s="211" t="n"/>
      <c r="Q340" s="211" t="n"/>
    </row>
    <row r="341" ht="15.75" customHeight="1" s="140">
      <c r="A341" s="211" t="n"/>
      <c r="B341" s="211" t="n"/>
      <c r="C341" s="239" t="n"/>
      <c r="D341" s="239" t="n"/>
      <c r="E341" s="239" t="n"/>
      <c r="F341" s="211" t="n"/>
      <c r="G341" s="211" t="n"/>
      <c r="H341" s="211" t="n"/>
      <c r="I341" s="211" t="n"/>
      <c r="J341" s="211" t="n"/>
      <c r="K341" s="211" t="n"/>
      <c r="L341" s="211" t="n"/>
      <c r="M341" s="211" t="n"/>
      <c r="N341" s="211" t="n"/>
      <c r="O341" s="211" t="n"/>
      <c r="P341" s="211" t="n"/>
      <c r="Q341" s="211" t="n"/>
    </row>
    <row r="342" ht="15.75" customHeight="1" s="140">
      <c r="A342" s="211" t="n"/>
      <c r="B342" s="211" t="n"/>
      <c r="C342" s="239" t="n"/>
      <c r="D342" s="239" t="n"/>
      <c r="E342" s="239" t="n"/>
      <c r="F342" s="211" t="n"/>
      <c r="G342" s="211" t="n"/>
      <c r="H342" s="211" t="n"/>
      <c r="I342" s="211" t="n"/>
      <c r="J342" s="211" t="n"/>
      <c r="K342" s="211" t="n"/>
      <c r="L342" s="211" t="n"/>
      <c r="M342" s="211" t="n"/>
      <c r="N342" s="211" t="n"/>
      <c r="O342" s="211" t="n"/>
      <c r="P342" s="211" t="n"/>
      <c r="Q342" s="211" t="n"/>
    </row>
    <row r="343" ht="15.75" customHeight="1" s="140">
      <c r="A343" s="211" t="n"/>
      <c r="B343" s="211" t="n"/>
      <c r="C343" s="239" t="n"/>
      <c r="D343" s="239" t="n"/>
      <c r="E343" s="239" t="n"/>
      <c r="F343" s="211" t="n"/>
      <c r="G343" s="211" t="n"/>
      <c r="H343" s="211" t="n"/>
      <c r="I343" s="211" t="n"/>
      <c r="J343" s="211" t="n"/>
      <c r="K343" s="211" t="n"/>
      <c r="L343" s="211" t="n"/>
      <c r="M343" s="211" t="n"/>
      <c r="N343" s="211" t="n"/>
      <c r="O343" s="211" t="n"/>
      <c r="P343" s="211" t="n"/>
      <c r="Q343" s="211" t="n"/>
    </row>
    <row r="344" ht="15.75" customHeight="1" s="140">
      <c r="A344" s="211" t="n"/>
      <c r="B344" s="211" t="n"/>
      <c r="C344" s="239" t="n"/>
      <c r="D344" s="239" t="n"/>
      <c r="E344" s="239" t="n"/>
      <c r="F344" s="211" t="n"/>
      <c r="G344" s="211" t="n"/>
      <c r="H344" s="211" t="n"/>
      <c r="I344" s="211" t="n"/>
      <c r="J344" s="211" t="n"/>
      <c r="K344" s="211" t="n"/>
      <c r="L344" s="211" t="n"/>
      <c r="M344" s="211" t="n"/>
      <c r="N344" s="211" t="n"/>
      <c r="O344" s="211" t="n"/>
      <c r="P344" s="211" t="n"/>
      <c r="Q344" s="211" t="n"/>
    </row>
    <row r="345" ht="15.75" customHeight="1" s="140">
      <c r="A345" s="211" t="n"/>
      <c r="B345" s="211" t="n"/>
      <c r="C345" s="239" t="n"/>
      <c r="D345" s="239" t="n"/>
      <c r="E345" s="239" t="n"/>
      <c r="F345" s="211" t="n"/>
      <c r="G345" s="211" t="n"/>
      <c r="H345" s="211" t="n"/>
      <c r="I345" s="211" t="n"/>
      <c r="J345" s="211" t="n"/>
      <c r="K345" s="211" t="n"/>
      <c r="L345" s="211" t="n"/>
      <c r="M345" s="211" t="n"/>
      <c r="N345" s="211" t="n"/>
      <c r="O345" s="211" t="n"/>
      <c r="P345" s="211" t="n"/>
      <c r="Q345" s="211" t="n"/>
    </row>
    <row r="346" ht="15.75" customHeight="1" s="140">
      <c r="A346" s="211" t="n"/>
      <c r="B346" s="211" t="n"/>
      <c r="C346" s="239" t="n"/>
      <c r="D346" s="239" t="n"/>
      <c r="E346" s="239" t="n"/>
      <c r="F346" s="211" t="n"/>
      <c r="G346" s="211" t="n"/>
      <c r="H346" s="211" t="n"/>
      <c r="I346" s="211" t="n"/>
      <c r="J346" s="211" t="n"/>
      <c r="K346" s="211" t="n"/>
      <c r="L346" s="211" t="n"/>
      <c r="M346" s="211" t="n"/>
      <c r="N346" s="211" t="n"/>
      <c r="O346" s="211" t="n"/>
      <c r="P346" s="211" t="n"/>
      <c r="Q346" s="211" t="n"/>
    </row>
    <row r="347" ht="15.75" customHeight="1" s="140">
      <c r="A347" s="211" t="n"/>
      <c r="B347" s="211" t="n"/>
      <c r="C347" s="239" t="n"/>
      <c r="D347" s="239" t="n"/>
      <c r="E347" s="239" t="n"/>
      <c r="F347" s="211" t="n"/>
      <c r="G347" s="211" t="n"/>
      <c r="H347" s="211" t="n"/>
      <c r="I347" s="211" t="n"/>
      <c r="J347" s="211" t="n"/>
      <c r="K347" s="211" t="n"/>
      <c r="L347" s="211" t="n"/>
      <c r="M347" s="211" t="n"/>
      <c r="N347" s="211" t="n"/>
      <c r="O347" s="211" t="n"/>
      <c r="P347" s="211" t="n"/>
      <c r="Q347" s="211" t="n"/>
    </row>
    <row r="348" ht="15.75" customHeight="1" s="140">
      <c r="A348" s="211" t="n"/>
      <c r="B348" s="211" t="n"/>
      <c r="C348" s="239" t="n"/>
      <c r="D348" s="239" t="n"/>
      <c r="E348" s="239" t="n"/>
      <c r="F348" s="211" t="n"/>
      <c r="G348" s="211" t="n"/>
      <c r="H348" s="211" t="n"/>
      <c r="I348" s="211" t="n"/>
      <c r="J348" s="211" t="n"/>
      <c r="K348" s="211" t="n"/>
      <c r="L348" s="211" t="n"/>
      <c r="M348" s="211" t="n"/>
      <c r="N348" s="211" t="n"/>
      <c r="O348" s="211" t="n"/>
      <c r="P348" s="211" t="n"/>
      <c r="Q348" s="211" t="n"/>
    </row>
    <row r="349" ht="15.75" customHeight="1" s="140">
      <c r="A349" s="211" t="n"/>
      <c r="B349" s="211" t="n"/>
      <c r="C349" s="239" t="n"/>
      <c r="D349" s="239" t="n"/>
      <c r="E349" s="239" t="n"/>
      <c r="F349" s="211" t="n"/>
      <c r="G349" s="211" t="n"/>
      <c r="H349" s="211" t="n"/>
      <c r="I349" s="211" t="n"/>
      <c r="J349" s="211" t="n"/>
      <c r="K349" s="211" t="n"/>
      <c r="L349" s="211" t="n"/>
      <c r="M349" s="211" t="n"/>
      <c r="N349" s="211" t="n"/>
      <c r="O349" s="211" t="n"/>
      <c r="P349" s="211" t="n"/>
      <c r="Q349" s="211" t="n"/>
    </row>
    <row r="350" ht="15.75" customHeight="1" s="140">
      <c r="A350" s="211" t="n"/>
      <c r="B350" s="211" t="n"/>
      <c r="C350" s="239" t="n"/>
      <c r="D350" s="239" t="n"/>
      <c r="E350" s="239" t="n"/>
      <c r="F350" s="211" t="n"/>
      <c r="G350" s="211" t="n"/>
      <c r="H350" s="211" t="n"/>
      <c r="I350" s="211" t="n"/>
      <c r="J350" s="211" t="n"/>
      <c r="K350" s="211" t="n"/>
      <c r="L350" s="211" t="n"/>
      <c r="M350" s="211" t="n"/>
      <c r="N350" s="211" t="n"/>
      <c r="O350" s="211" t="n"/>
      <c r="P350" s="211" t="n"/>
      <c r="Q350" s="211" t="n"/>
    </row>
    <row r="351" ht="15.75" customHeight="1" s="140">
      <c r="A351" s="211" t="n"/>
      <c r="B351" s="211" t="n"/>
      <c r="C351" s="239" t="n"/>
      <c r="D351" s="239" t="n"/>
      <c r="E351" s="239" t="n"/>
      <c r="F351" s="211" t="n"/>
      <c r="G351" s="211" t="n"/>
      <c r="H351" s="211" t="n"/>
      <c r="I351" s="211" t="n"/>
      <c r="J351" s="211" t="n"/>
      <c r="K351" s="211" t="n"/>
      <c r="L351" s="211" t="n"/>
      <c r="M351" s="211" t="n"/>
      <c r="N351" s="211" t="n"/>
      <c r="O351" s="211" t="n"/>
      <c r="P351" s="211" t="n"/>
      <c r="Q351" s="211" t="n"/>
    </row>
    <row r="352" ht="15.75" customHeight="1" s="140">
      <c r="A352" s="211" t="n"/>
      <c r="B352" s="211" t="n"/>
      <c r="C352" s="239" t="n"/>
      <c r="D352" s="239" t="n"/>
      <c r="E352" s="239" t="n"/>
      <c r="F352" s="211" t="n"/>
      <c r="G352" s="211" t="n"/>
      <c r="H352" s="211" t="n"/>
      <c r="I352" s="211" t="n"/>
      <c r="J352" s="211" t="n"/>
      <c r="K352" s="211" t="n"/>
      <c r="L352" s="211" t="n"/>
      <c r="M352" s="211" t="n"/>
      <c r="N352" s="211" t="n"/>
      <c r="O352" s="211" t="n"/>
      <c r="P352" s="211" t="n"/>
      <c r="Q352" s="211" t="n"/>
    </row>
    <row r="353" ht="15.75" customHeight="1" s="140">
      <c r="A353" s="211" t="n"/>
      <c r="B353" s="211" t="n"/>
      <c r="C353" s="239" t="n"/>
      <c r="D353" s="239" t="n"/>
      <c r="E353" s="239" t="n"/>
      <c r="F353" s="211" t="n"/>
      <c r="G353" s="211" t="n"/>
      <c r="H353" s="211" t="n"/>
      <c r="I353" s="211" t="n"/>
      <c r="J353" s="211" t="n"/>
      <c r="K353" s="211" t="n"/>
      <c r="L353" s="211" t="n"/>
      <c r="M353" s="211" t="n"/>
      <c r="N353" s="211" t="n"/>
      <c r="O353" s="211" t="n"/>
      <c r="P353" s="211" t="n"/>
      <c r="Q353" s="211" t="n"/>
    </row>
    <row r="354" ht="15.75" customHeight="1" s="140">
      <c r="A354" s="211" t="n"/>
      <c r="B354" s="211" t="n"/>
      <c r="C354" s="239" t="n"/>
      <c r="D354" s="239" t="n"/>
      <c r="E354" s="239" t="n"/>
      <c r="F354" s="211" t="n"/>
      <c r="G354" s="211" t="n"/>
      <c r="H354" s="211" t="n"/>
      <c r="I354" s="211" t="n"/>
      <c r="J354" s="211" t="n"/>
      <c r="K354" s="211" t="n"/>
      <c r="L354" s="211" t="n"/>
      <c r="M354" s="211" t="n"/>
      <c r="N354" s="211" t="n"/>
      <c r="O354" s="211" t="n"/>
      <c r="P354" s="211" t="n"/>
      <c r="Q354" s="211" t="n"/>
    </row>
    <row r="355" ht="15.75" customHeight="1" s="140">
      <c r="A355" s="211" t="n"/>
      <c r="B355" s="211" t="n"/>
      <c r="C355" s="239" t="n"/>
      <c r="D355" s="239" t="n"/>
      <c r="E355" s="239" t="n"/>
      <c r="F355" s="211" t="n"/>
      <c r="G355" s="211" t="n"/>
      <c r="H355" s="211" t="n"/>
      <c r="I355" s="211" t="n"/>
      <c r="J355" s="211" t="n"/>
      <c r="K355" s="211" t="n"/>
      <c r="L355" s="211" t="n"/>
      <c r="M355" s="211" t="n"/>
      <c r="N355" s="211" t="n"/>
      <c r="O355" s="211" t="n"/>
      <c r="P355" s="211" t="n"/>
      <c r="Q355" s="211" t="n"/>
    </row>
    <row r="356" ht="15.75" customHeight="1" s="140">
      <c r="A356" s="211" t="n"/>
      <c r="B356" s="211" t="n"/>
      <c r="C356" s="239" t="n"/>
      <c r="D356" s="239" t="n"/>
      <c r="E356" s="239" t="n"/>
      <c r="F356" s="211" t="n"/>
      <c r="G356" s="211" t="n"/>
      <c r="H356" s="211" t="n"/>
      <c r="I356" s="211" t="n"/>
      <c r="J356" s="211" t="n"/>
      <c r="K356" s="211" t="n"/>
      <c r="L356" s="211" t="n"/>
      <c r="M356" s="211" t="n"/>
      <c r="N356" s="211" t="n"/>
      <c r="O356" s="211" t="n"/>
      <c r="P356" s="211" t="n"/>
      <c r="Q356" s="211" t="n"/>
    </row>
    <row r="357" ht="15.75" customHeight="1" s="140">
      <c r="A357" s="211" t="n"/>
      <c r="B357" s="211" t="n"/>
      <c r="C357" s="239" t="n"/>
      <c r="D357" s="239" t="n"/>
      <c r="E357" s="239" t="n"/>
      <c r="F357" s="211" t="n"/>
      <c r="G357" s="211" t="n"/>
      <c r="H357" s="211" t="n"/>
      <c r="I357" s="211" t="n"/>
      <c r="J357" s="211" t="n"/>
      <c r="K357" s="211" t="n"/>
      <c r="L357" s="211" t="n"/>
      <c r="M357" s="211" t="n"/>
      <c r="N357" s="211" t="n"/>
      <c r="O357" s="211" t="n"/>
      <c r="P357" s="211" t="n"/>
      <c r="Q357" s="211" t="n"/>
    </row>
    <row r="358" ht="15.75" customHeight="1" s="140">
      <c r="A358" s="211" t="n"/>
      <c r="B358" s="211" t="n"/>
      <c r="C358" s="239" t="n"/>
      <c r="D358" s="239" t="n"/>
      <c r="E358" s="239" t="n"/>
      <c r="F358" s="211" t="n"/>
      <c r="G358" s="211" t="n"/>
      <c r="H358" s="211" t="n"/>
      <c r="I358" s="211" t="n"/>
      <c r="J358" s="211" t="n"/>
      <c r="K358" s="211" t="n"/>
      <c r="L358" s="211" t="n"/>
      <c r="M358" s="211" t="n"/>
      <c r="N358" s="211" t="n"/>
      <c r="O358" s="211" t="n"/>
      <c r="P358" s="211" t="n"/>
      <c r="Q358" s="211" t="n"/>
    </row>
    <row r="359" ht="15.75" customHeight="1" s="140">
      <c r="A359" s="211" t="n"/>
      <c r="B359" s="211" t="n"/>
      <c r="C359" s="239" t="n"/>
      <c r="D359" s="239" t="n"/>
      <c r="E359" s="239" t="n"/>
      <c r="F359" s="211" t="n"/>
      <c r="G359" s="211" t="n"/>
      <c r="H359" s="211" t="n"/>
      <c r="I359" s="211" t="n"/>
      <c r="J359" s="211" t="n"/>
      <c r="K359" s="211" t="n"/>
      <c r="L359" s="211" t="n"/>
      <c r="M359" s="211" t="n"/>
      <c r="N359" s="211" t="n"/>
      <c r="O359" s="211" t="n"/>
      <c r="P359" s="211" t="n"/>
      <c r="Q359" s="211" t="n"/>
    </row>
    <row r="360" ht="15.75" customHeight="1" s="140">
      <c r="A360" s="211" t="n"/>
      <c r="B360" s="211" t="n"/>
      <c r="C360" s="239" t="n"/>
      <c r="D360" s="239" t="n"/>
      <c r="E360" s="239" t="n"/>
      <c r="F360" s="211" t="n"/>
      <c r="G360" s="211" t="n"/>
      <c r="H360" s="211" t="n"/>
      <c r="I360" s="211" t="n"/>
      <c r="J360" s="211" t="n"/>
      <c r="K360" s="211" t="n"/>
      <c r="L360" s="211" t="n"/>
      <c r="M360" s="211" t="n"/>
      <c r="N360" s="211" t="n"/>
      <c r="O360" s="211" t="n"/>
      <c r="P360" s="211" t="n"/>
      <c r="Q360" s="211" t="n"/>
    </row>
    <row r="361" ht="15.75" customHeight="1" s="140">
      <c r="A361" s="211" t="n"/>
      <c r="B361" s="211" t="n"/>
      <c r="C361" s="239" t="n"/>
      <c r="D361" s="239" t="n"/>
      <c r="E361" s="239" t="n"/>
      <c r="F361" s="211" t="n"/>
      <c r="G361" s="211" t="n"/>
      <c r="H361" s="211" t="n"/>
      <c r="I361" s="211" t="n"/>
      <c r="J361" s="211" t="n"/>
      <c r="K361" s="211" t="n"/>
      <c r="L361" s="211" t="n"/>
      <c r="M361" s="211" t="n"/>
      <c r="N361" s="211" t="n"/>
      <c r="O361" s="211" t="n"/>
      <c r="P361" s="211" t="n"/>
      <c r="Q361" s="211" t="n"/>
    </row>
    <row r="362" ht="15.75" customHeight="1" s="140">
      <c r="A362" s="211" t="n"/>
      <c r="B362" s="211" t="n"/>
      <c r="C362" s="239" t="n"/>
      <c r="D362" s="239" t="n"/>
      <c r="E362" s="239" t="n"/>
      <c r="F362" s="211" t="n"/>
      <c r="G362" s="211" t="n"/>
      <c r="H362" s="211" t="n"/>
      <c r="I362" s="211" t="n"/>
      <c r="J362" s="211" t="n"/>
      <c r="K362" s="211" t="n"/>
      <c r="L362" s="211" t="n"/>
      <c r="M362" s="211" t="n"/>
      <c r="N362" s="211" t="n"/>
      <c r="O362" s="211" t="n"/>
      <c r="P362" s="211" t="n"/>
      <c r="Q362" s="211" t="n"/>
    </row>
    <row r="363" ht="15.75" customHeight="1" s="140">
      <c r="A363" s="211" t="n"/>
      <c r="B363" s="211" t="n"/>
      <c r="C363" s="239" t="n"/>
      <c r="D363" s="239" t="n"/>
      <c r="E363" s="239" t="n"/>
      <c r="F363" s="211" t="n"/>
      <c r="G363" s="211" t="n"/>
      <c r="H363" s="211" t="n"/>
      <c r="I363" s="211" t="n"/>
      <c r="J363" s="211" t="n"/>
      <c r="K363" s="211" t="n"/>
      <c r="L363" s="211" t="n"/>
      <c r="M363" s="211" t="n"/>
      <c r="N363" s="211" t="n"/>
      <c r="O363" s="211" t="n"/>
      <c r="P363" s="211" t="n"/>
      <c r="Q363" s="211" t="n"/>
    </row>
    <row r="364" ht="15.75" customHeight="1" s="140">
      <c r="A364" s="211" t="n"/>
      <c r="B364" s="211" t="n"/>
      <c r="C364" s="239" t="n"/>
      <c r="D364" s="239" t="n"/>
      <c r="E364" s="239" t="n"/>
      <c r="F364" s="211" t="n"/>
      <c r="G364" s="211" t="n"/>
      <c r="H364" s="211" t="n"/>
      <c r="I364" s="211" t="n"/>
      <c r="J364" s="211" t="n"/>
      <c r="K364" s="211" t="n"/>
      <c r="L364" s="211" t="n"/>
      <c r="M364" s="211" t="n"/>
      <c r="N364" s="211" t="n"/>
      <c r="O364" s="211" t="n"/>
      <c r="P364" s="211" t="n"/>
      <c r="Q364" s="211" t="n"/>
    </row>
    <row r="365" ht="15.75" customHeight="1" s="140">
      <c r="A365" s="211" t="n"/>
      <c r="B365" s="211" t="n"/>
      <c r="C365" s="239" t="n"/>
      <c r="D365" s="239" t="n"/>
      <c r="E365" s="239" t="n"/>
      <c r="F365" s="211" t="n"/>
      <c r="G365" s="211" t="n"/>
      <c r="H365" s="211" t="n"/>
      <c r="I365" s="211" t="n"/>
      <c r="J365" s="211" t="n"/>
      <c r="K365" s="211" t="n"/>
      <c r="L365" s="211" t="n"/>
      <c r="M365" s="211" t="n"/>
      <c r="N365" s="211" t="n"/>
      <c r="O365" s="211" t="n"/>
      <c r="P365" s="211" t="n"/>
      <c r="Q365" s="211" t="n"/>
    </row>
    <row r="366" ht="15.75" customHeight="1" s="140">
      <c r="A366" s="211" t="n"/>
      <c r="B366" s="211" t="n"/>
      <c r="C366" s="239" t="n"/>
      <c r="D366" s="239" t="n"/>
      <c r="E366" s="239" t="n"/>
      <c r="F366" s="211" t="n"/>
      <c r="G366" s="211" t="n"/>
      <c r="H366" s="211" t="n"/>
      <c r="I366" s="211" t="n"/>
      <c r="J366" s="211" t="n"/>
      <c r="K366" s="211" t="n"/>
      <c r="L366" s="211" t="n"/>
      <c r="M366" s="211" t="n"/>
      <c r="N366" s="211" t="n"/>
      <c r="O366" s="211" t="n"/>
      <c r="P366" s="211" t="n"/>
      <c r="Q366" s="211" t="n"/>
    </row>
    <row r="367" ht="15.75" customHeight="1" s="140">
      <c r="A367" s="211" t="n"/>
      <c r="B367" s="211" t="n"/>
      <c r="C367" s="239" t="n"/>
      <c r="D367" s="239" t="n"/>
      <c r="E367" s="239" t="n"/>
      <c r="F367" s="211" t="n"/>
      <c r="G367" s="211" t="n"/>
      <c r="H367" s="211" t="n"/>
      <c r="I367" s="211" t="n"/>
      <c r="J367" s="211" t="n"/>
      <c r="K367" s="211" t="n"/>
      <c r="L367" s="211" t="n"/>
      <c r="M367" s="211" t="n"/>
      <c r="N367" s="211" t="n"/>
      <c r="O367" s="211" t="n"/>
      <c r="P367" s="211" t="n"/>
      <c r="Q367" s="211" t="n"/>
    </row>
    <row r="368" ht="15.75" customHeight="1" s="140">
      <c r="A368" s="211" t="n"/>
      <c r="B368" s="211" t="n"/>
      <c r="C368" s="239" t="n"/>
      <c r="D368" s="239" t="n"/>
      <c r="E368" s="239" t="n"/>
      <c r="F368" s="211" t="n"/>
      <c r="G368" s="211" t="n"/>
      <c r="H368" s="211" t="n"/>
      <c r="I368" s="211" t="n"/>
      <c r="J368" s="211" t="n"/>
      <c r="K368" s="211" t="n"/>
      <c r="L368" s="211" t="n"/>
      <c r="M368" s="211" t="n"/>
      <c r="N368" s="211" t="n"/>
      <c r="O368" s="211" t="n"/>
      <c r="P368" s="211" t="n"/>
      <c r="Q368" s="211" t="n"/>
    </row>
    <row r="369" ht="15.75" customHeight="1" s="140">
      <c r="A369" s="211" t="n"/>
      <c r="B369" s="211" t="n"/>
      <c r="C369" s="239" t="n"/>
      <c r="D369" s="239" t="n"/>
      <c r="E369" s="239" t="n"/>
      <c r="F369" s="211" t="n"/>
      <c r="G369" s="211" t="n"/>
      <c r="H369" s="211" t="n"/>
      <c r="I369" s="211" t="n"/>
      <c r="J369" s="211" t="n"/>
      <c r="K369" s="211" t="n"/>
      <c r="L369" s="211" t="n"/>
      <c r="M369" s="211" t="n"/>
      <c r="N369" s="211" t="n"/>
      <c r="O369" s="211" t="n"/>
      <c r="P369" s="211" t="n"/>
      <c r="Q369" s="211" t="n"/>
    </row>
    <row r="370" ht="15.75" customHeight="1" s="140">
      <c r="A370" s="211" t="n"/>
      <c r="B370" s="211" t="n"/>
      <c r="C370" s="239" t="n"/>
      <c r="D370" s="239" t="n"/>
      <c r="E370" s="239" t="n"/>
      <c r="F370" s="211" t="n"/>
      <c r="G370" s="211" t="n"/>
      <c r="H370" s="211" t="n"/>
      <c r="I370" s="211" t="n"/>
      <c r="J370" s="211" t="n"/>
      <c r="K370" s="211" t="n"/>
      <c r="L370" s="211" t="n"/>
      <c r="M370" s="211" t="n"/>
      <c r="N370" s="211" t="n"/>
      <c r="O370" s="211" t="n"/>
      <c r="P370" s="211" t="n"/>
      <c r="Q370" s="211" t="n"/>
    </row>
    <row r="371" ht="15.75" customHeight="1" s="140">
      <c r="A371" s="211" t="n"/>
      <c r="B371" s="211" t="n"/>
      <c r="C371" s="239" t="n"/>
      <c r="D371" s="239" t="n"/>
      <c r="E371" s="239" t="n"/>
      <c r="F371" s="211" t="n"/>
      <c r="G371" s="211" t="n"/>
      <c r="H371" s="211" t="n"/>
      <c r="I371" s="211" t="n"/>
      <c r="J371" s="211" t="n"/>
      <c r="K371" s="211" t="n"/>
      <c r="L371" s="211" t="n"/>
      <c r="M371" s="211" t="n"/>
      <c r="N371" s="211" t="n"/>
      <c r="O371" s="211" t="n"/>
      <c r="P371" s="211" t="n"/>
      <c r="Q371" s="211" t="n"/>
    </row>
    <row r="372" ht="15.75" customHeight="1" s="140">
      <c r="A372" s="211" t="n"/>
      <c r="B372" s="211" t="n"/>
      <c r="C372" s="239" t="n"/>
      <c r="D372" s="239" t="n"/>
      <c r="E372" s="239" t="n"/>
      <c r="F372" s="211" t="n"/>
      <c r="G372" s="211" t="n"/>
      <c r="H372" s="211" t="n"/>
      <c r="I372" s="211" t="n"/>
      <c r="J372" s="211" t="n"/>
      <c r="K372" s="211" t="n"/>
      <c r="L372" s="211" t="n"/>
      <c r="M372" s="211" t="n"/>
      <c r="N372" s="211" t="n"/>
      <c r="O372" s="211" t="n"/>
      <c r="P372" s="211" t="n"/>
      <c r="Q372" s="211" t="n"/>
    </row>
    <row r="373" ht="15.75" customHeight="1" s="140">
      <c r="A373" s="211" t="n"/>
      <c r="B373" s="211" t="n"/>
      <c r="C373" s="239" t="n"/>
      <c r="D373" s="239" t="n"/>
      <c r="E373" s="239" t="n"/>
      <c r="F373" s="211" t="n"/>
      <c r="G373" s="211" t="n"/>
      <c r="H373" s="211" t="n"/>
      <c r="I373" s="211" t="n"/>
      <c r="J373" s="211" t="n"/>
      <c r="K373" s="211" t="n"/>
      <c r="L373" s="211" t="n"/>
      <c r="M373" s="211" t="n"/>
      <c r="N373" s="211" t="n"/>
      <c r="O373" s="211" t="n"/>
      <c r="P373" s="211" t="n"/>
      <c r="Q373" s="211" t="n"/>
    </row>
    <row r="374" ht="15.75" customHeight="1" s="140">
      <c r="A374" s="211" t="n"/>
      <c r="B374" s="211" t="n"/>
      <c r="C374" s="239" t="n"/>
      <c r="D374" s="239" t="n"/>
      <c r="E374" s="239" t="n"/>
      <c r="F374" s="211" t="n"/>
      <c r="G374" s="211" t="n"/>
      <c r="H374" s="211" t="n"/>
      <c r="I374" s="211" t="n"/>
      <c r="J374" s="211" t="n"/>
      <c r="K374" s="211" t="n"/>
      <c r="L374" s="211" t="n"/>
      <c r="M374" s="211" t="n"/>
      <c r="N374" s="211" t="n"/>
      <c r="O374" s="211" t="n"/>
      <c r="P374" s="211" t="n"/>
      <c r="Q374" s="211" t="n"/>
    </row>
    <row r="375" ht="15.75" customHeight="1" s="140">
      <c r="A375" s="211" t="n"/>
      <c r="B375" s="211" t="n"/>
      <c r="C375" s="239" t="n"/>
      <c r="D375" s="239" t="n"/>
      <c r="E375" s="239" t="n"/>
      <c r="F375" s="211" t="n"/>
      <c r="G375" s="211" t="n"/>
      <c r="H375" s="211" t="n"/>
      <c r="I375" s="211" t="n"/>
      <c r="J375" s="211" t="n"/>
      <c r="K375" s="211" t="n"/>
      <c r="L375" s="211" t="n"/>
      <c r="M375" s="211" t="n"/>
      <c r="N375" s="211" t="n"/>
      <c r="O375" s="211" t="n"/>
      <c r="P375" s="211" t="n"/>
      <c r="Q375" s="211" t="n"/>
    </row>
    <row r="376" ht="15.75" customHeight="1" s="140">
      <c r="A376" s="211" t="n"/>
      <c r="B376" s="211" t="n"/>
      <c r="C376" s="239" t="n"/>
      <c r="D376" s="239" t="n"/>
      <c r="E376" s="239" t="n"/>
      <c r="F376" s="211" t="n"/>
      <c r="G376" s="211" t="n"/>
      <c r="H376" s="211" t="n"/>
      <c r="I376" s="211" t="n"/>
      <c r="J376" s="211" t="n"/>
      <c r="K376" s="211" t="n"/>
      <c r="L376" s="211" t="n"/>
      <c r="M376" s="211" t="n"/>
      <c r="N376" s="211" t="n"/>
      <c r="O376" s="211" t="n"/>
      <c r="P376" s="211" t="n"/>
      <c r="Q376" s="211" t="n"/>
    </row>
    <row r="377" ht="15.75" customHeight="1" s="140">
      <c r="A377" s="211" t="n"/>
      <c r="B377" s="211" t="n"/>
      <c r="C377" s="239" t="n"/>
      <c r="D377" s="239" t="n"/>
      <c r="E377" s="239" t="n"/>
      <c r="F377" s="211" t="n"/>
      <c r="G377" s="211" t="n"/>
      <c r="H377" s="211" t="n"/>
      <c r="I377" s="211" t="n"/>
      <c r="J377" s="211" t="n"/>
      <c r="K377" s="211" t="n"/>
      <c r="L377" s="211" t="n"/>
      <c r="M377" s="211" t="n"/>
      <c r="N377" s="211" t="n"/>
      <c r="O377" s="211" t="n"/>
      <c r="P377" s="211" t="n"/>
      <c r="Q377" s="211" t="n"/>
    </row>
    <row r="378" ht="15.75" customHeight="1" s="140">
      <c r="A378" s="211" t="n"/>
      <c r="B378" s="211" t="n"/>
      <c r="C378" s="239" t="n"/>
      <c r="D378" s="239" t="n"/>
      <c r="E378" s="239" t="n"/>
      <c r="F378" s="211" t="n"/>
      <c r="G378" s="211" t="n"/>
      <c r="H378" s="211" t="n"/>
      <c r="I378" s="211" t="n"/>
      <c r="J378" s="211" t="n"/>
      <c r="K378" s="211" t="n"/>
      <c r="L378" s="211" t="n"/>
      <c r="M378" s="211" t="n"/>
      <c r="N378" s="211" t="n"/>
      <c r="O378" s="211" t="n"/>
      <c r="P378" s="211" t="n"/>
      <c r="Q378" s="211" t="n"/>
    </row>
    <row r="379" ht="15.75" customHeight="1" s="140">
      <c r="A379" s="211" t="n"/>
      <c r="B379" s="211" t="n"/>
      <c r="C379" s="239" t="n"/>
      <c r="D379" s="239" t="n"/>
      <c r="E379" s="239" t="n"/>
      <c r="F379" s="211" t="n"/>
      <c r="G379" s="211" t="n"/>
      <c r="H379" s="211" t="n"/>
      <c r="I379" s="211" t="n"/>
      <c r="J379" s="211" t="n"/>
      <c r="K379" s="211" t="n"/>
      <c r="L379" s="211" t="n"/>
      <c r="M379" s="211" t="n"/>
      <c r="N379" s="211" t="n"/>
      <c r="O379" s="211" t="n"/>
      <c r="P379" s="211" t="n"/>
      <c r="Q379" s="211" t="n"/>
    </row>
    <row r="380" ht="15.75" customHeight="1" s="140">
      <c r="A380" s="211" t="n"/>
      <c r="B380" s="211" t="n"/>
      <c r="C380" s="239" t="n"/>
      <c r="D380" s="239" t="n"/>
      <c r="E380" s="239" t="n"/>
      <c r="F380" s="211" t="n"/>
      <c r="G380" s="211" t="n"/>
      <c r="H380" s="211" t="n"/>
      <c r="I380" s="211" t="n"/>
      <c r="J380" s="211" t="n"/>
      <c r="K380" s="211" t="n"/>
      <c r="L380" s="211" t="n"/>
      <c r="M380" s="211" t="n"/>
      <c r="N380" s="211" t="n"/>
      <c r="O380" s="211" t="n"/>
      <c r="P380" s="211" t="n"/>
      <c r="Q380" s="211" t="n"/>
    </row>
    <row r="381" ht="15.75" customHeight="1" s="140">
      <c r="A381" s="211" t="n"/>
      <c r="B381" s="211" t="n"/>
      <c r="C381" s="239" t="n"/>
      <c r="D381" s="239" t="n"/>
      <c r="E381" s="239" t="n"/>
      <c r="F381" s="211" t="n"/>
      <c r="G381" s="211" t="n"/>
      <c r="H381" s="211" t="n"/>
      <c r="I381" s="211" t="n"/>
      <c r="J381" s="211" t="n"/>
      <c r="K381" s="211" t="n"/>
      <c r="L381" s="211" t="n"/>
      <c r="M381" s="211" t="n"/>
      <c r="N381" s="211" t="n"/>
      <c r="O381" s="211" t="n"/>
      <c r="P381" s="211" t="n"/>
      <c r="Q381" s="211" t="n"/>
    </row>
    <row r="382" ht="15.75" customHeight="1" s="140">
      <c r="A382" s="211" t="n"/>
      <c r="B382" s="211" t="n"/>
      <c r="C382" s="239" t="n"/>
      <c r="D382" s="239" t="n"/>
      <c r="E382" s="239" t="n"/>
      <c r="F382" s="211" t="n"/>
      <c r="G382" s="211" t="n"/>
      <c r="H382" s="211" t="n"/>
      <c r="I382" s="211" t="n"/>
      <c r="J382" s="211" t="n"/>
      <c r="K382" s="211" t="n"/>
      <c r="L382" s="211" t="n"/>
      <c r="M382" s="211" t="n"/>
      <c r="N382" s="211" t="n"/>
      <c r="O382" s="211" t="n"/>
      <c r="P382" s="211" t="n"/>
      <c r="Q382" s="211" t="n"/>
    </row>
    <row r="383" ht="15.75" customHeight="1" s="140">
      <c r="A383" s="211" t="n"/>
      <c r="B383" s="211" t="n"/>
      <c r="C383" s="239" t="n"/>
      <c r="D383" s="239" t="n"/>
      <c r="E383" s="239" t="n"/>
      <c r="F383" s="211" t="n"/>
      <c r="G383" s="211" t="n"/>
      <c r="H383" s="211" t="n"/>
      <c r="I383" s="211" t="n"/>
      <c r="J383" s="211" t="n"/>
      <c r="K383" s="211" t="n"/>
      <c r="L383" s="211" t="n"/>
      <c r="M383" s="211" t="n"/>
      <c r="N383" s="211" t="n"/>
      <c r="O383" s="211" t="n"/>
      <c r="P383" s="211" t="n"/>
      <c r="Q383" s="211" t="n"/>
    </row>
    <row r="384" ht="15.75" customHeight="1" s="140">
      <c r="A384" s="211" t="n"/>
      <c r="B384" s="211" t="n"/>
      <c r="C384" s="239" t="n"/>
      <c r="D384" s="239" t="n"/>
      <c r="E384" s="239" t="n"/>
      <c r="F384" s="211" t="n"/>
      <c r="G384" s="211" t="n"/>
      <c r="H384" s="211" t="n"/>
      <c r="I384" s="211" t="n"/>
      <c r="J384" s="211" t="n"/>
      <c r="K384" s="211" t="n"/>
      <c r="L384" s="211" t="n"/>
      <c r="M384" s="211" t="n"/>
      <c r="N384" s="211" t="n"/>
      <c r="O384" s="211" t="n"/>
      <c r="P384" s="211" t="n"/>
      <c r="Q384" s="211" t="n"/>
    </row>
    <row r="385" ht="15.75" customHeight="1" s="140">
      <c r="A385" s="211" t="n"/>
      <c r="B385" s="211" t="n"/>
      <c r="C385" s="239" t="n"/>
      <c r="D385" s="239" t="n"/>
      <c r="E385" s="239" t="n"/>
      <c r="F385" s="211" t="n"/>
      <c r="G385" s="211" t="n"/>
      <c r="H385" s="211" t="n"/>
      <c r="I385" s="211" t="n"/>
      <c r="J385" s="211" t="n"/>
      <c r="K385" s="211" t="n"/>
      <c r="L385" s="211" t="n"/>
      <c r="M385" s="211" t="n"/>
      <c r="N385" s="211" t="n"/>
      <c r="O385" s="211" t="n"/>
      <c r="P385" s="211" t="n"/>
      <c r="Q385" s="211" t="n"/>
    </row>
    <row r="386" ht="15.75" customHeight="1" s="140">
      <c r="A386" s="211" t="n"/>
      <c r="B386" s="211" t="n"/>
      <c r="C386" s="239" t="n"/>
      <c r="D386" s="239" t="n"/>
      <c r="E386" s="239" t="n"/>
      <c r="F386" s="211" t="n"/>
      <c r="G386" s="211" t="n"/>
      <c r="H386" s="211" t="n"/>
      <c r="I386" s="211" t="n"/>
      <c r="J386" s="211" t="n"/>
      <c r="K386" s="211" t="n"/>
      <c r="L386" s="211" t="n"/>
      <c r="M386" s="211" t="n"/>
      <c r="N386" s="211" t="n"/>
      <c r="O386" s="211" t="n"/>
      <c r="P386" s="211" t="n"/>
      <c r="Q386" s="211" t="n"/>
    </row>
    <row r="387" ht="15.75" customHeight="1" s="140">
      <c r="A387" s="211" t="n"/>
      <c r="B387" s="211" t="n"/>
      <c r="C387" s="239" t="n"/>
      <c r="D387" s="239" t="n"/>
      <c r="E387" s="239" t="n"/>
      <c r="F387" s="211" t="n"/>
      <c r="G387" s="211" t="n"/>
      <c r="H387" s="211" t="n"/>
      <c r="I387" s="211" t="n"/>
      <c r="J387" s="211" t="n"/>
      <c r="K387" s="211" t="n"/>
      <c r="L387" s="211" t="n"/>
      <c r="M387" s="211" t="n"/>
      <c r="N387" s="211" t="n"/>
      <c r="O387" s="211" t="n"/>
      <c r="P387" s="211" t="n"/>
      <c r="Q387" s="211" t="n"/>
    </row>
    <row r="388" ht="15.75" customHeight="1" s="140">
      <c r="A388" s="211" t="n"/>
      <c r="B388" s="211" t="n"/>
      <c r="C388" s="239" t="n"/>
      <c r="D388" s="239" t="n"/>
      <c r="E388" s="239" t="n"/>
      <c r="F388" s="211" t="n"/>
      <c r="G388" s="211" t="n"/>
      <c r="H388" s="211" t="n"/>
      <c r="I388" s="211" t="n"/>
      <c r="J388" s="211" t="n"/>
      <c r="K388" s="211" t="n"/>
      <c r="L388" s="211" t="n"/>
      <c r="M388" s="211" t="n"/>
      <c r="N388" s="211" t="n"/>
      <c r="O388" s="211" t="n"/>
      <c r="P388" s="211" t="n"/>
      <c r="Q388" s="211" t="n"/>
    </row>
    <row r="389" ht="15.75" customHeight="1" s="140">
      <c r="A389" s="211" t="n"/>
      <c r="B389" s="211" t="n"/>
      <c r="C389" s="239" t="n"/>
      <c r="D389" s="239" t="n"/>
      <c r="E389" s="239" t="n"/>
      <c r="F389" s="211" t="n"/>
      <c r="G389" s="211" t="n"/>
      <c r="H389" s="211" t="n"/>
      <c r="I389" s="211" t="n"/>
      <c r="J389" s="211" t="n"/>
      <c r="K389" s="211" t="n"/>
      <c r="L389" s="211" t="n"/>
      <c r="M389" s="211" t="n"/>
      <c r="N389" s="211" t="n"/>
      <c r="O389" s="211" t="n"/>
      <c r="P389" s="211" t="n"/>
      <c r="Q389" s="211" t="n"/>
    </row>
    <row r="390" ht="15.75" customHeight="1" s="140">
      <c r="A390" s="211" t="n"/>
      <c r="B390" s="211" t="n"/>
      <c r="C390" s="239" t="n"/>
      <c r="D390" s="239" t="n"/>
      <c r="E390" s="239" t="n"/>
      <c r="F390" s="211" t="n"/>
      <c r="G390" s="211" t="n"/>
      <c r="H390" s="211" t="n"/>
      <c r="I390" s="211" t="n"/>
      <c r="J390" s="211" t="n"/>
      <c r="K390" s="211" t="n"/>
      <c r="L390" s="211" t="n"/>
      <c r="M390" s="211" t="n"/>
      <c r="N390" s="211" t="n"/>
      <c r="O390" s="211" t="n"/>
      <c r="P390" s="211" t="n"/>
      <c r="Q390" s="211" t="n"/>
    </row>
    <row r="391" ht="15.75" customHeight="1" s="140">
      <c r="A391" s="211" t="n"/>
      <c r="B391" s="211" t="n"/>
      <c r="C391" s="239" t="n"/>
      <c r="D391" s="239" t="n"/>
      <c r="E391" s="239" t="n"/>
      <c r="F391" s="211" t="n"/>
      <c r="G391" s="211" t="n"/>
      <c r="H391" s="211" t="n"/>
      <c r="I391" s="211" t="n"/>
      <c r="J391" s="211" t="n"/>
      <c r="K391" s="211" t="n"/>
      <c r="L391" s="211" t="n"/>
      <c r="M391" s="211" t="n"/>
      <c r="N391" s="211" t="n"/>
      <c r="O391" s="211" t="n"/>
      <c r="P391" s="211" t="n"/>
      <c r="Q391" s="211" t="n"/>
    </row>
    <row r="392" ht="15.75" customHeight="1" s="140">
      <c r="A392" s="211" t="n"/>
      <c r="B392" s="211" t="n"/>
      <c r="C392" s="239" t="n"/>
      <c r="D392" s="239" t="n"/>
      <c r="E392" s="239" t="n"/>
      <c r="F392" s="211" t="n"/>
      <c r="G392" s="211" t="n"/>
      <c r="H392" s="211" t="n"/>
      <c r="I392" s="211" t="n"/>
      <c r="J392" s="211" t="n"/>
      <c r="K392" s="211" t="n"/>
      <c r="L392" s="211" t="n"/>
      <c r="M392" s="211" t="n"/>
      <c r="N392" s="211" t="n"/>
      <c r="O392" s="211" t="n"/>
      <c r="P392" s="211" t="n"/>
      <c r="Q392" s="211" t="n"/>
    </row>
    <row r="393" ht="15.75" customHeight="1" s="140">
      <c r="A393" s="211" t="n"/>
      <c r="B393" s="211" t="n"/>
      <c r="C393" s="239" t="n"/>
      <c r="D393" s="239" t="n"/>
      <c r="E393" s="239" t="n"/>
      <c r="F393" s="211" t="n"/>
      <c r="G393" s="211" t="n"/>
      <c r="H393" s="211" t="n"/>
      <c r="I393" s="211" t="n"/>
      <c r="J393" s="211" t="n"/>
      <c r="K393" s="211" t="n"/>
      <c r="L393" s="211" t="n"/>
      <c r="M393" s="211" t="n"/>
      <c r="N393" s="211" t="n"/>
      <c r="O393" s="211" t="n"/>
      <c r="P393" s="211" t="n"/>
      <c r="Q393" s="211" t="n"/>
    </row>
    <row r="394" ht="15.75" customHeight="1" s="140">
      <c r="A394" s="211" t="n"/>
      <c r="B394" s="211" t="n"/>
      <c r="C394" s="239" t="n"/>
      <c r="D394" s="239" t="n"/>
      <c r="E394" s="239" t="n"/>
      <c r="F394" s="211" t="n"/>
      <c r="G394" s="211" t="n"/>
      <c r="H394" s="211" t="n"/>
      <c r="I394" s="211" t="n"/>
      <c r="J394" s="211" t="n"/>
      <c r="K394" s="211" t="n"/>
      <c r="L394" s="211" t="n"/>
      <c r="M394" s="211" t="n"/>
      <c r="N394" s="211" t="n"/>
      <c r="O394" s="211" t="n"/>
      <c r="P394" s="211" t="n"/>
      <c r="Q394" s="211" t="n"/>
    </row>
    <row r="395" ht="15.75" customHeight="1" s="140">
      <c r="A395" s="211" t="n"/>
      <c r="B395" s="211" t="n"/>
      <c r="C395" s="239" t="n"/>
      <c r="D395" s="239" t="n"/>
      <c r="E395" s="239" t="n"/>
      <c r="F395" s="211" t="n"/>
      <c r="G395" s="211" t="n"/>
      <c r="H395" s="211" t="n"/>
      <c r="I395" s="211" t="n"/>
      <c r="J395" s="211" t="n"/>
      <c r="K395" s="211" t="n"/>
      <c r="L395" s="211" t="n"/>
      <c r="M395" s="211" t="n"/>
      <c r="N395" s="211" t="n"/>
      <c r="O395" s="211" t="n"/>
      <c r="P395" s="211" t="n"/>
      <c r="Q395" s="211" t="n"/>
    </row>
    <row r="396" ht="15.75" customHeight="1" s="140">
      <c r="A396" s="211" t="n"/>
      <c r="B396" s="211" t="n"/>
      <c r="C396" s="239" t="n"/>
      <c r="D396" s="239" t="n"/>
      <c r="E396" s="239" t="n"/>
      <c r="F396" s="211" t="n"/>
      <c r="G396" s="211" t="n"/>
      <c r="H396" s="211" t="n"/>
      <c r="I396" s="211" t="n"/>
      <c r="J396" s="211" t="n"/>
      <c r="K396" s="211" t="n"/>
      <c r="L396" s="211" t="n"/>
      <c r="M396" s="211" t="n"/>
      <c r="N396" s="211" t="n"/>
      <c r="O396" s="211" t="n"/>
      <c r="P396" s="211" t="n"/>
      <c r="Q396" s="211" t="n"/>
    </row>
    <row r="397" ht="15.75" customHeight="1" s="140">
      <c r="A397" s="211" t="n"/>
      <c r="B397" s="211" t="n"/>
      <c r="C397" s="239" t="n"/>
      <c r="D397" s="239" t="n"/>
      <c r="E397" s="239" t="n"/>
      <c r="F397" s="211" t="n"/>
      <c r="G397" s="211" t="n"/>
      <c r="H397" s="211" t="n"/>
      <c r="I397" s="211" t="n"/>
      <c r="J397" s="211" t="n"/>
      <c r="K397" s="211" t="n"/>
      <c r="L397" s="211" t="n"/>
      <c r="M397" s="211" t="n"/>
      <c r="N397" s="211" t="n"/>
      <c r="O397" s="211" t="n"/>
      <c r="P397" s="211" t="n"/>
      <c r="Q397" s="211" t="n"/>
    </row>
    <row r="398" ht="15.75" customHeight="1" s="140">
      <c r="A398" s="211" t="n"/>
      <c r="B398" s="211" t="n"/>
      <c r="C398" s="239" t="n"/>
      <c r="D398" s="239" t="n"/>
      <c r="E398" s="239" t="n"/>
      <c r="F398" s="211" t="n"/>
      <c r="G398" s="211" t="n"/>
      <c r="H398" s="211" t="n"/>
      <c r="I398" s="211" t="n"/>
      <c r="J398" s="211" t="n"/>
      <c r="K398" s="211" t="n"/>
      <c r="L398" s="211" t="n"/>
      <c r="M398" s="211" t="n"/>
      <c r="N398" s="211" t="n"/>
      <c r="O398" s="211" t="n"/>
      <c r="P398" s="211" t="n"/>
      <c r="Q398" s="211" t="n"/>
    </row>
    <row r="399" ht="15.75" customHeight="1" s="140">
      <c r="A399" s="211" t="n"/>
      <c r="B399" s="211" t="n"/>
      <c r="C399" s="239" t="n"/>
      <c r="D399" s="239" t="n"/>
      <c r="E399" s="239" t="n"/>
      <c r="F399" s="211" t="n"/>
      <c r="G399" s="211" t="n"/>
      <c r="H399" s="211" t="n"/>
      <c r="I399" s="211" t="n"/>
      <c r="J399" s="211" t="n"/>
      <c r="K399" s="211" t="n"/>
      <c r="L399" s="211" t="n"/>
      <c r="M399" s="211" t="n"/>
      <c r="N399" s="211" t="n"/>
      <c r="O399" s="211" t="n"/>
      <c r="P399" s="211" t="n"/>
      <c r="Q399" s="211" t="n"/>
    </row>
    <row r="400" ht="15.75" customHeight="1" s="140">
      <c r="A400" s="211" t="n"/>
      <c r="B400" s="211" t="n"/>
      <c r="C400" s="239" t="n"/>
      <c r="D400" s="239" t="n"/>
      <c r="E400" s="239" t="n"/>
      <c r="F400" s="211" t="n"/>
      <c r="G400" s="211" t="n"/>
      <c r="H400" s="211" t="n"/>
      <c r="I400" s="211" t="n"/>
      <c r="J400" s="211" t="n"/>
      <c r="K400" s="211" t="n"/>
      <c r="L400" s="211" t="n"/>
      <c r="M400" s="211" t="n"/>
      <c r="N400" s="211" t="n"/>
      <c r="O400" s="211" t="n"/>
      <c r="P400" s="211" t="n"/>
      <c r="Q400" s="211" t="n"/>
    </row>
    <row r="401" ht="15.75" customHeight="1" s="140">
      <c r="A401" s="211" t="n"/>
      <c r="B401" s="211" t="n"/>
      <c r="C401" s="239" t="n"/>
      <c r="D401" s="239" t="n"/>
      <c r="E401" s="239" t="n"/>
      <c r="F401" s="211" t="n"/>
      <c r="G401" s="211" t="n"/>
      <c r="H401" s="211" t="n"/>
      <c r="I401" s="211" t="n"/>
      <c r="J401" s="211" t="n"/>
      <c r="K401" s="211" t="n"/>
      <c r="L401" s="211" t="n"/>
      <c r="M401" s="211" t="n"/>
      <c r="N401" s="211" t="n"/>
      <c r="O401" s="211" t="n"/>
      <c r="P401" s="211" t="n"/>
      <c r="Q401" s="211" t="n"/>
    </row>
    <row r="402" ht="15.75" customHeight="1" s="140">
      <c r="A402" s="211" t="n"/>
      <c r="B402" s="211" t="n"/>
      <c r="C402" s="239" t="n"/>
      <c r="D402" s="239" t="n"/>
      <c r="E402" s="239" t="n"/>
      <c r="F402" s="211" t="n"/>
      <c r="G402" s="211" t="n"/>
      <c r="H402" s="211" t="n"/>
      <c r="I402" s="211" t="n"/>
      <c r="J402" s="211" t="n"/>
      <c r="K402" s="211" t="n"/>
      <c r="L402" s="211" t="n"/>
      <c r="M402" s="211" t="n"/>
      <c r="N402" s="211" t="n"/>
      <c r="O402" s="211" t="n"/>
      <c r="P402" s="211" t="n"/>
      <c r="Q402" s="211" t="n"/>
    </row>
    <row r="403" ht="15.75" customHeight="1" s="140">
      <c r="A403" s="211" t="n"/>
      <c r="B403" s="211" t="n"/>
      <c r="C403" s="239" t="n"/>
      <c r="D403" s="239" t="n"/>
      <c r="E403" s="239" t="n"/>
      <c r="F403" s="211" t="n"/>
      <c r="G403" s="211" t="n"/>
      <c r="H403" s="211" t="n"/>
      <c r="I403" s="211" t="n"/>
      <c r="J403" s="211" t="n"/>
      <c r="K403" s="211" t="n"/>
      <c r="L403" s="211" t="n"/>
      <c r="M403" s="211" t="n"/>
      <c r="N403" s="211" t="n"/>
      <c r="O403" s="211" t="n"/>
      <c r="P403" s="211" t="n"/>
      <c r="Q403" s="211" t="n"/>
    </row>
    <row r="404" ht="15.75" customHeight="1" s="140">
      <c r="A404" s="211" t="n"/>
      <c r="B404" s="211" t="n"/>
      <c r="C404" s="239" t="n"/>
      <c r="D404" s="239" t="n"/>
      <c r="E404" s="239" t="n"/>
      <c r="F404" s="211" t="n"/>
      <c r="G404" s="211" t="n"/>
      <c r="H404" s="211" t="n"/>
      <c r="I404" s="211" t="n"/>
      <c r="J404" s="211" t="n"/>
      <c r="K404" s="211" t="n"/>
      <c r="L404" s="211" t="n"/>
      <c r="M404" s="211" t="n"/>
      <c r="N404" s="211" t="n"/>
      <c r="O404" s="211" t="n"/>
      <c r="P404" s="211" t="n"/>
      <c r="Q404" s="211" t="n"/>
    </row>
    <row r="405" ht="15.75" customHeight="1" s="140">
      <c r="A405" s="211" t="n"/>
      <c r="B405" s="211" t="n"/>
      <c r="C405" s="239" t="n"/>
      <c r="D405" s="239" t="n"/>
      <c r="E405" s="239" t="n"/>
      <c r="F405" s="211" t="n"/>
      <c r="G405" s="211" t="n"/>
      <c r="H405" s="211" t="n"/>
      <c r="I405" s="211" t="n"/>
      <c r="J405" s="211" t="n"/>
      <c r="K405" s="211" t="n"/>
      <c r="L405" s="211" t="n"/>
      <c r="M405" s="211" t="n"/>
      <c r="N405" s="211" t="n"/>
      <c r="O405" s="211" t="n"/>
      <c r="P405" s="211" t="n"/>
      <c r="Q405" s="211" t="n"/>
    </row>
    <row r="406" ht="15.75" customHeight="1" s="140">
      <c r="A406" s="211" t="n"/>
      <c r="B406" s="211" t="n"/>
      <c r="C406" s="239" t="n"/>
      <c r="D406" s="239" t="n"/>
      <c r="E406" s="239" t="n"/>
      <c r="F406" s="211" t="n"/>
      <c r="G406" s="211" t="n"/>
      <c r="H406" s="211" t="n"/>
      <c r="I406" s="211" t="n"/>
      <c r="J406" s="211" t="n"/>
      <c r="K406" s="211" t="n"/>
      <c r="L406" s="211" t="n"/>
      <c r="M406" s="211" t="n"/>
      <c r="N406" s="211" t="n"/>
      <c r="O406" s="211" t="n"/>
      <c r="P406" s="211" t="n"/>
      <c r="Q406" s="211" t="n"/>
    </row>
    <row r="407" ht="15.75" customHeight="1" s="140">
      <c r="A407" s="211" t="n"/>
      <c r="B407" s="211" t="n"/>
      <c r="C407" s="239" t="n"/>
      <c r="D407" s="239" t="n"/>
      <c r="E407" s="239" t="n"/>
      <c r="F407" s="211" t="n"/>
      <c r="G407" s="211" t="n"/>
      <c r="H407" s="211" t="n"/>
      <c r="I407" s="211" t="n"/>
      <c r="J407" s="211" t="n"/>
      <c r="K407" s="211" t="n"/>
      <c r="L407" s="211" t="n"/>
      <c r="M407" s="211" t="n"/>
      <c r="N407" s="211" t="n"/>
      <c r="O407" s="211" t="n"/>
      <c r="P407" s="211" t="n"/>
      <c r="Q407" s="211" t="n"/>
    </row>
    <row r="408" ht="15.75" customHeight="1" s="140">
      <c r="A408" s="211" t="n"/>
      <c r="B408" s="211" t="n"/>
      <c r="C408" s="239" t="n"/>
      <c r="D408" s="239" t="n"/>
      <c r="E408" s="239" t="n"/>
      <c r="F408" s="211" t="n"/>
      <c r="G408" s="211" t="n"/>
      <c r="H408" s="211" t="n"/>
      <c r="I408" s="211" t="n"/>
      <c r="J408" s="211" t="n"/>
      <c r="K408" s="211" t="n"/>
      <c r="L408" s="211" t="n"/>
      <c r="M408" s="211" t="n"/>
      <c r="N408" s="211" t="n"/>
      <c r="O408" s="211" t="n"/>
      <c r="P408" s="211" t="n"/>
      <c r="Q408" s="211" t="n"/>
    </row>
    <row r="409" ht="15.75" customHeight="1" s="140">
      <c r="A409" s="211" t="n"/>
      <c r="B409" s="211" t="n"/>
      <c r="C409" s="239" t="n"/>
      <c r="D409" s="239" t="n"/>
      <c r="E409" s="239" t="n"/>
      <c r="F409" s="211" t="n"/>
      <c r="G409" s="211" t="n"/>
      <c r="H409" s="211" t="n"/>
      <c r="I409" s="211" t="n"/>
      <c r="J409" s="211" t="n"/>
      <c r="K409" s="211" t="n"/>
      <c r="L409" s="211" t="n"/>
      <c r="M409" s="211" t="n"/>
      <c r="N409" s="211" t="n"/>
      <c r="O409" s="211" t="n"/>
      <c r="P409" s="211" t="n"/>
      <c r="Q409" s="211" t="n"/>
    </row>
    <row r="410" ht="15.75" customHeight="1" s="140">
      <c r="A410" s="211" t="n"/>
      <c r="B410" s="211" t="n"/>
      <c r="C410" s="239" t="n"/>
      <c r="D410" s="239" t="n"/>
      <c r="E410" s="239" t="n"/>
      <c r="F410" s="211" t="n"/>
      <c r="G410" s="211" t="n"/>
      <c r="H410" s="211" t="n"/>
      <c r="I410" s="211" t="n"/>
      <c r="J410" s="211" t="n"/>
      <c r="K410" s="211" t="n"/>
      <c r="L410" s="211" t="n"/>
      <c r="M410" s="211" t="n"/>
      <c r="N410" s="211" t="n"/>
      <c r="O410" s="211" t="n"/>
      <c r="P410" s="211" t="n"/>
      <c r="Q410" s="211" t="n"/>
    </row>
    <row r="411" ht="15.75" customHeight="1" s="140">
      <c r="A411" s="211" t="n"/>
      <c r="B411" s="211" t="n"/>
      <c r="C411" s="239" t="n"/>
      <c r="D411" s="239" t="n"/>
      <c r="E411" s="239" t="n"/>
      <c r="F411" s="211" t="n"/>
      <c r="G411" s="211" t="n"/>
      <c r="H411" s="211" t="n"/>
      <c r="I411" s="211" t="n"/>
      <c r="J411" s="211" t="n"/>
      <c r="K411" s="211" t="n"/>
      <c r="L411" s="211" t="n"/>
      <c r="M411" s="211" t="n"/>
      <c r="N411" s="211" t="n"/>
      <c r="O411" s="211" t="n"/>
      <c r="P411" s="211" t="n"/>
      <c r="Q411" s="211" t="n"/>
    </row>
    <row r="412" ht="15.75" customHeight="1" s="140">
      <c r="A412" s="211" t="n"/>
      <c r="B412" s="211" t="n"/>
      <c r="C412" s="239" t="n"/>
      <c r="D412" s="239" t="n"/>
      <c r="E412" s="239" t="n"/>
      <c r="F412" s="211" t="n"/>
      <c r="G412" s="211" t="n"/>
      <c r="H412" s="211" t="n"/>
      <c r="I412" s="211" t="n"/>
      <c r="J412" s="211" t="n"/>
      <c r="K412" s="211" t="n"/>
      <c r="L412" s="211" t="n"/>
      <c r="M412" s="211" t="n"/>
      <c r="N412" s="211" t="n"/>
      <c r="O412" s="211" t="n"/>
      <c r="P412" s="211" t="n"/>
      <c r="Q412" s="211" t="n"/>
    </row>
    <row r="413" ht="15.75" customHeight="1" s="140">
      <c r="A413" s="211" t="n"/>
      <c r="B413" s="211" t="n"/>
      <c r="C413" s="239" t="n"/>
      <c r="D413" s="239" t="n"/>
      <c r="E413" s="239" t="n"/>
      <c r="F413" s="211" t="n"/>
      <c r="G413" s="211" t="n"/>
      <c r="H413" s="211" t="n"/>
      <c r="I413" s="211" t="n"/>
      <c r="J413" s="211" t="n"/>
      <c r="K413" s="211" t="n"/>
      <c r="L413" s="211" t="n"/>
      <c r="M413" s="211" t="n"/>
      <c r="N413" s="211" t="n"/>
      <c r="O413" s="211" t="n"/>
      <c r="P413" s="211" t="n"/>
      <c r="Q413" s="211" t="n"/>
    </row>
    <row r="414" ht="15.75" customHeight="1" s="140">
      <c r="A414" s="211" t="n"/>
      <c r="B414" s="211" t="n"/>
      <c r="C414" s="239" t="n"/>
      <c r="D414" s="239" t="n"/>
      <c r="E414" s="239" t="n"/>
      <c r="F414" s="211" t="n"/>
      <c r="G414" s="211" t="n"/>
      <c r="H414" s="211" t="n"/>
      <c r="I414" s="211" t="n"/>
      <c r="J414" s="211" t="n"/>
      <c r="K414" s="211" t="n"/>
      <c r="L414" s="211" t="n"/>
      <c r="M414" s="211" t="n"/>
      <c r="N414" s="211" t="n"/>
      <c r="O414" s="211" t="n"/>
      <c r="P414" s="211" t="n"/>
      <c r="Q414" s="211" t="n"/>
    </row>
    <row r="415" ht="15.75" customHeight="1" s="140">
      <c r="A415" s="211" t="n"/>
      <c r="B415" s="211" t="n"/>
      <c r="C415" s="239" t="n"/>
      <c r="D415" s="239" t="n"/>
      <c r="E415" s="239" t="n"/>
      <c r="F415" s="211" t="n"/>
      <c r="G415" s="211" t="n"/>
      <c r="H415" s="211" t="n"/>
      <c r="I415" s="211" t="n"/>
      <c r="J415" s="211" t="n"/>
      <c r="K415" s="211" t="n"/>
      <c r="L415" s="211" t="n"/>
      <c r="M415" s="211" t="n"/>
      <c r="N415" s="211" t="n"/>
      <c r="O415" s="211" t="n"/>
      <c r="P415" s="211" t="n"/>
      <c r="Q415" s="211" t="n"/>
    </row>
    <row r="416" ht="15.75" customHeight="1" s="140">
      <c r="A416" s="211" t="n"/>
      <c r="B416" s="211" t="n"/>
      <c r="C416" s="239" t="n"/>
      <c r="D416" s="239" t="n"/>
      <c r="E416" s="239" t="n"/>
      <c r="F416" s="211" t="n"/>
      <c r="G416" s="211" t="n"/>
      <c r="H416" s="211" t="n"/>
      <c r="I416" s="211" t="n"/>
      <c r="J416" s="211" t="n"/>
      <c r="K416" s="211" t="n"/>
      <c r="L416" s="211" t="n"/>
      <c r="M416" s="211" t="n"/>
      <c r="N416" s="211" t="n"/>
      <c r="O416" s="211" t="n"/>
      <c r="P416" s="211" t="n"/>
      <c r="Q416" s="211" t="n"/>
    </row>
    <row r="417" ht="15.75" customHeight="1" s="140">
      <c r="A417" s="211" t="n"/>
      <c r="B417" s="211" t="n"/>
      <c r="C417" s="239" t="n"/>
      <c r="D417" s="239" t="n"/>
      <c r="E417" s="239" t="n"/>
      <c r="F417" s="211" t="n"/>
      <c r="G417" s="211" t="n"/>
      <c r="H417" s="211" t="n"/>
      <c r="I417" s="211" t="n"/>
      <c r="J417" s="211" t="n"/>
      <c r="K417" s="211" t="n"/>
      <c r="L417" s="211" t="n"/>
      <c r="M417" s="211" t="n"/>
      <c r="N417" s="211" t="n"/>
      <c r="O417" s="211" t="n"/>
      <c r="P417" s="211" t="n"/>
      <c r="Q417" s="211" t="n"/>
    </row>
    <row r="418" ht="15.75" customHeight="1" s="140">
      <c r="A418" s="211" t="n"/>
      <c r="B418" s="211" t="n"/>
      <c r="C418" s="239" t="n"/>
      <c r="D418" s="239" t="n"/>
      <c r="E418" s="239" t="n"/>
      <c r="F418" s="211" t="n"/>
      <c r="G418" s="211" t="n"/>
      <c r="H418" s="211" t="n"/>
      <c r="I418" s="211" t="n"/>
      <c r="J418" s="211" t="n"/>
      <c r="K418" s="211" t="n"/>
      <c r="L418" s="211" t="n"/>
      <c r="M418" s="211" t="n"/>
      <c r="N418" s="211" t="n"/>
      <c r="O418" s="211" t="n"/>
      <c r="P418" s="211" t="n"/>
      <c r="Q418" s="211" t="n"/>
    </row>
    <row r="419" ht="15.75" customHeight="1" s="140">
      <c r="A419" s="211" t="n"/>
      <c r="B419" s="211" t="n"/>
      <c r="C419" s="239" t="n"/>
      <c r="D419" s="239" t="n"/>
      <c r="E419" s="239" t="n"/>
      <c r="F419" s="211" t="n"/>
      <c r="G419" s="211" t="n"/>
      <c r="H419" s="211" t="n"/>
      <c r="I419" s="211" t="n"/>
      <c r="J419" s="211" t="n"/>
      <c r="K419" s="211" t="n"/>
      <c r="L419" s="211" t="n"/>
      <c r="M419" s="211" t="n"/>
      <c r="N419" s="211" t="n"/>
      <c r="O419" s="211" t="n"/>
      <c r="P419" s="211" t="n"/>
      <c r="Q419" s="211" t="n"/>
    </row>
    <row r="420" ht="15.75" customHeight="1" s="140">
      <c r="A420" s="211" t="n"/>
      <c r="B420" s="211" t="n"/>
      <c r="C420" s="239" t="n"/>
      <c r="D420" s="239" t="n"/>
      <c r="E420" s="239" t="n"/>
      <c r="F420" s="211" t="n"/>
      <c r="G420" s="211" t="n"/>
      <c r="H420" s="211" t="n"/>
      <c r="I420" s="211" t="n"/>
      <c r="J420" s="211" t="n"/>
      <c r="K420" s="211" t="n"/>
      <c r="L420" s="211" t="n"/>
      <c r="M420" s="211" t="n"/>
      <c r="N420" s="211" t="n"/>
      <c r="O420" s="211" t="n"/>
      <c r="P420" s="211" t="n"/>
      <c r="Q420" s="211" t="n"/>
    </row>
    <row r="421" ht="15.75" customHeight="1" s="140">
      <c r="A421" s="211" t="n"/>
      <c r="B421" s="211" t="n"/>
      <c r="C421" s="239" t="n"/>
      <c r="D421" s="239" t="n"/>
      <c r="E421" s="239" t="n"/>
      <c r="F421" s="211" t="n"/>
      <c r="G421" s="211" t="n"/>
      <c r="H421" s="211" t="n"/>
      <c r="I421" s="211" t="n"/>
      <c r="J421" s="211" t="n"/>
      <c r="K421" s="211" t="n"/>
      <c r="L421" s="211" t="n"/>
      <c r="M421" s="211" t="n"/>
      <c r="N421" s="211" t="n"/>
      <c r="O421" s="211" t="n"/>
      <c r="P421" s="211" t="n"/>
      <c r="Q421" s="211" t="n"/>
    </row>
    <row r="422" ht="15.75" customHeight="1" s="140">
      <c r="A422" s="211" t="n"/>
      <c r="B422" s="211" t="n"/>
      <c r="C422" s="239" t="n"/>
      <c r="D422" s="239" t="n"/>
      <c r="E422" s="239" t="n"/>
      <c r="F422" s="211" t="n"/>
      <c r="G422" s="211" t="n"/>
      <c r="H422" s="211" t="n"/>
      <c r="I422" s="211" t="n"/>
      <c r="J422" s="211" t="n"/>
      <c r="K422" s="211" t="n"/>
      <c r="L422" s="211" t="n"/>
      <c r="M422" s="211" t="n"/>
      <c r="N422" s="211" t="n"/>
      <c r="O422" s="211" t="n"/>
      <c r="P422" s="211" t="n"/>
      <c r="Q422" s="211" t="n"/>
    </row>
    <row r="423" ht="15.75" customHeight="1" s="140">
      <c r="A423" s="211" t="n"/>
      <c r="B423" s="211" t="n"/>
      <c r="C423" s="239" t="n"/>
      <c r="D423" s="239" t="n"/>
      <c r="E423" s="239" t="n"/>
      <c r="F423" s="211" t="n"/>
      <c r="G423" s="211" t="n"/>
      <c r="H423" s="211" t="n"/>
      <c r="I423" s="211" t="n"/>
      <c r="J423" s="211" t="n"/>
      <c r="K423" s="211" t="n"/>
      <c r="L423" s="211" t="n"/>
      <c r="M423" s="211" t="n"/>
      <c r="N423" s="211" t="n"/>
      <c r="O423" s="211" t="n"/>
      <c r="P423" s="211" t="n"/>
      <c r="Q423" s="211" t="n"/>
    </row>
    <row r="424" ht="15.75" customHeight="1" s="140">
      <c r="A424" s="211" t="n"/>
      <c r="B424" s="211" t="n"/>
      <c r="C424" s="239" t="n"/>
      <c r="D424" s="239" t="n"/>
      <c r="E424" s="239" t="n"/>
      <c r="F424" s="211" t="n"/>
      <c r="G424" s="211" t="n"/>
      <c r="H424" s="211" t="n"/>
      <c r="I424" s="211" t="n"/>
      <c r="J424" s="211" t="n"/>
      <c r="K424" s="211" t="n"/>
      <c r="L424" s="211" t="n"/>
      <c r="M424" s="211" t="n"/>
      <c r="N424" s="211" t="n"/>
      <c r="O424" s="211" t="n"/>
      <c r="P424" s="211" t="n"/>
      <c r="Q424" s="211" t="n"/>
    </row>
    <row r="425" ht="15.75" customHeight="1" s="140">
      <c r="A425" s="211" t="n"/>
      <c r="B425" s="211" t="n"/>
      <c r="C425" s="239" t="n"/>
      <c r="D425" s="239" t="n"/>
      <c r="E425" s="239" t="n"/>
      <c r="F425" s="211" t="n"/>
      <c r="G425" s="211" t="n"/>
      <c r="H425" s="211" t="n"/>
      <c r="I425" s="211" t="n"/>
      <c r="J425" s="211" t="n"/>
      <c r="K425" s="211" t="n"/>
      <c r="L425" s="211" t="n"/>
      <c r="M425" s="211" t="n"/>
      <c r="N425" s="211" t="n"/>
      <c r="O425" s="211" t="n"/>
      <c r="P425" s="211" t="n"/>
      <c r="Q425" s="211" t="n"/>
    </row>
    <row r="426" ht="15.75" customHeight="1" s="140">
      <c r="A426" s="211" t="n"/>
      <c r="B426" s="211" t="n"/>
      <c r="C426" s="239" t="n"/>
      <c r="D426" s="239" t="n"/>
      <c r="E426" s="239" t="n"/>
      <c r="F426" s="211" t="n"/>
      <c r="G426" s="211" t="n"/>
      <c r="H426" s="211" t="n"/>
      <c r="I426" s="211" t="n"/>
      <c r="J426" s="211" t="n"/>
      <c r="K426" s="211" t="n"/>
      <c r="L426" s="211" t="n"/>
      <c r="M426" s="211" t="n"/>
      <c r="N426" s="211" t="n"/>
      <c r="O426" s="211" t="n"/>
      <c r="P426" s="211" t="n"/>
      <c r="Q426" s="211" t="n"/>
    </row>
    <row r="427" ht="15.75" customHeight="1" s="140">
      <c r="A427" s="211" t="n"/>
      <c r="B427" s="211" t="n"/>
      <c r="C427" s="239" t="n"/>
      <c r="D427" s="239" t="n"/>
      <c r="E427" s="239" t="n"/>
      <c r="F427" s="211" t="n"/>
      <c r="G427" s="211" t="n"/>
      <c r="H427" s="211" t="n"/>
      <c r="I427" s="211" t="n"/>
      <c r="J427" s="211" t="n"/>
      <c r="K427" s="211" t="n"/>
      <c r="L427" s="211" t="n"/>
      <c r="M427" s="211" t="n"/>
      <c r="N427" s="211" t="n"/>
      <c r="O427" s="211" t="n"/>
      <c r="P427" s="211" t="n"/>
      <c r="Q427" s="211" t="n"/>
    </row>
    <row r="428" ht="15.75" customHeight="1" s="140">
      <c r="A428" s="211" t="n"/>
      <c r="B428" s="211" t="n"/>
      <c r="C428" s="239" t="n"/>
      <c r="D428" s="239" t="n"/>
      <c r="E428" s="239" t="n"/>
      <c r="F428" s="211" t="n"/>
      <c r="G428" s="211" t="n"/>
      <c r="H428" s="211" t="n"/>
      <c r="I428" s="211" t="n"/>
      <c r="J428" s="211" t="n"/>
      <c r="K428" s="211" t="n"/>
      <c r="L428" s="211" t="n"/>
      <c r="M428" s="211" t="n"/>
      <c r="N428" s="211" t="n"/>
      <c r="O428" s="211" t="n"/>
      <c r="P428" s="211" t="n"/>
      <c r="Q428" s="211" t="n"/>
    </row>
    <row r="429" ht="15.75" customHeight="1" s="140">
      <c r="A429" s="211" t="n"/>
      <c r="B429" s="211" t="n"/>
      <c r="C429" s="239" t="n"/>
      <c r="D429" s="239" t="n"/>
      <c r="E429" s="239" t="n"/>
      <c r="F429" s="211" t="n"/>
      <c r="G429" s="211" t="n"/>
      <c r="H429" s="211" t="n"/>
      <c r="I429" s="211" t="n"/>
      <c r="J429" s="211" t="n"/>
      <c r="K429" s="211" t="n"/>
      <c r="L429" s="211" t="n"/>
      <c r="M429" s="211" t="n"/>
      <c r="N429" s="211" t="n"/>
      <c r="O429" s="211" t="n"/>
      <c r="P429" s="211" t="n"/>
      <c r="Q429" s="211" t="n"/>
    </row>
    <row r="430" ht="15.75" customHeight="1" s="140">
      <c r="A430" s="211" t="n"/>
      <c r="B430" s="211" t="n"/>
      <c r="C430" s="239" t="n"/>
      <c r="D430" s="239" t="n"/>
      <c r="E430" s="239" t="n"/>
      <c r="F430" s="211" t="n"/>
      <c r="G430" s="211" t="n"/>
      <c r="H430" s="211" t="n"/>
      <c r="I430" s="211" t="n"/>
      <c r="J430" s="211" t="n"/>
      <c r="K430" s="211" t="n"/>
      <c r="L430" s="211" t="n"/>
      <c r="M430" s="211" t="n"/>
      <c r="N430" s="211" t="n"/>
      <c r="O430" s="211" t="n"/>
      <c r="P430" s="211" t="n"/>
      <c r="Q430" s="211" t="n"/>
    </row>
    <row r="431" ht="15.75" customHeight="1" s="140">
      <c r="A431" s="211" t="n"/>
      <c r="B431" s="211" t="n"/>
      <c r="C431" s="239" t="n"/>
      <c r="D431" s="239" t="n"/>
      <c r="E431" s="239" t="n"/>
      <c r="F431" s="211" t="n"/>
      <c r="G431" s="211" t="n"/>
      <c r="H431" s="211" t="n"/>
      <c r="I431" s="211" t="n"/>
      <c r="J431" s="211" t="n"/>
      <c r="K431" s="211" t="n"/>
      <c r="L431" s="211" t="n"/>
      <c r="M431" s="211" t="n"/>
      <c r="N431" s="211" t="n"/>
      <c r="O431" s="211" t="n"/>
      <c r="P431" s="211" t="n"/>
      <c r="Q431" s="211" t="n"/>
    </row>
    <row r="432" ht="15.75" customHeight="1" s="140">
      <c r="A432" s="211" t="n"/>
      <c r="B432" s="211" t="n"/>
      <c r="C432" s="239" t="n"/>
      <c r="D432" s="239" t="n"/>
      <c r="E432" s="239" t="n"/>
      <c r="F432" s="211" t="n"/>
      <c r="G432" s="211" t="n"/>
      <c r="H432" s="211" t="n"/>
      <c r="I432" s="211" t="n"/>
      <c r="J432" s="211" t="n"/>
      <c r="K432" s="211" t="n"/>
      <c r="L432" s="211" t="n"/>
      <c r="M432" s="211" t="n"/>
      <c r="N432" s="211" t="n"/>
      <c r="O432" s="211" t="n"/>
      <c r="P432" s="211" t="n"/>
      <c r="Q432" s="211" t="n"/>
    </row>
    <row r="433" ht="15.75" customHeight="1" s="140">
      <c r="A433" s="211" t="n"/>
      <c r="B433" s="211" t="n"/>
      <c r="C433" s="239" t="n"/>
      <c r="D433" s="239" t="n"/>
      <c r="E433" s="239" t="n"/>
      <c r="F433" s="211" t="n"/>
      <c r="G433" s="211" t="n"/>
      <c r="H433" s="211" t="n"/>
      <c r="I433" s="211" t="n"/>
      <c r="J433" s="211" t="n"/>
      <c r="K433" s="211" t="n"/>
      <c r="L433" s="211" t="n"/>
      <c r="M433" s="211" t="n"/>
      <c r="N433" s="211" t="n"/>
      <c r="O433" s="211" t="n"/>
      <c r="P433" s="211" t="n"/>
      <c r="Q433" s="211" t="n"/>
    </row>
    <row r="434" ht="15.75" customHeight="1" s="140">
      <c r="A434" s="211" t="n"/>
      <c r="B434" s="211" t="n"/>
      <c r="C434" s="239" t="n"/>
      <c r="D434" s="239" t="n"/>
      <c r="E434" s="239" t="n"/>
      <c r="F434" s="211" t="n"/>
      <c r="G434" s="211" t="n"/>
      <c r="H434" s="211" t="n"/>
      <c r="I434" s="211" t="n"/>
      <c r="J434" s="211" t="n"/>
      <c r="K434" s="211" t="n"/>
      <c r="L434" s="211" t="n"/>
      <c r="M434" s="211" t="n"/>
      <c r="N434" s="211" t="n"/>
      <c r="O434" s="211" t="n"/>
      <c r="P434" s="211" t="n"/>
      <c r="Q434" s="211" t="n"/>
    </row>
    <row r="435" ht="15.75" customHeight="1" s="140">
      <c r="A435" s="211" t="n"/>
      <c r="B435" s="211" t="n"/>
      <c r="C435" s="239" t="n"/>
      <c r="D435" s="239" t="n"/>
      <c r="E435" s="239" t="n"/>
      <c r="F435" s="211" t="n"/>
      <c r="G435" s="211" t="n"/>
      <c r="H435" s="211" t="n"/>
      <c r="I435" s="211" t="n"/>
      <c r="J435" s="211" t="n"/>
      <c r="K435" s="211" t="n"/>
      <c r="L435" s="211" t="n"/>
      <c r="M435" s="211" t="n"/>
      <c r="N435" s="211" t="n"/>
      <c r="O435" s="211" t="n"/>
      <c r="P435" s="211" t="n"/>
      <c r="Q435" s="211" t="n"/>
    </row>
    <row r="436" ht="15.75" customHeight="1" s="140">
      <c r="A436" s="211" t="n"/>
      <c r="B436" s="211" t="n"/>
      <c r="C436" s="239" t="n"/>
      <c r="D436" s="239" t="n"/>
      <c r="E436" s="239" t="n"/>
      <c r="F436" s="211" t="n"/>
      <c r="G436" s="211" t="n"/>
      <c r="H436" s="211" t="n"/>
      <c r="I436" s="211" t="n"/>
      <c r="J436" s="211" t="n"/>
      <c r="K436" s="211" t="n"/>
      <c r="L436" s="211" t="n"/>
      <c r="M436" s="211" t="n"/>
      <c r="N436" s="211" t="n"/>
      <c r="O436" s="211" t="n"/>
      <c r="P436" s="211" t="n"/>
      <c r="Q436" s="211" t="n"/>
    </row>
    <row r="437" ht="15.75" customHeight="1" s="140">
      <c r="A437" s="211" t="n"/>
      <c r="B437" s="211" t="n"/>
      <c r="C437" s="239" t="n"/>
      <c r="D437" s="239" t="n"/>
      <c r="E437" s="239" t="n"/>
      <c r="F437" s="211" t="n"/>
      <c r="G437" s="211" t="n"/>
      <c r="H437" s="211" t="n"/>
      <c r="I437" s="211" t="n"/>
      <c r="J437" s="211" t="n"/>
      <c r="K437" s="211" t="n"/>
      <c r="L437" s="211" t="n"/>
      <c r="M437" s="211" t="n"/>
      <c r="N437" s="211" t="n"/>
      <c r="O437" s="211" t="n"/>
      <c r="P437" s="211" t="n"/>
      <c r="Q437" s="211" t="n"/>
    </row>
    <row r="438" ht="15.75" customHeight="1" s="140">
      <c r="A438" s="211" t="n"/>
      <c r="B438" s="211" t="n"/>
      <c r="C438" s="239" t="n"/>
      <c r="D438" s="239" t="n"/>
      <c r="E438" s="239" t="n"/>
      <c r="F438" s="211" t="n"/>
      <c r="G438" s="211" t="n"/>
      <c r="H438" s="211" t="n"/>
      <c r="I438" s="211" t="n"/>
      <c r="J438" s="211" t="n"/>
      <c r="K438" s="211" t="n"/>
      <c r="L438" s="211" t="n"/>
      <c r="M438" s="211" t="n"/>
      <c r="N438" s="211" t="n"/>
      <c r="O438" s="211" t="n"/>
      <c r="P438" s="211" t="n"/>
      <c r="Q438" s="211" t="n"/>
    </row>
    <row r="439" ht="15.75" customHeight="1" s="140">
      <c r="A439" s="211" t="n"/>
      <c r="B439" s="211" t="n"/>
      <c r="C439" s="239" t="n"/>
      <c r="D439" s="239" t="n"/>
      <c r="E439" s="239" t="n"/>
      <c r="F439" s="211" t="n"/>
      <c r="G439" s="211" t="n"/>
      <c r="H439" s="211" t="n"/>
      <c r="I439" s="211" t="n"/>
      <c r="J439" s="211" t="n"/>
      <c r="K439" s="211" t="n"/>
      <c r="L439" s="211" t="n"/>
      <c r="M439" s="211" t="n"/>
      <c r="N439" s="211" t="n"/>
      <c r="O439" s="211" t="n"/>
      <c r="P439" s="211" t="n"/>
      <c r="Q439" s="211" t="n"/>
    </row>
    <row r="440" ht="15.75" customHeight="1" s="140">
      <c r="A440" s="211" t="n"/>
      <c r="B440" s="211" t="n"/>
      <c r="C440" s="239" t="n"/>
      <c r="D440" s="239" t="n"/>
      <c r="E440" s="239" t="n"/>
      <c r="F440" s="211" t="n"/>
      <c r="G440" s="211" t="n"/>
      <c r="H440" s="211" t="n"/>
      <c r="I440" s="211" t="n"/>
      <c r="J440" s="211" t="n"/>
      <c r="K440" s="211" t="n"/>
      <c r="L440" s="211" t="n"/>
      <c r="M440" s="211" t="n"/>
      <c r="N440" s="211" t="n"/>
      <c r="O440" s="211" t="n"/>
      <c r="P440" s="211" t="n"/>
      <c r="Q440" s="211" t="n"/>
    </row>
    <row r="441" ht="15.75" customHeight="1" s="140">
      <c r="A441" s="211" t="n"/>
      <c r="B441" s="211" t="n"/>
      <c r="C441" s="239" t="n"/>
      <c r="D441" s="239" t="n"/>
      <c r="E441" s="239" t="n"/>
      <c r="F441" s="211" t="n"/>
      <c r="G441" s="211" t="n"/>
      <c r="H441" s="211" t="n"/>
      <c r="I441" s="211" t="n"/>
      <c r="J441" s="211" t="n"/>
      <c r="K441" s="211" t="n"/>
      <c r="L441" s="211" t="n"/>
      <c r="M441" s="211" t="n"/>
      <c r="N441" s="211" t="n"/>
      <c r="O441" s="211" t="n"/>
      <c r="P441" s="211" t="n"/>
      <c r="Q441" s="211" t="n"/>
    </row>
    <row r="442" ht="15.75" customHeight="1" s="140">
      <c r="A442" s="211" t="n"/>
      <c r="B442" s="211" t="n"/>
      <c r="C442" s="239" t="n"/>
      <c r="D442" s="239" t="n"/>
      <c r="E442" s="239" t="n"/>
      <c r="F442" s="211" t="n"/>
      <c r="G442" s="211" t="n"/>
      <c r="H442" s="211" t="n"/>
      <c r="I442" s="211" t="n"/>
      <c r="J442" s="211" t="n"/>
      <c r="K442" s="211" t="n"/>
      <c r="L442" s="211" t="n"/>
      <c r="M442" s="211" t="n"/>
      <c r="N442" s="211" t="n"/>
      <c r="O442" s="211" t="n"/>
      <c r="P442" s="211" t="n"/>
      <c r="Q442" s="211" t="n"/>
    </row>
    <row r="443" ht="15.75" customHeight="1" s="140">
      <c r="A443" s="211" t="n"/>
      <c r="B443" s="211" t="n"/>
      <c r="C443" s="239" t="n"/>
      <c r="D443" s="239" t="n"/>
      <c r="E443" s="239" t="n"/>
      <c r="F443" s="211" t="n"/>
      <c r="G443" s="211" t="n"/>
      <c r="H443" s="211" t="n"/>
      <c r="I443" s="211" t="n"/>
      <c r="J443" s="211" t="n"/>
      <c r="K443" s="211" t="n"/>
      <c r="L443" s="211" t="n"/>
      <c r="M443" s="211" t="n"/>
      <c r="N443" s="211" t="n"/>
      <c r="O443" s="211" t="n"/>
      <c r="P443" s="211" t="n"/>
      <c r="Q443" s="211" t="n"/>
    </row>
    <row r="444" ht="15.75" customHeight="1" s="140">
      <c r="A444" s="211" t="n"/>
      <c r="B444" s="211" t="n"/>
      <c r="C444" s="239" t="n"/>
      <c r="D444" s="239" t="n"/>
      <c r="E444" s="239" t="n"/>
      <c r="F444" s="211" t="n"/>
      <c r="G444" s="211" t="n"/>
      <c r="H444" s="211" t="n"/>
      <c r="I444" s="211" t="n"/>
      <c r="J444" s="211" t="n"/>
      <c r="K444" s="211" t="n"/>
      <c r="L444" s="211" t="n"/>
      <c r="M444" s="211" t="n"/>
      <c r="N444" s="211" t="n"/>
      <c r="O444" s="211" t="n"/>
      <c r="P444" s="211" t="n"/>
      <c r="Q444" s="211" t="n"/>
    </row>
    <row r="445" ht="15.75" customHeight="1" s="140">
      <c r="A445" s="211" t="n"/>
      <c r="B445" s="211" t="n"/>
      <c r="C445" s="239" t="n"/>
      <c r="D445" s="239" t="n"/>
      <c r="E445" s="239" t="n"/>
      <c r="F445" s="211" t="n"/>
      <c r="G445" s="211" t="n"/>
      <c r="H445" s="211" t="n"/>
      <c r="I445" s="211" t="n"/>
      <c r="J445" s="211" t="n"/>
      <c r="K445" s="211" t="n"/>
      <c r="L445" s="211" t="n"/>
      <c r="M445" s="211" t="n"/>
      <c r="N445" s="211" t="n"/>
      <c r="O445" s="211" t="n"/>
      <c r="P445" s="211" t="n"/>
      <c r="Q445" s="211" t="n"/>
    </row>
    <row r="446" ht="15.75" customHeight="1" s="140">
      <c r="A446" s="211" t="n"/>
      <c r="B446" s="211" t="n"/>
      <c r="C446" s="239" t="n"/>
      <c r="D446" s="239" t="n"/>
      <c r="E446" s="239" t="n"/>
      <c r="F446" s="211" t="n"/>
      <c r="G446" s="211" t="n"/>
      <c r="H446" s="211" t="n"/>
      <c r="I446" s="211" t="n"/>
      <c r="J446" s="211" t="n"/>
      <c r="K446" s="211" t="n"/>
      <c r="L446" s="211" t="n"/>
      <c r="M446" s="211" t="n"/>
      <c r="N446" s="211" t="n"/>
      <c r="O446" s="211" t="n"/>
      <c r="P446" s="211" t="n"/>
      <c r="Q446" s="211" t="n"/>
    </row>
    <row r="447" ht="15.75" customHeight="1" s="140">
      <c r="A447" s="211" t="n"/>
      <c r="B447" s="211" t="n"/>
      <c r="C447" s="239" t="n"/>
      <c r="D447" s="239" t="n"/>
      <c r="E447" s="239" t="n"/>
      <c r="F447" s="211" t="n"/>
      <c r="G447" s="211" t="n"/>
      <c r="H447" s="211" t="n"/>
      <c r="I447" s="211" t="n"/>
      <c r="J447" s="211" t="n"/>
      <c r="K447" s="211" t="n"/>
      <c r="L447" s="211" t="n"/>
      <c r="M447" s="211" t="n"/>
      <c r="N447" s="211" t="n"/>
      <c r="O447" s="211" t="n"/>
      <c r="P447" s="211" t="n"/>
      <c r="Q447" s="211" t="n"/>
    </row>
    <row r="448" ht="15.75" customHeight="1" s="140">
      <c r="A448" s="211" t="n"/>
      <c r="B448" s="211" t="n"/>
      <c r="C448" s="239" t="n"/>
      <c r="D448" s="239" t="n"/>
      <c r="E448" s="239" t="n"/>
      <c r="F448" s="211" t="n"/>
      <c r="G448" s="211" t="n"/>
      <c r="H448" s="211" t="n"/>
      <c r="I448" s="211" t="n"/>
      <c r="J448" s="211" t="n"/>
      <c r="K448" s="211" t="n"/>
      <c r="L448" s="211" t="n"/>
      <c r="M448" s="211" t="n"/>
      <c r="N448" s="211" t="n"/>
      <c r="O448" s="211" t="n"/>
      <c r="P448" s="211" t="n"/>
      <c r="Q448" s="211" t="n"/>
    </row>
    <row r="449" ht="15.75" customHeight="1" s="140">
      <c r="A449" s="211" t="n"/>
      <c r="B449" s="211" t="n"/>
      <c r="C449" s="239" t="n"/>
      <c r="D449" s="239" t="n"/>
      <c r="E449" s="239" t="n"/>
      <c r="F449" s="211" t="n"/>
      <c r="G449" s="211" t="n"/>
      <c r="H449" s="211" t="n"/>
      <c r="I449" s="211" t="n"/>
      <c r="J449" s="211" t="n"/>
      <c r="K449" s="211" t="n"/>
      <c r="L449" s="211" t="n"/>
      <c r="M449" s="211" t="n"/>
      <c r="N449" s="211" t="n"/>
      <c r="O449" s="211" t="n"/>
      <c r="P449" s="211" t="n"/>
      <c r="Q449" s="211" t="n"/>
    </row>
    <row r="450" ht="15.75" customHeight="1" s="140">
      <c r="A450" s="211" t="n"/>
      <c r="B450" s="211" t="n"/>
      <c r="C450" s="239" t="n"/>
      <c r="D450" s="239" t="n"/>
      <c r="E450" s="239" t="n"/>
      <c r="F450" s="211" t="n"/>
      <c r="G450" s="211" t="n"/>
      <c r="H450" s="211" t="n"/>
      <c r="I450" s="211" t="n"/>
      <c r="J450" s="211" t="n"/>
      <c r="K450" s="211" t="n"/>
      <c r="L450" s="211" t="n"/>
      <c r="M450" s="211" t="n"/>
      <c r="N450" s="211" t="n"/>
      <c r="O450" s="211" t="n"/>
      <c r="P450" s="211" t="n"/>
      <c r="Q450" s="211" t="n"/>
    </row>
    <row r="451" ht="15.75" customHeight="1" s="140">
      <c r="A451" s="211" t="n"/>
      <c r="B451" s="211" t="n"/>
      <c r="C451" s="239" t="n"/>
      <c r="D451" s="239" t="n"/>
      <c r="E451" s="239" t="n"/>
      <c r="F451" s="211" t="n"/>
      <c r="G451" s="211" t="n"/>
      <c r="H451" s="211" t="n"/>
      <c r="I451" s="211" t="n"/>
      <c r="J451" s="211" t="n"/>
      <c r="K451" s="211" t="n"/>
      <c r="L451" s="211" t="n"/>
      <c r="M451" s="211" t="n"/>
      <c r="N451" s="211" t="n"/>
      <c r="O451" s="211" t="n"/>
      <c r="P451" s="211" t="n"/>
      <c r="Q451" s="211" t="n"/>
    </row>
    <row r="452" ht="15.75" customHeight="1" s="140">
      <c r="A452" s="211" t="n"/>
      <c r="B452" s="211" t="n"/>
      <c r="C452" s="239" t="n"/>
      <c r="D452" s="239" t="n"/>
      <c r="E452" s="239" t="n"/>
      <c r="F452" s="211" t="n"/>
      <c r="G452" s="211" t="n"/>
      <c r="H452" s="211" t="n"/>
      <c r="I452" s="211" t="n"/>
      <c r="J452" s="211" t="n"/>
      <c r="K452" s="211" t="n"/>
      <c r="L452" s="211" t="n"/>
      <c r="M452" s="211" t="n"/>
      <c r="N452" s="211" t="n"/>
      <c r="O452" s="211" t="n"/>
      <c r="P452" s="211" t="n"/>
      <c r="Q452" s="211" t="n"/>
    </row>
    <row r="453" ht="15.75" customHeight="1" s="140">
      <c r="A453" s="211" t="n"/>
      <c r="B453" s="211" t="n"/>
      <c r="C453" s="239" t="n"/>
      <c r="D453" s="239" t="n"/>
      <c r="E453" s="239" t="n"/>
      <c r="F453" s="211" t="n"/>
      <c r="G453" s="211" t="n"/>
      <c r="H453" s="211" t="n"/>
      <c r="I453" s="211" t="n"/>
      <c r="J453" s="211" t="n"/>
      <c r="K453" s="211" t="n"/>
      <c r="L453" s="211" t="n"/>
      <c r="M453" s="211" t="n"/>
      <c r="N453" s="211" t="n"/>
      <c r="O453" s="211" t="n"/>
      <c r="P453" s="211" t="n"/>
      <c r="Q453" s="211" t="n"/>
    </row>
    <row r="454" ht="15.75" customHeight="1" s="140">
      <c r="A454" s="211" t="n"/>
      <c r="B454" s="211" t="n"/>
      <c r="C454" s="239" t="n"/>
      <c r="D454" s="239" t="n"/>
      <c r="E454" s="239" t="n"/>
      <c r="F454" s="211" t="n"/>
      <c r="G454" s="211" t="n"/>
      <c r="H454" s="211" t="n"/>
      <c r="I454" s="211" t="n"/>
      <c r="J454" s="211" t="n"/>
      <c r="K454" s="211" t="n"/>
      <c r="L454" s="211" t="n"/>
      <c r="M454" s="211" t="n"/>
      <c r="N454" s="211" t="n"/>
      <c r="O454" s="211" t="n"/>
      <c r="P454" s="211" t="n"/>
      <c r="Q454" s="211" t="n"/>
    </row>
    <row r="455" ht="15.75" customHeight="1" s="140">
      <c r="A455" s="211" t="n"/>
      <c r="B455" s="211" t="n"/>
      <c r="C455" s="239" t="n"/>
      <c r="D455" s="239" t="n"/>
      <c r="E455" s="239" t="n"/>
      <c r="F455" s="211" t="n"/>
      <c r="G455" s="211" t="n"/>
      <c r="H455" s="211" t="n"/>
      <c r="I455" s="211" t="n"/>
      <c r="J455" s="211" t="n"/>
      <c r="K455" s="211" t="n"/>
      <c r="L455" s="211" t="n"/>
      <c r="M455" s="211" t="n"/>
      <c r="N455" s="211" t="n"/>
      <c r="O455" s="211" t="n"/>
      <c r="P455" s="211" t="n"/>
      <c r="Q455" s="211" t="n"/>
    </row>
    <row r="456" ht="15.75" customHeight="1" s="140">
      <c r="A456" s="211" t="n"/>
      <c r="B456" s="211" t="n"/>
      <c r="C456" s="239" t="n"/>
      <c r="D456" s="239" t="n"/>
      <c r="E456" s="239" t="n"/>
      <c r="F456" s="211" t="n"/>
      <c r="G456" s="211" t="n"/>
      <c r="H456" s="211" t="n"/>
      <c r="I456" s="211" t="n"/>
      <c r="J456" s="211" t="n"/>
      <c r="K456" s="211" t="n"/>
      <c r="L456" s="211" t="n"/>
      <c r="M456" s="211" t="n"/>
      <c r="N456" s="211" t="n"/>
      <c r="O456" s="211" t="n"/>
      <c r="P456" s="211" t="n"/>
      <c r="Q456" s="211" t="n"/>
    </row>
    <row r="457" ht="15.75" customHeight="1" s="140">
      <c r="A457" s="211" t="n"/>
      <c r="B457" s="211" t="n"/>
      <c r="C457" s="239" t="n"/>
      <c r="D457" s="239" t="n"/>
      <c r="E457" s="239" t="n"/>
      <c r="F457" s="211" t="n"/>
      <c r="G457" s="211" t="n"/>
      <c r="H457" s="211" t="n"/>
      <c r="I457" s="211" t="n"/>
      <c r="J457" s="211" t="n"/>
      <c r="K457" s="211" t="n"/>
      <c r="L457" s="211" t="n"/>
      <c r="M457" s="211" t="n"/>
      <c r="N457" s="211" t="n"/>
      <c r="O457" s="211" t="n"/>
      <c r="P457" s="211" t="n"/>
      <c r="Q457" s="211" t="n"/>
    </row>
    <row r="458" ht="15.75" customHeight="1" s="140">
      <c r="A458" s="211" t="n"/>
      <c r="B458" s="211" t="n"/>
      <c r="C458" s="239" t="n"/>
      <c r="D458" s="239" t="n"/>
      <c r="E458" s="239" t="n"/>
      <c r="F458" s="211" t="n"/>
      <c r="G458" s="211" t="n"/>
      <c r="H458" s="211" t="n"/>
      <c r="I458" s="211" t="n"/>
      <c r="J458" s="211" t="n"/>
      <c r="K458" s="211" t="n"/>
      <c r="L458" s="211" t="n"/>
      <c r="M458" s="211" t="n"/>
      <c r="N458" s="211" t="n"/>
      <c r="O458" s="211" t="n"/>
      <c r="P458" s="211" t="n"/>
      <c r="Q458" s="211" t="n"/>
    </row>
    <row r="459" ht="15.75" customHeight="1" s="140">
      <c r="A459" s="211" t="n"/>
      <c r="B459" s="211" t="n"/>
      <c r="C459" s="239" t="n"/>
      <c r="D459" s="239" t="n"/>
      <c r="E459" s="239" t="n"/>
      <c r="F459" s="211" t="n"/>
      <c r="G459" s="211" t="n"/>
      <c r="H459" s="211" t="n"/>
      <c r="I459" s="211" t="n"/>
      <c r="J459" s="211" t="n"/>
      <c r="K459" s="211" t="n"/>
      <c r="L459" s="211" t="n"/>
      <c r="M459" s="211" t="n"/>
      <c r="N459" s="211" t="n"/>
      <c r="O459" s="211" t="n"/>
      <c r="P459" s="211" t="n"/>
      <c r="Q459" s="211" t="n"/>
    </row>
    <row r="460" ht="15.75" customHeight="1" s="140">
      <c r="A460" s="211" t="n"/>
      <c r="B460" s="211" t="n"/>
      <c r="C460" s="239" t="n"/>
      <c r="D460" s="239" t="n"/>
      <c r="E460" s="239" t="n"/>
      <c r="F460" s="211" t="n"/>
      <c r="G460" s="211" t="n"/>
      <c r="H460" s="211" t="n"/>
      <c r="I460" s="211" t="n"/>
      <c r="J460" s="211" t="n"/>
      <c r="K460" s="211" t="n"/>
      <c r="L460" s="211" t="n"/>
      <c r="M460" s="211" t="n"/>
      <c r="N460" s="211" t="n"/>
      <c r="O460" s="211" t="n"/>
      <c r="P460" s="211" t="n"/>
      <c r="Q460" s="211" t="n"/>
    </row>
    <row r="461" ht="15.75" customHeight="1" s="140">
      <c r="A461" s="211" t="n"/>
      <c r="B461" s="211" t="n"/>
      <c r="C461" s="239" t="n"/>
      <c r="D461" s="239" t="n"/>
      <c r="E461" s="239" t="n"/>
      <c r="F461" s="211" t="n"/>
      <c r="G461" s="211" t="n"/>
      <c r="H461" s="211" t="n"/>
      <c r="I461" s="211" t="n"/>
      <c r="J461" s="211" t="n"/>
      <c r="K461" s="211" t="n"/>
      <c r="L461" s="211" t="n"/>
      <c r="M461" s="211" t="n"/>
      <c r="N461" s="211" t="n"/>
      <c r="O461" s="211" t="n"/>
      <c r="P461" s="211" t="n"/>
      <c r="Q461" s="211" t="n"/>
    </row>
    <row r="462" ht="15.75" customHeight="1" s="140">
      <c r="A462" s="211" t="n"/>
      <c r="B462" s="211" t="n"/>
      <c r="C462" s="239" t="n"/>
      <c r="D462" s="239" t="n"/>
      <c r="E462" s="239" t="n"/>
      <c r="F462" s="211" t="n"/>
      <c r="G462" s="211" t="n"/>
      <c r="H462" s="211" t="n"/>
      <c r="I462" s="211" t="n"/>
      <c r="J462" s="211" t="n"/>
      <c r="K462" s="211" t="n"/>
      <c r="L462" s="211" t="n"/>
      <c r="M462" s="211" t="n"/>
      <c r="N462" s="211" t="n"/>
      <c r="O462" s="211" t="n"/>
      <c r="P462" s="211" t="n"/>
      <c r="Q462" s="211" t="n"/>
    </row>
    <row r="463" ht="15.75" customHeight="1" s="140">
      <c r="A463" s="211" t="n"/>
      <c r="B463" s="211" t="n"/>
      <c r="C463" s="239" t="n"/>
      <c r="D463" s="239" t="n"/>
      <c r="E463" s="239" t="n"/>
      <c r="F463" s="211" t="n"/>
      <c r="G463" s="211" t="n"/>
      <c r="H463" s="211" t="n"/>
      <c r="I463" s="211" t="n"/>
      <c r="J463" s="211" t="n"/>
      <c r="K463" s="211" t="n"/>
      <c r="L463" s="211" t="n"/>
      <c r="M463" s="211" t="n"/>
      <c r="N463" s="211" t="n"/>
      <c r="O463" s="211" t="n"/>
      <c r="P463" s="211" t="n"/>
      <c r="Q463" s="211" t="n"/>
    </row>
    <row r="464" ht="15.75" customHeight="1" s="140">
      <c r="A464" s="211" t="n"/>
      <c r="B464" s="211" t="n"/>
      <c r="C464" s="239" t="n"/>
      <c r="D464" s="239" t="n"/>
      <c r="E464" s="239" t="n"/>
      <c r="F464" s="211" t="n"/>
      <c r="G464" s="211" t="n"/>
      <c r="H464" s="211" t="n"/>
      <c r="I464" s="211" t="n"/>
      <c r="J464" s="211" t="n"/>
      <c r="K464" s="211" t="n"/>
      <c r="L464" s="211" t="n"/>
      <c r="M464" s="211" t="n"/>
      <c r="N464" s="211" t="n"/>
      <c r="O464" s="211" t="n"/>
      <c r="P464" s="211" t="n"/>
      <c r="Q464" s="211" t="n"/>
    </row>
    <row r="465" ht="15.75" customHeight="1" s="140">
      <c r="A465" s="211" t="n"/>
      <c r="B465" s="211" t="n"/>
      <c r="C465" s="239" t="n"/>
      <c r="D465" s="239" t="n"/>
      <c r="E465" s="239" t="n"/>
      <c r="F465" s="211" t="n"/>
      <c r="G465" s="211" t="n"/>
      <c r="H465" s="211" t="n"/>
      <c r="I465" s="211" t="n"/>
      <c r="J465" s="211" t="n"/>
      <c r="K465" s="211" t="n"/>
      <c r="L465" s="211" t="n"/>
      <c r="M465" s="211" t="n"/>
      <c r="N465" s="211" t="n"/>
      <c r="O465" s="211" t="n"/>
      <c r="P465" s="211" t="n"/>
      <c r="Q465" s="211" t="n"/>
    </row>
    <row r="466" ht="15.75" customHeight="1" s="140">
      <c r="A466" s="211" t="n"/>
      <c r="B466" s="211" t="n"/>
      <c r="C466" s="239" t="n"/>
      <c r="D466" s="239" t="n"/>
      <c r="E466" s="239" t="n"/>
      <c r="F466" s="211" t="n"/>
      <c r="G466" s="211" t="n"/>
      <c r="H466" s="211" t="n"/>
      <c r="I466" s="211" t="n"/>
      <c r="J466" s="211" t="n"/>
      <c r="K466" s="211" t="n"/>
      <c r="L466" s="211" t="n"/>
      <c r="M466" s="211" t="n"/>
      <c r="N466" s="211" t="n"/>
      <c r="O466" s="211" t="n"/>
      <c r="P466" s="211" t="n"/>
      <c r="Q466" s="211" t="n"/>
    </row>
    <row r="467" ht="15.75" customHeight="1" s="140">
      <c r="A467" s="211" t="n"/>
      <c r="B467" s="211" t="n"/>
      <c r="C467" s="239" t="n"/>
      <c r="D467" s="239" t="n"/>
      <c r="E467" s="239" t="n"/>
      <c r="F467" s="211" t="n"/>
      <c r="G467" s="211" t="n"/>
      <c r="H467" s="211" t="n"/>
      <c r="I467" s="211" t="n"/>
      <c r="J467" s="211" t="n"/>
      <c r="K467" s="211" t="n"/>
      <c r="L467" s="211" t="n"/>
      <c r="M467" s="211" t="n"/>
      <c r="N467" s="211" t="n"/>
      <c r="O467" s="211" t="n"/>
      <c r="P467" s="211" t="n"/>
      <c r="Q467" s="211" t="n"/>
    </row>
    <row r="468" ht="15.75" customHeight="1" s="140">
      <c r="A468" s="211" t="n"/>
      <c r="B468" s="211" t="n"/>
      <c r="C468" s="239" t="n"/>
      <c r="D468" s="239" t="n"/>
      <c r="E468" s="239" t="n"/>
      <c r="F468" s="211" t="n"/>
      <c r="G468" s="211" t="n"/>
      <c r="H468" s="211" t="n"/>
      <c r="I468" s="211" t="n"/>
      <c r="J468" s="211" t="n"/>
      <c r="K468" s="211" t="n"/>
      <c r="L468" s="211" t="n"/>
      <c r="M468" s="211" t="n"/>
      <c r="N468" s="211" t="n"/>
      <c r="O468" s="211" t="n"/>
      <c r="P468" s="211" t="n"/>
      <c r="Q468" s="211" t="n"/>
    </row>
    <row r="469" ht="15.75" customHeight="1" s="140">
      <c r="A469" s="211" t="n"/>
      <c r="B469" s="211" t="n"/>
      <c r="C469" s="239" t="n"/>
      <c r="D469" s="239" t="n"/>
      <c r="E469" s="239" t="n"/>
      <c r="F469" s="211" t="n"/>
      <c r="G469" s="211" t="n"/>
      <c r="H469" s="211" t="n"/>
      <c r="I469" s="211" t="n"/>
      <c r="J469" s="211" t="n"/>
      <c r="K469" s="211" t="n"/>
      <c r="L469" s="211" t="n"/>
      <c r="M469" s="211" t="n"/>
      <c r="N469" s="211" t="n"/>
      <c r="O469" s="211" t="n"/>
      <c r="P469" s="211" t="n"/>
      <c r="Q469" s="211" t="n"/>
    </row>
    <row r="470" ht="15.75" customHeight="1" s="140">
      <c r="A470" s="211" t="n"/>
      <c r="B470" s="211" t="n"/>
      <c r="C470" s="239" t="n"/>
      <c r="D470" s="239" t="n"/>
      <c r="E470" s="239" t="n"/>
      <c r="F470" s="211" t="n"/>
      <c r="G470" s="211" t="n"/>
      <c r="H470" s="211" t="n"/>
      <c r="I470" s="211" t="n"/>
      <c r="J470" s="211" t="n"/>
      <c r="K470" s="211" t="n"/>
      <c r="L470" s="211" t="n"/>
      <c r="M470" s="211" t="n"/>
      <c r="N470" s="211" t="n"/>
      <c r="O470" s="211" t="n"/>
      <c r="P470" s="211" t="n"/>
      <c r="Q470" s="211" t="n"/>
    </row>
    <row r="471" ht="15.75" customHeight="1" s="140">
      <c r="A471" s="211" t="n"/>
      <c r="B471" s="211" t="n"/>
      <c r="C471" s="239" t="n"/>
      <c r="D471" s="239" t="n"/>
      <c r="E471" s="239" t="n"/>
      <c r="F471" s="211" t="n"/>
      <c r="G471" s="211" t="n"/>
      <c r="H471" s="211" t="n"/>
      <c r="I471" s="211" t="n"/>
      <c r="J471" s="211" t="n"/>
      <c r="K471" s="211" t="n"/>
      <c r="L471" s="211" t="n"/>
      <c r="M471" s="211" t="n"/>
      <c r="N471" s="211" t="n"/>
      <c r="O471" s="211" t="n"/>
      <c r="P471" s="211" t="n"/>
      <c r="Q471" s="211" t="n"/>
    </row>
    <row r="472" ht="15.75" customHeight="1" s="140">
      <c r="A472" s="211" t="n"/>
      <c r="B472" s="211" t="n"/>
      <c r="C472" s="239" t="n"/>
      <c r="D472" s="239" t="n"/>
      <c r="E472" s="239" t="n"/>
      <c r="F472" s="211" t="n"/>
      <c r="G472" s="211" t="n"/>
      <c r="H472" s="211" t="n"/>
      <c r="I472" s="211" t="n"/>
      <c r="J472" s="211" t="n"/>
      <c r="K472" s="211" t="n"/>
      <c r="L472" s="211" t="n"/>
      <c r="M472" s="211" t="n"/>
      <c r="N472" s="211" t="n"/>
      <c r="O472" s="211" t="n"/>
      <c r="P472" s="211" t="n"/>
      <c r="Q472" s="211" t="n"/>
    </row>
    <row r="473" ht="15.75" customHeight="1" s="140">
      <c r="A473" s="211" t="n"/>
      <c r="B473" s="211" t="n"/>
      <c r="C473" s="239" t="n"/>
      <c r="D473" s="239" t="n"/>
      <c r="E473" s="239" t="n"/>
      <c r="F473" s="211" t="n"/>
      <c r="G473" s="211" t="n"/>
      <c r="H473" s="211" t="n"/>
      <c r="I473" s="211" t="n"/>
      <c r="J473" s="211" t="n"/>
      <c r="K473" s="211" t="n"/>
      <c r="L473" s="211" t="n"/>
      <c r="M473" s="211" t="n"/>
      <c r="N473" s="211" t="n"/>
      <c r="O473" s="211" t="n"/>
      <c r="P473" s="211" t="n"/>
      <c r="Q473" s="211" t="n"/>
    </row>
    <row r="474" ht="15.75" customHeight="1" s="140">
      <c r="A474" s="211" t="n"/>
      <c r="B474" s="211" t="n"/>
      <c r="C474" s="239" t="n"/>
      <c r="D474" s="239" t="n"/>
      <c r="E474" s="239" t="n"/>
      <c r="F474" s="211" t="n"/>
      <c r="G474" s="211" t="n"/>
      <c r="H474" s="211" t="n"/>
      <c r="I474" s="211" t="n"/>
      <c r="J474" s="211" t="n"/>
      <c r="K474" s="211" t="n"/>
      <c r="L474" s="211" t="n"/>
      <c r="M474" s="211" t="n"/>
      <c r="N474" s="211" t="n"/>
      <c r="O474" s="211" t="n"/>
      <c r="P474" s="211" t="n"/>
      <c r="Q474" s="211" t="n"/>
    </row>
    <row r="475" ht="15.75" customHeight="1" s="140">
      <c r="A475" s="211" t="n"/>
      <c r="B475" s="211" t="n"/>
      <c r="C475" s="239" t="n"/>
      <c r="D475" s="239" t="n"/>
      <c r="E475" s="239" t="n"/>
      <c r="F475" s="211" t="n"/>
      <c r="G475" s="211" t="n"/>
      <c r="H475" s="211" t="n"/>
      <c r="I475" s="211" t="n"/>
      <c r="J475" s="211" t="n"/>
      <c r="K475" s="211" t="n"/>
      <c r="L475" s="211" t="n"/>
      <c r="M475" s="211" t="n"/>
      <c r="N475" s="211" t="n"/>
      <c r="O475" s="211" t="n"/>
      <c r="P475" s="211" t="n"/>
      <c r="Q475" s="211" t="n"/>
    </row>
    <row r="476" ht="15.75" customHeight="1" s="140">
      <c r="A476" s="211" t="n"/>
      <c r="B476" s="211" t="n"/>
      <c r="C476" s="239" t="n"/>
      <c r="D476" s="239" t="n"/>
      <c r="E476" s="239" t="n"/>
      <c r="F476" s="211" t="n"/>
      <c r="G476" s="211" t="n"/>
      <c r="H476" s="211" t="n"/>
      <c r="I476" s="211" t="n"/>
      <c r="J476" s="211" t="n"/>
      <c r="K476" s="211" t="n"/>
      <c r="L476" s="211" t="n"/>
      <c r="M476" s="211" t="n"/>
      <c r="N476" s="211" t="n"/>
      <c r="O476" s="211" t="n"/>
      <c r="P476" s="211" t="n"/>
      <c r="Q476" s="211" t="n"/>
    </row>
    <row r="477" ht="15.75" customHeight="1" s="140">
      <c r="A477" s="211" t="n"/>
      <c r="B477" s="211" t="n"/>
      <c r="C477" s="239" t="n"/>
      <c r="D477" s="239" t="n"/>
      <c r="E477" s="239" t="n"/>
      <c r="F477" s="211" t="n"/>
      <c r="G477" s="211" t="n"/>
      <c r="H477" s="211" t="n"/>
      <c r="I477" s="211" t="n"/>
      <c r="J477" s="211" t="n"/>
      <c r="K477" s="211" t="n"/>
      <c r="L477" s="211" t="n"/>
      <c r="M477" s="211" t="n"/>
      <c r="N477" s="211" t="n"/>
      <c r="O477" s="211" t="n"/>
      <c r="P477" s="211" t="n"/>
      <c r="Q477" s="211" t="n"/>
    </row>
    <row r="478" ht="15.75" customHeight="1" s="140">
      <c r="A478" s="211" t="n"/>
      <c r="B478" s="211" t="n"/>
      <c r="C478" s="239" t="n"/>
      <c r="D478" s="239" t="n"/>
      <c r="E478" s="239" t="n"/>
      <c r="F478" s="211" t="n"/>
      <c r="G478" s="211" t="n"/>
      <c r="H478" s="211" t="n"/>
      <c r="I478" s="211" t="n"/>
      <c r="J478" s="211" t="n"/>
      <c r="K478" s="211" t="n"/>
      <c r="L478" s="211" t="n"/>
      <c r="M478" s="211" t="n"/>
      <c r="N478" s="211" t="n"/>
      <c r="O478" s="211" t="n"/>
      <c r="P478" s="211" t="n"/>
      <c r="Q478" s="211" t="n"/>
    </row>
    <row r="479" ht="15.75" customHeight="1" s="140">
      <c r="A479" s="211" t="n"/>
      <c r="B479" s="211" t="n"/>
      <c r="C479" s="239" t="n"/>
      <c r="D479" s="239" t="n"/>
      <c r="E479" s="239" t="n"/>
      <c r="F479" s="211" t="n"/>
      <c r="G479" s="211" t="n"/>
      <c r="H479" s="211" t="n"/>
      <c r="I479" s="211" t="n"/>
      <c r="J479" s="211" t="n"/>
      <c r="K479" s="211" t="n"/>
      <c r="L479" s="211" t="n"/>
      <c r="M479" s="211" t="n"/>
      <c r="N479" s="211" t="n"/>
      <c r="O479" s="211" t="n"/>
      <c r="P479" s="211" t="n"/>
      <c r="Q479" s="211" t="n"/>
    </row>
    <row r="480" ht="15.75" customHeight="1" s="140">
      <c r="A480" s="211" t="n"/>
      <c r="B480" s="211" t="n"/>
      <c r="C480" s="239" t="n"/>
      <c r="D480" s="239" t="n"/>
      <c r="E480" s="239" t="n"/>
      <c r="F480" s="211" t="n"/>
      <c r="G480" s="211" t="n"/>
      <c r="H480" s="211" t="n"/>
      <c r="I480" s="211" t="n"/>
      <c r="J480" s="211" t="n"/>
      <c r="K480" s="211" t="n"/>
      <c r="L480" s="211" t="n"/>
      <c r="M480" s="211" t="n"/>
      <c r="N480" s="211" t="n"/>
      <c r="O480" s="211" t="n"/>
      <c r="P480" s="211" t="n"/>
      <c r="Q480" s="211" t="n"/>
    </row>
    <row r="481" ht="15.75" customHeight="1" s="140">
      <c r="A481" s="211" t="n"/>
      <c r="B481" s="211" t="n"/>
      <c r="C481" s="239" t="n"/>
      <c r="D481" s="239" t="n"/>
      <c r="E481" s="239" t="n"/>
      <c r="F481" s="211" t="n"/>
      <c r="G481" s="211" t="n"/>
      <c r="H481" s="211" t="n"/>
      <c r="I481" s="211" t="n"/>
      <c r="J481" s="211" t="n"/>
      <c r="K481" s="211" t="n"/>
      <c r="L481" s="211" t="n"/>
      <c r="M481" s="211" t="n"/>
      <c r="N481" s="211" t="n"/>
      <c r="O481" s="211" t="n"/>
      <c r="P481" s="211" t="n"/>
      <c r="Q481" s="211" t="n"/>
    </row>
    <row r="482" ht="15.75" customHeight="1" s="140">
      <c r="A482" s="211" t="n"/>
      <c r="B482" s="211" t="n"/>
      <c r="C482" s="239" t="n"/>
      <c r="D482" s="239" t="n"/>
      <c r="E482" s="239" t="n"/>
      <c r="F482" s="211" t="n"/>
      <c r="G482" s="211" t="n"/>
      <c r="H482" s="211" t="n"/>
      <c r="I482" s="211" t="n"/>
      <c r="J482" s="211" t="n"/>
      <c r="K482" s="211" t="n"/>
      <c r="L482" s="211" t="n"/>
      <c r="M482" s="211" t="n"/>
      <c r="N482" s="211" t="n"/>
      <c r="O482" s="211" t="n"/>
      <c r="P482" s="211" t="n"/>
      <c r="Q482" s="211" t="n"/>
    </row>
    <row r="483" ht="15.75" customHeight="1" s="140">
      <c r="A483" s="211" t="n"/>
      <c r="B483" s="211" t="n"/>
      <c r="C483" s="239" t="n"/>
      <c r="D483" s="239" t="n"/>
      <c r="E483" s="239" t="n"/>
      <c r="F483" s="211" t="n"/>
      <c r="G483" s="211" t="n"/>
      <c r="H483" s="211" t="n"/>
      <c r="I483" s="211" t="n"/>
      <c r="J483" s="211" t="n"/>
      <c r="K483" s="211" t="n"/>
      <c r="L483" s="211" t="n"/>
      <c r="M483" s="211" t="n"/>
      <c r="N483" s="211" t="n"/>
      <c r="O483" s="211" t="n"/>
      <c r="P483" s="211" t="n"/>
      <c r="Q483" s="211" t="n"/>
    </row>
    <row r="484" ht="15.75" customHeight="1" s="140">
      <c r="A484" s="211" t="n"/>
      <c r="B484" s="211" t="n"/>
      <c r="C484" s="239" t="n"/>
      <c r="D484" s="239" t="n"/>
      <c r="E484" s="239" t="n"/>
      <c r="F484" s="211" t="n"/>
      <c r="G484" s="211" t="n"/>
      <c r="H484" s="211" t="n"/>
      <c r="I484" s="211" t="n"/>
      <c r="J484" s="211" t="n"/>
      <c r="K484" s="211" t="n"/>
      <c r="L484" s="211" t="n"/>
      <c r="M484" s="211" t="n"/>
      <c r="N484" s="211" t="n"/>
      <c r="O484" s="211" t="n"/>
      <c r="P484" s="211" t="n"/>
      <c r="Q484" s="211" t="n"/>
    </row>
    <row r="485" ht="15.75" customHeight="1" s="140">
      <c r="A485" s="211" t="n"/>
      <c r="B485" s="211" t="n"/>
      <c r="C485" s="239" t="n"/>
      <c r="D485" s="239" t="n"/>
      <c r="E485" s="239" t="n"/>
      <c r="F485" s="211" t="n"/>
      <c r="G485" s="211" t="n"/>
      <c r="H485" s="211" t="n"/>
      <c r="I485" s="211" t="n"/>
      <c r="J485" s="211" t="n"/>
      <c r="K485" s="211" t="n"/>
      <c r="L485" s="211" t="n"/>
      <c r="M485" s="211" t="n"/>
      <c r="N485" s="211" t="n"/>
      <c r="O485" s="211" t="n"/>
      <c r="P485" s="211" t="n"/>
      <c r="Q485" s="211" t="n"/>
    </row>
    <row r="486" ht="15.75" customHeight="1" s="140">
      <c r="A486" s="211" t="n"/>
      <c r="B486" s="211" t="n"/>
      <c r="C486" s="239" t="n"/>
      <c r="D486" s="239" t="n"/>
      <c r="E486" s="239" t="n"/>
      <c r="F486" s="211" t="n"/>
      <c r="G486" s="211" t="n"/>
      <c r="H486" s="211" t="n"/>
      <c r="I486" s="211" t="n"/>
      <c r="J486" s="211" t="n"/>
      <c r="K486" s="211" t="n"/>
      <c r="L486" s="211" t="n"/>
      <c r="M486" s="211" t="n"/>
      <c r="N486" s="211" t="n"/>
      <c r="O486" s="211" t="n"/>
      <c r="P486" s="211" t="n"/>
      <c r="Q486" s="211" t="n"/>
    </row>
    <row r="487" ht="15.75" customHeight="1" s="140">
      <c r="A487" s="211" t="n"/>
      <c r="B487" s="211" t="n"/>
      <c r="C487" s="239" t="n"/>
      <c r="D487" s="239" t="n"/>
      <c r="E487" s="239" t="n"/>
      <c r="F487" s="211" t="n"/>
      <c r="G487" s="211" t="n"/>
      <c r="H487" s="211" t="n"/>
      <c r="I487" s="211" t="n"/>
      <c r="J487" s="211" t="n"/>
      <c r="K487" s="211" t="n"/>
      <c r="L487" s="211" t="n"/>
      <c r="M487" s="211" t="n"/>
      <c r="N487" s="211" t="n"/>
      <c r="O487" s="211" t="n"/>
      <c r="P487" s="211" t="n"/>
      <c r="Q487" s="211" t="n"/>
    </row>
    <row r="488" ht="15.75" customHeight="1" s="140">
      <c r="A488" s="211" t="n"/>
      <c r="B488" s="211" t="n"/>
      <c r="C488" s="239" t="n"/>
      <c r="D488" s="239" t="n"/>
      <c r="E488" s="239" t="n"/>
      <c r="F488" s="211" t="n"/>
      <c r="G488" s="211" t="n"/>
      <c r="H488" s="211" t="n"/>
      <c r="I488" s="211" t="n"/>
      <c r="J488" s="211" t="n"/>
      <c r="K488" s="211" t="n"/>
      <c r="L488" s="211" t="n"/>
      <c r="M488" s="211" t="n"/>
      <c r="N488" s="211" t="n"/>
      <c r="O488" s="211" t="n"/>
      <c r="P488" s="211" t="n"/>
      <c r="Q488" s="211" t="n"/>
    </row>
    <row r="489" ht="15.75" customHeight="1" s="140">
      <c r="A489" s="211" t="n"/>
      <c r="B489" s="211" t="n"/>
      <c r="C489" s="239" t="n"/>
      <c r="D489" s="239" t="n"/>
      <c r="E489" s="239" t="n"/>
      <c r="F489" s="211" t="n"/>
      <c r="G489" s="211" t="n"/>
      <c r="H489" s="211" t="n"/>
      <c r="I489" s="211" t="n"/>
      <c r="J489" s="211" t="n"/>
      <c r="K489" s="211" t="n"/>
      <c r="L489" s="211" t="n"/>
      <c r="M489" s="211" t="n"/>
      <c r="N489" s="211" t="n"/>
      <c r="O489" s="211" t="n"/>
      <c r="P489" s="211" t="n"/>
      <c r="Q489" s="211" t="n"/>
    </row>
    <row r="490" ht="15.75" customHeight="1" s="140">
      <c r="A490" s="211" t="n"/>
      <c r="B490" s="211" t="n"/>
      <c r="C490" s="239" t="n"/>
      <c r="D490" s="239" t="n"/>
      <c r="E490" s="239" t="n"/>
      <c r="F490" s="211" t="n"/>
      <c r="G490" s="211" t="n"/>
      <c r="H490" s="211" t="n"/>
      <c r="I490" s="211" t="n"/>
      <c r="J490" s="211" t="n"/>
      <c r="K490" s="211" t="n"/>
      <c r="L490" s="211" t="n"/>
      <c r="M490" s="211" t="n"/>
      <c r="N490" s="211" t="n"/>
      <c r="O490" s="211" t="n"/>
      <c r="P490" s="211" t="n"/>
      <c r="Q490" s="211" t="n"/>
    </row>
    <row r="491" ht="15.75" customHeight="1" s="140">
      <c r="A491" s="211" t="n"/>
      <c r="B491" s="211" t="n"/>
      <c r="C491" s="239" t="n"/>
      <c r="D491" s="239" t="n"/>
      <c r="E491" s="239" t="n"/>
      <c r="F491" s="211" t="n"/>
      <c r="G491" s="211" t="n"/>
      <c r="H491" s="211" t="n"/>
      <c r="I491" s="211" t="n"/>
      <c r="J491" s="211" t="n"/>
      <c r="K491" s="211" t="n"/>
      <c r="L491" s="211" t="n"/>
      <c r="M491" s="211" t="n"/>
      <c r="N491" s="211" t="n"/>
      <c r="O491" s="211" t="n"/>
      <c r="P491" s="211" t="n"/>
      <c r="Q491" s="211" t="n"/>
    </row>
    <row r="492" ht="15.75" customHeight="1" s="140">
      <c r="A492" s="211" t="n"/>
      <c r="B492" s="211" t="n"/>
      <c r="C492" s="239" t="n"/>
      <c r="D492" s="239" t="n"/>
      <c r="E492" s="239" t="n"/>
      <c r="F492" s="211" t="n"/>
      <c r="G492" s="211" t="n"/>
      <c r="H492" s="211" t="n"/>
      <c r="I492" s="211" t="n"/>
      <c r="J492" s="211" t="n"/>
      <c r="K492" s="211" t="n"/>
      <c r="L492" s="211" t="n"/>
      <c r="M492" s="211" t="n"/>
      <c r="N492" s="211" t="n"/>
      <c r="O492" s="211" t="n"/>
      <c r="P492" s="211" t="n"/>
      <c r="Q492" s="211" t="n"/>
    </row>
    <row r="493" ht="15.75" customHeight="1" s="140">
      <c r="A493" s="211" t="n"/>
      <c r="B493" s="211" t="n"/>
      <c r="C493" s="239" t="n"/>
      <c r="D493" s="239" t="n"/>
      <c r="E493" s="239" t="n"/>
      <c r="F493" s="211" t="n"/>
      <c r="G493" s="211" t="n"/>
      <c r="H493" s="211" t="n"/>
      <c r="I493" s="211" t="n"/>
      <c r="J493" s="211" t="n"/>
      <c r="K493" s="211" t="n"/>
      <c r="L493" s="211" t="n"/>
      <c r="M493" s="211" t="n"/>
      <c r="N493" s="211" t="n"/>
      <c r="O493" s="211" t="n"/>
      <c r="P493" s="211" t="n"/>
      <c r="Q493" s="211" t="n"/>
    </row>
    <row r="494" ht="15.75" customHeight="1" s="140">
      <c r="A494" s="211" t="n"/>
      <c r="B494" s="211" t="n"/>
      <c r="C494" s="239" t="n"/>
      <c r="D494" s="239" t="n"/>
      <c r="E494" s="239" t="n"/>
      <c r="F494" s="211" t="n"/>
      <c r="G494" s="211" t="n"/>
      <c r="H494" s="211" t="n"/>
      <c r="I494" s="211" t="n"/>
      <c r="J494" s="211" t="n"/>
      <c r="K494" s="211" t="n"/>
      <c r="L494" s="211" t="n"/>
      <c r="M494" s="211" t="n"/>
      <c r="N494" s="211" t="n"/>
      <c r="O494" s="211" t="n"/>
      <c r="P494" s="211" t="n"/>
      <c r="Q494" s="211" t="n"/>
    </row>
    <row r="495" ht="15.75" customHeight="1" s="140">
      <c r="A495" s="211" t="n"/>
      <c r="B495" s="211" t="n"/>
      <c r="C495" s="239" t="n"/>
      <c r="D495" s="239" t="n"/>
      <c r="E495" s="239" t="n"/>
      <c r="F495" s="211" t="n"/>
      <c r="G495" s="211" t="n"/>
      <c r="H495" s="211" t="n"/>
      <c r="I495" s="211" t="n"/>
      <c r="J495" s="211" t="n"/>
      <c r="K495" s="211" t="n"/>
      <c r="L495" s="211" t="n"/>
      <c r="M495" s="211" t="n"/>
      <c r="N495" s="211" t="n"/>
      <c r="O495" s="211" t="n"/>
      <c r="P495" s="211" t="n"/>
      <c r="Q495" s="211" t="n"/>
    </row>
    <row r="496" ht="15.75" customHeight="1" s="140">
      <c r="A496" s="211" t="n"/>
      <c r="B496" s="211" t="n"/>
      <c r="C496" s="239" t="n"/>
      <c r="D496" s="239" t="n"/>
      <c r="E496" s="239" t="n"/>
      <c r="F496" s="211" t="n"/>
      <c r="G496" s="211" t="n"/>
      <c r="H496" s="211" t="n"/>
      <c r="I496" s="211" t="n"/>
      <c r="J496" s="211" t="n"/>
      <c r="K496" s="211" t="n"/>
      <c r="L496" s="211" t="n"/>
      <c r="M496" s="211" t="n"/>
      <c r="N496" s="211" t="n"/>
      <c r="O496" s="211" t="n"/>
      <c r="P496" s="211" t="n"/>
      <c r="Q496" s="211" t="n"/>
    </row>
    <row r="497" ht="15.75" customHeight="1" s="140">
      <c r="A497" s="211" t="n"/>
      <c r="B497" s="211" t="n"/>
      <c r="C497" s="239" t="n"/>
      <c r="D497" s="239" t="n"/>
      <c r="E497" s="239" t="n"/>
      <c r="F497" s="211" t="n"/>
      <c r="G497" s="211" t="n"/>
      <c r="H497" s="211" t="n"/>
      <c r="I497" s="211" t="n"/>
      <c r="J497" s="211" t="n"/>
      <c r="K497" s="211" t="n"/>
      <c r="L497" s="211" t="n"/>
      <c r="M497" s="211" t="n"/>
      <c r="N497" s="211" t="n"/>
      <c r="O497" s="211" t="n"/>
      <c r="P497" s="211" t="n"/>
      <c r="Q497" s="211" t="n"/>
    </row>
    <row r="498" ht="15.75" customHeight="1" s="140">
      <c r="A498" s="211" t="n"/>
      <c r="B498" s="211" t="n"/>
      <c r="C498" s="239" t="n"/>
      <c r="D498" s="239" t="n"/>
      <c r="E498" s="239" t="n"/>
      <c r="F498" s="211" t="n"/>
      <c r="G498" s="211" t="n"/>
      <c r="H498" s="211" t="n"/>
      <c r="I498" s="211" t="n"/>
      <c r="J498" s="211" t="n"/>
      <c r="K498" s="211" t="n"/>
      <c r="L498" s="211" t="n"/>
      <c r="M498" s="211" t="n"/>
      <c r="N498" s="211" t="n"/>
      <c r="O498" s="211" t="n"/>
      <c r="P498" s="211" t="n"/>
      <c r="Q498" s="211" t="n"/>
    </row>
    <row r="499" ht="15.75" customHeight="1" s="140">
      <c r="A499" s="211" t="n"/>
      <c r="B499" s="211" t="n"/>
      <c r="C499" s="239" t="n"/>
      <c r="D499" s="239" t="n"/>
      <c r="E499" s="239" t="n"/>
      <c r="F499" s="211" t="n"/>
      <c r="G499" s="211" t="n"/>
      <c r="H499" s="211" t="n"/>
      <c r="I499" s="211" t="n"/>
      <c r="J499" s="211" t="n"/>
      <c r="K499" s="211" t="n"/>
      <c r="L499" s="211" t="n"/>
      <c r="M499" s="211" t="n"/>
      <c r="N499" s="211" t="n"/>
      <c r="O499" s="211" t="n"/>
      <c r="P499" s="211" t="n"/>
      <c r="Q499" s="211" t="n"/>
    </row>
    <row r="500" ht="15.75" customHeight="1" s="140">
      <c r="A500" s="211" t="n"/>
      <c r="B500" s="211" t="n"/>
      <c r="C500" s="239" t="n"/>
      <c r="D500" s="239" t="n"/>
      <c r="E500" s="239" t="n"/>
      <c r="F500" s="211" t="n"/>
      <c r="G500" s="211" t="n"/>
      <c r="H500" s="211" t="n"/>
      <c r="I500" s="211" t="n"/>
      <c r="J500" s="211" t="n"/>
      <c r="K500" s="211" t="n"/>
      <c r="L500" s="211" t="n"/>
      <c r="M500" s="211" t="n"/>
      <c r="N500" s="211" t="n"/>
      <c r="O500" s="211" t="n"/>
      <c r="P500" s="211" t="n"/>
      <c r="Q500" s="211" t="n"/>
    </row>
    <row r="501" ht="15.75" customHeight="1" s="140">
      <c r="A501" s="211" t="n"/>
      <c r="B501" s="211" t="n"/>
      <c r="C501" s="239" t="n"/>
      <c r="D501" s="239" t="n"/>
      <c r="E501" s="239" t="n"/>
      <c r="F501" s="211" t="n"/>
      <c r="G501" s="211" t="n"/>
      <c r="H501" s="211" t="n"/>
      <c r="I501" s="211" t="n"/>
      <c r="J501" s="211" t="n"/>
      <c r="K501" s="211" t="n"/>
      <c r="L501" s="211" t="n"/>
      <c r="M501" s="211" t="n"/>
      <c r="N501" s="211" t="n"/>
      <c r="O501" s="211" t="n"/>
      <c r="P501" s="211" t="n"/>
      <c r="Q501" s="211" t="n"/>
    </row>
    <row r="502" ht="15.75" customHeight="1" s="140">
      <c r="A502" s="211" t="n"/>
      <c r="B502" s="211" t="n"/>
      <c r="C502" s="239" t="n"/>
      <c r="D502" s="239" t="n"/>
      <c r="E502" s="239" t="n"/>
      <c r="F502" s="211" t="n"/>
      <c r="G502" s="211" t="n"/>
      <c r="H502" s="211" t="n"/>
      <c r="I502" s="211" t="n"/>
      <c r="J502" s="211" t="n"/>
      <c r="K502" s="211" t="n"/>
      <c r="L502" s="211" t="n"/>
      <c r="M502" s="211" t="n"/>
      <c r="N502" s="211" t="n"/>
      <c r="O502" s="211" t="n"/>
      <c r="P502" s="211" t="n"/>
      <c r="Q502" s="211" t="n"/>
    </row>
    <row r="503" ht="15.75" customHeight="1" s="140">
      <c r="A503" s="211" t="n"/>
      <c r="B503" s="211" t="n"/>
      <c r="C503" s="239" t="n"/>
      <c r="D503" s="239" t="n"/>
      <c r="E503" s="239" t="n"/>
      <c r="F503" s="211" t="n"/>
      <c r="G503" s="211" t="n"/>
      <c r="H503" s="211" t="n"/>
      <c r="I503" s="211" t="n"/>
      <c r="J503" s="211" t="n"/>
      <c r="K503" s="211" t="n"/>
      <c r="L503" s="211" t="n"/>
      <c r="M503" s="211" t="n"/>
      <c r="N503" s="211" t="n"/>
      <c r="O503" s="211" t="n"/>
      <c r="P503" s="211" t="n"/>
      <c r="Q503" s="211" t="n"/>
    </row>
    <row r="504" ht="15.75" customHeight="1" s="140">
      <c r="A504" s="211" t="n"/>
      <c r="B504" s="211" t="n"/>
      <c r="C504" s="239" t="n"/>
      <c r="D504" s="239" t="n"/>
      <c r="E504" s="239" t="n"/>
      <c r="F504" s="211" t="n"/>
      <c r="G504" s="211" t="n"/>
      <c r="H504" s="211" t="n"/>
      <c r="I504" s="211" t="n"/>
      <c r="J504" s="211" t="n"/>
      <c r="K504" s="211" t="n"/>
      <c r="L504" s="211" t="n"/>
      <c r="M504" s="211" t="n"/>
      <c r="N504" s="211" t="n"/>
      <c r="O504" s="211" t="n"/>
      <c r="P504" s="211" t="n"/>
      <c r="Q504" s="211" t="n"/>
    </row>
    <row r="505" ht="15.75" customHeight="1" s="140">
      <c r="A505" s="211" t="n"/>
      <c r="B505" s="211" t="n"/>
      <c r="C505" s="239" t="n"/>
      <c r="D505" s="239" t="n"/>
      <c r="E505" s="239" t="n"/>
      <c r="F505" s="211" t="n"/>
      <c r="G505" s="211" t="n"/>
      <c r="H505" s="211" t="n"/>
      <c r="I505" s="211" t="n"/>
      <c r="J505" s="211" t="n"/>
      <c r="K505" s="211" t="n"/>
      <c r="L505" s="211" t="n"/>
      <c r="M505" s="211" t="n"/>
      <c r="N505" s="211" t="n"/>
      <c r="O505" s="211" t="n"/>
      <c r="P505" s="211" t="n"/>
      <c r="Q505" s="211" t="n"/>
    </row>
    <row r="506" ht="15.75" customHeight="1" s="140">
      <c r="A506" s="211" t="n"/>
      <c r="B506" s="211" t="n"/>
      <c r="C506" s="239" t="n"/>
      <c r="D506" s="239" t="n"/>
      <c r="E506" s="239" t="n"/>
      <c r="F506" s="211" t="n"/>
      <c r="G506" s="211" t="n"/>
      <c r="H506" s="211" t="n"/>
      <c r="I506" s="211" t="n"/>
      <c r="J506" s="211" t="n"/>
      <c r="K506" s="211" t="n"/>
      <c r="L506" s="211" t="n"/>
      <c r="M506" s="211" t="n"/>
      <c r="N506" s="211" t="n"/>
      <c r="O506" s="211" t="n"/>
      <c r="P506" s="211" t="n"/>
      <c r="Q506" s="211" t="n"/>
    </row>
    <row r="507" ht="15.75" customHeight="1" s="140">
      <c r="A507" s="211" t="n"/>
      <c r="B507" s="211" t="n"/>
      <c r="C507" s="239" t="n"/>
      <c r="D507" s="239" t="n"/>
      <c r="E507" s="239" t="n"/>
      <c r="F507" s="211" t="n"/>
      <c r="G507" s="211" t="n"/>
      <c r="H507" s="211" t="n"/>
      <c r="I507" s="211" t="n"/>
      <c r="J507" s="211" t="n"/>
      <c r="K507" s="211" t="n"/>
      <c r="L507" s="211" t="n"/>
      <c r="M507" s="211" t="n"/>
      <c r="N507" s="211" t="n"/>
      <c r="O507" s="211" t="n"/>
      <c r="P507" s="211" t="n"/>
      <c r="Q507" s="211" t="n"/>
    </row>
    <row r="508" ht="15.75" customHeight="1" s="140">
      <c r="A508" s="211" t="n"/>
      <c r="B508" s="211" t="n"/>
      <c r="C508" s="239" t="n"/>
      <c r="D508" s="239" t="n"/>
      <c r="E508" s="239" t="n"/>
      <c r="F508" s="211" t="n"/>
      <c r="G508" s="211" t="n"/>
      <c r="H508" s="211" t="n"/>
      <c r="I508" s="211" t="n"/>
      <c r="J508" s="211" t="n"/>
      <c r="K508" s="211" t="n"/>
      <c r="L508" s="211" t="n"/>
      <c r="M508" s="211" t="n"/>
      <c r="N508" s="211" t="n"/>
      <c r="O508" s="211" t="n"/>
      <c r="P508" s="211" t="n"/>
      <c r="Q508" s="211" t="n"/>
    </row>
    <row r="509" ht="15.75" customHeight="1" s="140">
      <c r="A509" s="211" t="n"/>
      <c r="B509" s="211" t="n"/>
      <c r="C509" s="239" t="n"/>
      <c r="D509" s="239" t="n"/>
      <c r="E509" s="239" t="n"/>
      <c r="F509" s="211" t="n"/>
      <c r="G509" s="211" t="n"/>
      <c r="H509" s="211" t="n"/>
      <c r="I509" s="211" t="n"/>
      <c r="J509" s="211" t="n"/>
      <c r="K509" s="211" t="n"/>
      <c r="L509" s="211" t="n"/>
      <c r="M509" s="211" t="n"/>
      <c r="N509" s="211" t="n"/>
      <c r="O509" s="211" t="n"/>
      <c r="P509" s="211" t="n"/>
      <c r="Q509" s="211" t="n"/>
    </row>
    <row r="510" ht="15.75" customHeight="1" s="140">
      <c r="A510" s="211" t="n"/>
      <c r="B510" s="211" t="n"/>
      <c r="C510" s="239" t="n"/>
      <c r="D510" s="239" t="n"/>
      <c r="E510" s="239" t="n"/>
      <c r="F510" s="211" t="n"/>
      <c r="G510" s="211" t="n"/>
      <c r="H510" s="211" t="n"/>
      <c r="I510" s="211" t="n"/>
      <c r="J510" s="211" t="n"/>
      <c r="K510" s="211" t="n"/>
      <c r="L510" s="211" t="n"/>
      <c r="M510" s="211" t="n"/>
      <c r="N510" s="211" t="n"/>
      <c r="O510" s="211" t="n"/>
      <c r="P510" s="211" t="n"/>
      <c r="Q510" s="211" t="n"/>
    </row>
    <row r="511" ht="15.75" customHeight="1" s="140">
      <c r="A511" s="211" t="n"/>
      <c r="B511" s="211" t="n"/>
      <c r="C511" s="239" t="n"/>
      <c r="D511" s="239" t="n"/>
      <c r="E511" s="239" t="n"/>
      <c r="F511" s="211" t="n"/>
      <c r="G511" s="211" t="n"/>
      <c r="H511" s="211" t="n"/>
      <c r="I511" s="211" t="n"/>
      <c r="J511" s="211" t="n"/>
      <c r="K511" s="211" t="n"/>
      <c r="L511" s="211" t="n"/>
      <c r="M511" s="211" t="n"/>
      <c r="N511" s="211" t="n"/>
      <c r="O511" s="211" t="n"/>
      <c r="P511" s="211" t="n"/>
      <c r="Q511" s="211" t="n"/>
    </row>
    <row r="512" ht="15.75" customHeight="1" s="140">
      <c r="A512" s="211" t="n"/>
      <c r="B512" s="211" t="n"/>
      <c r="C512" s="239" t="n"/>
      <c r="D512" s="239" t="n"/>
      <c r="E512" s="239" t="n"/>
      <c r="F512" s="211" t="n"/>
      <c r="G512" s="211" t="n"/>
      <c r="H512" s="211" t="n"/>
      <c r="I512" s="211" t="n"/>
      <c r="J512" s="211" t="n"/>
      <c r="K512" s="211" t="n"/>
      <c r="L512" s="211" t="n"/>
      <c r="M512" s="211" t="n"/>
      <c r="N512" s="211" t="n"/>
      <c r="O512" s="211" t="n"/>
      <c r="P512" s="211" t="n"/>
      <c r="Q512" s="211" t="n"/>
    </row>
    <row r="513" ht="15.75" customHeight="1" s="140">
      <c r="A513" s="211" t="n"/>
      <c r="B513" s="211" t="n"/>
      <c r="C513" s="239" t="n"/>
      <c r="D513" s="239" t="n"/>
      <c r="E513" s="239" t="n"/>
      <c r="F513" s="211" t="n"/>
      <c r="G513" s="211" t="n"/>
      <c r="H513" s="211" t="n"/>
      <c r="I513" s="211" t="n"/>
      <c r="J513" s="211" t="n"/>
      <c r="K513" s="211" t="n"/>
      <c r="L513" s="211" t="n"/>
      <c r="M513" s="211" t="n"/>
      <c r="N513" s="211" t="n"/>
      <c r="O513" s="211" t="n"/>
      <c r="P513" s="211" t="n"/>
      <c r="Q513" s="211" t="n"/>
    </row>
    <row r="514" ht="15.75" customHeight="1" s="140">
      <c r="A514" s="211" t="n"/>
      <c r="B514" s="211" t="n"/>
      <c r="C514" s="239" t="n"/>
      <c r="D514" s="239" t="n"/>
      <c r="E514" s="239" t="n"/>
      <c r="F514" s="211" t="n"/>
      <c r="G514" s="211" t="n"/>
      <c r="H514" s="211" t="n"/>
      <c r="I514" s="211" t="n"/>
      <c r="J514" s="211" t="n"/>
      <c r="K514" s="211" t="n"/>
      <c r="L514" s="211" t="n"/>
      <c r="M514" s="211" t="n"/>
      <c r="N514" s="211" t="n"/>
      <c r="O514" s="211" t="n"/>
      <c r="P514" s="211" t="n"/>
      <c r="Q514" s="211" t="n"/>
    </row>
    <row r="515" ht="15.75" customHeight="1" s="140">
      <c r="A515" s="211" t="n"/>
      <c r="B515" s="211" t="n"/>
      <c r="C515" s="239" t="n"/>
      <c r="D515" s="239" t="n"/>
      <c r="E515" s="239" t="n"/>
      <c r="F515" s="211" t="n"/>
      <c r="G515" s="211" t="n"/>
      <c r="H515" s="211" t="n"/>
      <c r="I515" s="211" t="n"/>
      <c r="J515" s="211" t="n"/>
      <c r="K515" s="211" t="n"/>
      <c r="L515" s="211" t="n"/>
      <c r="M515" s="211" t="n"/>
      <c r="N515" s="211" t="n"/>
      <c r="O515" s="211" t="n"/>
      <c r="P515" s="211" t="n"/>
      <c r="Q515" s="211" t="n"/>
    </row>
    <row r="516" ht="15.75" customHeight="1" s="140">
      <c r="A516" s="211" t="n"/>
      <c r="B516" s="211" t="n"/>
      <c r="C516" s="239" t="n"/>
      <c r="D516" s="239" t="n"/>
      <c r="E516" s="239" t="n"/>
      <c r="F516" s="211" t="n"/>
      <c r="G516" s="211" t="n"/>
      <c r="H516" s="211" t="n"/>
      <c r="I516" s="211" t="n"/>
      <c r="J516" s="211" t="n"/>
      <c r="K516" s="211" t="n"/>
      <c r="L516" s="211" t="n"/>
      <c r="M516" s="211" t="n"/>
      <c r="N516" s="211" t="n"/>
      <c r="O516" s="211" t="n"/>
      <c r="P516" s="211" t="n"/>
      <c r="Q516" s="211" t="n"/>
    </row>
    <row r="517" ht="15.75" customHeight="1" s="140">
      <c r="A517" s="211" t="n"/>
      <c r="B517" s="211" t="n"/>
      <c r="C517" s="239" t="n"/>
      <c r="D517" s="239" t="n"/>
      <c r="E517" s="239" t="n"/>
      <c r="F517" s="211" t="n"/>
      <c r="G517" s="211" t="n"/>
      <c r="H517" s="211" t="n"/>
      <c r="I517" s="211" t="n"/>
      <c r="J517" s="211" t="n"/>
      <c r="K517" s="211" t="n"/>
      <c r="L517" s="211" t="n"/>
      <c r="M517" s="211" t="n"/>
      <c r="N517" s="211" t="n"/>
      <c r="O517" s="211" t="n"/>
      <c r="P517" s="211" t="n"/>
      <c r="Q517" s="211" t="n"/>
    </row>
    <row r="518" ht="15.75" customHeight="1" s="140">
      <c r="A518" s="211" t="n"/>
      <c r="B518" s="211" t="n"/>
      <c r="C518" s="239" t="n"/>
      <c r="D518" s="239" t="n"/>
      <c r="E518" s="239" t="n"/>
      <c r="F518" s="211" t="n"/>
      <c r="G518" s="211" t="n"/>
      <c r="H518" s="211" t="n"/>
      <c r="I518" s="211" t="n"/>
      <c r="J518" s="211" t="n"/>
      <c r="K518" s="211" t="n"/>
      <c r="L518" s="211" t="n"/>
      <c r="M518" s="211" t="n"/>
      <c r="N518" s="211" t="n"/>
      <c r="O518" s="211" t="n"/>
      <c r="P518" s="211" t="n"/>
      <c r="Q518" s="211" t="n"/>
    </row>
    <row r="519" ht="15.75" customHeight="1" s="140">
      <c r="A519" s="211" t="n"/>
      <c r="B519" s="211" t="n"/>
      <c r="C519" s="239" t="n"/>
      <c r="D519" s="239" t="n"/>
      <c r="E519" s="239" t="n"/>
      <c r="F519" s="211" t="n"/>
      <c r="G519" s="211" t="n"/>
      <c r="H519" s="211" t="n"/>
      <c r="I519" s="211" t="n"/>
      <c r="J519" s="211" t="n"/>
      <c r="K519" s="211" t="n"/>
      <c r="L519" s="211" t="n"/>
      <c r="M519" s="211" t="n"/>
      <c r="N519" s="211" t="n"/>
      <c r="O519" s="211" t="n"/>
      <c r="P519" s="211" t="n"/>
      <c r="Q519" s="211" t="n"/>
    </row>
    <row r="520" ht="15.75" customHeight="1" s="140">
      <c r="A520" s="211" t="n"/>
      <c r="B520" s="211" t="n"/>
      <c r="C520" s="239" t="n"/>
      <c r="D520" s="239" t="n"/>
      <c r="E520" s="239" t="n"/>
      <c r="F520" s="211" t="n"/>
      <c r="G520" s="211" t="n"/>
      <c r="H520" s="211" t="n"/>
      <c r="I520" s="211" t="n"/>
      <c r="J520" s="211" t="n"/>
      <c r="K520" s="211" t="n"/>
      <c r="L520" s="211" t="n"/>
      <c r="M520" s="211" t="n"/>
      <c r="N520" s="211" t="n"/>
      <c r="O520" s="211" t="n"/>
      <c r="P520" s="211" t="n"/>
      <c r="Q520" s="211" t="n"/>
    </row>
    <row r="521" ht="15.75" customHeight="1" s="140">
      <c r="A521" s="211" t="n"/>
      <c r="B521" s="211" t="n"/>
      <c r="C521" s="239" t="n"/>
      <c r="D521" s="239" t="n"/>
      <c r="E521" s="239" t="n"/>
      <c r="F521" s="211" t="n"/>
      <c r="G521" s="211" t="n"/>
      <c r="H521" s="211" t="n"/>
      <c r="I521" s="211" t="n"/>
      <c r="J521" s="211" t="n"/>
      <c r="K521" s="211" t="n"/>
      <c r="L521" s="211" t="n"/>
      <c r="M521" s="211" t="n"/>
      <c r="N521" s="211" t="n"/>
      <c r="O521" s="211" t="n"/>
      <c r="P521" s="211" t="n"/>
      <c r="Q521" s="211" t="n"/>
    </row>
    <row r="522" ht="15.75" customHeight="1" s="140">
      <c r="A522" s="211" t="n"/>
      <c r="B522" s="211" t="n"/>
      <c r="C522" s="239" t="n"/>
      <c r="D522" s="239" t="n"/>
      <c r="E522" s="239" t="n"/>
      <c r="F522" s="211" t="n"/>
      <c r="G522" s="211" t="n"/>
      <c r="H522" s="211" t="n"/>
      <c r="I522" s="211" t="n"/>
      <c r="J522" s="211" t="n"/>
      <c r="K522" s="211" t="n"/>
      <c r="L522" s="211" t="n"/>
      <c r="M522" s="211" t="n"/>
      <c r="N522" s="211" t="n"/>
      <c r="O522" s="211" t="n"/>
      <c r="P522" s="211" t="n"/>
      <c r="Q522" s="211" t="n"/>
    </row>
    <row r="523" ht="15.75" customHeight="1" s="140">
      <c r="A523" s="211" t="n"/>
      <c r="B523" s="211" t="n"/>
      <c r="C523" s="239" t="n"/>
      <c r="D523" s="239" t="n"/>
      <c r="E523" s="239" t="n"/>
      <c r="F523" s="211" t="n"/>
      <c r="G523" s="211" t="n"/>
      <c r="H523" s="211" t="n"/>
      <c r="I523" s="211" t="n"/>
      <c r="J523" s="211" t="n"/>
      <c r="K523" s="211" t="n"/>
      <c r="L523" s="211" t="n"/>
      <c r="M523" s="211" t="n"/>
      <c r="N523" s="211" t="n"/>
      <c r="O523" s="211" t="n"/>
      <c r="P523" s="211" t="n"/>
      <c r="Q523" s="211" t="n"/>
    </row>
    <row r="524" ht="15.75" customHeight="1" s="140">
      <c r="A524" s="211" t="n"/>
      <c r="B524" s="211" t="n"/>
      <c r="C524" s="239" t="n"/>
      <c r="D524" s="239" t="n"/>
      <c r="E524" s="239" t="n"/>
      <c r="F524" s="211" t="n"/>
      <c r="G524" s="211" t="n"/>
      <c r="H524" s="211" t="n"/>
      <c r="I524" s="211" t="n"/>
      <c r="J524" s="211" t="n"/>
      <c r="K524" s="211" t="n"/>
      <c r="L524" s="211" t="n"/>
      <c r="M524" s="211" t="n"/>
      <c r="N524" s="211" t="n"/>
      <c r="O524" s="211" t="n"/>
      <c r="P524" s="211" t="n"/>
      <c r="Q524" s="211" t="n"/>
    </row>
    <row r="525" ht="15.75" customHeight="1" s="140">
      <c r="A525" s="211" t="n"/>
      <c r="B525" s="211" t="n"/>
      <c r="C525" s="239" t="n"/>
      <c r="D525" s="239" t="n"/>
      <c r="E525" s="239" t="n"/>
      <c r="F525" s="211" t="n"/>
      <c r="G525" s="211" t="n"/>
      <c r="H525" s="211" t="n"/>
      <c r="I525" s="211" t="n"/>
      <c r="J525" s="211" t="n"/>
      <c r="K525" s="211" t="n"/>
      <c r="L525" s="211" t="n"/>
      <c r="M525" s="211" t="n"/>
      <c r="N525" s="211" t="n"/>
      <c r="O525" s="211" t="n"/>
      <c r="P525" s="211" t="n"/>
      <c r="Q525" s="211" t="n"/>
    </row>
    <row r="526" ht="15.75" customHeight="1" s="140">
      <c r="A526" s="211" t="n"/>
      <c r="B526" s="211" t="n"/>
      <c r="C526" s="239" t="n"/>
      <c r="D526" s="239" t="n"/>
      <c r="E526" s="239" t="n"/>
      <c r="F526" s="211" t="n"/>
      <c r="G526" s="211" t="n"/>
      <c r="H526" s="211" t="n"/>
      <c r="I526" s="211" t="n"/>
      <c r="J526" s="211" t="n"/>
      <c r="K526" s="211" t="n"/>
      <c r="L526" s="211" t="n"/>
      <c r="M526" s="211" t="n"/>
      <c r="N526" s="211" t="n"/>
      <c r="O526" s="211" t="n"/>
      <c r="P526" s="211" t="n"/>
      <c r="Q526" s="211" t="n"/>
    </row>
    <row r="527" ht="15.75" customHeight="1" s="140">
      <c r="A527" s="211" t="n"/>
      <c r="B527" s="211" t="n"/>
      <c r="C527" s="239" t="n"/>
      <c r="D527" s="239" t="n"/>
      <c r="E527" s="239" t="n"/>
      <c r="F527" s="211" t="n"/>
      <c r="G527" s="211" t="n"/>
      <c r="H527" s="211" t="n"/>
      <c r="I527" s="211" t="n"/>
      <c r="J527" s="211" t="n"/>
      <c r="K527" s="211" t="n"/>
      <c r="L527" s="211" t="n"/>
      <c r="M527" s="211" t="n"/>
      <c r="N527" s="211" t="n"/>
      <c r="O527" s="211" t="n"/>
      <c r="P527" s="211" t="n"/>
      <c r="Q527" s="211" t="n"/>
    </row>
    <row r="528" ht="15.75" customHeight="1" s="140">
      <c r="A528" s="211" t="n"/>
      <c r="B528" s="211" t="n"/>
      <c r="C528" s="239" t="n"/>
      <c r="D528" s="239" t="n"/>
      <c r="E528" s="239" t="n"/>
      <c r="F528" s="211" t="n"/>
      <c r="G528" s="211" t="n"/>
      <c r="H528" s="211" t="n"/>
      <c r="I528" s="211" t="n"/>
      <c r="J528" s="211" t="n"/>
      <c r="K528" s="211" t="n"/>
      <c r="L528" s="211" t="n"/>
      <c r="M528" s="211" t="n"/>
      <c r="N528" s="211" t="n"/>
      <c r="O528" s="211" t="n"/>
      <c r="P528" s="211" t="n"/>
      <c r="Q528" s="211" t="n"/>
    </row>
    <row r="529" ht="15.75" customHeight="1" s="140">
      <c r="A529" s="211" t="n"/>
      <c r="B529" s="211" t="n"/>
      <c r="C529" s="239" t="n"/>
      <c r="D529" s="239" t="n"/>
      <c r="E529" s="239" t="n"/>
      <c r="F529" s="211" t="n"/>
      <c r="G529" s="211" t="n"/>
      <c r="H529" s="211" t="n"/>
      <c r="I529" s="211" t="n"/>
      <c r="J529" s="211" t="n"/>
      <c r="K529" s="211" t="n"/>
      <c r="L529" s="211" t="n"/>
      <c r="M529" s="211" t="n"/>
      <c r="N529" s="211" t="n"/>
      <c r="O529" s="211" t="n"/>
      <c r="P529" s="211" t="n"/>
      <c r="Q529" s="211" t="n"/>
    </row>
    <row r="530" ht="15.75" customHeight="1" s="140">
      <c r="A530" s="211" t="n"/>
      <c r="B530" s="211" t="n"/>
      <c r="C530" s="239" t="n"/>
      <c r="D530" s="239" t="n"/>
      <c r="E530" s="239" t="n"/>
      <c r="F530" s="211" t="n"/>
      <c r="G530" s="211" t="n"/>
      <c r="H530" s="211" t="n"/>
      <c r="I530" s="211" t="n"/>
      <c r="J530" s="211" t="n"/>
      <c r="K530" s="211" t="n"/>
      <c r="L530" s="211" t="n"/>
      <c r="M530" s="211" t="n"/>
      <c r="N530" s="211" t="n"/>
      <c r="O530" s="211" t="n"/>
      <c r="P530" s="211" t="n"/>
      <c r="Q530" s="211" t="n"/>
    </row>
    <row r="531" ht="15.75" customHeight="1" s="140">
      <c r="A531" s="211" t="n"/>
      <c r="B531" s="211" t="n"/>
      <c r="C531" s="239" t="n"/>
      <c r="D531" s="239" t="n"/>
      <c r="E531" s="239" t="n"/>
      <c r="F531" s="211" t="n"/>
      <c r="G531" s="211" t="n"/>
      <c r="H531" s="211" t="n"/>
      <c r="I531" s="211" t="n"/>
      <c r="J531" s="211" t="n"/>
      <c r="K531" s="211" t="n"/>
      <c r="L531" s="211" t="n"/>
      <c r="M531" s="211" t="n"/>
      <c r="N531" s="211" t="n"/>
      <c r="O531" s="211" t="n"/>
      <c r="P531" s="211" t="n"/>
      <c r="Q531" s="211" t="n"/>
    </row>
    <row r="532" ht="15.75" customHeight="1" s="140">
      <c r="A532" s="211" t="n"/>
      <c r="B532" s="211" t="n"/>
      <c r="C532" s="239" t="n"/>
      <c r="D532" s="239" t="n"/>
      <c r="E532" s="239" t="n"/>
      <c r="F532" s="211" t="n"/>
      <c r="G532" s="211" t="n"/>
      <c r="H532" s="211" t="n"/>
      <c r="I532" s="211" t="n"/>
      <c r="J532" s="211" t="n"/>
      <c r="K532" s="211" t="n"/>
      <c r="L532" s="211" t="n"/>
      <c r="M532" s="211" t="n"/>
      <c r="N532" s="211" t="n"/>
      <c r="O532" s="211" t="n"/>
      <c r="P532" s="211" t="n"/>
      <c r="Q532" s="211" t="n"/>
    </row>
    <row r="533" ht="15.75" customHeight="1" s="140">
      <c r="A533" s="211" t="n"/>
      <c r="B533" s="211" t="n"/>
      <c r="C533" s="239" t="n"/>
      <c r="D533" s="239" t="n"/>
      <c r="E533" s="239" t="n"/>
      <c r="F533" s="211" t="n"/>
      <c r="G533" s="211" t="n"/>
      <c r="H533" s="211" t="n"/>
      <c r="I533" s="211" t="n"/>
      <c r="J533" s="211" t="n"/>
      <c r="K533" s="211" t="n"/>
      <c r="L533" s="211" t="n"/>
      <c r="M533" s="211" t="n"/>
      <c r="N533" s="211" t="n"/>
      <c r="O533" s="211" t="n"/>
      <c r="P533" s="211" t="n"/>
      <c r="Q533" s="211" t="n"/>
    </row>
    <row r="534" ht="15.75" customHeight="1" s="140">
      <c r="A534" s="211" t="n"/>
      <c r="B534" s="211" t="n"/>
      <c r="C534" s="239" t="n"/>
      <c r="D534" s="239" t="n"/>
      <c r="E534" s="239" t="n"/>
      <c r="F534" s="211" t="n"/>
      <c r="G534" s="211" t="n"/>
      <c r="H534" s="211" t="n"/>
      <c r="I534" s="211" t="n"/>
      <c r="J534" s="211" t="n"/>
      <c r="K534" s="211" t="n"/>
      <c r="L534" s="211" t="n"/>
      <c r="M534" s="211" t="n"/>
      <c r="N534" s="211" t="n"/>
      <c r="O534" s="211" t="n"/>
      <c r="P534" s="211" t="n"/>
      <c r="Q534" s="211" t="n"/>
    </row>
    <row r="535" ht="15.75" customHeight="1" s="140">
      <c r="A535" s="211" t="n"/>
      <c r="B535" s="211" t="n"/>
      <c r="C535" s="239" t="n"/>
      <c r="D535" s="239" t="n"/>
      <c r="E535" s="239" t="n"/>
      <c r="F535" s="211" t="n"/>
      <c r="G535" s="211" t="n"/>
      <c r="H535" s="211" t="n"/>
      <c r="I535" s="211" t="n"/>
      <c r="J535" s="211" t="n"/>
      <c r="K535" s="211" t="n"/>
      <c r="L535" s="211" t="n"/>
      <c r="M535" s="211" t="n"/>
      <c r="N535" s="211" t="n"/>
      <c r="O535" s="211" t="n"/>
      <c r="P535" s="211" t="n"/>
      <c r="Q535" s="211" t="n"/>
    </row>
    <row r="536" ht="15.75" customHeight="1" s="140">
      <c r="A536" s="211" t="n"/>
      <c r="B536" s="211" t="n"/>
      <c r="C536" s="239" t="n"/>
      <c r="D536" s="239" t="n"/>
      <c r="E536" s="239" t="n"/>
      <c r="F536" s="211" t="n"/>
      <c r="G536" s="211" t="n"/>
      <c r="H536" s="211" t="n"/>
      <c r="I536" s="211" t="n"/>
      <c r="J536" s="211" t="n"/>
      <c r="K536" s="211" t="n"/>
      <c r="L536" s="211" t="n"/>
      <c r="M536" s="211" t="n"/>
      <c r="N536" s="211" t="n"/>
      <c r="O536" s="211" t="n"/>
      <c r="P536" s="211" t="n"/>
      <c r="Q536" s="211" t="n"/>
    </row>
    <row r="537" ht="15.75" customHeight="1" s="140">
      <c r="A537" s="211" t="n"/>
      <c r="B537" s="211" t="n"/>
      <c r="C537" s="239" t="n"/>
      <c r="D537" s="239" t="n"/>
      <c r="E537" s="239" t="n"/>
      <c r="F537" s="211" t="n"/>
      <c r="G537" s="211" t="n"/>
      <c r="H537" s="211" t="n"/>
      <c r="I537" s="211" t="n"/>
      <c r="J537" s="211" t="n"/>
      <c r="K537" s="211" t="n"/>
      <c r="L537" s="211" t="n"/>
      <c r="M537" s="211" t="n"/>
      <c r="N537" s="211" t="n"/>
      <c r="O537" s="211" t="n"/>
      <c r="P537" s="211" t="n"/>
      <c r="Q537" s="211" t="n"/>
    </row>
    <row r="538" ht="15.75" customHeight="1" s="140">
      <c r="A538" s="211" t="n"/>
      <c r="B538" s="211" t="n"/>
      <c r="C538" s="239" t="n"/>
      <c r="D538" s="239" t="n"/>
      <c r="E538" s="239" t="n"/>
      <c r="F538" s="211" t="n"/>
      <c r="G538" s="211" t="n"/>
      <c r="H538" s="211" t="n"/>
      <c r="I538" s="211" t="n"/>
      <c r="J538" s="211" t="n"/>
      <c r="K538" s="211" t="n"/>
      <c r="L538" s="211" t="n"/>
      <c r="M538" s="211" t="n"/>
      <c r="N538" s="211" t="n"/>
      <c r="O538" s="211" t="n"/>
      <c r="P538" s="211" t="n"/>
      <c r="Q538" s="211" t="n"/>
    </row>
    <row r="539" ht="15.75" customHeight="1" s="140">
      <c r="A539" s="211" t="n"/>
      <c r="B539" s="211" t="n"/>
      <c r="C539" s="239" t="n"/>
      <c r="D539" s="239" t="n"/>
      <c r="E539" s="239" t="n"/>
      <c r="F539" s="211" t="n"/>
      <c r="G539" s="211" t="n"/>
      <c r="H539" s="211" t="n"/>
      <c r="I539" s="211" t="n"/>
      <c r="J539" s="211" t="n"/>
      <c r="K539" s="211" t="n"/>
      <c r="L539" s="211" t="n"/>
      <c r="M539" s="211" t="n"/>
      <c r="N539" s="211" t="n"/>
      <c r="O539" s="211" t="n"/>
      <c r="P539" s="211" t="n"/>
      <c r="Q539" s="211" t="n"/>
    </row>
    <row r="540" ht="15.75" customHeight="1" s="140">
      <c r="A540" s="211" t="n"/>
      <c r="B540" s="211" t="n"/>
      <c r="C540" s="239" t="n"/>
      <c r="D540" s="239" t="n"/>
      <c r="E540" s="239" t="n"/>
      <c r="F540" s="211" t="n"/>
      <c r="G540" s="211" t="n"/>
      <c r="H540" s="211" t="n"/>
      <c r="I540" s="211" t="n"/>
      <c r="J540" s="211" t="n"/>
      <c r="K540" s="211" t="n"/>
      <c r="L540" s="211" t="n"/>
      <c r="M540" s="211" t="n"/>
      <c r="N540" s="211" t="n"/>
      <c r="O540" s="211" t="n"/>
      <c r="P540" s="211" t="n"/>
      <c r="Q540" s="211" t="n"/>
    </row>
    <row r="541" ht="15.75" customHeight="1" s="140">
      <c r="A541" s="211" t="n"/>
      <c r="B541" s="211" t="n"/>
      <c r="C541" s="239" t="n"/>
      <c r="D541" s="239" t="n"/>
      <c r="E541" s="239" t="n"/>
      <c r="F541" s="211" t="n"/>
      <c r="G541" s="211" t="n"/>
      <c r="H541" s="211" t="n"/>
      <c r="I541" s="211" t="n"/>
      <c r="J541" s="211" t="n"/>
      <c r="K541" s="211" t="n"/>
      <c r="L541" s="211" t="n"/>
      <c r="M541" s="211" t="n"/>
      <c r="N541" s="211" t="n"/>
      <c r="O541" s="211" t="n"/>
      <c r="P541" s="211" t="n"/>
      <c r="Q541" s="211" t="n"/>
    </row>
    <row r="542" ht="15.75" customHeight="1" s="140">
      <c r="A542" s="211" t="n"/>
      <c r="B542" s="211" t="n"/>
      <c r="C542" s="239" t="n"/>
      <c r="D542" s="239" t="n"/>
      <c r="E542" s="239" t="n"/>
      <c r="F542" s="211" t="n"/>
      <c r="G542" s="211" t="n"/>
      <c r="H542" s="211" t="n"/>
      <c r="I542" s="211" t="n"/>
      <c r="J542" s="211" t="n"/>
      <c r="K542" s="211" t="n"/>
      <c r="L542" s="211" t="n"/>
      <c r="M542" s="211" t="n"/>
      <c r="N542" s="211" t="n"/>
      <c r="O542" s="211" t="n"/>
      <c r="P542" s="211" t="n"/>
      <c r="Q542" s="211" t="n"/>
    </row>
    <row r="543" ht="15.75" customHeight="1" s="140">
      <c r="A543" s="211" t="n"/>
      <c r="B543" s="211" t="n"/>
      <c r="C543" s="239" t="n"/>
      <c r="D543" s="239" t="n"/>
      <c r="E543" s="239" t="n"/>
      <c r="F543" s="211" t="n"/>
      <c r="G543" s="211" t="n"/>
      <c r="H543" s="211" t="n"/>
      <c r="I543" s="211" t="n"/>
      <c r="J543" s="211" t="n"/>
      <c r="K543" s="211" t="n"/>
      <c r="L543" s="211" t="n"/>
      <c r="M543" s="211" t="n"/>
      <c r="N543" s="211" t="n"/>
      <c r="O543" s="211" t="n"/>
      <c r="P543" s="211" t="n"/>
      <c r="Q543" s="211" t="n"/>
    </row>
    <row r="544" ht="15.75" customHeight="1" s="140">
      <c r="A544" s="211" t="n"/>
      <c r="B544" s="211" t="n"/>
      <c r="C544" s="239" t="n"/>
      <c r="D544" s="239" t="n"/>
      <c r="E544" s="239" t="n"/>
      <c r="F544" s="211" t="n"/>
      <c r="G544" s="211" t="n"/>
      <c r="H544" s="211" t="n"/>
      <c r="I544" s="211" t="n"/>
      <c r="J544" s="211" t="n"/>
      <c r="K544" s="211" t="n"/>
      <c r="L544" s="211" t="n"/>
      <c r="M544" s="211" t="n"/>
      <c r="N544" s="211" t="n"/>
      <c r="O544" s="211" t="n"/>
      <c r="P544" s="211" t="n"/>
      <c r="Q544" s="211" t="n"/>
    </row>
    <row r="545" ht="15.75" customHeight="1" s="140">
      <c r="A545" s="211" t="n"/>
      <c r="B545" s="211" t="n"/>
      <c r="C545" s="239" t="n"/>
      <c r="D545" s="239" t="n"/>
      <c r="E545" s="239" t="n"/>
      <c r="F545" s="211" t="n"/>
      <c r="G545" s="211" t="n"/>
      <c r="H545" s="211" t="n"/>
      <c r="I545" s="211" t="n"/>
      <c r="J545" s="211" t="n"/>
      <c r="K545" s="211" t="n"/>
      <c r="L545" s="211" t="n"/>
      <c r="M545" s="211" t="n"/>
      <c r="N545" s="211" t="n"/>
      <c r="O545" s="211" t="n"/>
      <c r="P545" s="211" t="n"/>
      <c r="Q545" s="211" t="n"/>
    </row>
    <row r="546" ht="15.75" customHeight="1" s="140">
      <c r="A546" s="211" t="n"/>
      <c r="B546" s="211" t="n"/>
      <c r="C546" s="239" t="n"/>
      <c r="D546" s="239" t="n"/>
      <c r="E546" s="239" t="n"/>
      <c r="F546" s="211" t="n"/>
      <c r="G546" s="211" t="n"/>
      <c r="H546" s="211" t="n"/>
      <c r="I546" s="211" t="n"/>
      <c r="J546" s="211" t="n"/>
      <c r="K546" s="211" t="n"/>
      <c r="L546" s="211" t="n"/>
      <c r="M546" s="211" t="n"/>
      <c r="N546" s="211" t="n"/>
      <c r="O546" s="211" t="n"/>
      <c r="P546" s="211" t="n"/>
      <c r="Q546" s="211" t="n"/>
    </row>
    <row r="547" ht="15.75" customHeight="1" s="140">
      <c r="A547" s="211" t="n"/>
      <c r="B547" s="211" t="n"/>
      <c r="C547" s="239" t="n"/>
      <c r="D547" s="239" t="n"/>
      <c r="E547" s="239" t="n"/>
      <c r="F547" s="211" t="n"/>
      <c r="G547" s="211" t="n"/>
      <c r="H547" s="211" t="n"/>
      <c r="I547" s="211" t="n"/>
      <c r="J547" s="211" t="n"/>
      <c r="K547" s="211" t="n"/>
      <c r="L547" s="211" t="n"/>
      <c r="M547" s="211" t="n"/>
      <c r="N547" s="211" t="n"/>
      <c r="O547" s="211" t="n"/>
      <c r="P547" s="211" t="n"/>
      <c r="Q547" s="211" t="n"/>
    </row>
    <row r="548" ht="15.75" customHeight="1" s="140">
      <c r="A548" s="211" t="n"/>
      <c r="B548" s="211" t="n"/>
      <c r="C548" s="239" t="n"/>
      <c r="D548" s="239" t="n"/>
      <c r="E548" s="239" t="n"/>
      <c r="F548" s="211" t="n"/>
      <c r="G548" s="211" t="n"/>
      <c r="H548" s="211" t="n"/>
      <c r="I548" s="211" t="n"/>
      <c r="J548" s="211" t="n"/>
      <c r="K548" s="211" t="n"/>
      <c r="L548" s="211" t="n"/>
      <c r="M548" s="211" t="n"/>
      <c r="N548" s="211" t="n"/>
      <c r="O548" s="211" t="n"/>
      <c r="P548" s="211" t="n"/>
      <c r="Q548" s="211" t="n"/>
    </row>
    <row r="549" ht="15.75" customHeight="1" s="140">
      <c r="A549" s="211" t="n"/>
      <c r="B549" s="211" t="n"/>
      <c r="C549" s="239" t="n"/>
      <c r="D549" s="239" t="n"/>
      <c r="E549" s="239" t="n"/>
      <c r="F549" s="211" t="n"/>
      <c r="G549" s="211" t="n"/>
      <c r="H549" s="211" t="n"/>
      <c r="I549" s="211" t="n"/>
      <c r="J549" s="211" t="n"/>
      <c r="K549" s="211" t="n"/>
      <c r="L549" s="211" t="n"/>
      <c r="M549" s="211" t="n"/>
      <c r="N549" s="211" t="n"/>
      <c r="O549" s="211" t="n"/>
      <c r="P549" s="211" t="n"/>
      <c r="Q549" s="211" t="n"/>
    </row>
    <row r="550" ht="15.75" customHeight="1" s="140">
      <c r="A550" s="211" t="n"/>
      <c r="B550" s="211" t="n"/>
      <c r="C550" s="239" t="n"/>
      <c r="D550" s="239" t="n"/>
      <c r="E550" s="239" t="n"/>
      <c r="F550" s="211" t="n"/>
      <c r="G550" s="211" t="n"/>
      <c r="H550" s="211" t="n"/>
      <c r="I550" s="211" t="n"/>
      <c r="J550" s="211" t="n"/>
      <c r="K550" s="211" t="n"/>
      <c r="L550" s="211" t="n"/>
      <c r="M550" s="211" t="n"/>
      <c r="N550" s="211" t="n"/>
      <c r="O550" s="211" t="n"/>
      <c r="P550" s="211" t="n"/>
      <c r="Q550" s="211" t="n"/>
    </row>
    <row r="551" ht="15.75" customHeight="1" s="140">
      <c r="A551" s="211" t="n"/>
      <c r="B551" s="211" t="n"/>
      <c r="C551" s="239" t="n"/>
      <c r="D551" s="239" t="n"/>
      <c r="E551" s="239" t="n"/>
      <c r="F551" s="211" t="n"/>
      <c r="G551" s="211" t="n"/>
      <c r="H551" s="211" t="n"/>
      <c r="I551" s="211" t="n"/>
      <c r="J551" s="211" t="n"/>
      <c r="K551" s="211" t="n"/>
      <c r="L551" s="211" t="n"/>
      <c r="M551" s="211" t="n"/>
      <c r="N551" s="211" t="n"/>
      <c r="O551" s="211" t="n"/>
      <c r="P551" s="211" t="n"/>
      <c r="Q551" s="211" t="n"/>
    </row>
    <row r="552" ht="15.75" customHeight="1" s="140">
      <c r="A552" s="211" t="n"/>
      <c r="B552" s="211" t="n"/>
      <c r="C552" s="239" t="n"/>
      <c r="D552" s="239" t="n"/>
      <c r="E552" s="239" t="n"/>
      <c r="F552" s="211" t="n"/>
      <c r="G552" s="211" t="n"/>
      <c r="H552" s="211" t="n"/>
      <c r="I552" s="211" t="n"/>
      <c r="J552" s="211" t="n"/>
      <c r="K552" s="211" t="n"/>
      <c r="L552" s="211" t="n"/>
      <c r="M552" s="211" t="n"/>
      <c r="N552" s="211" t="n"/>
      <c r="O552" s="211" t="n"/>
      <c r="P552" s="211" t="n"/>
      <c r="Q552" s="211" t="n"/>
    </row>
    <row r="553" ht="15.75" customHeight="1" s="140">
      <c r="A553" s="211" t="n"/>
      <c r="B553" s="211" t="n"/>
      <c r="C553" s="239" t="n"/>
      <c r="D553" s="239" t="n"/>
      <c r="E553" s="239" t="n"/>
      <c r="F553" s="211" t="n"/>
      <c r="G553" s="211" t="n"/>
      <c r="H553" s="211" t="n"/>
      <c r="I553" s="211" t="n"/>
      <c r="J553" s="211" t="n"/>
      <c r="K553" s="211" t="n"/>
      <c r="L553" s="211" t="n"/>
      <c r="M553" s="211" t="n"/>
      <c r="N553" s="211" t="n"/>
      <c r="O553" s="211" t="n"/>
      <c r="P553" s="211" t="n"/>
      <c r="Q553" s="211" t="n"/>
    </row>
    <row r="554" ht="15.75" customHeight="1" s="140">
      <c r="A554" s="211" t="n"/>
      <c r="B554" s="211" t="n"/>
      <c r="C554" s="239" t="n"/>
      <c r="D554" s="239" t="n"/>
      <c r="E554" s="239" t="n"/>
      <c r="F554" s="211" t="n"/>
      <c r="G554" s="211" t="n"/>
      <c r="H554" s="211" t="n"/>
      <c r="I554" s="211" t="n"/>
      <c r="J554" s="211" t="n"/>
      <c r="K554" s="211" t="n"/>
      <c r="L554" s="211" t="n"/>
      <c r="M554" s="211" t="n"/>
      <c r="N554" s="211" t="n"/>
      <c r="O554" s="211" t="n"/>
      <c r="P554" s="211" t="n"/>
      <c r="Q554" s="211" t="n"/>
    </row>
    <row r="555" ht="15.75" customHeight="1" s="140">
      <c r="A555" s="211" t="n"/>
      <c r="B555" s="211" t="n"/>
      <c r="C555" s="239" t="n"/>
      <c r="D555" s="239" t="n"/>
      <c r="E555" s="239" t="n"/>
      <c r="F555" s="211" t="n"/>
      <c r="G555" s="211" t="n"/>
      <c r="H555" s="211" t="n"/>
      <c r="I555" s="211" t="n"/>
      <c r="J555" s="211" t="n"/>
      <c r="K555" s="211" t="n"/>
      <c r="L555" s="211" t="n"/>
      <c r="M555" s="211" t="n"/>
      <c r="N555" s="211" t="n"/>
      <c r="O555" s="211" t="n"/>
      <c r="P555" s="211" t="n"/>
      <c r="Q555" s="211" t="n"/>
    </row>
    <row r="556" ht="15.75" customHeight="1" s="140">
      <c r="A556" s="211" t="n"/>
      <c r="B556" s="211" t="n"/>
      <c r="C556" s="239" t="n"/>
      <c r="D556" s="239" t="n"/>
      <c r="E556" s="239" t="n"/>
      <c r="F556" s="211" t="n"/>
      <c r="G556" s="211" t="n"/>
      <c r="H556" s="211" t="n"/>
      <c r="I556" s="211" t="n"/>
      <c r="J556" s="211" t="n"/>
      <c r="K556" s="211" t="n"/>
      <c r="L556" s="211" t="n"/>
      <c r="M556" s="211" t="n"/>
      <c r="N556" s="211" t="n"/>
      <c r="O556" s="211" t="n"/>
      <c r="P556" s="211" t="n"/>
      <c r="Q556" s="211" t="n"/>
    </row>
    <row r="557" ht="15.75" customHeight="1" s="140">
      <c r="A557" s="211" t="n"/>
      <c r="B557" s="211" t="n"/>
      <c r="C557" s="239" t="n"/>
      <c r="D557" s="239" t="n"/>
      <c r="E557" s="239" t="n"/>
      <c r="F557" s="211" t="n"/>
      <c r="G557" s="211" t="n"/>
      <c r="H557" s="211" t="n"/>
      <c r="I557" s="211" t="n"/>
      <c r="J557" s="211" t="n"/>
      <c r="K557" s="211" t="n"/>
      <c r="L557" s="211" t="n"/>
      <c r="M557" s="211" t="n"/>
      <c r="N557" s="211" t="n"/>
      <c r="O557" s="211" t="n"/>
      <c r="P557" s="211" t="n"/>
      <c r="Q557" s="211" t="n"/>
    </row>
    <row r="558" ht="15.75" customHeight="1" s="140">
      <c r="A558" s="211" t="n"/>
      <c r="B558" s="211" t="n"/>
      <c r="C558" s="239" t="n"/>
      <c r="D558" s="239" t="n"/>
      <c r="E558" s="239" t="n"/>
      <c r="F558" s="211" t="n"/>
      <c r="G558" s="211" t="n"/>
      <c r="H558" s="211" t="n"/>
      <c r="I558" s="211" t="n"/>
      <c r="J558" s="211" t="n"/>
      <c r="K558" s="211" t="n"/>
      <c r="L558" s="211" t="n"/>
      <c r="M558" s="211" t="n"/>
      <c r="N558" s="211" t="n"/>
      <c r="O558" s="211" t="n"/>
      <c r="P558" s="211" t="n"/>
      <c r="Q558" s="211" t="n"/>
    </row>
    <row r="559" ht="15.75" customHeight="1" s="140">
      <c r="A559" s="211" t="n"/>
      <c r="B559" s="211" t="n"/>
      <c r="C559" s="239" t="n"/>
      <c r="D559" s="239" t="n"/>
      <c r="E559" s="239" t="n"/>
      <c r="F559" s="211" t="n"/>
      <c r="G559" s="211" t="n"/>
      <c r="H559" s="211" t="n"/>
      <c r="I559" s="211" t="n"/>
      <c r="J559" s="211" t="n"/>
      <c r="K559" s="211" t="n"/>
      <c r="L559" s="211" t="n"/>
      <c r="M559" s="211" t="n"/>
      <c r="N559" s="211" t="n"/>
      <c r="O559" s="211" t="n"/>
      <c r="P559" s="211" t="n"/>
      <c r="Q559" s="211" t="n"/>
    </row>
    <row r="560" ht="15.75" customHeight="1" s="140">
      <c r="A560" s="211" t="n"/>
      <c r="B560" s="211" t="n"/>
      <c r="C560" s="239" t="n"/>
      <c r="D560" s="239" t="n"/>
      <c r="E560" s="239" t="n"/>
      <c r="F560" s="211" t="n"/>
      <c r="G560" s="211" t="n"/>
      <c r="H560" s="211" t="n"/>
      <c r="I560" s="211" t="n"/>
      <c r="J560" s="211" t="n"/>
      <c r="K560" s="211" t="n"/>
      <c r="L560" s="211" t="n"/>
      <c r="M560" s="211" t="n"/>
      <c r="N560" s="211" t="n"/>
      <c r="O560" s="211" t="n"/>
      <c r="P560" s="211" t="n"/>
      <c r="Q560" s="211" t="n"/>
    </row>
    <row r="561" ht="15.75" customHeight="1" s="140">
      <c r="A561" s="211" t="n"/>
      <c r="B561" s="211" t="n"/>
      <c r="C561" s="239" t="n"/>
      <c r="D561" s="239" t="n"/>
      <c r="E561" s="239" t="n"/>
      <c r="F561" s="211" t="n"/>
      <c r="G561" s="211" t="n"/>
      <c r="H561" s="211" t="n"/>
      <c r="I561" s="211" t="n"/>
      <c r="J561" s="211" t="n"/>
      <c r="K561" s="211" t="n"/>
      <c r="L561" s="211" t="n"/>
      <c r="M561" s="211" t="n"/>
      <c r="N561" s="211" t="n"/>
      <c r="O561" s="211" t="n"/>
      <c r="P561" s="211" t="n"/>
      <c r="Q561" s="211" t="n"/>
    </row>
    <row r="562" ht="15.75" customHeight="1" s="140">
      <c r="A562" s="211" t="n"/>
      <c r="B562" s="211" t="n"/>
      <c r="C562" s="239" t="n"/>
      <c r="D562" s="239" t="n"/>
      <c r="E562" s="239" t="n"/>
      <c r="F562" s="211" t="n"/>
      <c r="G562" s="211" t="n"/>
      <c r="H562" s="211" t="n"/>
      <c r="I562" s="211" t="n"/>
      <c r="J562" s="211" t="n"/>
      <c r="K562" s="211" t="n"/>
      <c r="L562" s="211" t="n"/>
      <c r="M562" s="211" t="n"/>
      <c r="N562" s="211" t="n"/>
      <c r="O562" s="211" t="n"/>
      <c r="P562" s="211" t="n"/>
      <c r="Q562" s="211" t="n"/>
    </row>
    <row r="563" ht="15.75" customHeight="1" s="140">
      <c r="A563" s="211" t="n"/>
      <c r="B563" s="211" t="n"/>
      <c r="C563" s="239" t="n"/>
      <c r="D563" s="239" t="n"/>
      <c r="E563" s="239" t="n"/>
      <c r="F563" s="211" t="n"/>
      <c r="G563" s="211" t="n"/>
      <c r="H563" s="211" t="n"/>
      <c r="I563" s="211" t="n"/>
      <c r="J563" s="211" t="n"/>
      <c r="K563" s="211" t="n"/>
      <c r="L563" s="211" t="n"/>
      <c r="M563" s="211" t="n"/>
      <c r="N563" s="211" t="n"/>
      <c r="O563" s="211" t="n"/>
      <c r="P563" s="211" t="n"/>
      <c r="Q563" s="211" t="n"/>
    </row>
    <row r="564" ht="15.75" customHeight="1" s="140">
      <c r="A564" s="211" t="n"/>
      <c r="B564" s="211" t="n"/>
      <c r="C564" s="239" t="n"/>
      <c r="D564" s="239" t="n"/>
      <c r="E564" s="239" t="n"/>
      <c r="F564" s="211" t="n"/>
      <c r="G564" s="211" t="n"/>
      <c r="H564" s="211" t="n"/>
      <c r="I564" s="211" t="n"/>
      <c r="J564" s="211" t="n"/>
      <c r="K564" s="211" t="n"/>
      <c r="L564" s="211" t="n"/>
      <c r="M564" s="211" t="n"/>
      <c r="N564" s="211" t="n"/>
      <c r="O564" s="211" t="n"/>
      <c r="P564" s="211" t="n"/>
      <c r="Q564" s="211" t="n"/>
    </row>
    <row r="565" ht="15.75" customHeight="1" s="140">
      <c r="A565" s="211" t="n"/>
      <c r="B565" s="211" t="n"/>
      <c r="C565" s="239" t="n"/>
      <c r="D565" s="239" t="n"/>
      <c r="E565" s="239" t="n"/>
      <c r="F565" s="211" t="n"/>
      <c r="G565" s="211" t="n"/>
      <c r="H565" s="211" t="n"/>
      <c r="I565" s="211" t="n"/>
      <c r="J565" s="211" t="n"/>
      <c r="K565" s="211" t="n"/>
      <c r="L565" s="211" t="n"/>
      <c r="M565" s="211" t="n"/>
      <c r="N565" s="211" t="n"/>
      <c r="O565" s="211" t="n"/>
      <c r="P565" s="211" t="n"/>
      <c r="Q565" s="211" t="n"/>
    </row>
    <row r="566" ht="15.75" customHeight="1" s="140">
      <c r="A566" s="211" t="n"/>
      <c r="B566" s="211" t="n"/>
      <c r="C566" s="239" t="n"/>
      <c r="D566" s="239" t="n"/>
      <c r="E566" s="239" t="n"/>
      <c r="F566" s="211" t="n"/>
      <c r="G566" s="211" t="n"/>
      <c r="H566" s="211" t="n"/>
      <c r="I566" s="211" t="n"/>
      <c r="J566" s="211" t="n"/>
      <c r="K566" s="211" t="n"/>
      <c r="L566" s="211" t="n"/>
      <c r="M566" s="211" t="n"/>
      <c r="N566" s="211" t="n"/>
      <c r="O566" s="211" t="n"/>
      <c r="P566" s="211" t="n"/>
      <c r="Q566" s="211" t="n"/>
    </row>
    <row r="567" ht="15.75" customHeight="1" s="140">
      <c r="A567" s="211" t="n"/>
      <c r="B567" s="211" t="n"/>
      <c r="C567" s="239" t="n"/>
      <c r="D567" s="239" t="n"/>
      <c r="E567" s="239" t="n"/>
      <c r="F567" s="211" t="n"/>
      <c r="G567" s="211" t="n"/>
      <c r="H567" s="211" t="n"/>
      <c r="I567" s="211" t="n"/>
      <c r="J567" s="211" t="n"/>
      <c r="K567" s="211" t="n"/>
      <c r="L567" s="211" t="n"/>
      <c r="M567" s="211" t="n"/>
      <c r="N567" s="211" t="n"/>
      <c r="O567" s="211" t="n"/>
      <c r="P567" s="211" t="n"/>
      <c r="Q567" s="211" t="n"/>
    </row>
    <row r="568" ht="15.75" customHeight="1" s="140">
      <c r="A568" s="211" t="n"/>
      <c r="B568" s="211" t="n"/>
      <c r="C568" s="239" t="n"/>
      <c r="D568" s="239" t="n"/>
      <c r="E568" s="239" t="n"/>
      <c r="F568" s="211" t="n"/>
      <c r="G568" s="211" t="n"/>
      <c r="H568" s="211" t="n"/>
      <c r="I568" s="211" t="n"/>
      <c r="J568" s="211" t="n"/>
      <c r="K568" s="211" t="n"/>
      <c r="L568" s="211" t="n"/>
      <c r="M568" s="211" t="n"/>
      <c r="N568" s="211" t="n"/>
      <c r="O568" s="211" t="n"/>
      <c r="P568" s="211" t="n"/>
      <c r="Q568" s="211" t="n"/>
    </row>
    <row r="569" ht="15.75" customHeight="1" s="140">
      <c r="A569" s="211" t="n"/>
      <c r="B569" s="211" t="n"/>
      <c r="C569" s="239" t="n"/>
      <c r="D569" s="239" t="n"/>
      <c r="E569" s="239" t="n"/>
      <c r="F569" s="211" t="n"/>
      <c r="G569" s="211" t="n"/>
      <c r="H569" s="211" t="n"/>
      <c r="I569" s="211" t="n"/>
      <c r="J569" s="211" t="n"/>
      <c r="K569" s="211" t="n"/>
      <c r="L569" s="211" t="n"/>
      <c r="M569" s="211" t="n"/>
      <c r="N569" s="211" t="n"/>
      <c r="O569" s="211" t="n"/>
      <c r="P569" s="211" t="n"/>
      <c r="Q569" s="211" t="n"/>
    </row>
    <row r="570" ht="15.75" customHeight="1" s="140">
      <c r="A570" s="211" t="n"/>
      <c r="B570" s="211" t="n"/>
      <c r="C570" s="239" t="n"/>
      <c r="D570" s="239" t="n"/>
      <c r="E570" s="239" t="n"/>
      <c r="F570" s="211" t="n"/>
      <c r="G570" s="211" t="n"/>
      <c r="H570" s="211" t="n"/>
      <c r="I570" s="211" t="n"/>
      <c r="J570" s="211" t="n"/>
      <c r="K570" s="211" t="n"/>
      <c r="L570" s="211" t="n"/>
      <c r="M570" s="211" t="n"/>
      <c r="N570" s="211" t="n"/>
      <c r="O570" s="211" t="n"/>
      <c r="P570" s="211" t="n"/>
      <c r="Q570" s="211" t="n"/>
    </row>
    <row r="571" ht="15.75" customHeight="1" s="140">
      <c r="A571" s="211" t="n"/>
      <c r="B571" s="211" t="n"/>
      <c r="C571" s="239" t="n"/>
      <c r="D571" s="239" t="n"/>
      <c r="E571" s="239" t="n"/>
      <c r="F571" s="211" t="n"/>
      <c r="G571" s="211" t="n"/>
      <c r="H571" s="211" t="n"/>
      <c r="I571" s="211" t="n"/>
      <c r="J571" s="211" t="n"/>
      <c r="K571" s="211" t="n"/>
      <c r="L571" s="211" t="n"/>
      <c r="M571" s="211" t="n"/>
      <c r="N571" s="211" t="n"/>
      <c r="O571" s="211" t="n"/>
      <c r="P571" s="211" t="n"/>
      <c r="Q571" s="211" t="n"/>
    </row>
    <row r="572" ht="15.75" customHeight="1" s="140">
      <c r="A572" s="211" t="n"/>
      <c r="B572" s="211" t="n"/>
      <c r="C572" s="239" t="n"/>
      <c r="D572" s="239" t="n"/>
      <c r="E572" s="239" t="n"/>
      <c r="F572" s="211" t="n"/>
      <c r="G572" s="211" t="n"/>
      <c r="H572" s="211" t="n"/>
      <c r="I572" s="211" t="n"/>
      <c r="J572" s="211" t="n"/>
      <c r="K572" s="211" t="n"/>
      <c r="L572" s="211" t="n"/>
      <c r="M572" s="211" t="n"/>
      <c r="N572" s="211" t="n"/>
      <c r="O572" s="211" t="n"/>
      <c r="P572" s="211" t="n"/>
      <c r="Q572" s="211" t="n"/>
    </row>
    <row r="573" ht="15.75" customHeight="1" s="140">
      <c r="A573" s="211" t="n"/>
      <c r="B573" s="211" t="n"/>
      <c r="C573" s="239" t="n"/>
      <c r="D573" s="239" t="n"/>
      <c r="E573" s="239" t="n"/>
      <c r="F573" s="211" t="n"/>
      <c r="G573" s="211" t="n"/>
      <c r="H573" s="211" t="n"/>
      <c r="I573" s="211" t="n"/>
      <c r="J573" s="211" t="n"/>
      <c r="K573" s="211" t="n"/>
      <c r="L573" s="211" t="n"/>
      <c r="M573" s="211" t="n"/>
      <c r="N573" s="211" t="n"/>
      <c r="O573" s="211" t="n"/>
      <c r="P573" s="211" t="n"/>
      <c r="Q573" s="211" t="n"/>
    </row>
    <row r="574" ht="15.75" customHeight="1" s="140">
      <c r="A574" s="211" t="n"/>
      <c r="B574" s="211" t="n"/>
      <c r="C574" s="239" t="n"/>
      <c r="D574" s="239" t="n"/>
      <c r="E574" s="239" t="n"/>
      <c r="F574" s="211" t="n"/>
      <c r="G574" s="211" t="n"/>
      <c r="H574" s="211" t="n"/>
      <c r="I574" s="211" t="n"/>
      <c r="J574" s="211" t="n"/>
      <c r="K574" s="211" t="n"/>
      <c r="L574" s="211" t="n"/>
      <c r="M574" s="211" t="n"/>
      <c r="N574" s="211" t="n"/>
      <c r="O574" s="211" t="n"/>
      <c r="P574" s="211" t="n"/>
      <c r="Q574" s="211" t="n"/>
    </row>
    <row r="575" ht="15.75" customHeight="1" s="140">
      <c r="A575" s="211" t="n"/>
      <c r="B575" s="211" t="n"/>
      <c r="C575" s="239" t="n"/>
      <c r="D575" s="239" t="n"/>
      <c r="E575" s="239" t="n"/>
      <c r="F575" s="211" t="n"/>
      <c r="G575" s="211" t="n"/>
      <c r="H575" s="211" t="n"/>
      <c r="I575" s="211" t="n"/>
      <c r="J575" s="211" t="n"/>
      <c r="K575" s="211" t="n"/>
      <c r="L575" s="211" t="n"/>
      <c r="M575" s="211" t="n"/>
      <c r="N575" s="211" t="n"/>
      <c r="O575" s="211" t="n"/>
      <c r="P575" s="211" t="n"/>
      <c r="Q575" s="211" t="n"/>
    </row>
    <row r="576" ht="15.75" customHeight="1" s="140">
      <c r="A576" s="211" t="n"/>
      <c r="B576" s="211" t="n"/>
      <c r="C576" s="239" t="n"/>
      <c r="D576" s="239" t="n"/>
      <c r="E576" s="239" t="n"/>
      <c r="F576" s="211" t="n"/>
      <c r="G576" s="211" t="n"/>
      <c r="H576" s="211" t="n"/>
      <c r="I576" s="211" t="n"/>
      <c r="J576" s="211" t="n"/>
      <c r="K576" s="211" t="n"/>
      <c r="L576" s="211" t="n"/>
      <c r="M576" s="211" t="n"/>
      <c r="N576" s="211" t="n"/>
      <c r="O576" s="211" t="n"/>
      <c r="P576" s="211" t="n"/>
      <c r="Q576" s="211" t="n"/>
    </row>
    <row r="577" ht="15.75" customHeight="1" s="140">
      <c r="A577" s="211" t="n"/>
      <c r="B577" s="211" t="n"/>
      <c r="C577" s="239" t="n"/>
      <c r="D577" s="239" t="n"/>
      <c r="E577" s="239" t="n"/>
      <c r="F577" s="211" t="n"/>
      <c r="G577" s="211" t="n"/>
      <c r="H577" s="211" t="n"/>
      <c r="I577" s="211" t="n"/>
      <c r="J577" s="211" t="n"/>
      <c r="K577" s="211" t="n"/>
      <c r="L577" s="211" t="n"/>
      <c r="M577" s="211" t="n"/>
      <c r="N577" s="211" t="n"/>
      <c r="O577" s="211" t="n"/>
      <c r="P577" s="211" t="n"/>
      <c r="Q577" s="211" t="n"/>
    </row>
    <row r="578" ht="15.75" customHeight="1" s="140">
      <c r="A578" s="211" t="n"/>
      <c r="B578" s="211" t="n"/>
      <c r="C578" s="239" t="n"/>
      <c r="D578" s="239" t="n"/>
      <c r="E578" s="239" t="n"/>
      <c r="F578" s="211" t="n"/>
      <c r="G578" s="211" t="n"/>
      <c r="H578" s="211" t="n"/>
      <c r="I578" s="211" t="n"/>
      <c r="J578" s="211" t="n"/>
      <c r="K578" s="211" t="n"/>
      <c r="L578" s="211" t="n"/>
      <c r="M578" s="211" t="n"/>
      <c r="N578" s="211" t="n"/>
      <c r="O578" s="211" t="n"/>
      <c r="P578" s="211" t="n"/>
      <c r="Q578" s="211" t="n"/>
    </row>
    <row r="579" ht="15.75" customHeight="1" s="140">
      <c r="A579" s="211" t="n"/>
      <c r="B579" s="211" t="n"/>
      <c r="C579" s="239" t="n"/>
      <c r="D579" s="239" t="n"/>
      <c r="E579" s="239" t="n"/>
      <c r="F579" s="211" t="n"/>
      <c r="G579" s="211" t="n"/>
      <c r="H579" s="211" t="n"/>
      <c r="I579" s="211" t="n"/>
      <c r="J579" s="211" t="n"/>
      <c r="K579" s="211" t="n"/>
      <c r="L579" s="211" t="n"/>
      <c r="M579" s="211" t="n"/>
      <c r="N579" s="211" t="n"/>
      <c r="O579" s="211" t="n"/>
      <c r="P579" s="211" t="n"/>
      <c r="Q579" s="211" t="n"/>
    </row>
    <row r="580" ht="15.75" customHeight="1" s="140">
      <c r="A580" s="211" t="n"/>
      <c r="B580" s="211" t="n"/>
      <c r="C580" s="239" t="n"/>
      <c r="D580" s="239" t="n"/>
      <c r="E580" s="239" t="n"/>
      <c r="F580" s="211" t="n"/>
      <c r="G580" s="211" t="n"/>
      <c r="H580" s="211" t="n"/>
      <c r="I580" s="211" t="n"/>
      <c r="J580" s="211" t="n"/>
      <c r="K580" s="211" t="n"/>
      <c r="L580" s="211" t="n"/>
      <c r="M580" s="211" t="n"/>
      <c r="N580" s="211" t="n"/>
      <c r="O580" s="211" t="n"/>
      <c r="P580" s="211" t="n"/>
      <c r="Q580" s="211" t="n"/>
    </row>
    <row r="581" ht="15.75" customHeight="1" s="140">
      <c r="A581" s="211" t="n"/>
      <c r="B581" s="211" t="n"/>
      <c r="C581" s="239" t="n"/>
      <c r="D581" s="239" t="n"/>
      <c r="E581" s="239" t="n"/>
      <c r="F581" s="211" t="n"/>
      <c r="G581" s="211" t="n"/>
      <c r="H581" s="211" t="n"/>
      <c r="I581" s="211" t="n"/>
      <c r="J581" s="211" t="n"/>
      <c r="K581" s="211" t="n"/>
      <c r="L581" s="211" t="n"/>
      <c r="M581" s="211" t="n"/>
      <c r="N581" s="211" t="n"/>
      <c r="O581" s="211" t="n"/>
      <c r="P581" s="211" t="n"/>
      <c r="Q581" s="211" t="n"/>
    </row>
    <row r="582" ht="15.75" customHeight="1" s="140">
      <c r="A582" s="211" t="n"/>
      <c r="B582" s="211" t="n"/>
      <c r="C582" s="239" t="n"/>
      <c r="D582" s="239" t="n"/>
      <c r="E582" s="239" t="n"/>
      <c r="F582" s="211" t="n"/>
      <c r="G582" s="211" t="n"/>
      <c r="H582" s="211" t="n"/>
      <c r="I582" s="211" t="n"/>
      <c r="J582" s="211" t="n"/>
      <c r="K582" s="211" t="n"/>
      <c r="L582" s="211" t="n"/>
      <c r="M582" s="211" t="n"/>
      <c r="N582" s="211" t="n"/>
      <c r="O582" s="211" t="n"/>
      <c r="P582" s="211" t="n"/>
      <c r="Q582" s="211" t="n"/>
    </row>
    <row r="583" ht="15.75" customHeight="1" s="140">
      <c r="A583" s="211" t="n"/>
      <c r="B583" s="211" t="n"/>
      <c r="C583" s="239" t="n"/>
      <c r="D583" s="239" t="n"/>
      <c r="E583" s="239" t="n"/>
      <c r="F583" s="211" t="n"/>
      <c r="G583" s="211" t="n"/>
      <c r="H583" s="211" t="n"/>
      <c r="I583" s="211" t="n"/>
      <c r="J583" s="211" t="n"/>
      <c r="K583" s="211" t="n"/>
      <c r="L583" s="211" t="n"/>
      <c r="M583" s="211" t="n"/>
      <c r="N583" s="211" t="n"/>
      <c r="O583" s="211" t="n"/>
      <c r="P583" s="211" t="n"/>
      <c r="Q583" s="211" t="n"/>
    </row>
    <row r="584" ht="15.75" customHeight="1" s="140">
      <c r="A584" s="211" t="n"/>
      <c r="B584" s="211" t="n"/>
      <c r="C584" s="239" t="n"/>
      <c r="D584" s="239" t="n"/>
      <c r="E584" s="239" t="n"/>
      <c r="F584" s="211" t="n"/>
      <c r="G584" s="211" t="n"/>
      <c r="H584" s="211" t="n"/>
      <c r="I584" s="211" t="n"/>
      <c r="J584" s="211" t="n"/>
      <c r="K584" s="211" t="n"/>
      <c r="L584" s="211" t="n"/>
      <c r="M584" s="211" t="n"/>
      <c r="N584" s="211" t="n"/>
      <c r="O584" s="211" t="n"/>
      <c r="P584" s="211" t="n"/>
      <c r="Q584" s="211" t="n"/>
    </row>
    <row r="585" ht="15.75" customHeight="1" s="140">
      <c r="A585" s="211" t="n"/>
      <c r="B585" s="211" t="n"/>
      <c r="C585" s="239" t="n"/>
      <c r="D585" s="239" t="n"/>
      <c r="E585" s="239" t="n"/>
      <c r="F585" s="211" t="n"/>
      <c r="G585" s="211" t="n"/>
      <c r="H585" s="211" t="n"/>
      <c r="I585" s="211" t="n"/>
      <c r="J585" s="211" t="n"/>
      <c r="K585" s="211" t="n"/>
      <c r="L585" s="211" t="n"/>
      <c r="M585" s="211" t="n"/>
      <c r="N585" s="211" t="n"/>
      <c r="O585" s="211" t="n"/>
      <c r="P585" s="211" t="n"/>
      <c r="Q585" s="211" t="n"/>
    </row>
    <row r="586" ht="15.75" customHeight="1" s="140">
      <c r="A586" s="211" t="n"/>
      <c r="B586" s="211" t="n"/>
      <c r="C586" s="239" t="n"/>
      <c r="D586" s="239" t="n"/>
      <c r="E586" s="239" t="n"/>
      <c r="F586" s="211" t="n"/>
      <c r="G586" s="211" t="n"/>
      <c r="H586" s="211" t="n"/>
      <c r="I586" s="211" t="n"/>
      <c r="J586" s="211" t="n"/>
      <c r="K586" s="211" t="n"/>
      <c r="L586" s="211" t="n"/>
      <c r="M586" s="211" t="n"/>
      <c r="N586" s="211" t="n"/>
      <c r="O586" s="211" t="n"/>
      <c r="P586" s="211" t="n"/>
      <c r="Q586" s="211" t="n"/>
    </row>
    <row r="587" ht="15.75" customHeight="1" s="140">
      <c r="A587" s="211" t="n"/>
      <c r="B587" s="211" t="n"/>
      <c r="C587" s="239" t="n"/>
      <c r="D587" s="239" t="n"/>
      <c r="E587" s="239" t="n"/>
      <c r="F587" s="211" t="n"/>
      <c r="G587" s="211" t="n"/>
      <c r="H587" s="211" t="n"/>
      <c r="I587" s="211" t="n"/>
      <c r="J587" s="211" t="n"/>
      <c r="K587" s="211" t="n"/>
      <c r="L587" s="211" t="n"/>
      <c r="M587" s="211" t="n"/>
      <c r="N587" s="211" t="n"/>
      <c r="O587" s="211" t="n"/>
      <c r="P587" s="211" t="n"/>
      <c r="Q587" s="211" t="n"/>
    </row>
    <row r="588" ht="15.75" customHeight="1" s="140">
      <c r="A588" s="211" t="n"/>
      <c r="B588" s="211" t="n"/>
      <c r="C588" s="239" t="n"/>
      <c r="D588" s="239" t="n"/>
      <c r="E588" s="239" t="n"/>
      <c r="F588" s="211" t="n"/>
      <c r="G588" s="211" t="n"/>
      <c r="H588" s="211" t="n"/>
      <c r="I588" s="211" t="n"/>
      <c r="J588" s="211" t="n"/>
      <c r="K588" s="211" t="n"/>
      <c r="L588" s="211" t="n"/>
      <c r="M588" s="211" t="n"/>
      <c r="N588" s="211" t="n"/>
      <c r="O588" s="211" t="n"/>
      <c r="P588" s="211" t="n"/>
      <c r="Q588" s="211" t="n"/>
    </row>
    <row r="589" ht="15.75" customHeight="1" s="140">
      <c r="A589" s="211" t="n"/>
      <c r="B589" s="211" t="n"/>
      <c r="C589" s="239" t="n"/>
      <c r="D589" s="239" t="n"/>
      <c r="E589" s="239" t="n"/>
      <c r="F589" s="211" t="n"/>
      <c r="G589" s="211" t="n"/>
      <c r="H589" s="211" t="n"/>
      <c r="I589" s="211" t="n"/>
      <c r="J589" s="211" t="n"/>
      <c r="K589" s="211" t="n"/>
      <c r="L589" s="211" t="n"/>
      <c r="M589" s="211" t="n"/>
      <c r="N589" s="211" t="n"/>
      <c r="O589" s="211" t="n"/>
      <c r="P589" s="211" t="n"/>
      <c r="Q589" s="211" t="n"/>
    </row>
    <row r="590" ht="15.75" customHeight="1" s="140">
      <c r="A590" s="211" t="n"/>
      <c r="B590" s="211" t="n"/>
      <c r="C590" s="239" t="n"/>
      <c r="D590" s="239" t="n"/>
      <c r="E590" s="239" t="n"/>
      <c r="F590" s="211" t="n"/>
      <c r="G590" s="211" t="n"/>
      <c r="H590" s="211" t="n"/>
      <c r="I590" s="211" t="n"/>
      <c r="J590" s="211" t="n"/>
      <c r="K590" s="211" t="n"/>
      <c r="L590" s="211" t="n"/>
      <c r="M590" s="211" t="n"/>
      <c r="N590" s="211" t="n"/>
      <c r="O590" s="211" t="n"/>
      <c r="P590" s="211" t="n"/>
      <c r="Q590" s="211" t="n"/>
    </row>
    <row r="591" ht="15.75" customHeight="1" s="140">
      <c r="A591" s="211" t="n"/>
      <c r="B591" s="211" t="n"/>
      <c r="C591" s="239" t="n"/>
      <c r="D591" s="239" t="n"/>
      <c r="E591" s="239" t="n"/>
      <c r="F591" s="211" t="n"/>
      <c r="G591" s="211" t="n"/>
      <c r="H591" s="211" t="n"/>
      <c r="I591" s="211" t="n"/>
      <c r="J591" s="211" t="n"/>
      <c r="K591" s="211" t="n"/>
      <c r="L591" s="211" t="n"/>
      <c r="M591" s="211" t="n"/>
      <c r="N591" s="211" t="n"/>
      <c r="O591" s="211" t="n"/>
      <c r="P591" s="211" t="n"/>
      <c r="Q591" s="211" t="n"/>
    </row>
    <row r="592" ht="15.75" customHeight="1" s="140">
      <c r="A592" s="211" t="n"/>
      <c r="B592" s="211" t="n"/>
      <c r="C592" s="239" t="n"/>
      <c r="D592" s="239" t="n"/>
      <c r="E592" s="239" t="n"/>
      <c r="F592" s="211" t="n"/>
      <c r="G592" s="211" t="n"/>
      <c r="H592" s="211" t="n"/>
      <c r="I592" s="211" t="n"/>
      <c r="J592" s="211" t="n"/>
      <c r="K592" s="211" t="n"/>
      <c r="L592" s="211" t="n"/>
      <c r="M592" s="211" t="n"/>
      <c r="N592" s="211" t="n"/>
      <c r="O592" s="211" t="n"/>
      <c r="P592" s="211" t="n"/>
      <c r="Q592" s="211" t="n"/>
    </row>
    <row r="593" ht="15.75" customHeight="1" s="140">
      <c r="A593" s="211" t="n"/>
      <c r="B593" s="211" t="n"/>
      <c r="C593" s="239" t="n"/>
      <c r="D593" s="239" t="n"/>
      <c r="E593" s="239" t="n"/>
      <c r="F593" s="211" t="n"/>
      <c r="G593" s="211" t="n"/>
      <c r="H593" s="211" t="n"/>
      <c r="I593" s="211" t="n"/>
      <c r="J593" s="211" t="n"/>
      <c r="K593" s="211" t="n"/>
      <c r="L593" s="211" t="n"/>
      <c r="M593" s="211" t="n"/>
      <c r="N593" s="211" t="n"/>
      <c r="O593" s="211" t="n"/>
      <c r="P593" s="211" t="n"/>
      <c r="Q593" s="211" t="n"/>
    </row>
    <row r="594" ht="15.75" customHeight="1" s="140">
      <c r="A594" s="211" t="n"/>
      <c r="B594" s="211" t="n"/>
      <c r="C594" s="239" t="n"/>
      <c r="D594" s="239" t="n"/>
      <c r="E594" s="239" t="n"/>
      <c r="F594" s="211" t="n"/>
      <c r="G594" s="211" t="n"/>
      <c r="H594" s="211" t="n"/>
      <c r="I594" s="211" t="n"/>
      <c r="J594" s="211" t="n"/>
      <c r="K594" s="211" t="n"/>
      <c r="L594" s="211" t="n"/>
      <c r="M594" s="211" t="n"/>
      <c r="N594" s="211" t="n"/>
      <c r="O594" s="211" t="n"/>
      <c r="P594" s="211" t="n"/>
      <c r="Q594" s="211" t="n"/>
    </row>
    <row r="595" ht="15.75" customHeight="1" s="140">
      <c r="A595" s="211" t="n"/>
      <c r="B595" s="211" t="n"/>
      <c r="C595" s="239" t="n"/>
      <c r="D595" s="239" t="n"/>
      <c r="E595" s="239" t="n"/>
      <c r="F595" s="211" t="n"/>
      <c r="G595" s="211" t="n"/>
      <c r="H595" s="211" t="n"/>
      <c r="I595" s="211" t="n"/>
      <c r="J595" s="211" t="n"/>
      <c r="K595" s="211" t="n"/>
      <c r="L595" s="211" t="n"/>
      <c r="M595" s="211" t="n"/>
      <c r="N595" s="211" t="n"/>
      <c r="O595" s="211" t="n"/>
      <c r="P595" s="211" t="n"/>
      <c r="Q595" s="211" t="n"/>
    </row>
    <row r="596" ht="15.75" customHeight="1" s="140">
      <c r="A596" s="211" t="n"/>
      <c r="B596" s="211" t="n"/>
      <c r="C596" s="239" t="n"/>
      <c r="D596" s="239" t="n"/>
      <c r="E596" s="239" t="n"/>
      <c r="F596" s="211" t="n"/>
      <c r="G596" s="211" t="n"/>
      <c r="H596" s="211" t="n"/>
      <c r="I596" s="211" t="n"/>
      <c r="J596" s="211" t="n"/>
      <c r="K596" s="211" t="n"/>
      <c r="L596" s="211" t="n"/>
      <c r="M596" s="211" t="n"/>
      <c r="N596" s="211" t="n"/>
      <c r="O596" s="211" t="n"/>
      <c r="P596" s="211" t="n"/>
      <c r="Q596" s="211" t="n"/>
    </row>
    <row r="597" ht="15.75" customHeight="1" s="140">
      <c r="A597" s="211" t="n"/>
      <c r="B597" s="211" t="n"/>
      <c r="C597" s="239" t="n"/>
      <c r="D597" s="239" t="n"/>
      <c r="E597" s="239" t="n"/>
      <c r="F597" s="211" t="n"/>
      <c r="G597" s="211" t="n"/>
      <c r="H597" s="211" t="n"/>
      <c r="I597" s="211" t="n"/>
      <c r="J597" s="211" t="n"/>
      <c r="K597" s="211" t="n"/>
      <c r="L597" s="211" t="n"/>
      <c r="M597" s="211" t="n"/>
      <c r="N597" s="211" t="n"/>
      <c r="O597" s="211" t="n"/>
      <c r="P597" s="211" t="n"/>
      <c r="Q597" s="211" t="n"/>
    </row>
    <row r="598" ht="15.75" customHeight="1" s="140">
      <c r="A598" s="211" t="n"/>
      <c r="B598" s="211" t="n"/>
      <c r="C598" s="239" t="n"/>
      <c r="D598" s="239" t="n"/>
      <c r="E598" s="239" t="n"/>
      <c r="F598" s="211" t="n"/>
      <c r="G598" s="211" t="n"/>
      <c r="H598" s="211" t="n"/>
      <c r="I598" s="211" t="n"/>
      <c r="J598" s="211" t="n"/>
      <c r="K598" s="211" t="n"/>
      <c r="L598" s="211" t="n"/>
      <c r="M598" s="211" t="n"/>
      <c r="N598" s="211" t="n"/>
      <c r="O598" s="211" t="n"/>
      <c r="P598" s="211" t="n"/>
      <c r="Q598" s="211" t="n"/>
    </row>
    <row r="599" ht="15.75" customHeight="1" s="140">
      <c r="A599" s="211" t="n"/>
      <c r="B599" s="211" t="n"/>
      <c r="C599" s="239" t="n"/>
      <c r="D599" s="239" t="n"/>
      <c r="E599" s="239" t="n"/>
      <c r="F599" s="211" t="n"/>
      <c r="G599" s="211" t="n"/>
      <c r="H599" s="211" t="n"/>
      <c r="I599" s="211" t="n"/>
      <c r="J599" s="211" t="n"/>
      <c r="K599" s="211" t="n"/>
      <c r="L599" s="211" t="n"/>
      <c r="M599" s="211" t="n"/>
      <c r="N599" s="211" t="n"/>
      <c r="O599" s="211" t="n"/>
      <c r="P599" s="211" t="n"/>
      <c r="Q599" s="211" t="n"/>
    </row>
    <row r="600" ht="15.75" customHeight="1" s="140">
      <c r="A600" s="211" t="n"/>
      <c r="B600" s="211" t="n"/>
      <c r="C600" s="239" t="n"/>
      <c r="D600" s="239" t="n"/>
      <c r="E600" s="239" t="n"/>
      <c r="F600" s="211" t="n"/>
      <c r="G600" s="211" t="n"/>
      <c r="H600" s="211" t="n"/>
      <c r="I600" s="211" t="n"/>
      <c r="J600" s="211" t="n"/>
      <c r="K600" s="211" t="n"/>
      <c r="L600" s="211" t="n"/>
      <c r="M600" s="211" t="n"/>
      <c r="N600" s="211" t="n"/>
      <c r="O600" s="211" t="n"/>
      <c r="P600" s="211" t="n"/>
      <c r="Q600" s="211" t="n"/>
    </row>
    <row r="601" ht="15.75" customHeight="1" s="140">
      <c r="A601" s="211" t="n"/>
      <c r="B601" s="211" t="n"/>
      <c r="C601" s="239" t="n"/>
      <c r="D601" s="239" t="n"/>
      <c r="E601" s="239" t="n"/>
      <c r="F601" s="211" t="n"/>
      <c r="G601" s="211" t="n"/>
      <c r="H601" s="211" t="n"/>
      <c r="I601" s="211" t="n"/>
      <c r="J601" s="211" t="n"/>
      <c r="K601" s="211" t="n"/>
      <c r="L601" s="211" t="n"/>
      <c r="M601" s="211" t="n"/>
      <c r="N601" s="211" t="n"/>
      <c r="O601" s="211" t="n"/>
      <c r="P601" s="211" t="n"/>
      <c r="Q601" s="211" t="n"/>
    </row>
    <row r="602" ht="15.75" customHeight="1" s="140">
      <c r="A602" s="211" t="n"/>
      <c r="B602" s="211" t="n"/>
      <c r="C602" s="239" t="n"/>
      <c r="D602" s="239" t="n"/>
      <c r="E602" s="239" t="n"/>
      <c r="F602" s="211" t="n"/>
      <c r="G602" s="211" t="n"/>
      <c r="H602" s="211" t="n"/>
      <c r="I602" s="211" t="n"/>
      <c r="J602" s="211" t="n"/>
      <c r="K602" s="211" t="n"/>
      <c r="L602" s="211" t="n"/>
      <c r="M602" s="211" t="n"/>
      <c r="N602" s="211" t="n"/>
      <c r="O602" s="211" t="n"/>
      <c r="P602" s="211" t="n"/>
      <c r="Q602" s="211" t="n"/>
    </row>
    <row r="603" ht="15.75" customHeight="1" s="140">
      <c r="A603" s="211" t="n"/>
      <c r="B603" s="211" t="n"/>
      <c r="C603" s="239" t="n"/>
      <c r="D603" s="239" t="n"/>
      <c r="E603" s="239" t="n"/>
      <c r="F603" s="211" t="n"/>
      <c r="G603" s="211" t="n"/>
      <c r="H603" s="211" t="n"/>
      <c r="I603" s="211" t="n"/>
      <c r="J603" s="211" t="n"/>
      <c r="K603" s="211" t="n"/>
      <c r="L603" s="211" t="n"/>
      <c r="M603" s="211" t="n"/>
      <c r="N603" s="211" t="n"/>
      <c r="O603" s="211" t="n"/>
      <c r="P603" s="211" t="n"/>
      <c r="Q603" s="211" t="n"/>
    </row>
    <row r="604" ht="15.75" customHeight="1" s="140">
      <c r="A604" s="211" t="n"/>
      <c r="B604" s="211" t="n"/>
      <c r="C604" s="239" t="n"/>
      <c r="D604" s="239" t="n"/>
      <c r="E604" s="239" t="n"/>
      <c r="F604" s="211" t="n"/>
      <c r="G604" s="211" t="n"/>
      <c r="H604" s="211" t="n"/>
      <c r="I604" s="211" t="n"/>
      <c r="J604" s="211" t="n"/>
      <c r="K604" s="211" t="n"/>
      <c r="L604" s="211" t="n"/>
      <c r="M604" s="211" t="n"/>
      <c r="N604" s="211" t="n"/>
      <c r="O604" s="211" t="n"/>
      <c r="P604" s="211" t="n"/>
      <c r="Q604" s="211" t="n"/>
    </row>
    <row r="605" ht="15.75" customHeight="1" s="140">
      <c r="A605" s="211" t="n"/>
      <c r="B605" s="211" t="n"/>
      <c r="C605" s="239" t="n"/>
      <c r="D605" s="239" t="n"/>
      <c r="E605" s="239" t="n"/>
      <c r="F605" s="211" t="n"/>
      <c r="G605" s="211" t="n"/>
      <c r="H605" s="211" t="n"/>
      <c r="I605" s="211" t="n"/>
      <c r="J605" s="211" t="n"/>
      <c r="K605" s="211" t="n"/>
      <c r="L605" s="211" t="n"/>
      <c r="M605" s="211" t="n"/>
      <c r="N605" s="211" t="n"/>
      <c r="O605" s="211" t="n"/>
      <c r="P605" s="211" t="n"/>
      <c r="Q605" s="211" t="n"/>
    </row>
    <row r="606" ht="15.75" customHeight="1" s="140">
      <c r="A606" s="211" t="n"/>
      <c r="B606" s="211" t="n"/>
      <c r="C606" s="239" t="n"/>
      <c r="D606" s="239" t="n"/>
      <c r="E606" s="239" t="n"/>
      <c r="F606" s="211" t="n"/>
      <c r="G606" s="211" t="n"/>
      <c r="H606" s="211" t="n"/>
      <c r="I606" s="211" t="n"/>
      <c r="J606" s="211" t="n"/>
      <c r="K606" s="211" t="n"/>
      <c r="L606" s="211" t="n"/>
      <c r="M606" s="211" t="n"/>
      <c r="N606" s="211" t="n"/>
      <c r="O606" s="211" t="n"/>
      <c r="P606" s="211" t="n"/>
      <c r="Q606" s="211" t="n"/>
    </row>
    <row r="607" ht="15.75" customHeight="1" s="140">
      <c r="A607" s="211" t="n"/>
      <c r="B607" s="211" t="n"/>
      <c r="C607" s="239" t="n"/>
      <c r="D607" s="239" t="n"/>
      <c r="E607" s="239" t="n"/>
      <c r="F607" s="211" t="n"/>
      <c r="G607" s="211" t="n"/>
      <c r="H607" s="211" t="n"/>
      <c r="I607" s="211" t="n"/>
      <c r="J607" s="211" t="n"/>
      <c r="K607" s="211" t="n"/>
      <c r="L607" s="211" t="n"/>
      <c r="M607" s="211" t="n"/>
      <c r="N607" s="211" t="n"/>
      <c r="O607" s="211" t="n"/>
      <c r="P607" s="211" t="n"/>
      <c r="Q607" s="211" t="n"/>
    </row>
    <row r="608" ht="15.75" customHeight="1" s="140">
      <c r="A608" s="211" t="n"/>
      <c r="B608" s="211" t="n"/>
      <c r="C608" s="239" t="n"/>
      <c r="D608" s="239" t="n"/>
      <c r="E608" s="239" t="n"/>
      <c r="F608" s="211" t="n"/>
      <c r="G608" s="211" t="n"/>
      <c r="H608" s="211" t="n"/>
      <c r="I608" s="211" t="n"/>
      <c r="J608" s="211" t="n"/>
      <c r="K608" s="211" t="n"/>
      <c r="L608" s="211" t="n"/>
      <c r="M608" s="211" t="n"/>
      <c r="N608" s="211" t="n"/>
      <c r="O608" s="211" t="n"/>
      <c r="P608" s="211" t="n"/>
      <c r="Q608" s="211" t="n"/>
    </row>
    <row r="609" ht="15.75" customHeight="1" s="140">
      <c r="A609" s="211" t="n"/>
      <c r="B609" s="211" t="n"/>
      <c r="C609" s="239" t="n"/>
      <c r="D609" s="239" t="n"/>
      <c r="E609" s="239" t="n"/>
      <c r="F609" s="211" t="n"/>
      <c r="G609" s="211" t="n"/>
      <c r="H609" s="211" t="n"/>
      <c r="I609" s="211" t="n"/>
      <c r="J609" s="211" t="n"/>
      <c r="K609" s="211" t="n"/>
      <c r="L609" s="211" t="n"/>
      <c r="M609" s="211" t="n"/>
      <c r="N609" s="211" t="n"/>
      <c r="O609" s="211" t="n"/>
      <c r="P609" s="211" t="n"/>
      <c r="Q609" s="211" t="n"/>
    </row>
    <row r="610" ht="15.75" customHeight="1" s="140">
      <c r="A610" s="211" t="n"/>
      <c r="B610" s="211" t="n"/>
      <c r="C610" s="239" t="n"/>
      <c r="D610" s="239" t="n"/>
      <c r="E610" s="239" t="n"/>
      <c r="F610" s="211" t="n"/>
      <c r="G610" s="211" t="n"/>
      <c r="H610" s="211" t="n"/>
      <c r="I610" s="211" t="n"/>
      <c r="J610" s="211" t="n"/>
      <c r="K610" s="211" t="n"/>
      <c r="L610" s="211" t="n"/>
      <c r="M610" s="211" t="n"/>
      <c r="N610" s="211" t="n"/>
      <c r="O610" s="211" t="n"/>
      <c r="P610" s="211" t="n"/>
      <c r="Q610" s="211" t="n"/>
    </row>
    <row r="611" ht="15.75" customHeight="1" s="140">
      <c r="A611" s="211" t="n"/>
      <c r="B611" s="211" t="n"/>
      <c r="C611" s="239" t="n"/>
      <c r="D611" s="239" t="n"/>
      <c r="E611" s="239" t="n"/>
      <c r="F611" s="211" t="n"/>
      <c r="G611" s="211" t="n"/>
      <c r="H611" s="211" t="n"/>
      <c r="I611" s="211" t="n"/>
      <c r="J611" s="211" t="n"/>
      <c r="K611" s="211" t="n"/>
      <c r="L611" s="211" t="n"/>
      <c r="M611" s="211" t="n"/>
      <c r="N611" s="211" t="n"/>
      <c r="O611" s="211" t="n"/>
      <c r="P611" s="211" t="n"/>
      <c r="Q611" s="211" t="n"/>
    </row>
    <row r="612" ht="15.75" customHeight="1" s="140">
      <c r="A612" s="211" t="n"/>
      <c r="B612" s="211" t="n"/>
      <c r="C612" s="239" t="n"/>
      <c r="D612" s="239" t="n"/>
      <c r="E612" s="239" t="n"/>
      <c r="F612" s="211" t="n"/>
      <c r="G612" s="211" t="n"/>
      <c r="H612" s="211" t="n"/>
      <c r="I612" s="211" t="n"/>
      <c r="J612" s="211" t="n"/>
      <c r="K612" s="211" t="n"/>
      <c r="L612" s="211" t="n"/>
      <c r="M612" s="211" t="n"/>
      <c r="N612" s="211" t="n"/>
      <c r="O612" s="211" t="n"/>
      <c r="P612" s="211" t="n"/>
      <c r="Q612" s="211" t="n"/>
    </row>
    <row r="613" ht="15.75" customHeight="1" s="140">
      <c r="A613" s="211" t="n"/>
      <c r="B613" s="211" t="n"/>
      <c r="C613" s="239" t="n"/>
      <c r="D613" s="239" t="n"/>
      <c r="E613" s="239" t="n"/>
      <c r="F613" s="211" t="n"/>
      <c r="G613" s="211" t="n"/>
      <c r="H613" s="211" t="n"/>
      <c r="I613" s="211" t="n"/>
      <c r="J613" s="211" t="n"/>
      <c r="K613" s="211" t="n"/>
      <c r="L613" s="211" t="n"/>
      <c r="M613" s="211" t="n"/>
      <c r="N613" s="211" t="n"/>
      <c r="O613" s="211" t="n"/>
      <c r="P613" s="211" t="n"/>
      <c r="Q613" s="211" t="n"/>
    </row>
    <row r="614" ht="15.75" customHeight="1" s="140">
      <c r="A614" s="211" t="n"/>
      <c r="B614" s="211" t="n"/>
      <c r="C614" s="239" t="n"/>
      <c r="D614" s="239" t="n"/>
      <c r="E614" s="239" t="n"/>
      <c r="F614" s="211" t="n"/>
      <c r="G614" s="211" t="n"/>
      <c r="H614" s="211" t="n"/>
      <c r="I614" s="211" t="n"/>
      <c r="J614" s="211" t="n"/>
      <c r="K614" s="211" t="n"/>
      <c r="L614" s="211" t="n"/>
      <c r="M614" s="211" t="n"/>
      <c r="N614" s="211" t="n"/>
      <c r="O614" s="211" t="n"/>
      <c r="P614" s="211" t="n"/>
      <c r="Q614" s="211" t="n"/>
    </row>
    <row r="615" ht="15.75" customHeight="1" s="140">
      <c r="A615" s="211" t="n"/>
      <c r="B615" s="211" t="n"/>
      <c r="C615" s="239" t="n"/>
      <c r="D615" s="239" t="n"/>
      <c r="E615" s="239" t="n"/>
      <c r="F615" s="211" t="n"/>
      <c r="G615" s="211" t="n"/>
      <c r="H615" s="211" t="n"/>
      <c r="I615" s="211" t="n"/>
      <c r="J615" s="211" t="n"/>
      <c r="K615" s="211" t="n"/>
      <c r="L615" s="211" t="n"/>
      <c r="M615" s="211" t="n"/>
      <c r="N615" s="211" t="n"/>
      <c r="O615" s="211" t="n"/>
      <c r="P615" s="211" t="n"/>
      <c r="Q615" s="211" t="n"/>
    </row>
    <row r="616" ht="15.75" customHeight="1" s="140">
      <c r="A616" s="211" t="n"/>
      <c r="B616" s="211" t="n"/>
      <c r="C616" s="239" t="n"/>
      <c r="D616" s="239" t="n"/>
      <c r="E616" s="239" t="n"/>
      <c r="F616" s="211" t="n"/>
      <c r="G616" s="211" t="n"/>
      <c r="H616" s="211" t="n"/>
      <c r="I616" s="211" t="n"/>
      <c r="J616" s="211" t="n"/>
      <c r="K616" s="211" t="n"/>
      <c r="L616" s="211" t="n"/>
      <c r="M616" s="211" t="n"/>
      <c r="N616" s="211" t="n"/>
      <c r="O616" s="211" t="n"/>
      <c r="P616" s="211" t="n"/>
      <c r="Q616" s="211" t="n"/>
    </row>
    <row r="617" ht="15.75" customHeight="1" s="140">
      <c r="A617" s="211" t="n"/>
      <c r="B617" s="211" t="n"/>
      <c r="C617" s="239" t="n"/>
      <c r="D617" s="239" t="n"/>
      <c r="E617" s="239" t="n"/>
      <c r="F617" s="211" t="n"/>
      <c r="G617" s="211" t="n"/>
      <c r="H617" s="211" t="n"/>
      <c r="I617" s="211" t="n"/>
      <c r="J617" s="211" t="n"/>
      <c r="K617" s="211" t="n"/>
      <c r="L617" s="211" t="n"/>
      <c r="M617" s="211" t="n"/>
      <c r="N617" s="211" t="n"/>
      <c r="O617" s="211" t="n"/>
      <c r="P617" s="211" t="n"/>
      <c r="Q617" s="211" t="n"/>
    </row>
    <row r="618" ht="15.75" customHeight="1" s="140">
      <c r="A618" s="211" t="n"/>
      <c r="B618" s="211" t="n"/>
      <c r="C618" s="239" t="n"/>
      <c r="D618" s="239" t="n"/>
      <c r="E618" s="239" t="n"/>
      <c r="F618" s="211" t="n"/>
      <c r="G618" s="211" t="n"/>
      <c r="H618" s="211" t="n"/>
      <c r="I618" s="211" t="n"/>
      <c r="J618" s="211" t="n"/>
      <c r="K618" s="211" t="n"/>
      <c r="L618" s="211" t="n"/>
      <c r="M618" s="211" t="n"/>
      <c r="N618" s="211" t="n"/>
      <c r="O618" s="211" t="n"/>
      <c r="P618" s="211" t="n"/>
      <c r="Q618" s="211" t="n"/>
    </row>
    <row r="619" ht="15.75" customHeight="1" s="140">
      <c r="A619" s="211" t="n"/>
      <c r="B619" s="211" t="n"/>
      <c r="C619" s="239" t="n"/>
      <c r="D619" s="239" t="n"/>
      <c r="E619" s="239" t="n"/>
      <c r="F619" s="211" t="n"/>
      <c r="G619" s="211" t="n"/>
      <c r="H619" s="211" t="n"/>
      <c r="I619" s="211" t="n"/>
      <c r="J619" s="211" t="n"/>
      <c r="K619" s="211" t="n"/>
      <c r="L619" s="211" t="n"/>
      <c r="M619" s="211" t="n"/>
      <c r="N619" s="211" t="n"/>
      <c r="O619" s="211" t="n"/>
      <c r="P619" s="211" t="n"/>
      <c r="Q619" s="211" t="n"/>
    </row>
    <row r="620" ht="15.75" customHeight="1" s="140">
      <c r="A620" s="211" t="n"/>
      <c r="B620" s="211" t="n"/>
      <c r="C620" s="239" t="n"/>
      <c r="D620" s="239" t="n"/>
      <c r="E620" s="239" t="n"/>
      <c r="F620" s="211" t="n"/>
      <c r="G620" s="211" t="n"/>
      <c r="H620" s="211" t="n"/>
      <c r="I620" s="211" t="n"/>
      <c r="J620" s="211" t="n"/>
      <c r="K620" s="211" t="n"/>
      <c r="L620" s="211" t="n"/>
      <c r="M620" s="211" t="n"/>
      <c r="N620" s="211" t="n"/>
      <c r="O620" s="211" t="n"/>
      <c r="P620" s="211" t="n"/>
      <c r="Q620" s="211" t="n"/>
    </row>
    <row r="621" ht="15.75" customHeight="1" s="140">
      <c r="A621" s="211" t="n"/>
      <c r="B621" s="211" t="n"/>
      <c r="C621" s="239" t="n"/>
      <c r="D621" s="239" t="n"/>
      <c r="E621" s="239" t="n"/>
      <c r="F621" s="211" t="n"/>
      <c r="G621" s="211" t="n"/>
      <c r="H621" s="211" t="n"/>
      <c r="I621" s="211" t="n"/>
      <c r="J621" s="211" t="n"/>
      <c r="K621" s="211" t="n"/>
      <c r="L621" s="211" t="n"/>
      <c r="M621" s="211" t="n"/>
      <c r="N621" s="211" t="n"/>
      <c r="O621" s="211" t="n"/>
      <c r="P621" s="211" t="n"/>
      <c r="Q621" s="211" t="n"/>
    </row>
    <row r="622" ht="15.75" customHeight="1" s="140">
      <c r="A622" s="211" t="n"/>
      <c r="B622" s="211" t="n"/>
      <c r="C622" s="239" t="n"/>
      <c r="D622" s="239" t="n"/>
      <c r="E622" s="239" t="n"/>
      <c r="F622" s="211" t="n"/>
      <c r="G622" s="211" t="n"/>
      <c r="H622" s="211" t="n"/>
      <c r="I622" s="211" t="n"/>
      <c r="J622" s="211" t="n"/>
      <c r="K622" s="211" t="n"/>
      <c r="L622" s="211" t="n"/>
      <c r="M622" s="211" t="n"/>
      <c r="N622" s="211" t="n"/>
      <c r="O622" s="211" t="n"/>
      <c r="P622" s="211" t="n"/>
      <c r="Q622" s="211" t="n"/>
    </row>
    <row r="623" ht="15.75" customHeight="1" s="140">
      <c r="A623" s="211" t="n"/>
      <c r="B623" s="211" t="n"/>
      <c r="C623" s="239" t="n"/>
      <c r="D623" s="239" t="n"/>
      <c r="E623" s="239" t="n"/>
      <c r="F623" s="211" t="n"/>
      <c r="G623" s="211" t="n"/>
      <c r="H623" s="211" t="n"/>
      <c r="I623" s="211" t="n"/>
      <c r="J623" s="211" t="n"/>
      <c r="K623" s="211" t="n"/>
      <c r="L623" s="211" t="n"/>
      <c r="M623" s="211" t="n"/>
      <c r="N623" s="211" t="n"/>
      <c r="O623" s="211" t="n"/>
      <c r="P623" s="211" t="n"/>
      <c r="Q623" s="211" t="n"/>
    </row>
    <row r="624" ht="15.75" customHeight="1" s="140">
      <c r="A624" s="211" t="n"/>
      <c r="B624" s="211" t="n"/>
      <c r="C624" s="239" t="n"/>
      <c r="D624" s="239" t="n"/>
      <c r="E624" s="239" t="n"/>
      <c r="F624" s="211" t="n"/>
      <c r="G624" s="211" t="n"/>
      <c r="H624" s="211" t="n"/>
      <c r="I624" s="211" t="n"/>
      <c r="J624" s="211" t="n"/>
      <c r="K624" s="211" t="n"/>
      <c r="L624" s="211" t="n"/>
      <c r="M624" s="211" t="n"/>
      <c r="N624" s="211" t="n"/>
      <c r="O624" s="211" t="n"/>
      <c r="P624" s="211" t="n"/>
      <c r="Q624" s="211" t="n"/>
    </row>
    <row r="625" ht="15.75" customHeight="1" s="140">
      <c r="A625" s="211" t="n"/>
      <c r="B625" s="211" t="n"/>
      <c r="C625" s="239" t="n"/>
      <c r="D625" s="239" t="n"/>
      <c r="E625" s="239" t="n"/>
      <c r="F625" s="211" t="n"/>
      <c r="G625" s="211" t="n"/>
      <c r="H625" s="211" t="n"/>
      <c r="I625" s="211" t="n"/>
      <c r="J625" s="211" t="n"/>
      <c r="K625" s="211" t="n"/>
      <c r="L625" s="211" t="n"/>
      <c r="M625" s="211" t="n"/>
      <c r="N625" s="211" t="n"/>
      <c r="O625" s="211" t="n"/>
      <c r="P625" s="211" t="n"/>
      <c r="Q625" s="211" t="n"/>
    </row>
    <row r="626" ht="15.75" customHeight="1" s="140">
      <c r="A626" s="211" t="n"/>
      <c r="B626" s="211" t="n"/>
      <c r="C626" s="239" t="n"/>
      <c r="D626" s="239" t="n"/>
      <c r="E626" s="239" t="n"/>
      <c r="F626" s="211" t="n"/>
      <c r="G626" s="211" t="n"/>
      <c r="H626" s="211" t="n"/>
      <c r="I626" s="211" t="n"/>
      <c r="J626" s="211" t="n"/>
      <c r="K626" s="211" t="n"/>
      <c r="L626" s="211" t="n"/>
      <c r="M626" s="211" t="n"/>
      <c r="N626" s="211" t="n"/>
      <c r="O626" s="211" t="n"/>
      <c r="P626" s="211" t="n"/>
      <c r="Q626" s="211" t="n"/>
    </row>
    <row r="627" ht="15.75" customHeight="1" s="140">
      <c r="A627" s="211" t="n"/>
      <c r="B627" s="211" t="n"/>
      <c r="C627" s="239" t="n"/>
      <c r="D627" s="239" t="n"/>
      <c r="E627" s="239" t="n"/>
      <c r="F627" s="211" t="n"/>
      <c r="G627" s="211" t="n"/>
      <c r="H627" s="211" t="n"/>
      <c r="I627" s="211" t="n"/>
      <c r="J627" s="211" t="n"/>
      <c r="K627" s="211" t="n"/>
      <c r="L627" s="211" t="n"/>
      <c r="M627" s="211" t="n"/>
      <c r="N627" s="211" t="n"/>
      <c r="O627" s="211" t="n"/>
      <c r="P627" s="211" t="n"/>
      <c r="Q627" s="211" t="n"/>
    </row>
    <row r="628" ht="15.75" customHeight="1" s="140">
      <c r="A628" s="211" t="n"/>
      <c r="B628" s="211" t="n"/>
      <c r="C628" s="239" t="n"/>
      <c r="D628" s="239" t="n"/>
      <c r="E628" s="239" t="n"/>
      <c r="F628" s="211" t="n"/>
      <c r="G628" s="211" t="n"/>
      <c r="H628" s="211" t="n"/>
      <c r="I628" s="211" t="n"/>
      <c r="J628" s="211" t="n"/>
      <c r="K628" s="211" t="n"/>
      <c r="L628" s="211" t="n"/>
      <c r="M628" s="211" t="n"/>
      <c r="N628" s="211" t="n"/>
      <c r="O628" s="211" t="n"/>
      <c r="P628" s="211" t="n"/>
      <c r="Q628" s="211" t="n"/>
    </row>
    <row r="629" ht="15.75" customHeight="1" s="140">
      <c r="A629" s="211" t="n"/>
      <c r="B629" s="211" t="n"/>
      <c r="C629" s="239" t="n"/>
      <c r="D629" s="239" t="n"/>
      <c r="E629" s="239" t="n"/>
      <c r="F629" s="211" t="n"/>
      <c r="G629" s="211" t="n"/>
      <c r="H629" s="211" t="n"/>
      <c r="I629" s="211" t="n"/>
      <c r="J629" s="211" t="n"/>
      <c r="K629" s="211" t="n"/>
      <c r="L629" s="211" t="n"/>
      <c r="M629" s="211" t="n"/>
      <c r="N629" s="211" t="n"/>
      <c r="O629" s="211" t="n"/>
      <c r="P629" s="211" t="n"/>
      <c r="Q629" s="211" t="n"/>
    </row>
    <row r="630" ht="15.75" customHeight="1" s="140">
      <c r="A630" s="211" t="n"/>
      <c r="B630" s="211" t="n"/>
      <c r="C630" s="239" t="n"/>
      <c r="D630" s="239" t="n"/>
      <c r="E630" s="239" t="n"/>
      <c r="F630" s="211" t="n"/>
      <c r="G630" s="211" t="n"/>
      <c r="H630" s="211" t="n"/>
      <c r="I630" s="211" t="n"/>
      <c r="J630" s="211" t="n"/>
      <c r="K630" s="211" t="n"/>
      <c r="L630" s="211" t="n"/>
      <c r="M630" s="211" t="n"/>
      <c r="N630" s="211" t="n"/>
      <c r="O630" s="211" t="n"/>
      <c r="P630" s="211" t="n"/>
      <c r="Q630" s="211" t="n"/>
    </row>
    <row r="631" ht="15.75" customHeight="1" s="140">
      <c r="A631" s="211" t="n"/>
      <c r="B631" s="211" t="n"/>
      <c r="C631" s="239" t="n"/>
      <c r="D631" s="239" t="n"/>
      <c r="E631" s="239" t="n"/>
      <c r="F631" s="211" t="n"/>
      <c r="G631" s="211" t="n"/>
      <c r="H631" s="211" t="n"/>
      <c r="I631" s="211" t="n"/>
      <c r="J631" s="211" t="n"/>
      <c r="K631" s="211" t="n"/>
      <c r="L631" s="211" t="n"/>
      <c r="M631" s="211" t="n"/>
      <c r="N631" s="211" t="n"/>
      <c r="O631" s="211" t="n"/>
      <c r="P631" s="211" t="n"/>
      <c r="Q631" s="211" t="n"/>
    </row>
    <row r="632" ht="15.75" customHeight="1" s="140">
      <c r="A632" s="211" t="n"/>
      <c r="B632" s="211" t="n"/>
      <c r="C632" s="239" t="n"/>
      <c r="D632" s="239" t="n"/>
      <c r="E632" s="239" t="n"/>
      <c r="F632" s="211" t="n"/>
      <c r="G632" s="211" t="n"/>
      <c r="H632" s="211" t="n"/>
      <c r="I632" s="211" t="n"/>
      <c r="J632" s="211" t="n"/>
      <c r="K632" s="211" t="n"/>
      <c r="L632" s="211" t="n"/>
      <c r="M632" s="211" t="n"/>
      <c r="N632" s="211" t="n"/>
      <c r="O632" s="211" t="n"/>
      <c r="P632" s="211" t="n"/>
      <c r="Q632" s="211" t="n"/>
    </row>
    <row r="633" ht="15.75" customHeight="1" s="140">
      <c r="A633" s="211" t="n"/>
      <c r="B633" s="211" t="n"/>
      <c r="C633" s="239" t="n"/>
      <c r="D633" s="239" t="n"/>
      <c r="E633" s="239" t="n"/>
      <c r="F633" s="211" t="n"/>
      <c r="G633" s="211" t="n"/>
      <c r="H633" s="211" t="n"/>
      <c r="I633" s="211" t="n"/>
      <c r="J633" s="211" t="n"/>
      <c r="K633" s="211" t="n"/>
      <c r="L633" s="211" t="n"/>
      <c r="M633" s="211" t="n"/>
      <c r="N633" s="211" t="n"/>
      <c r="O633" s="211" t="n"/>
      <c r="P633" s="211" t="n"/>
      <c r="Q633" s="211" t="n"/>
    </row>
    <row r="634" ht="15.75" customHeight="1" s="140">
      <c r="A634" s="211" t="n"/>
      <c r="B634" s="211" t="n"/>
      <c r="C634" s="239" t="n"/>
      <c r="D634" s="239" t="n"/>
      <c r="E634" s="239" t="n"/>
      <c r="F634" s="211" t="n"/>
      <c r="G634" s="211" t="n"/>
      <c r="H634" s="211" t="n"/>
      <c r="I634" s="211" t="n"/>
      <c r="J634" s="211" t="n"/>
      <c r="K634" s="211" t="n"/>
      <c r="L634" s="211" t="n"/>
      <c r="M634" s="211" t="n"/>
      <c r="N634" s="211" t="n"/>
      <c r="O634" s="211" t="n"/>
      <c r="P634" s="211" t="n"/>
      <c r="Q634" s="211" t="n"/>
    </row>
    <row r="635" ht="15.75" customHeight="1" s="140">
      <c r="A635" s="211" t="n"/>
      <c r="B635" s="211" t="n"/>
      <c r="C635" s="239" t="n"/>
      <c r="D635" s="239" t="n"/>
      <c r="E635" s="239" t="n"/>
      <c r="F635" s="211" t="n"/>
      <c r="G635" s="211" t="n"/>
      <c r="H635" s="211" t="n"/>
      <c r="I635" s="211" t="n"/>
      <c r="J635" s="211" t="n"/>
      <c r="K635" s="211" t="n"/>
      <c r="L635" s="211" t="n"/>
      <c r="M635" s="211" t="n"/>
      <c r="N635" s="211" t="n"/>
      <c r="O635" s="211" t="n"/>
      <c r="P635" s="211" t="n"/>
      <c r="Q635" s="211" t="n"/>
    </row>
    <row r="636" ht="15.75" customHeight="1" s="140">
      <c r="A636" s="211" t="n"/>
      <c r="B636" s="211" t="n"/>
      <c r="C636" s="239" t="n"/>
      <c r="D636" s="239" t="n"/>
      <c r="E636" s="239" t="n"/>
      <c r="F636" s="211" t="n"/>
      <c r="G636" s="211" t="n"/>
      <c r="H636" s="211" t="n"/>
      <c r="I636" s="211" t="n"/>
      <c r="J636" s="211" t="n"/>
      <c r="K636" s="211" t="n"/>
      <c r="L636" s="211" t="n"/>
      <c r="M636" s="211" t="n"/>
      <c r="N636" s="211" t="n"/>
      <c r="O636" s="211" t="n"/>
      <c r="P636" s="211" t="n"/>
      <c r="Q636" s="211" t="n"/>
    </row>
    <row r="637" ht="15.75" customHeight="1" s="140">
      <c r="A637" s="211" t="n"/>
      <c r="B637" s="211" t="n"/>
      <c r="C637" s="239" t="n"/>
      <c r="D637" s="239" t="n"/>
      <c r="E637" s="239" t="n"/>
      <c r="F637" s="211" t="n"/>
      <c r="G637" s="211" t="n"/>
      <c r="H637" s="211" t="n"/>
      <c r="I637" s="211" t="n"/>
      <c r="J637" s="211" t="n"/>
      <c r="K637" s="211" t="n"/>
      <c r="L637" s="211" t="n"/>
      <c r="M637" s="211" t="n"/>
      <c r="N637" s="211" t="n"/>
      <c r="O637" s="211" t="n"/>
      <c r="P637" s="211" t="n"/>
      <c r="Q637" s="211" t="n"/>
    </row>
    <row r="638" ht="15.75" customHeight="1" s="140">
      <c r="A638" s="211" t="n"/>
      <c r="B638" s="211" t="n"/>
      <c r="C638" s="239" t="n"/>
      <c r="D638" s="239" t="n"/>
      <c r="E638" s="239" t="n"/>
      <c r="F638" s="211" t="n"/>
      <c r="G638" s="211" t="n"/>
      <c r="H638" s="211" t="n"/>
      <c r="I638" s="211" t="n"/>
      <c r="J638" s="211" t="n"/>
      <c r="K638" s="211" t="n"/>
      <c r="L638" s="211" t="n"/>
      <c r="M638" s="211" t="n"/>
      <c r="N638" s="211" t="n"/>
      <c r="O638" s="211" t="n"/>
      <c r="P638" s="211" t="n"/>
      <c r="Q638" s="211" t="n"/>
    </row>
    <row r="639" ht="15.75" customHeight="1" s="140">
      <c r="A639" s="211" t="n"/>
      <c r="B639" s="211" t="n"/>
      <c r="C639" s="239" t="n"/>
      <c r="D639" s="239" t="n"/>
      <c r="E639" s="239" t="n"/>
      <c r="F639" s="211" t="n"/>
      <c r="G639" s="211" t="n"/>
      <c r="H639" s="211" t="n"/>
      <c r="I639" s="211" t="n"/>
      <c r="J639" s="211" t="n"/>
      <c r="K639" s="211" t="n"/>
      <c r="L639" s="211" t="n"/>
      <c r="M639" s="211" t="n"/>
      <c r="N639" s="211" t="n"/>
      <c r="O639" s="211" t="n"/>
      <c r="P639" s="211" t="n"/>
      <c r="Q639" s="211" t="n"/>
    </row>
    <row r="640" ht="15.75" customHeight="1" s="140">
      <c r="A640" s="211" t="n"/>
      <c r="B640" s="211" t="n"/>
      <c r="C640" s="239" t="n"/>
      <c r="D640" s="239" t="n"/>
      <c r="E640" s="239" t="n"/>
      <c r="F640" s="211" t="n"/>
      <c r="G640" s="211" t="n"/>
      <c r="H640" s="211" t="n"/>
      <c r="I640" s="211" t="n"/>
      <c r="J640" s="211" t="n"/>
      <c r="K640" s="211" t="n"/>
      <c r="L640" s="211" t="n"/>
      <c r="M640" s="211" t="n"/>
      <c r="N640" s="211" t="n"/>
      <c r="O640" s="211" t="n"/>
      <c r="P640" s="211" t="n"/>
      <c r="Q640" s="211" t="n"/>
    </row>
    <row r="641" ht="15.75" customHeight="1" s="140">
      <c r="A641" s="211" t="n"/>
      <c r="B641" s="211" t="n"/>
      <c r="C641" s="239" t="n"/>
      <c r="D641" s="239" t="n"/>
      <c r="E641" s="239" t="n"/>
      <c r="F641" s="211" t="n"/>
      <c r="G641" s="211" t="n"/>
      <c r="H641" s="211" t="n"/>
      <c r="I641" s="211" t="n"/>
      <c r="J641" s="211" t="n"/>
      <c r="K641" s="211" t="n"/>
      <c r="L641" s="211" t="n"/>
      <c r="M641" s="211" t="n"/>
      <c r="N641" s="211" t="n"/>
      <c r="O641" s="211" t="n"/>
      <c r="P641" s="211" t="n"/>
      <c r="Q641" s="211" t="n"/>
    </row>
    <row r="642" ht="15.75" customHeight="1" s="140">
      <c r="A642" s="211" t="n"/>
      <c r="B642" s="211" t="n"/>
      <c r="C642" s="239" t="n"/>
      <c r="D642" s="239" t="n"/>
      <c r="E642" s="239" t="n"/>
      <c r="F642" s="211" t="n"/>
      <c r="G642" s="211" t="n"/>
      <c r="H642" s="211" t="n"/>
      <c r="I642" s="211" t="n"/>
      <c r="J642" s="211" t="n"/>
      <c r="K642" s="211" t="n"/>
      <c r="L642" s="211" t="n"/>
      <c r="M642" s="211" t="n"/>
      <c r="N642" s="211" t="n"/>
      <c r="O642" s="211" t="n"/>
      <c r="P642" s="211" t="n"/>
      <c r="Q642" s="211" t="n"/>
    </row>
    <row r="643" ht="15.75" customHeight="1" s="140">
      <c r="A643" s="211" t="n"/>
      <c r="B643" s="211" t="n"/>
      <c r="C643" s="239" t="n"/>
      <c r="D643" s="239" t="n"/>
      <c r="E643" s="239" t="n"/>
      <c r="F643" s="211" t="n"/>
      <c r="G643" s="211" t="n"/>
      <c r="H643" s="211" t="n"/>
      <c r="I643" s="211" t="n"/>
      <c r="J643" s="211" t="n"/>
      <c r="K643" s="211" t="n"/>
      <c r="L643" s="211" t="n"/>
      <c r="M643" s="211" t="n"/>
      <c r="N643" s="211" t="n"/>
      <c r="O643" s="211" t="n"/>
      <c r="P643" s="211" t="n"/>
      <c r="Q643" s="211" t="n"/>
    </row>
    <row r="644" ht="15.75" customHeight="1" s="140">
      <c r="A644" s="211" t="n"/>
      <c r="B644" s="211" t="n"/>
      <c r="C644" s="239" t="n"/>
      <c r="D644" s="239" t="n"/>
      <c r="E644" s="239" t="n"/>
      <c r="F644" s="211" t="n"/>
      <c r="G644" s="211" t="n"/>
      <c r="H644" s="211" t="n"/>
      <c r="I644" s="211" t="n"/>
      <c r="J644" s="211" t="n"/>
      <c r="K644" s="211" t="n"/>
      <c r="L644" s="211" t="n"/>
      <c r="M644" s="211" t="n"/>
      <c r="N644" s="211" t="n"/>
      <c r="O644" s="211" t="n"/>
      <c r="P644" s="211" t="n"/>
      <c r="Q644" s="211" t="n"/>
    </row>
    <row r="645" ht="15.75" customHeight="1" s="140">
      <c r="A645" s="211" t="n"/>
      <c r="B645" s="211" t="n"/>
      <c r="C645" s="239" t="n"/>
      <c r="D645" s="239" t="n"/>
      <c r="E645" s="239" t="n"/>
      <c r="F645" s="211" t="n"/>
      <c r="G645" s="211" t="n"/>
      <c r="H645" s="211" t="n"/>
      <c r="I645" s="211" t="n"/>
      <c r="J645" s="211" t="n"/>
      <c r="K645" s="211" t="n"/>
      <c r="L645" s="211" t="n"/>
      <c r="M645" s="211" t="n"/>
      <c r="N645" s="211" t="n"/>
      <c r="O645" s="211" t="n"/>
      <c r="P645" s="211" t="n"/>
      <c r="Q645" s="211" t="n"/>
    </row>
    <row r="646" ht="15.75" customHeight="1" s="140">
      <c r="A646" s="211" t="n"/>
      <c r="B646" s="211" t="n"/>
      <c r="C646" s="239" t="n"/>
      <c r="D646" s="239" t="n"/>
      <c r="E646" s="239" t="n"/>
      <c r="F646" s="211" t="n"/>
      <c r="G646" s="211" t="n"/>
      <c r="H646" s="211" t="n"/>
      <c r="I646" s="211" t="n"/>
      <c r="J646" s="211" t="n"/>
      <c r="K646" s="211" t="n"/>
      <c r="L646" s="211" t="n"/>
      <c r="M646" s="211" t="n"/>
      <c r="N646" s="211" t="n"/>
      <c r="O646" s="211" t="n"/>
      <c r="P646" s="211" t="n"/>
      <c r="Q646" s="211" t="n"/>
    </row>
    <row r="647" ht="15.75" customHeight="1" s="140">
      <c r="A647" s="211" t="n"/>
      <c r="B647" s="211" t="n"/>
      <c r="C647" s="239" t="n"/>
      <c r="D647" s="239" t="n"/>
      <c r="E647" s="239" t="n"/>
      <c r="F647" s="211" t="n"/>
      <c r="G647" s="211" t="n"/>
      <c r="H647" s="211" t="n"/>
      <c r="I647" s="211" t="n"/>
      <c r="J647" s="211" t="n"/>
      <c r="K647" s="211" t="n"/>
      <c r="L647" s="211" t="n"/>
      <c r="M647" s="211" t="n"/>
      <c r="N647" s="211" t="n"/>
      <c r="O647" s="211" t="n"/>
      <c r="P647" s="211" t="n"/>
      <c r="Q647" s="211" t="n"/>
    </row>
    <row r="648" ht="15.75" customHeight="1" s="140">
      <c r="A648" s="211" t="n"/>
      <c r="B648" s="211" t="n"/>
      <c r="C648" s="239" t="n"/>
      <c r="D648" s="239" t="n"/>
      <c r="E648" s="239" t="n"/>
      <c r="F648" s="211" t="n"/>
      <c r="G648" s="211" t="n"/>
      <c r="H648" s="211" t="n"/>
      <c r="I648" s="211" t="n"/>
      <c r="J648" s="211" t="n"/>
      <c r="K648" s="211" t="n"/>
      <c r="L648" s="211" t="n"/>
      <c r="M648" s="211" t="n"/>
      <c r="N648" s="211" t="n"/>
      <c r="O648" s="211" t="n"/>
      <c r="P648" s="211" t="n"/>
      <c r="Q648" s="211" t="n"/>
    </row>
    <row r="649" ht="15.75" customHeight="1" s="140">
      <c r="A649" s="211" t="n"/>
      <c r="B649" s="211" t="n"/>
      <c r="C649" s="239" t="n"/>
      <c r="D649" s="239" t="n"/>
      <c r="E649" s="239" t="n"/>
      <c r="F649" s="211" t="n"/>
      <c r="G649" s="211" t="n"/>
      <c r="H649" s="211" t="n"/>
      <c r="I649" s="211" t="n"/>
      <c r="J649" s="211" t="n"/>
      <c r="K649" s="211" t="n"/>
      <c r="L649" s="211" t="n"/>
      <c r="M649" s="211" t="n"/>
      <c r="N649" s="211" t="n"/>
      <c r="O649" s="211" t="n"/>
      <c r="P649" s="211" t="n"/>
      <c r="Q649" s="211" t="n"/>
    </row>
    <row r="650" ht="15.75" customHeight="1" s="140">
      <c r="A650" s="211" t="n"/>
      <c r="B650" s="211" t="n"/>
      <c r="C650" s="239" t="n"/>
      <c r="D650" s="239" t="n"/>
      <c r="E650" s="239" t="n"/>
      <c r="F650" s="211" t="n"/>
      <c r="G650" s="211" t="n"/>
      <c r="H650" s="211" t="n"/>
      <c r="I650" s="211" t="n"/>
      <c r="J650" s="211" t="n"/>
      <c r="K650" s="211" t="n"/>
      <c r="L650" s="211" t="n"/>
      <c r="M650" s="211" t="n"/>
      <c r="N650" s="211" t="n"/>
      <c r="O650" s="211" t="n"/>
      <c r="P650" s="211" t="n"/>
      <c r="Q650" s="211" t="n"/>
    </row>
    <row r="651" ht="15.75" customHeight="1" s="140">
      <c r="A651" s="211" t="n"/>
      <c r="B651" s="211" t="n"/>
      <c r="C651" s="239" t="n"/>
      <c r="D651" s="239" t="n"/>
      <c r="E651" s="239" t="n"/>
      <c r="F651" s="211" t="n"/>
      <c r="G651" s="211" t="n"/>
      <c r="H651" s="211" t="n"/>
      <c r="I651" s="211" t="n"/>
      <c r="J651" s="211" t="n"/>
      <c r="K651" s="211" t="n"/>
      <c r="L651" s="211" t="n"/>
      <c r="M651" s="211" t="n"/>
      <c r="N651" s="211" t="n"/>
      <c r="O651" s="211" t="n"/>
      <c r="P651" s="211" t="n"/>
      <c r="Q651" s="211" t="n"/>
    </row>
    <row r="652" ht="15.75" customHeight="1" s="140">
      <c r="A652" s="211" t="n"/>
      <c r="B652" s="211" t="n"/>
      <c r="C652" s="239" t="n"/>
      <c r="D652" s="239" t="n"/>
      <c r="E652" s="239" t="n"/>
      <c r="F652" s="211" t="n"/>
      <c r="G652" s="211" t="n"/>
      <c r="H652" s="211" t="n"/>
      <c r="I652" s="211" t="n"/>
      <c r="J652" s="211" t="n"/>
      <c r="K652" s="211" t="n"/>
      <c r="L652" s="211" t="n"/>
      <c r="M652" s="211" t="n"/>
      <c r="N652" s="211" t="n"/>
      <c r="O652" s="211" t="n"/>
      <c r="P652" s="211" t="n"/>
      <c r="Q652" s="211" t="n"/>
    </row>
    <row r="653" ht="15.75" customHeight="1" s="140">
      <c r="A653" s="211" t="n"/>
      <c r="B653" s="211" t="n"/>
      <c r="C653" s="239" t="n"/>
      <c r="D653" s="239" t="n"/>
      <c r="E653" s="239" t="n"/>
      <c r="F653" s="211" t="n"/>
      <c r="G653" s="211" t="n"/>
      <c r="H653" s="211" t="n"/>
      <c r="I653" s="211" t="n"/>
      <c r="J653" s="211" t="n"/>
      <c r="K653" s="211" t="n"/>
      <c r="L653" s="211" t="n"/>
      <c r="M653" s="211" t="n"/>
      <c r="N653" s="211" t="n"/>
      <c r="O653" s="211" t="n"/>
      <c r="P653" s="211" t="n"/>
      <c r="Q653" s="211" t="n"/>
    </row>
    <row r="654" ht="15.75" customHeight="1" s="140">
      <c r="A654" s="211" t="n"/>
      <c r="B654" s="211" t="n"/>
      <c r="C654" s="239" t="n"/>
      <c r="D654" s="239" t="n"/>
      <c r="E654" s="239" t="n"/>
      <c r="F654" s="211" t="n"/>
      <c r="G654" s="211" t="n"/>
      <c r="H654" s="211" t="n"/>
      <c r="I654" s="211" t="n"/>
      <c r="J654" s="211" t="n"/>
      <c r="K654" s="211" t="n"/>
      <c r="L654" s="211" t="n"/>
      <c r="M654" s="211" t="n"/>
      <c r="N654" s="211" t="n"/>
      <c r="O654" s="211" t="n"/>
      <c r="P654" s="211" t="n"/>
      <c r="Q654" s="211" t="n"/>
    </row>
    <row r="655" ht="15.75" customHeight="1" s="140">
      <c r="A655" s="211" t="n"/>
      <c r="B655" s="211" t="n"/>
      <c r="C655" s="239" t="n"/>
      <c r="D655" s="239" t="n"/>
      <c r="E655" s="239" t="n"/>
      <c r="F655" s="211" t="n"/>
      <c r="G655" s="211" t="n"/>
      <c r="H655" s="211" t="n"/>
      <c r="I655" s="211" t="n"/>
      <c r="J655" s="211" t="n"/>
      <c r="K655" s="211" t="n"/>
      <c r="L655" s="211" t="n"/>
      <c r="M655" s="211" t="n"/>
      <c r="N655" s="211" t="n"/>
      <c r="O655" s="211" t="n"/>
      <c r="P655" s="211" t="n"/>
      <c r="Q655" s="211" t="n"/>
    </row>
    <row r="656" ht="15.75" customHeight="1" s="140">
      <c r="A656" s="211" t="n"/>
      <c r="B656" s="211" t="n"/>
      <c r="C656" s="239" t="n"/>
      <c r="D656" s="239" t="n"/>
      <c r="E656" s="239" t="n"/>
      <c r="F656" s="211" t="n"/>
      <c r="G656" s="211" t="n"/>
      <c r="H656" s="211" t="n"/>
      <c r="I656" s="211" t="n"/>
      <c r="J656" s="211" t="n"/>
      <c r="K656" s="211" t="n"/>
      <c r="L656" s="211" t="n"/>
      <c r="M656" s="211" t="n"/>
      <c r="N656" s="211" t="n"/>
      <c r="O656" s="211" t="n"/>
      <c r="P656" s="211" t="n"/>
      <c r="Q656" s="211" t="n"/>
    </row>
    <row r="657" ht="15.75" customHeight="1" s="140">
      <c r="A657" s="211" t="n"/>
      <c r="B657" s="211" t="n"/>
      <c r="C657" s="239" t="n"/>
      <c r="D657" s="239" t="n"/>
      <c r="E657" s="239" t="n"/>
      <c r="F657" s="211" t="n"/>
      <c r="G657" s="211" t="n"/>
      <c r="H657" s="211" t="n"/>
      <c r="I657" s="211" t="n"/>
      <c r="J657" s="211" t="n"/>
      <c r="K657" s="211" t="n"/>
      <c r="L657" s="211" t="n"/>
      <c r="M657" s="211" t="n"/>
      <c r="N657" s="211" t="n"/>
      <c r="O657" s="211" t="n"/>
      <c r="P657" s="211" t="n"/>
      <c r="Q657" s="211" t="n"/>
    </row>
    <row r="658" ht="15.75" customHeight="1" s="140">
      <c r="A658" s="211" t="n"/>
      <c r="B658" s="211" t="n"/>
      <c r="C658" s="239" t="n"/>
      <c r="D658" s="239" t="n"/>
      <c r="E658" s="239" t="n"/>
      <c r="F658" s="211" t="n"/>
      <c r="G658" s="211" t="n"/>
      <c r="H658" s="211" t="n"/>
      <c r="I658" s="211" t="n"/>
      <c r="J658" s="211" t="n"/>
      <c r="K658" s="211" t="n"/>
      <c r="L658" s="211" t="n"/>
      <c r="M658" s="211" t="n"/>
      <c r="N658" s="211" t="n"/>
      <c r="O658" s="211" t="n"/>
      <c r="P658" s="211" t="n"/>
      <c r="Q658" s="211" t="n"/>
    </row>
    <row r="659" ht="15.75" customHeight="1" s="140">
      <c r="A659" s="211" t="n"/>
      <c r="B659" s="211" t="n"/>
      <c r="C659" s="239" t="n"/>
      <c r="D659" s="239" t="n"/>
      <c r="E659" s="239" t="n"/>
      <c r="F659" s="211" t="n"/>
      <c r="G659" s="211" t="n"/>
      <c r="H659" s="211" t="n"/>
      <c r="I659" s="211" t="n"/>
      <c r="J659" s="211" t="n"/>
      <c r="K659" s="211" t="n"/>
      <c r="L659" s="211" t="n"/>
      <c r="M659" s="211" t="n"/>
      <c r="N659" s="211" t="n"/>
      <c r="O659" s="211" t="n"/>
      <c r="P659" s="211" t="n"/>
      <c r="Q659" s="211" t="n"/>
    </row>
    <row r="660" ht="15.75" customHeight="1" s="140">
      <c r="A660" s="211" t="n"/>
      <c r="B660" s="211" t="n"/>
      <c r="C660" s="239" t="n"/>
      <c r="D660" s="239" t="n"/>
      <c r="E660" s="239" t="n"/>
      <c r="F660" s="211" t="n"/>
      <c r="G660" s="211" t="n"/>
      <c r="H660" s="211" t="n"/>
      <c r="I660" s="211" t="n"/>
      <c r="J660" s="211" t="n"/>
      <c r="K660" s="211" t="n"/>
      <c r="L660" s="211" t="n"/>
      <c r="M660" s="211" t="n"/>
      <c r="N660" s="211" t="n"/>
      <c r="O660" s="211" t="n"/>
      <c r="P660" s="211" t="n"/>
      <c r="Q660" s="211" t="n"/>
    </row>
    <row r="661" ht="15.75" customHeight="1" s="140">
      <c r="A661" s="211" t="n"/>
      <c r="B661" s="211" t="n"/>
      <c r="C661" s="239" t="n"/>
      <c r="D661" s="239" t="n"/>
      <c r="E661" s="239" t="n"/>
      <c r="F661" s="211" t="n"/>
      <c r="G661" s="211" t="n"/>
      <c r="H661" s="211" t="n"/>
      <c r="I661" s="211" t="n"/>
      <c r="J661" s="211" t="n"/>
      <c r="K661" s="211" t="n"/>
      <c r="L661" s="211" t="n"/>
      <c r="M661" s="211" t="n"/>
      <c r="N661" s="211" t="n"/>
      <c r="O661" s="211" t="n"/>
      <c r="P661" s="211" t="n"/>
      <c r="Q661" s="211" t="n"/>
    </row>
    <row r="662" ht="15.75" customHeight="1" s="140">
      <c r="A662" s="211" t="n"/>
      <c r="B662" s="211" t="n"/>
      <c r="C662" s="239" t="n"/>
      <c r="D662" s="239" t="n"/>
      <c r="E662" s="239" t="n"/>
      <c r="F662" s="211" t="n"/>
      <c r="G662" s="211" t="n"/>
      <c r="H662" s="211" t="n"/>
      <c r="I662" s="211" t="n"/>
      <c r="J662" s="211" t="n"/>
      <c r="K662" s="211" t="n"/>
      <c r="L662" s="211" t="n"/>
      <c r="M662" s="211" t="n"/>
      <c r="N662" s="211" t="n"/>
      <c r="O662" s="211" t="n"/>
      <c r="P662" s="211" t="n"/>
      <c r="Q662" s="211" t="n"/>
    </row>
    <row r="663" ht="15.75" customHeight="1" s="140">
      <c r="A663" s="211" t="n"/>
      <c r="B663" s="211" t="n"/>
      <c r="C663" s="239" t="n"/>
      <c r="D663" s="239" t="n"/>
      <c r="E663" s="239" t="n"/>
      <c r="F663" s="211" t="n"/>
      <c r="G663" s="211" t="n"/>
      <c r="H663" s="211" t="n"/>
      <c r="I663" s="211" t="n"/>
      <c r="J663" s="211" t="n"/>
      <c r="K663" s="211" t="n"/>
      <c r="L663" s="211" t="n"/>
      <c r="M663" s="211" t="n"/>
      <c r="N663" s="211" t="n"/>
      <c r="O663" s="211" t="n"/>
      <c r="P663" s="211" t="n"/>
      <c r="Q663" s="211" t="n"/>
    </row>
    <row r="664" ht="15.75" customHeight="1" s="140">
      <c r="A664" s="211" t="n"/>
      <c r="B664" s="211" t="n"/>
      <c r="C664" s="239" t="n"/>
      <c r="D664" s="239" t="n"/>
      <c r="E664" s="239" t="n"/>
      <c r="F664" s="211" t="n"/>
      <c r="G664" s="211" t="n"/>
      <c r="H664" s="211" t="n"/>
      <c r="I664" s="211" t="n"/>
      <c r="J664" s="211" t="n"/>
      <c r="K664" s="211" t="n"/>
      <c r="L664" s="211" t="n"/>
      <c r="M664" s="211" t="n"/>
      <c r="N664" s="211" t="n"/>
      <c r="O664" s="211" t="n"/>
      <c r="P664" s="211" t="n"/>
      <c r="Q664" s="211" t="n"/>
    </row>
    <row r="665" ht="15.75" customHeight="1" s="140">
      <c r="A665" s="211" t="n"/>
      <c r="B665" s="211" t="n"/>
      <c r="C665" s="239" t="n"/>
      <c r="D665" s="239" t="n"/>
      <c r="E665" s="239" t="n"/>
      <c r="F665" s="211" t="n"/>
      <c r="G665" s="211" t="n"/>
      <c r="H665" s="211" t="n"/>
      <c r="I665" s="211" t="n"/>
      <c r="J665" s="211" t="n"/>
      <c r="K665" s="211" t="n"/>
      <c r="L665" s="211" t="n"/>
      <c r="M665" s="211" t="n"/>
      <c r="N665" s="211" t="n"/>
      <c r="O665" s="211" t="n"/>
      <c r="P665" s="211" t="n"/>
      <c r="Q665" s="211" t="n"/>
    </row>
    <row r="666" ht="15.75" customHeight="1" s="140">
      <c r="A666" s="211" t="n"/>
      <c r="B666" s="211" t="n"/>
      <c r="C666" s="239" t="n"/>
      <c r="D666" s="239" t="n"/>
      <c r="E666" s="239" t="n"/>
      <c r="F666" s="211" t="n"/>
      <c r="G666" s="211" t="n"/>
      <c r="H666" s="211" t="n"/>
      <c r="I666" s="211" t="n"/>
      <c r="J666" s="211" t="n"/>
      <c r="K666" s="211" t="n"/>
      <c r="L666" s="211" t="n"/>
      <c r="M666" s="211" t="n"/>
      <c r="N666" s="211" t="n"/>
      <c r="O666" s="211" t="n"/>
      <c r="P666" s="211" t="n"/>
      <c r="Q666" s="211" t="n"/>
    </row>
    <row r="667" ht="15.75" customHeight="1" s="140">
      <c r="A667" s="211" t="n"/>
      <c r="B667" s="211" t="n"/>
      <c r="C667" s="239" t="n"/>
      <c r="D667" s="239" t="n"/>
      <c r="E667" s="239" t="n"/>
      <c r="F667" s="211" t="n"/>
      <c r="G667" s="211" t="n"/>
      <c r="H667" s="211" t="n"/>
      <c r="I667" s="211" t="n"/>
      <c r="J667" s="211" t="n"/>
      <c r="K667" s="211" t="n"/>
      <c r="L667" s="211" t="n"/>
      <c r="M667" s="211" t="n"/>
      <c r="N667" s="211" t="n"/>
      <c r="O667" s="211" t="n"/>
      <c r="P667" s="211" t="n"/>
      <c r="Q667" s="211" t="n"/>
    </row>
    <row r="668" ht="15.75" customHeight="1" s="140">
      <c r="A668" s="211" t="n"/>
      <c r="B668" s="211" t="n"/>
      <c r="C668" s="239" t="n"/>
      <c r="D668" s="239" t="n"/>
      <c r="E668" s="239" t="n"/>
      <c r="F668" s="211" t="n"/>
      <c r="G668" s="211" t="n"/>
      <c r="H668" s="211" t="n"/>
      <c r="I668" s="211" t="n"/>
      <c r="J668" s="211" t="n"/>
      <c r="K668" s="211" t="n"/>
      <c r="L668" s="211" t="n"/>
      <c r="M668" s="211" t="n"/>
      <c r="N668" s="211" t="n"/>
      <c r="O668" s="211" t="n"/>
      <c r="P668" s="211" t="n"/>
      <c r="Q668" s="211" t="n"/>
    </row>
    <row r="669" ht="15.75" customHeight="1" s="140">
      <c r="A669" s="211" t="n"/>
      <c r="B669" s="211" t="n"/>
      <c r="C669" s="239" t="n"/>
      <c r="D669" s="239" t="n"/>
      <c r="E669" s="239" t="n"/>
      <c r="F669" s="211" t="n"/>
      <c r="G669" s="211" t="n"/>
      <c r="H669" s="211" t="n"/>
      <c r="I669" s="211" t="n"/>
      <c r="J669" s="211" t="n"/>
      <c r="K669" s="211" t="n"/>
      <c r="L669" s="211" t="n"/>
      <c r="M669" s="211" t="n"/>
      <c r="N669" s="211" t="n"/>
      <c r="O669" s="211" t="n"/>
      <c r="P669" s="211" t="n"/>
      <c r="Q669" s="211" t="n"/>
    </row>
    <row r="670" ht="15.75" customHeight="1" s="140">
      <c r="A670" s="211" t="n"/>
      <c r="B670" s="211" t="n"/>
      <c r="C670" s="239" t="n"/>
      <c r="D670" s="239" t="n"/>
      <c r="E670" s="239" t="n"/>
      <c r="F670" s="211" t="n"/>
      <c r="G670" s="211" t="n"/>
      <c r="H670" s="211" t="n"/>
      <c r="I670" s="211" t="n"/>
      <c r="J670" s="211" t="n"/>
      <c r="K670" s="211" t="n"/>
      <c r="L670" s="211" t="n"/>
      <c r="M670" s="211" t="n"/>
      <c r="N670" s="211" t="n"/>
      <c r="O670" s="211" t="n"/>
      <c r="P670" s="211" t="n"/>
      <c r="Q670" s="211" t="n"/>
    </row>
    <row r="671" ht="15.75" customHeight="1" s="140">
      <c r="A671" s="211" t="n"/>
      <c r="B671" s="211" t="n"/>
      <c r="C671" s="239" t="n"/>
      <c r="D671" s="239" t="n"/>
      <c r="E671" s="239" t="n"/>
      <c r="F671" s="211" t="n"/>
      <c r="G671" s="211" t="n"/>
      <c r="H671" s="211" t="n"/>
      <c r="I671" s="211" t="n"/>
      <c r="J671" s="211" t="n"/>
      <c r="K671" s="211" t="n"/>
      <c r="L671" s="211" t="n"/>
      <c r="M671" s="211" t="n"/>
      <c r="N671" s="211" t="n"/>
      <c r="O671" s="211" t="n"/>
      <c r="P671" s="211" t="n"/>
      <c r="Q671" s="211" t="n"/>
    </row>
    <row r="672" ht="15.75" customHeight="1" s="140">
      <c r="A672" s="211" t="n"/>
      <c r="B672" s="211" t="n"/>
      <c r="C672" s="239" t="n"/>
      <c r="D672" s="239" t="n"/>
      <c r="E672" s="239" t="n"/>
      <c r="F672" s="211" t="n"/>
      <c r="G672" s="211" t="n"/>
      <c r="H672" s="211" t="n"/>
      <c r="I672" s="211" t="n"/>
      <c r="J672" s="211" t="n"/>
      <c r="K672" s="211" t="n"/>
      <c r="L672" s="211" t="n"/>
      <c r="M672" s="211" t="n"/>
      <c r="N672" s="211" t="n"/>
      <c r="O672" s="211" t="n"/>
      <c r="P672" s="211" t="n"/>
      <c r="Q672" s="211" t="n"/>
    </row>
    <row r="673" ht="15.75" customHeight="1" s="140">
      <c r="A673" s="211" t="n"/>
      <c r="B673" s="211" t="n"/>
      <c r="C673" s="239" t="n"/>
      <c r="D673" s="239" t="n"/>
      <c r="E673" s="239" t="n"/>
      <c r="F673" s="211" t="n"/>
      <c r="G673" s="211" t="n"/>
      <c r="H673" s="211" t="n"/>
      <c r="I673" s="211" t="n"/>
      <c r="J673" s="211" t="n"/>
      <c r="K673" s="211" t="n"/>
      <c r="L673" s="211" t="n"/>
      <c r="M673" s="211" t="n"/>
      <c r="N673" s="211" t="n"/>
      <c r="O673" s="211" t="n"/>
      <c r="P673" s="211" t="n"/>
      <c r="Q673" s="211" t="n"/>
    </row>
    <row r="674" ht="15.75" customHeight="1" s="140">
      <c r="A674" s="211" t="n"/>
      <c r="B674" s="211" t="n"/>
      <c r="C674" s="239" t="n"/>
      <c r="D674" s="239" t="n"/>
      <c r="E674" s="239" t="n"/>
      <c r="F674" s="211" t="n"/>
      <c r="G674" s="211" t="n"/>
      <c r="H674" s="211" t="n"/>
      <c r="I674" s="211" t="n"/>
      <c r="J674" s="211" t="n"/>
      <c r="K674" s="211" t="n"/>
      <c r="L674" s="211" t="n"/>
      <c r="M674" s="211" t="n"/>
      <c r="N674" s="211" t="n"/>
      <c r="O674" s="211" t="n"/>
      <c r="P674" s="211" t="n"/>
      <c r="Q674" s="211" t="n"/>
    </row>
    <row r="675" ht="15.75" customHeight="1" s="140">
      <c r="A675" s="211" t="n"/>
      <c r="B675" s="211" t="n"/>
      <c r="C675" s="239" t="n"/>
      <c r="D675" s="239" t="n"/>
      <c r="E675" s="239" t="n"/>
      <c r="F675" s="211" t="n"/>
      <c r="G675" s="211" t="n"/>
      <c r="H675" s="211" t="n"/>
      <c r="I675" s="211" t="n"/>
      <c r="J675" s="211" t="n"/>
      <c r="K675" s="211" t="n"/>
      <c r="L675" s="211" t="n"/>
      <c r="M675" s="211" t="n"/>
      <c r="N675" s="211" t="n"/>
      <c r="O675" s="211" t="n"/>
      <c r="P675" s="211" t="n"/>
      <c r="Q675" s="211" t="n"/>
    </row>
    <row r="676" ht="15.75" customHeight="1" s="140">
      <c r="A676" s="211" t="n"/>
      <c r="B676" s="211" t="n"/>
      <c r="C676" s="239" t="n"/>
      <c r="D676" s="239" t="n"/>
      <c r="E676" s="239" t="n"/>
      <c r="F676" s="211" t="n"/>
      <c r="G676" s="211" t="n"/>
      <c r="H676" s="211" t="n"/>
      <c r="I676" s="211" t="n"/>
      <c r="J676" s="211" t="n"/>
      <c r="K676" s="211" t="n"/>
      <c r="L676" s="211" t="n"/>
      <c r="M676" s="211" t="n"/>
      <c r="N676" s="211" t="n"/>
      <c r="O676" s="211" t="n"/>
      <c r="P676" s="211" t="n"/>
      <c r="Q676" s="211" t="n"/>
    </row>
    <row r="677" ht="15.75" customHeight="1" s="140">
      <c r="A677" s="211" t="n"/>
      <c r="B677" s="211" t="n"/>
      <c r="C677" s="239" t="n"/>
      <c r="D677" s="239" t="n"/>
      <c r="E677" s="239" t="n"/>
      <c r="F677" s="211" t="n"/>
      <c r="G677" s="211" t="n"/>
      <c r="H677" s="211" t="n"/>
      <c r="I677" s="211" t="n"/>
      <c r="J677" s="211" t="n"/>
      <c r="K677" s="211" t="n"/>
      <c r="L677" s="211" t="n"/>
      <c r="M677" s="211" t="n"/>
      <c r="N677" s="211" t="n"/>
      <c r="O677" s="211" t="n"/>
      <c r="P677" s="211" t="n"/>
      <c r="Q677" s="211" t="n"/>
    </row>
    <row r="678" ht="15.75" customHeight="1" s="140">
      <c r="A678" s="211" t="n"/>
      <c r="B678" s="211" t="n"/>
      <c r="C678" s="239" t="n"/>
      <c r="D678" s="239" t="n"/>
      <c r="E678" s="239" t="n"/>
      <c r="F678" s="211" t="n"/>
      <c r="G678" s="211" t="n"/>
      <c r="H678" s="211" t="n"/>
      <c r="I678" s="211" t="n"/>
      <c r="J678" s="211" t="n"/>
      <c r="K678" s="211" t="n"/>
      <c r="L678" s="211" t="n"/>
      <c r="M678" s="211" t="n"/>
      <c r="N678" s="211" t="n"/>
      <c r="O678" s="211" t="n"/>
      <c r="P678" s="211" t="n"/>
      <c r="Q678" s="211" t="n"/>
    </row>
    <row r="679" ht="15.75" customHeight="1" s="140">
      <c r="A679" s="211" t="n"/>
      <c r="B679" s="211" t="n"/>
      <c r="C679" s="239" t="n"/>
      <c r="D679" s="239" t="n"/>
      <c r="E679" s="239" t="n"/>
      <c r="F679" s="211" t="n"/>
      <c r="G679" s="211" t="n"/>
      <c r="H679" s="211" t="n"/>
      <c r="I679" s="211" t="n"/>
      <c r="J679" s="211" t="n"/>
      <c r="K679" s="211" t="n"/>
      <c r="L679" s="211" t="n"/>
      <c r="M679" s="211" t="n"/>
      <c r="N679" s="211" t="n"/>
      <c r="O679" s="211" t="n"/>
      <c r="P679" s="211" t="n"/>
      <c r="Q679" s="211" t="n"/>
    </row>
    <row r="680" ht="15.75" customHeight="1" s="140">
      <c r="A680" s="211" t="n"/>
      <c r="B680" s="211" t="n"/>
      <c r="C680" s="239" t="n"/>
      <c r="D680" s="239" t="n"/>
      <c r="E680" s="239" t="n"/>
      <c r="F680" s="211" t="n"/>
      <c r="G680" s="211" t="n"/>
      <c r="H680" s="211" t="n"/>
      <c r="I680" s="211" t="n"/>
      <c r="J680" s="211" t="n"/>
      <c r="K680" s="211" t="n"/>
      <c r="L680" s="211" t="n"/>
      <c r="M680" s="211" t="n"/>
      <c r="N680" s="211" t="n"/>
      <c r="O680" s="211" t="n"/>
      <c r="P680" s="211" t="n"/>
      <c r="Q680" s="211" t="n"/>
    </row>
    <row r="681" ht="15.75" customHeight="1" s="140">
      <c r="A681" s="211" t="n"/>
      <c r="B681" s="211" t="n"/>
      <c r="C681" s="239" t="n"/>
      <c r="D681" s="239" t="n"/>
      <c r="E681" s="239" t="n"/>
      <c r="F681" s="211" t="n"/>
      <c r="G681" s="211" t="n"/>
      <c r="H681" s="211" t="n"/>
      <c r="I681" s="211" t="n"/>
      <c r="J681" s="211" t="n"/>
      <c r="K681" s="211" t="n"/>
      <c r="L681" s="211" t="n"/>
      <c r="M681" s="211" t="n"/>
      <c r="N681" s="211" t="n"/>
      <c r="O681" s="211" t="n"/>
      <c r="P681" s="211" t="n"/>
      <c r="Q681" s="211" t="n"/>
    </row>
    <row r="682" ht="15.75" customHeight="1" s="140">
      <c r="A682" s="211" t="n"/>
      <c r="B682" s="211" t="n"/>
      <c r="C682" s="239" t="n"/>
      <c r="D682" s="239" t="n"/>
      <c r="E682" s="239" t="n"/>
      <c r="F682" s="211" t="n"/>
      <c r="G682" s="211" t="n"/>
      <c r="H682" s="211" t="n"/>
      <c r="I682" s="211" t="n"/>
      <c r="J682" s="211" t="n"/>
      <c r="K682" s="211" t="n"/>
      <c r="L682" s="211" t="n"/>
      <c r="M682" s="211" t="n"/>
      <c r="N682" s="211" t="n"/>
      <c r="O682" s="211" t="n"/>
      <c r="P682" s="211" t="n"/>
      <c r="Q682" s="211" t="n"/>
    </row>
    <row r="683" ht="15.75" customHeight="1" s="140">
      <c r="A683" s="211" t="n"/>
      <c r="B683" s="211" t="n"/>
      <c r="C683" s="239" t="n"/>
      <c r="D683" s="239" t="n"/>
      <c r="E683" s="239" t="n"/>
      <c r="F683" s="211" t="n"/>
      <c r="G683" s="211" t="n"/>
      <c r="H683" s="211" t="n"/>
      <c r="I683" s="211" t="n"/>
      <c r="J683" s="211" t="n"/>
      <c r="K683" s="211" t="n"/>
      <c r="L683" s="211" t="n"/>
      <c r="M683" s="211" t="n"/>
      <c r="N683" s="211" t="n"/>
      <c r="O683" s="211" t="n"/>
      <c r="P683" s="211" t="n"/>
      <c r="Q683" s="211" t="n"/>
    </row>
    <row r="684" ht="15.75" customHeight="1" s="140">
      <c r="A684" s="211" t="n"/>
      <c r="B684" s="211" t="n"/>
      <c r="C684" s="239" t="n"/>
      <c r="D684" s="239" t="n"/>
      <c r="E684" s="239" t="n"/>
      <c r="F684" s="211" t="n"/>
      <c r="G684" s="211" t="n"/>
      <c r="H684" s="211" t="n"/>
      <c r="I684" s="211" t="n"/>
      <c r="J684" s="211" t="n"/>
      <c r="K684" s="211" t="n"/>
      <c r="L684" s="211" t="n"/>
      <c r="M684" s="211" t="n"/>
      <c r="N684" s="211" t="n"/>
      <c r="O684" s="211" t="n"/>
      <c r="P684" s="211" t="n"/>
      <c r="Q684" s="211" t="n"/>
    </row>
    <row r="685" ht="15.75" customHeight="1" s="140">
      <c r="A685" s="211" t="n"/>
      <c r="B685" s="211" t="n"/>
      <c r="C685" s="239" t="n"/>
      <c r="D685" s="239" t="n"/>
      <c r="E685" s="239" t="n"/>
      <c r="F685" s="211" t="n"/>
      <c r="G685" s="211" t="n"/>
      <c r="H685" s="211" t="n"/>
      <c r="I685" s="211" t="n"/>
      <c r="J685" s="211" t="n"/>
      <c r="K685" s="211" t="n"/>
      <c r="L685" s="211" t="n"/>
      <c r="M685" s="211" t="n"/>
      <c r="N685" s="211" t="n"/>
      <c r="O685" s="211" t="n"/>
      <c r="P685" s="211" t="n"/>
      <c r="Q685" s="211" t="n"/>
    </row>
    <row r="686" ht="15.75" customHeight="1" s="140">
      <c r="A686" s="211" t="n"/>
      <c r="B686" s="211" t="n"/>
      <c r="C686" s="239" t="n"/>
      <c r="D686" s="239" t="n"/>
      <c r="E686" s="239" t="n"/>
      <c r="F686" s="211" t="n"/>
      <c r="G686" s="211" t="n"/>
      <c r="H686" s="211" t="n"/>
      <c r="I686" s="211" t="n"/>
      <c r="J686" s="211" t="n"/>
      <c r="K686" s="211" t="n"/>
      <c r="L686" s="211" t="n"/>
      <c r="M686" s="211" t="n"/>
      <c r="N686" s="211" t="n"/>
      <c r="O686" s="211" t="n"/>
      <c r="P686" s="211" t="n"/>
      <c r="Q686" s="211" t="n"/>
    </row>
    <row r="687" ht="15.75" customHeight="1" s="140">
      <c r="A687" s="211" t="n"/>
      <c r="B687" s="211" t="n"/>
      <c r="C687" s="239" t="n"/>
      <c r="D687" s="239" t="n"/>
      <c r="E687" s="239" t="n"/>
      <c r="F687" s="211" t="n"/>
      <c r="G687" s="211" t="n"/>
      <c r="H687" s="211" t="n"/>
      <c r="I687" s="211" t="n"/>
      <c r="J687" s="211" t="n"/>
      <c r="K687" s="211" t="n"/>
      <c r="L687" s="211" t="n"/>
      <c r="M687" s="211" t="n"/>
      <c r="N687" s="211" t="n"/>
      <c r="O687" s="211" t="n"/>
      <c r="P687" s="211" t="n"/>
      <c r="Q687" s="211" t="n"/>
    </row>
    <row r="688" ht="15.75" customHeight="1" s="140">
      <c r="A688" s="211" t="n"/>
      <c r="B688" s="211" t="n"/>
      <c r="C688" s="239" t="n"/>
      <c r="D688" s="239" t="n"/>
      <c r="E688" s="239" t="n"/>
      <c r="F688" s="211" t="n"/>
      <c r="G688" s="211" t="n"/>
      <c r="H688" s="211" t="n"/>
      <c r="I688" s="211" t="n"/>
      <c r="J688" s="211" t="n"/>
      <c r="K688" s="211" t="n"/>
      <c r="L688" s="211" t="n"/>
      <c r="M688" s="211" t="n"/>
      <c r="N688" s="211" t="n"/>
      <c r="O688" s="211" t="n"/>
      <c r="P688" s="211" t="n"/>
      <c r="Q688" s="211" t="n"/>
    </row>
    <row r="689" ht="15.75" customHeight="1" s="140">
      <c r="A689" s="211" t="n"/>
      <c r="B689" s="211" t="n"/>
      <c r="C689" s="239" t="n"/>
      <c r="D689" s="239" t="n"/>
      <c r="E689" s="239" t="n"/>
      <c r="F689" s="211" t="n"/>
      <c r="G689" s="211" t="n"/>
      <c r="H689" s="211" t="n"/>
      <c r="I689" s="211" t="n"/>
      <c r="J689" s="211" t="n"/>
      <c r="K689" s="211" t="n"/>
      <c r="L689" s="211" t="n"/>
      <c r="M689" s="211" t="n"/>
      <c r="N689" s="211" t="n"/>
      <c r="O689" s="211" t="n"/>
      <c r="P689" s="211" t="n"/>
      <c r="Q689" s="211" t="n"/>
    </row>
    <row r="690" ht="15.75" customHeight="1" s="140">
      <c r="A690" s="211" t="n"/>
      <c r="B690" s="211" t="n"/>
      <c r="C690" s="239" t="n"/>
      <c r="D690" s="239" t="n"/>
      <c r="E690" s="239" t="n"/>
      <c r="F690" s="211" t="n"/>
      <c r="G690" s="211" t="n"/>
      <c r="H690" s="211" t="n"/>
      <c r="I690" s="211" t="n"/>
      <c r="J690" s="211" t="n"/>
      <c r="K690" s="211" t="n"/>
      <c r="L690" s="211" t="n"/>
      <c r="M690" s="211" t="n"/>
      <c r="N690" s="211" t="n"/>
      <c r="O690" s="211" t="n"/>
      <c r="P690" s="211" t="n"/>
      <c r="Q690" s="211" t="n"/>
    </row>
    <row r="691" ht="15.75" customHeight="1" s="140">
      <c r="A691" s="211" t="n"/>
      <c r="B691" s="211" t="n"/>
      <c r="C691" s="239" t="n"/>
      <c r="D691" s="239" t="n"/>
      <c r="E691" s="239" t="n"/>
      <c r="F691" s="211" t="n"/>
      <c r="G691" s="211" t="n"/>
      <c r="H691" s="211" t="n"/>
      <c r="I691" s="211" t="n"/>
      <c r="J691" s="211" t="n"/>
      <c r="K691" s="211" t="n"/>
      <c r="L691" s="211" t="n"/>
      <c r="M691" s="211" t="n"/>
      <c r="N691" s="211" t="n"/>
      <c r="O691" s="211" t="n"/>
      <c r="P691" s="211" t="n"/>
      <c r="Q691" s="211" t="n"/>
    </row>
    <row r="692" ht="15.75" customHeight="1" s="140">
      <c r="A692" s="211" t="n"/>
      <c r="B692" s="211" t="n"/>
      <c r="C692" s="239" t="n"/>
      <c r="D692" s="239" t="n"/>
      <c r="E692" s="239" t="n"/>
      <c r="F692" s="211" t="n"/>
      <c r="G692" s="211" t="n"/>
      <c r="H692" s="211" t="n"/>
      <c r="I692" s="211" t="n"/>
      <c r="J692" s="211" t="n"/>
      <c r="K692" s="211" t="n"/>
      <c r="L692" s="211" t="n"/>
      <c r="M692" s="211" t="n"/>
      <c r="N692" s="211" t="n"/>
      <c r="O692" s="211" t="n"/>
      <c r="P692" s="211" t="n"/>
      <c r="Q692" s="211" t="n"/>
    </row>
    <row r="693" ht="15.75" customHeight="1" s="140">
      <c r="A693" s="211" t="n"/>
      <c r="B693" s="211" t="n"/>
      <c r="C693" s="239" t="n"/>
      <c r="D693" s="239" t="n"/>
      <c r="E693" s="239" t="n"/>
      <c r="F693" s="211" t="n"/>
      <c r="G693" s="211" t="n"/>
      <c r="H693" s="211" t="n"/>
      <c r="I693" s="211" t="n"/>
      <c r="J693" s="211" t="n"/>
      <c r="K693" s="211" t="n"/>
      <c r="L693" s="211" t="n"/>
      <c r="M693" s="211" t="n"/>
      <c r="N693" s="211" t="n"/>
      <c r="O693" s="211" t="n"/>
      <c r="P693" s="211" t="n"/>
      <c r="Q693" s="211" t="n"/>
    </row>
    <row r="694" ht="15.75" customHeight="1" s="140">
      <c r="A694" s="211" t="n"/>
      <c r="B694" s="211" t="n"/>
      <c r="C694" s="239" t="n"/>
      <c r="D694" s="239" t="n"/>
      <c r="E694" s="239" t="n"/>
      <c r="F694" s="211" t="n"/>
      <c r="G694" s="211" t="n"/>
      <c r="H694" s="211" t="n"/>
      <c r="I694" s="211" t="n"/>
      <c r="J694" s="211" t="n"/>
      <c r="K694" s="211" t="n"/>
      <c r="L694" s="211" t="n"/>
      <c r="M694" s="211" t="n"/>
      <c r="N694" s="211" t="n"/>
      <c r="O694" s="211" t="n"/>
      <c r="P694" s="211" t="n"/>
      <c r="Q694" s="211" t="n"/>
    </row>
    <row r="695" ht="15.75" customHeight="1" s="140">
      <c r="A695" s="211" t="n"/>
      <c r="B695" s="211" t="n"/>
      <c r="C695" s="239" t="n"/>
      <c r="D695" s="239" t="n"/>
      <c r="E695" s="239" t="n"/>
      <c r="F695" s="211" t="n"/>
      <c r="G695" s="211" t="n"/>
      <c r="H695" s="211" t="n"/>
      <c r="I695" s="211" t="n"/>
      <c r="J695" s="211" t="n"/>
      <c r="K695" s="211" t="n"/>
      <c r="L695" s="211" t="n"/>
      <c r="M695" s="211" t="n"/>
      <c r="N695" s="211" t="n"/>
      <c r="O695" s="211" t="n"/>
      <c r="P695" s="211" t="n"/>
      <c r="Q695" s="211" t="n"/>
    </row>
    <row r="696" ht="15.75" customHeight="1" s="140">
      <c r="A696" s="211" t="n"/>
      <c r="B696" s="211" t="n"/>
      <c r="C696" s="239" t="n"/>
      <c r="D696" s="239" t="n"/>
      <c r="E696" s="239" t="n"/>
      <c r="F696" s="211" t="n"/>
      <c r="G696" s="211" t="n"/>
      <c r="H696" s="211" t="n"/>
      <c r="I696" s="211" t="n"/>
      <c r="J696" s="211" t="n"/>
      <c r="K696" s="211" t="n"/>
      <c r="L696" s="211" t="n"/>
      <c r="M696" s="211" t="n"/>
      <c r="N696" s="211" t="n"/>
      <c r="O696" s="211" t="n"/>
      <c r="P696" s="211" t="n"/>
      <c r="Q696" s="211" t="n"/>
    </row>
    <row r="697" ht="15.75" customHeight="1" s="140">
      <c r="A697" s="211" t="n"/>
      <c r="B697" s="211" t="n"/>
      <c r="C697" s="239" t="n"/>
      <c r="D697" s="239" t="n"/>
      <c r="E697" s="239" t="n"/>
      <c r="F697" s="211" t="n"/>
      <c r="G697" s="211" t="n"/>
      <c r="H697" s="211" t="n"/>
      <c r="I697" s="211" t="n"/>
      <c r="J697" s="211" t="n"/>
      <c r="K697" s="211" t="n"/>
      <c r="L697" s="211" t="n"/>
      <c r="M697" s="211" t="n"/>
      <c r="N697" s="211" t="n"/>
      <c r="O697" s="211" t="n"/>
      <c r="P697" s="211" t="n"/>
      <c r="Q697" s="211" t="n"/>
    </row>
    <row r="698" ht="15.75" customHeight="1" s="140">
      <c r="A698" s="211" t="n"/>
      <c r="B698" s="211" t="n"/>
      <c r="C698" s="239" t="n"/>
      <c r="D698" s="239" t="n"/>
      <c r="E698" s="239" t="n"/>
      <c r="F698" s="211" t="n"/>
      <c r="G698" s="211" t="n"/>
      <c r="H698" s="211" t="n"/>
      <c r="I698" s="211" t="n"/>
      <c r="J698" s="211" t="n"/>
      <c r="K698" s="211" t="n"/>
      <c r="L698" s="211" t="n"/>
      <c r="M698" s="211" t="n"/>
      <c r="N698" s="211" t="n"/>
      <c r="O698" s="211" t="n"/>
      <c r="P698" s="211" t="n"/>
      <c r="Q698" s="211" t="n"/>
    </row>
    <row r="699" ht="15.75" customHeight="1" s="140">
      <c r="A699" s="211" t="n"/>
      <c r="B699" s="211" t="n"/>
      <c r="C699" s="239" t="n"/>
      <c r="D699" s="239" t="n"/>
      <c r="E699" s="239" t="n"/>
      <c r="F699" s="211" t="n"/>
      <c r="G699" s="211" t="n"/>
      <c r="H699" s="211" t="n"/>
      <c r="I699" s="211" t="n"/>
      <c r="J699" s="211" t="n"/>
      <c r="K699" s="211" t="n"/>
      <c r="L699" s="211" t="n"/>
      <c r="M699" s="211" t="n"/>
      <c r="N699" s="211" t="n"/>
      <c r="O699" s="211" t="n"/>
      <c r="P699" s="211" t="n"/>
      <c r="Q699" s="211" t="n"/>
    </row>
    <row r="700" ht="15.75" customHeight="1" s="140">
      <c r="A700" s="211" t="n"/>
      <c r="B700" s="211" t="n"/>
      <c r="C700" s="239" t="n"/>
      <c r="D700" s="239" t="n"/>
      <c r="E700" s="239" t="n"/>
      <c r="F700" s="211" t="n"/>
      <c r="G700" s="211" t="n"/>
      <c r="H700" s="211" t="n"/>
      <c r="I700" s="211" t="n"/>
      <c r="J700" s="211" t="n"/>
      <c r="K700" s="211" t="n"/>
      <c r="L700" s="211" t="n"/>
      <c r="M700" s="211" t="n"/>
      <c r="N700" s="211" t="n"/>
      <c r="O700" s="211" t="n"/>
      <c r="P700" s="211" t="n"/>
      <c r="Q700" s="211" t="n"/>
    </row>
    <row r="701" ht="15.75" customHeight="1" s="140">
      <c r="A701" s="211" t="n"/>
      <c r="B701" s="211" t="n"/>
      <c r="C701" s="239" t="n"/>
      <c r="D701" s="239" t="n"/>
      <c r="E701" s="239" t="n"/>
      <c r="F701" s="211" t="n"/>
      <c r="G701" s="211" t="n"/>
      <c r="H701" s="211" t="n"/>
      <c r="I701" s="211" t="n"/>
      <c r="J701" s="211" t="n"/>
      <c r="K701" s="211" t="n"/>
      <c r="L701" s="211" t="n"/>
      <c r="M701" s="211" t="n"/>
      <c r="N701" s="211" t="n"/>
      <c r="O701" s="211" t="n"/>
      <c r="P701" s="211" t="n"/>
      <c r="Q701" s="211" t="n"/>
    </row>
    <row r="702" ht="15.75" customHeight="1" s="140">
      <c r="A702" s="211" t="n"/>
      <c r="B702" s="211" t="n"/>
      <c r="C702" s="239" t="n"/>
      <c r="D702" s="239" t="n"/>
      <c r="E702" s="239" t="n"/>
      <c r="F702" s="211" t="n"/>
      <c r="G702" s="211" t="n"/>
      <c r="H702" s="211" t="n"/>
      <c r="I702" s="211" t="n"/>
      <c r="J702" s="211" t="n"/>
      <c r="K702" s="211" t="n"/>
      <c r="L702" s="211" t="n"/>
      <c r="M702" s="211" t="n"/>
      <c r="N702" s="211" t="n"/>
      <c r="O702" s="211" t="n"/>
      <c r="P702" s="211" t="n"/>
      <c r="Q702" s="211" t="n"/>
    </row>
    <row r="703" ht="15.75" customHeight="1" s="140">
      <c r="A703" s="211" t="n"/>
      <c r="B703" s="211" t="n"/>
      <c r="C703" s="239" t="n"/>
      <c r="D703" s="239" t="n"/>
      <c r="E703" s="239" t="n"/>
      <c r="F703" s="211" t="n"/>
      <c r="G703" s="211" t="n"/>
      <c r="H703" s="211" t="n"/>
      <c r="I703" s="211" t="n"/>
      <c r="J703" s="211" t="n"/>
      <c r="K703" s="211" t="n"/>
      <c r="L703" s="211" t="n"/>
      <c r="M703" s="211" t="n"/>
      <c r="N703" s="211" t="n"/>
      <c r="O703" s="211" t="n"/>
      <c r="P703" s="211" t="n"/>
      <c r="Q703" s="211" t="n"/>
    </row>
    <row r="704" ht="15.75" customHeight="1" s="140">
      <c r="A704" s="211" t="n"/>
      <c r="B704" s="211" t="n"/>
      <c r="C704" s="239" t="n"/>
      <c r="D704" s="239" t="n"/>
      <c r="E704" s="239" t="n"/>
      <c r="F704" s="211" t="n"/>
      <c r="G704" s="211" t="n"/>
      <c r="H704" s="211" t="n"/>
      <c r="I704" s="211" t="n"/>
      <c r="J704" s="211" t="n"/>
      <c r="K704" s="211" t="n"/>
      <c r="L704" s="211" t="n"/>
      <c r="M704" s="211" t="n"/>
      <c r="N704" s="211" t="n"/>
      <c r="O704" s="211" t="n"/>
      <c r="P704" s="211" t="n"/>
      <c r="Q704" s="211" t="n"/>
    </row>
    <row r="705" ht="15.75" customHeight="1" s="140">
      <c r="A705" s="211" t="n"/>
      <c r="B705" s="211" t="n"/>
      <c r="C705" s="239" t="n"/>
      <c r="D705" s="239" t="n"/>
      <c r="E705" s="239" t="n"/>
      <c r="F705" s="211" t="n"/>
      <c r="G705" s="211" t="n"/>
      <c r="H705" s="211" t="n"/>
      <c r="I705" s="211" t="n"/>
      <c r="J705" s="211" t="n"/>
      <c r="K705" s="211" t="n"/>
      <c r="L705" s="211" t="n"/>
      <c r="M705" s="211" t="n"/>
      <c r="N705" s="211" t="n"/>
      <c r="O705" s="211" t="n"/>
      <c r="P705" s="211" t="n"/>
      <c r="Q705" s="211" t="n"/>
    </row>
    <row r="706" ht="15.75" customHeight="1" s="140">
      <c r="A706" s="211" t="n"/>
      <c r="B706" s="211" t="n"/>
      <c r="C706" s="239" t="n"/>
      <c r="D706" s="239" t="n"/>
      <c r="E706" s="239" t="n"/>
      <c r="F706" s="211" t="n"/>
      <c r="G706" s="211" t="n"/>
      <c r="H706" s="211" t="n"/>
      <c r="I706" s="211" t="n"/>
      <c r="J706" s="211" t="n"/>
      <c r="K706" s="211" t="n"/>
      <c r="L706" s="211" t="n"/>
      <c r="M706" s="211" t="n"/>
      <c r="N706" s="211" t="n"/>
      <c r="O706" s="211" t="n"/>
      <c r="P706" s="211" t="n"/>
      <c r="Q706" s="211" t="n"/>
    </row>
    <row r="707" ht="15.75" customHeight="1" s="140">
      <c r="A707" s="211" t="n"/>
      <c r="B707" s="211" t="n"/>
      <c r="C707" s="239" t="n"/>
      <c r="D707" s="239" t="n"/>
      <c r="E707" s="239" t="n"/>
      <c r="F707" s="211" t="n"/>
      <c r="G707" s="211" t="n"/>
      <c r="H707" s="211" t="n"/>
      <c r="I707" s="211" t="n"/>
      <c r="J707" s="211" t="n"/>
      <c r="K707" s="211" t="n"/>
      <c r="L707" s="211" t="n"/>
      <c r="M707" s="211" t="n"/>
      <c r="N707" s="211" t="n"/>
      <c r="O707" s="211" t="n"/>
      <c r="P707" s="211" t="n"/>
      <c r="Q707" s="211" t="n"/>
    </row>
    <row r="708" ht="15.75" customHeight="1" s="140">
      <c r="A708" s="211" t="n"/>
      <c r="B708" s="211" t="n"/>
      <c r="C708" s="239" t="n"/>
      <c r="D708" s="239" t="n"/>
      <c r="E708" s="239" t="n"/>
      <c r="F708" s="211" t="n"/>
      <c r="G708" s="211" t="n"/>
      <c r="H708" s="211" t="n"/>
      <c r="I708" s="211" t="n"/>
      <c r="J708" s="211" t="n"/>
      <c r="K708" s="211" t="n"/>
      <c r="L708" s="211" t="n"/>
      <c r="M708" s="211" t="n"/>
      <c r="N708" s="211" t="n"/>
      <c r="O708" s="211" t="n"/>
      <c r="P708" s="211" t="n"/>
      <c r="Q708" s="211" t="n"/>
    </row>
    <row r="709" ht="15.75" customHeight="1" s="140">
      <c r="A709" s="211" t="n"/>
      <c r="B709" s="211" t="n"/>
      <c r="C709" s="239" t="n"/>
      <c r="D709" s="239" t="n"/>
      <c r="E709" s="239" t="n"/>
      <c r="F709" s="211" t="n"/>
      <c r="G709" s="211" t="n"/>
      <c r="H709" s="211" t="n"/>
      <c r="I709" s="211" t="n"/>
      <c r="J709" s="211" t="n"/>
      <c r="K709" s="211" t="n"/>
      <c r="L709" s="211" t="n"/>
      <c r="M709" s="211" t="n"/>
      <c r="N709" s="211" t="n"/>
      <c r="O709" s="211" t="n"/>
      <c r="P709" s="211" t="n"/>
      <c r="Q709" s="211" t="n"/>
    </row>
    <row r="710" ht="15.75" customHeight="1" s="140">
      <c r="A710" s="211" t="n"/>
      <c r="B710" s="211" t="n"/>
      <c r="C710" s="239" t="n"/>
      <c r="D710" s="239" t="n"/>
      <c r="E710" s="239" t="n"/>
      <c r="F710" s="211" t="n"/>
      <c r="G710" s="211" t="n"/>
      <c r="H710" s="211" t="n"/>
      <c r="I710" s="211" t="n"/>
      <c r="J710" s="211" t="n"/>
      <c r="K710" s="211" t="n"/>
      <c r="L710" s="211" t="n"/>
      <c r="M710" s="211" t="n"/>
      <c r="N710" s="211" t="n"/>
      <c r="O710" s="211" t="n"/>
      <c r="P710" s="211" t="n"/>
      <c r="Q710" s="211" t="n"/>
    </row>
    <row r="711" ht="15.75" customHeight="1" s="140">
      <c r="A711" s="211" t="n"/>
      <c r="B711" s="211" t="n"/>
      <c r="C711" s="239" t="n"/>
      <c r="D711" s="239" t="n"/>
      <c r="E711" s="239" t="n"/>
      <c r="F711" s="211" t="n"/>
      <c r="G711" s="211" t="n"/>
      <c r="H711" s="211" t="n"/>
      <c r="I711" s="211" t="n"/>
      <c r="J711" s="211" t="n"/>
      <c r="K711" s="211" t="n"/>
      <c r="L711" s="211" t="n"/>
      <c r="M711" s="211" t="n"/>
      <c r="N711" s="211" t="n"/>
      <c r="O711" s="211" t="n"/>
      <c r="P711" s="211" t="n"/>
      <c r="Q711" s="211" t="n"/>
    </row>
    <row r="712" ht="15.75" customHeight="1" s="140">
      <c r="A712" s="211" t="n"/>
      <c r="B712" s="211" t="n"/>
      <c r="C712" s="239" t="n"/>
      <c r="D712" s="239" t="n"/>
      <c r="E712" s="239" t="n"/>
      <c r="F712" s="211" t="n"/>
      <c r="G712" s="211" t="n"/>
      <c r="H712" s="211" t="n"/>
      <c r="I712" s="211" t="n"/>
      <c r="J712" s="211" t="n"/>
      <c r="K712" s="211" t="n"/>
      <c r="L712" s="211" t="n"/>
      <c r="M712" s="211" t="n"/>
      <c r="N712" s="211" t="n"/>
      <c r="O712" s="211" t="n"/>
      <c r="P712" s="211" t="n"/>
      <c r="Q712" s="211" t="n"/>
    </row>
    <row r="713" ht="15.75" customHeight="1" s="140">
      <c r="A713" s="211" t="n"/>
      <c r="B713" s="211" t="n"/>
      <c r="C713" s="239" t="n"/>
      <c r="D713" s="239" t="n"/>
      <c r="E713" s="239" t="n"/>
      <c r="F713" s="211" t="n"/>
      <c r="G713" s="211" t="n"/>
      <c r="H713" s="211" t="n"/>
      <c r="I713" s="211" t="n"/>
      <c r="J713" s="211" t="n"/>
      <c r="K713" s="211" t="n"/>
      <c r="L713" s="211" t="n"/>
      <c r="M713" s="211" t="n"/>
      <c r="N713" s="211" t="n"/>
      <c r="O713" s="211" t="n"/>
      <c r="P713" s="211" t="n"/>
      <c r="Q713" s="211" t="n"/>
    </row>
    <row r="714" ht="15.75" customHeight="1" s="140">
      <c r="A714" s="211" t="n"/>
      <c r="B714" s="211" t="n"/>
      <c r="C714" s="239" t="n"/>
      <c r="D714" s="239" t="n"/>
      <c r="E714" s="239" t="n"/>
      <c r="F714" s="211" t="n"/>
      <c r="G714" s="211" t="n"/>
      <c r="H714" s="211" t="n"/>
      <c r="I714" s="211" t="n"/>
      <c r="J714" s="211" t="n"/>
      <c r="K714" s="211" t="n"/>
      <c r="L714" s="211" t="n"/>
      <c r="M714" s="211" t="n"/>
      <c r="N714" s="211" t="n"/>
      <c r="O714" s="211" t="n"/>
      <c r="P714" s="211" t="n"/>
      <c r="Q714" s="211" t="n"/>
    </row>
    <row r="715" ht="15.75" customHeight="1" s="140">
      <c r="A715" s="211" t="n"/>
      <c r="B715" s="211" t="n"/>
      <c r="C715" s="239" t="n"/>
      <c r="D715" s="239" t="n"/>
      <c r="E715" s="239" t="n"/>
      <c r="F715" s="211" t="n"/>
      <c r="G715" s="211" t="n"/>
      <c r="H715" s="211" t="n"/>
      <c r="I715" s="211" t="n"/>
      <c r="J715" s="211" t="n"/>
      <c r="K715" s="211" t="n"/>
      <c r="L715" s="211" t="n"/>
      <c r="M715" s="211" t="n"/>
      <c r="N715" s="211" t="n"/>
      <c r="O715" s="211" t="n"/>
      <c r="P715" s="211" t="n"/>
      <c r="Q715" s="211" t="n"/>
    </row>
    <row r="716" ht="15.75" customHeight="1" s="140">
      <c r="A716" s="211" t="n"/>
      <c r="B716" s="211" t="n"/>
      <c r="C716" s="239" t="n"/>
      <c r="D716" s="239" t="n"/>
      <c r="E716" s="239" t="n"/>
      <c r="F716" s="211" t="n"/>
      <c r="G716" s="211" t="n"/>
      <c r="H716" s="211" t="n"/>
      <c r="I716" s="211" t="n"/>
      <c r="J716" s="211" t="n"/>
      <c r="K716" s="211" t="n"/>
      <c r="L716" s="211" t="n"/>
      <c r="M716" s="211" t="n"/>
      <c r="N716" s="211" t="n"/>
      <c r="O716" s="211" t="n"/>
      <c r="P716" s="211" t="n"/>
      <c r="Q716" s="211" t="n"/>
    </row>
    <row r="717" ht="15.75" customHeight="1" s="140">
      <c r="A717" s="211" t="n"/>
      <c r="B717" s="211" t="n"/>
      <c r="C717" s="239" t="n"/>
      <c r="D717" s="239" t="n"/>
      <c r="E717" s="239" t="n"/>
      <c r="F717" s="211" t="n"/>
      <c r="G717" s="211" t="n"/>
      <c r="H717" s="211" t="n"/>
      <c r="I717" s="211" t="n"/>
      <c r="J717" s="211" t="n"/>
      <c r="K717" s="211" t="n"/>
      <c r="L717" s="211" t="n"/>
      <c r="M717" s="211" t="n"/>
      <c r="N717" s="211" t="n"/>
      <c r="O717" s="211" t="n"/>
      <c r="P717" s="211" t="n"/>
      <c r="Q717" s="211" t="n"/>
    </row>
    <row r="718" ht="15.75" customHeight="1" s="140">
      <c r="A718" s="211" t="n"/>
      <c r="B718" s="211" t="n"/>
      <c r="C718" s="239" t="n"/>
      <c r="D718" s="239" t="n"/>
      <c r="E718" s="239" t="n"/>
      <c r="F718" s="211" t="n"/>
      <c r="G718" s="211" t="n"/>
      <c r="H718" s="211" t="n"/>
      <c r="I718" s="211" t="n"/>
      <c r="J718" s="211" t="n"/>
      <c r="K718" s="211" t="n"/>
      <c r="L718" s="211" t="n"/>
      <c r="M718" s="211" t="n"/>
      <c r="N718" s="211" t="n"/>
      <c r="O718" s="211" t="n"/>
      <c r="P718" s="211" t="n"/>
      <c r="Q718" s="211" t="n"/>
    </row>
    <row r="719" ht="15.75" customHeight="1" s="140">
      <c r="A719" s="211" t="n"/>
      <c r="B719" s="211" t="n"/>
      <c r="C719" s="239" t="n"/>
      <c r="D719" s="239" t="n"/>
      <c r="E719" s="239" t="n"/>
      <c r="F719" s="211" t="n"/>
      <c r="G719" s="211" t="n"/>
      <c r="H719" s="211" t="n"/>
      <c r="I719" s="211" t="n"/>
      <c r="J719" s="211" t="n"/>
      <c r="K719" s="211" t="n"/>
      <c r="L719" s="211" t="n"/>
      <c r="M719" s="211" t="n"/>
      <c r="N719" s="211" t="n"/>
      <c r="O719" s="211" t="n"/>
      <c r="P719" s="211" t="n"/>
      <c r="Q719" s="211" t="n"/>
    </row>
    <row r="720" ht="15.75" customHeight="1" s="140">
      <c r="A720" s="211" t="n"/>
      <c r="B720" s="211" t="n"/>
      <c r="C720" s="239" t="n"/>
      <c r="D720" s="239" t="n"/>
      <c r="E720" s="239" t="n"/>
      <c r="F720" s="211" t="n"/>
      <c r="G720" s="211" t="n"/>
      <c r="H720" s="211" t="n"/>
      <c r="I720" s="211" t="n"/>
      <c r="J720" s="211" t="n"/>
      <c r="K720" s="211" t="n"/>
      <c r="L720" s="211" t="n"/>
      <c r="M720" s="211" t="n"/>
      <c r="N720" s="211" t="n"/>
      <c r="O720" s="211" t="n"/>
      <c r="P720" s="211" t="n"/>
      <c r="Q720" s="211" t="n"/>
    </row>
    <row r="721" ht="15.75" customHeight="1" s="140">
      <c r="A721" s="211" t="n"/>
      <c r="B721" s="211" t="n"/>
      <c r="C721" s="239" t="n"/>
      <c r="D721" s="239" t="n"/>
      <c r="E721" s="239" t="n"/>
      <c r="F721" s="211" t="n"/>
      <c r="G721" s="211" t="n"/>
      <c r="H721" s="211" t="n"/>
      <c r="I721" s="211" t="n"/>
      <c r="J721" s="211" t="n"/>
      <c r="K721" s="211" t="n"/>
      <c r="L721" s="211" t="n"/>
      <c r="M721" s="211" t="n"/>
      <c r="N721" s="211" t="n"/>
      <c r="O721" s="211" t="n"/>
      <c r="P721" s="211" t="n"/>
      <c r="Q721" s="211" t="n"/>
    </row>
    <row r="722" ht="15.75" customHeight="1" s="140">
      <c r="A722" s="211" t="n"/>
      <c r="B722" s="211" t="n"/>
      <c r="C722" s="239" t="n"/>
      <c r="D722" s="239" t="n"/>
      <c r="E722" s="239" t="n"/>
      <c r="F722" s="211" t="n"/>
      <c r="G722" s="211" t="n"/>
      <c r="H722" s="211" t="n"/>
      <c r="I722" s="211" t="n"/>
      <c r="J722" s="211" t="n"/>
      <c r="K722" s="211" t="n"/>
      <c r="L722" s="211" t="n"/>
      <c r="M722" s="211" t="n"/>
      <c r="N722" s="211" t="n"/>
      <c r="O722" s="211" t="n"/>
      <c r="P722" s="211" t="n"/>
      <c r="Q722" s="211" t="n"/>
    </row>
    <row r="723" ht="15.75" customHeight="1" s="140">
      <c r="A723" s="211" t="n"/>
      <c r="B723" s="211" t="n"/>
      <c r="C723" s="239" t="n"/>
      <c r="D723" s="239" t="n"/>
      <c r="E723" s="239" t="n"/>
      <c r="F723" s="211" t="n"/>
      <c r="G723" s="211" t="n"/>
      <c r="H723" s="211" t="n"/>
      <c r="I723" s="211" t="n"/>
      <c r="J723" s="211" t="n"/>
      <c r="K723" s="211" t="n"/>
      <c r="L723" s="211" t="n"/>
      <c r="M723" s="211" t="n"/>
      <c r="N723" s="211" t="n"/>
      <c r="O723" s="211" t="n"/>
      <c r="P723" s="211" t="n"/>
      <c r="Q723" s="211" t="n"/>
    </row>
    <row r="724" ht="15.75" customHeight="1" s="140">
      <c r="A724" s="211" t="n"/>
      <c r="B724" s="211" t="n"/>
      <c r="C724" s="239" t="n"/>
      <c r="D724" s="239" t="n"/>
      <c r="E724" s="239" t="n"/>
      <c r="F724" s="211" t="n"/>
      <c r="G724" s="211" t="n"/>
      <c r="H724" s="211" t="n"/>
      <c r="I724" s="211" t="n"/>
      <c r="J724" s="211" t="n"/>
      <c r="K724" s="211" t="n"/>
      <c r="L724" s="211" t="n"/>
      <c r="M724" s="211" t="n"/>
      <c r="N724" s="211" t="n"/>
      <c r="O724" s="211" t="n"/>
      <c r="P724" s="211" t="n"/>
      <c r="Q724" s="211" t="n"/>
    </row>
    <row r="725" ht="15.75" customHeight="1" s="140">
      <c r="A725" s="211" t="n"/>
      <c r="B725" s="211" t="n"/>
      <c r="C725" s="239" t="n"/>
      <c r="D725" s="239" t="n"/>
      <c r="E725" s="239" t="n"/>
      <c r="F725" s="211" t="n"/>
      <c r="G725" s="211" t="n"/>
      <c r="H725" s="211" t="n"/>
      <c r="I725" s="211" t="n"/>
      <c r="J725" s="211" t="n"/>
      <c r="K725" s="211" t="n"/>
      <c r="L725" s="211" t="n"/>
      <c r="M725" s="211" t="n"/>
      <c r="N725" s="211" t="n"/>
      <c r="O725" s="211" t="n"/>
      <c r="P725" s="211" t="n"/>
      <c r="Q725" s="211" t="n"/>
    </row>
    <row r="726" ht="15.75" customHeight="1" s="140">
      <c r="A726" s="211" t="n"/>
      <c r="B726" s="211" t="n"/>
      <c r="C726" s="239" t="n"/>
      <c r="D726" s="239" t="n"/>
      <c r="E726" s="239" t="n"/>
      <c r="F726" s="211" t="n"/>
      <c r="G726" s="211" t="n"/>
      <c r="H726" s="211" t="n"/>
      <c r="I726" s="211" t="n"/>
      <c r="J726" s="211" t="n"/>
      <c r="K726" s="211" t="n"/>
      <c r="L726" s="211" t="n"/>
      <c r="M726" s="211" t="n"/>
      <c r="N726" s="211" t="n"/>
      <c r="O726" s="211" t="n"/>
      <c r="P726" s="211" t="n"/>
      <c r="Q726" s="211" t="n"/>
    </row>
    <row r="727" ht="15.75" customHeight="1" s="140">
      <c r="A727" s="211" t="n"/>
      <c r="B727" s="211" t="n"/>
      <c r="C727" s="239" t="n"/>
      <c r="D727" s="239" t="n"/>
      <c r="E727" s="239" t="n"/>
      <c r="F727" s="211" t="n"/>
      <c r="G727" s="211" t="n"/>
      <c r="H727" s="211" t="n"/>
      <c r="I727" s="211" t="n"/>
      <c r="J727" s="211" t="n"/>
      <c r="K727" s="211" t="n"/>
      <c r="L727" s="211" t="n"/>
      <c r="M727" s="211" t="n"/>
      <c r="N727" s="211" t="n"/>
      <c r="O727" s="211" t="n"/>
      <c r="P727" s="211" t="n"/>
      <c r="Q727" s="211" t="n"/>
    </row>
    <row r="728" ht="15.75" customHeight="1" s="140">
      <c r="A728" s="211" t="n"/>
      <c r="B728" s="211" t="n"/>
      <c r="C728" s="239" t="n"/>
      <c r="D728" s="239" t="n"/>
      <c r="E728" s="239" t="n"/>
      <c r="F728" s="211" t="n"/>
      <c r="G728" s="211" t="n"/>
      <c r="H728" s="211" t="n"/>
      <c r="I728" s="211" t="n"/>
      <c r="J728" s="211" t="n"/>
      <c r="K728" s="211" t="n"/>
      <c r="L728" s="211" t="n"/>
      <c r="M728" s="211" t="n"/>
      <c r="N728" s="211" t="n"/>
      <c r="O728" s="211" t="n"/>
      <c r="P728" s="211" t="n"/>
      <c r="Q728" s="211" t="n"/>
    </row>
    <row r="729" ht="15.75" customHeight="1" s="140">
      <c r="A729" s="211" t="n"/>
      <c r="B729" s="211" t="n"/>
      <c r="C729" s="239" t="n"/>
      <c r="D729" s="239" t="n"/>
      <c r="E729" s="239" t="n"/>
      <c r="F729" s="211" t="n"/>
      <c r="G729" s="211" t="n"/>
      <c r="H729" s="211" t="n"/>
      <c r="I729" s="211" t="n"/>
      <c r="J729" s="211" t="n"/>
      <c r="K729" s="211" t="n"/>
      <c r="L729" s="211" t="n"/>
      <c r="M729" s="211" t="n"/>
      <c r="N729" s="211" t="n"/>
      <c r="O729" s="211" t="n"/>
      <c r="P729" s="211" t="n"/>
      <c r="Q729" s="211" t="n"/>
    </row>
    <row r="730" ht="15.75" customHeight="1" s="140">
      <c r="A730" s="211" t="n"/>
      <c r="B730" s="211" t="n"/>
      <c r="C730" s="239" t="n"/>
      <c r="D730" s="239" t="n"/>
      <c r="E730" s="239" t="n"/>
      <c r="F730" s="211" t="n"/>
      <c r="G730" s="211" t="n"/>
      <c r="H730" s="211" t="n"/>
      <c r="I730" s="211" t="n"/>
      <c r="J730" s="211" t="n"/>
      <c r="K730" s="211" t="n"/>
      <c r="L730" s="211" t="n"/>
      <c r="M730" s="211" t="n"/>
      <c r="N730" s="211" t="n"/>
      <c r="O730" s="211" t="n"/>
      <c r="P730" s="211" t="n"/>
      <c r="Q730" s="211" t="n"/>
    </row>
    <row r="731" ht="15.75" customHeight="1" s="140">
      <c r="A731" s="211" t="n"/>
      <c r="B731" s="211" t="n"/>
      <c r="C731" s="239" t="n"/>
      <c r="D731" s="239" t="n"/>
      <c r="E731" s="239" t="n"/>
      <c r="F731" s="211" t="n"/>
      <c r="G731" s="211" t="n"/>
      <c r="H731" s="211" t="n"/>
      <c r="I731" s="211" t="n"/>
      <c r="J731" s="211" t="n"/>
      <c r="K731" s="211" t="n"/>
      <c r="L731" s="211" t="n"/>
      <c r="M731" s="211" t="n"/>
      <c r="N731" s="211" t="n"/>
      <c r="O731" s="211" t="n"/>
      <c r="P731" s="211" t="n"/>
      <c r="Q731" s="211" t="n"/>
    </row>
    <row r="732" ht="15.75" customHeight="1" s="140">
      <c r="A732" s="211" t="n"/>
      <c r="B732" s="211" t="n"/>
      <c r="C732" s="239" t="n"/>
      <c r="D732" s="239" t="n"/>
      <c r="E732" s="239" t="n"/>
      <c r="F732" s="211" t="n"/>
      <c r="G732" s="211" t="n"/>
      <c r="H732" s="211" t="n"/>
      <c r="I732" s="211" t="n"/>
      <c r="J732" s="211" t="n"/>
      <c r="K732" s="211" t="n"/>
      <c r="L732" s="211" t="n"/>
      <c r="M732" s="211" t="n"/>
      <c r="N732" s="211" t="n"/>
      <c r="O732" s="211" t="n"/>
      <c r="P732" s="211" t="n"/>
      <c r="Q732" s="211" t="n"/>
    </row>
    <row r="733" ht="15.75" customHeight="1" s="140">
      <c r="A733" s="211" t="n"/>
      <c r="B733" s="211" t="n"/>
      <c r="C733" s="239" t="n"/>
      <c r="D733" s="239" t="n"/>
      <c r="E733" s="239" t="n"/>
      <c r="F733" s="211" t="n"/>
      <c r="G733" s="211" t="n"/>
      <c r="H733" s="211" t="n"/>
      <c r="I733" s="211" t="n"/>
      <c r="J733" s="211" t="n"/>
      <c r="K733" s="211" t="n"/>
      <c r="L733" s="211" t="n"/>
      <c r="M733" s="211" t="n"/>
      <c r="N733" s="211" t="n"/>
      <c r="O733" s="211" t="n"/>
      <c r="P733" s="211" t="n"/>
      <c r="Q733" s="211" t="n"/>
    </row>
    <row r="734" ht="15.75" customHeight="1" s="140">
      <c r="A734" s="211" t="n"/>
      <c r="B734" s="211" t="n"/>
      <c r="C734" s="239" t="n"/>
      <c r="D734" s="239" t="n"/>
      <c r="E734" s="239" t="n"/>
      <c r="F734" s="211" t="n"/>
      <c r="G734" s="211" t="n"/>
      <c r="H734" s="211" t="n"/>
      <c r="I734" s="211" t="n"/>
      <c r="J734" s="211" t="n"/>
      <c r="K734" s="211" t="n"/>
      <c r="L734" s="211" t="n"/>
      <c r="M734" s="211" t="n"/>
      <c r="N734" s="211" t="n"/>
      <c r="O734" s="211" t="n"/>
      <c r="P734" s="211" t="n"/>
      <c r="Q734" s="211" t="n"/>
    </row>
    <row r="735" ht="15.75" customHeight="1" s="140">
      <c r="A735" s="211" t="n"/>
      <c r="B735" s="211" t="n"/>
      <c r="C735" s="239" t="n"/>
      <c r="D735" s="239" t="n"/>
      <c r="E735" s="239" t="n"/>
      <c r="F735" s="211" t="n"/>
      <c r="G735" s="211" t="n"/>
      <c r="H735" s="211" t="n"/>
      <c r="I735" s="211" t="n"/>
      <c r="J735" s="211" t="n"/>
      <c r="K735" s="211" t="n"/>
      <c r="L735" s="211" t="n"/>
      <c r="M735" s="211" t="n"/>
      <c r="N735" s="211" t="n"/>
      <c r="O735" s="211" t="n"/>
      <c r="P735" s="211" t="n"/>
      <c r="Q735" s="211" t="n"/>
    </row>
    <row r="736" ht="15.75" customHeight="1" s="140">
      <c r="A736" s="211" t="n"/>
      <c r="B736" s="211" t="n"/>
      <c r="C736" s="239" t="n"/>
      <c r="D736" s="239" t="n"/>
      <c r="E736" s="239" t="n"/>
      <c r="F736" s="211" t="n"/>
      <c r="G736" s="211" t="n"/>
      <c r="H736" s="211" t="n"/>
      <c r="I736" s="211" t="n"/>
      <c r="J736" s="211" t="n"/>
      <c r="K736" s="211" t="n"/>
      <c r="L736" s="211" t="n"/>
      <c r="M736" s="211" t="n"/>
      <c r="N736" s="211" t="n"/>
      <c r="O736" s="211" t="n"/>
      <c r="P736" s="211" t="n"/>
      <c r="Q736" s="211" t="n"/>
    </row>
    <row r="737" ht="15.75" customHeight="1" s="140">
      <c r="A737" s="211" t="n"/>
      <c r="B737" s="211" t="n"/>
      <c r="C737" s="239" t="n"/>
      <c r="D737" s="239" t="n"/>
      <c r="E737" s="239" t="n"/>
      <c r="F737" s="211" t="n"/>
      <c r="G737" s="211" t="n"/>
      <c r="H737" s="211" t="n"/>
      <c r="I737" s="211" t="n"/>
      <c r="J737" s="211" t="n"/>
      <c r="K737" s="211" t="n"/>
      <c r="L737" s="211" t="n"/>
      <c r="M737" s="211" t="n"/>
      <c r="N737" s="211" t="n"/>
      <c r="O737" s="211" t="n"/>
      <c r="P737" s="211" t="n"/>
      <c r="Q737" s="211" t="n"/>
    </row>
    <row r="738" ht="15.75" customHeight="1" s="140">
      <c r="A738" s="211" t="n"/>
      <c r="B738" s="211" t="n"/>
      <c r="C738" s="239" t="n"/>
      <c r="D738" s="239" t="n"/>
      <c r="E738" s="239" t="n"/>
      <c r="F738" s="211" t="n"/>
      <c r="G738" s="211" t="n"/>
      <c r="H738" s="211" t="n"/>
      <c r="I738" s="211" t="n"/>
      <c r="J738" s="211" t="n"/>
      <c r="K738" s="211" t="n"/>
      <c r="L738" s="211" t="n"/>
      <c r="M738" s="211" t="n"/>
      <c r="N738" s="211" t="n"/>
      <c r="O738" s="211" t="n"/>
      <c r="P738" s="211" t="n"/>
      <c r="Q738" s="211" t="n"/>
    </row>
    <row r="739" ht="15.75" customHeight="1" s="140">
      <c r="A739" s="211" t="n"/>
      <c r="B739" s="211" t="n"/>
      <c r="C739" s="239" t="n"/>
      <c r="D739" s="239" t="n"/>
      <c r="E739" s="239" t="n"/>
      <c r="F739" s="211" t="n"/>
      <c r="G739" s="211" t="n"/>
      <c r="H739" s="211" t="n"/>
      <c r="I739" s="211" t="n"/>
      <c r="J739" s="211" t="n"/>
      <c r="K739" s="211" t="n"/>
      <c r="L739" s="211" t="n"/>
      <c r="M739" s="211" t="n"/>
      <c r="N739" s="211" t="n"/>
      <c r="O739" s="211" t="n"/>
      <c r="P739" s="211" t="n"/>
      <c r="Q739" s="211" t="n"/>
    </row>
    <row r="740" ht="15.75" customHeight="1" s="140">
      <c r="A740" s="211" t="n"/>
      <c r="B740" s="211" t="n"/>
      <c r="C740" s="239" t="n"/>
      <c r="D740" s="239" t="n"/>
      <c r="E740" s="239" t="n"/>
      <c r="F740" s="211" t="n"/>
      <c r="G740" s="211" t="n"/>
      <c r="H740" s="211" t="n"/>
      <c r="I740" s="211" t="n"/>
      <c r="J740" s="211" t="n"/>
      <c r="K740" s="211" t="n"/>
      <c r="L740" s="211" t="n"/>
      <c r="M740" s="211" t="n"/>
      <c r="N740" s="211" t="n"/>
      <c r="O740" s="211" t="n"/>
      <c r="P740" s="211" t="n"/>
      <c r="Q740" s="211" t="n"/>
    </row>
    <row r="741" ht="15.75" customHeight="1" s="140">
      <c r="A741" s="211" t="n"/>
      <c r="B741" s="211" t="n"/>
      <c r="C741" s="239" t="n"/>
      <c r="D741" s="239" t="n"/>
      <c r="E741" s="239" t="n"/>
      <c r="F741" s="211" t="n"/>
      <c r="G741" s="211" t="n"/>
      <c r="H741" s="211" t="n"/>
      <c r="I741" s="211" t="n"/>
      <c r="J741" s="211" t="n"/>
      <c r="K741" s="211" t="n"/>
      <c r="L741" s="211" t="n"/>
      <c r="M741" s="211" t="n"/>
      <c r="N741" s="211" t="n"/>
      <c r="O741" s="211" t="n"/>
      <c r="P741" s="211" t="n"/>
      <c r="Q741" s="211" t="n"/>
    </row>
    <row r="742" ht="15.75" customHeight="1" s="140">
      <c r="A742" s="211" t="n"/>
      <c r="B742" s="211" t="n"/>
      <c r="C742" s="239" t="n"/>
      <c r="D742" s="239" t="n"/>
      <c r="E742" s="239" t="n"/>
      <c r="F742" s="211" t="n"/>
      <c r="G742" s="211" t="n"/>
      <c r="H742" s="211" t="n"/>
      <c r="I742" s="211" t="n"/>
      <c r="J742" s="211" t="n"/>
      <c r="K742" s="211" t="n"/>
      <c r="L742" s="211" t="n"/>
      <c r="M742" s="211" t="n"/>
      <c r="N742" s="211" t="n"/>
      <c r="O742" s="211" t="n"/>
      <c r="P742" s="211" t="n"/>
      <c r="Q742" s="211" t="n"/>
    </row>
    <row r="743" ht="15.75" customHeight="1" s="140">
      <c r="A743" s="211" t="n"/>
      <c r="B743" s="211" t="n"/>
      <c r="C743" s="239" t="n"/>
      <c r="D743" s="239" t="n"/>
      <c r="E743" s="239" t="n"/>
      <c r="F743" s="211" t="n"/>
      <c r="G743" s="211" t="n"/>
      <c r="H743" s="211" t="n"/>
      <c r="I743" s="211" t="n"/>
      <c r="J743" s="211" t="n"/>
      <c r="K743" s="211" t="n"/>
      <c r="L743" s="211" t="n"/>
      <c r="M743" s="211" t="n"/>
      <c r="N743" s="211" t="n"/>
      <c r="O743" s="211" t="n"/>
      <c r="P743" s="211" t="n"/>
      <c r="Q743" s="211" t="n"/>
    </row>
    <row r="744" ht="15.75" customHeight="1" s="140">
      <c r="A744" s="211" t="n"/>
      <c r="B744" s="211" t="n"/>
      <c r="C744" s="239" t="n"/>
      <c r="D744" s="239" t="n"/>
      <c r="E744" s="239" t="n"/>
      <c r="F744" s="211" t="n"/>
      <c r="G744" s="211" t="n"/>
      <c r="H744" s="211" t="n"/>
      <c r="I744" s="211" t="n"/>
      <c r="J744" s="211" t="n"/>
      <c r="K744" s="211" t="n"/>
      <c r="L744" s="211" t="n"/>
      <c r="M744" s="211" t="n"/>
      <c r="N744" s="211" t="n"/>
      <c r="O744" s="211" t="n"/>
      <c r="P744" s="211" t="n"/>
      <c r="Q744" s="211" t="n"/>
    </row>
    <row r="745" ht="15.75" customHeight="1" s="140">
      <c r="A745" s="211" t="n"/>
      <c r="B745" s="211" t="n"/>
      <c r="C745" s="239" t="n"/>
      <c r="D745" s="239" t="n"/>
      <c r="E745" s="239" t="n"/>
      <c r="F745" s="211" t="n"/>
      <c r="G745" s="211" t="n"/>
      <c r="H745" s="211" t="n"/>
      <c r="I745" s="211" t="n"/>
      <c r="J745" s="211" t="n"/>
      <c r="K745" s="211" t="n"/>
      <c r="L745" s="211" t="n"/>
      <c r="M745" s="211" t="n"/>
      <c r="N745" s="211" t="n"/>
      <c r="O745" s="211" t="n"/>
      <c r="P745" s="211" t="n"/>
      <c r="Q745" s="211" t="n"/>
    </row>
    <row r="746" ht="15.75" customHeight="1" s="140">
      <c r="A746" s="211" t="n"/>
      <c r="B746" s="211" t="n"/>
      <c r="C746" s="239" t="n"/>
      <c r="D746" s="239" t="n"/>
      <c r="E746" s="239" t="n"/>
      <c r="F746" s="211" t="n"/>
      <c r="G746" s="211" t="n"/>
      <c r="H746" s="211" t="n"/>
      <c r="I746" s="211" t="n"/>
      <c r="J746" s="211" t="n"/>
      <c r="K746" s="211" t="n"/>
      <c r="L746" s="211" t="n"/>
      <c r="M746" s="211" t="n"/>
      <c r="N746" s="211" t="n"/>
      <c r="O746" s="211" t="n"/>
      <c r="P746" s="211" t="n"/>
      <c r="Q746" s="211" t="n"/>
    </row>
    <row r="747" ht="15.75" customHeight="1" s="140">
      <c r="A747" s="211" t="n"/>
      <c r="B747" s="211" t="n"/>
      <c r="C747" s="239" t="n"/>
      <c r="D747" s="239" t="n"/>
      <c r="E747" s="239" t="n"/>
      <c r="F747" s="211" t="n"/>
      <c r="G747" s="211" t="n"/>
      <c r="H747" s="211" t="n"/>
      <c r="I747" s="211" t="n"/>
      <c r="J747" s="211" t="n"/>
      <c r="K747" s="211" t="n"/>
      <c r="L747" s="211" t="n"/>
      <c r="M747" s="211" t="n"/>
      <c r="N747" s="211" t="n"/>
      <c r="O747" s="211" t="n"/>
      <c r="P747" s="211" t="n"/>
      <c r="Q747" s="211" t="n"/>
    </row>
    <row r="748" ht="15.75" customHeight="1" s="140">
      <c r="A748" s="211" t="n"/>
      <c r="B748" s="211" t="n"/>
      <c r="C748" s="239" t="n"/>
      <c r="D748" s="239" t="n"/>
      <c r="E748" s="239" t="n"/>
      <c r="F748" s="211" t="n"/>
      <c r="G748" s="211" t="n"/>
      <c r="H748" s="211" t="n"/>
      <c r="I748" s="211" t="n"/>
      <c r="J748" s="211" t="n"/>
      <c r="K748" s="211" t="n"/>
      <c r="L748" s="211" t="n"/>
      <c r="M748" s="211" t="n"/>
      <c r="N748" s="211" t="n"/>
      <c r="O748" s="211" t="n"/>
      <c r="P748" s="211" t="n"/>
      <c r="Q748" s="211" t="n"/>
    </row>
    <row r="749" ht="15.75" customHeight="1" s="140">
      <c r="A749" s="211" t="n"/>
      <c r="B749" s="211" t="n"/>
      <c r="C749" s="239" t="n"/>
      <c r="D749" s="239" t="n"/>
      <c r="E749" s="239" t="n"/>
      <c r="F749" s="211" t="n"/>
      <c r="G749" s="211" t="n"/>
      <c r="H749" s="211" t="n"/>
      <c r="I749" s="211" t="n"/>
      <c r="J749" s="211" t="n"/>
      <c r="K749" s="211" t="n"/>
      <c r="L749" s="211" t="n"/>
      <c r="M749" s="211" t="n"/>
      <c r="N749" s="211" t="n"/>
      <c r="O749" s="211" t="n"/>
      <c r="P749" s="211" t="n"/>
      <c r="Q749" s="211" t="n"/>
    </row>
    <row r="750" ht="15.75" customHeight="1" s="140">
      <c r="A750" s="211" t="n"/>
      <c r="B750" s="211" t="n"/>
      <c r="C750" s="239" t="n"/>
      <c r="D750" s="239" t="n"/>
      <c r="E750" s="239" t="n"/>
      <c r="F750" s="211" t="n"/>
      <c r="G750" s="211" t="n"/>
      <c r="H750" s="211" t="n"/>
      <c r="I750" s="211" t="n"/>
      <c r="J750" s="211" t="n"/>
      <c r="K750" s="211" t="n"/>
      <c r="L750" s="211" t="n"/>
      <c r="M750" s="211" t="n"/>
      <c r="N750" s="211" t="n"/>
      <c r="O750" s="211" t="n"/>
      <c r="P750" s="211" t="n"/>
      <c r="Q750" s="211" t="n"/>
    </row>
    <row r="751" ht="15.75" customHeight="1" s="140">
      <c r="A751" s="211" t="n"/>
      <c r="B751" s="211" t="n"/>
      <c r="C751" s="239" t="n"/>
      <c r="D751" s="239" t="n"/>
      <c r="E751" s="239" t="n"/>
      <c r="F751" s="211" t="n"/>
      <c r="G751" s="211" t="n"/>
      <c r="H751" s="211" t="n"/>
      <c r="I751" s="211" t="n"/>
      <c r="J751" s="211" t="n"/>
      <c r="K751" s="211" t="n"/>
      <c r="L751" s="211" t="n"/>
      <c r="M751" s="211" t="n"/>
      <c r="N751" s="211" t="n"/>
      <c r="O751" s="211" t="n"/>
      <c r="P751" s="211" t="n"/>
      <c r="Q751" s="211" t="n"/>
    </row>
    <row r="752" ht="15.75" customHeight="1" s="140">
      <c r="A752" s="211" t="n"/>
      <c r="B752" s="211" t="n"/>
      <c r="C752" s="239" t="n"/>
      <c r="D752" s="239" t="n"/>
      <c r="E752" s="239" t="n"/>
      <c r="F752" s="211" t="n"/>
      <c r="G752" s="211" t="n"/>
      <c r="H752" s="211" t="n"/>
      <c r="I752" s="211" t="n"/>
      <c r="J752" s="211" t="n"/>
      <c r="K752" s="211" t="n"/>
      <c r="L752" s="211" t="n"/>
      <c r="M752" s="211" t="n"/>
      <c r="N752" s="211" t="n"/>
      <c r="O752" s="211" t="n"/>
      <c r="P752" s="211" t="n"/>
      <c r="Q752" s="211" t="n"/>
    </row>
    <row r="753" ht="15.75" customHeight="1" s="140">
      <c r="A753" s="211" t="n"/>
      <c r="B753" s="211" t="n"/>
      <c r="C753" s="239" t="n"/>
      <c r="D753" s="239" t="n"/>
      <c r="E753" s="239" t="n"/>
      <c r="F753" s="211" t="n"/>
      <c r="G753" s="211" t="n"/>
      <c r="H753" s="211" t="n"/>
      <c r="I753" s="211" t="n"/>
      <c r="J753" s="211" t="n"/>
      <c r="K753" s="211" t="n"/>
      <c r="L753" s="211" t="n"/>
      <c r="M753" s="211" t="n"/>
      <c r="N753" s="211" t="n"/>
      <c r="O753" s="211" t="n"/>
      <c r="P753" s="211" t="n"/>
      <c r="Q753" s="211" t="n"/>
    </row>
    <row r="754" ht="15.75" customHeight="1" s="140">
      <c r="A754" s="211" t="n"/>
      <c r="B754" s="211" t="n"/>
      <c r="C754" s="239" t="n"/>
      <c r="D754" s="239" t="n"/>
      <c r="E754" s="239" t="n"/>
      <c r="F754" s="211" t="n"/>
      <c r="G754" s="211" t="n"/>
      <c r="H754" s="211" t="n"/>
      <c r="I754" s="211" t="n"/>
      <c r="J754" s="211" t="n"/>
      <c r="K754" s="211" t="n"/>
      <c r="L754" s="211" t="n"/>
      <c r="M754" s="211" t="n"/>
      <c r="N754" s="211" t="n"/>
      <c r="O754" s="211" t="n"/>
      <c r="P754" s="211" t="n"/>
      <c r="Q754" s="211" t="n"/>
    </row>
    <row r="755" ht="15.75" customHeight="1" s="140">
      <c r="A755" s="211" t="n"/>
      <c r="B755" s="211" t="n"/>
      <c r="C755" s="239" t="n"/>
      <c r="D755" s="239" t="n"/>
      <c r="E755" s="239" t="n"/>
      <c r="F755" s="211" t="n"/>
      <c r="G755" s="211" t="n"/>
      <c r="H755" s="211" t="n"/>
      <c r="I755" s="211" t="n"/>
      <c r="J755" s="211" t="n"/>
      <c r="K755" s="211" t="n"/>
      <c r="L755" s="211" t="n"/>
      <c r="M755" s="211" t="n"/>
      <c r="N755" s="211" t="n"/>
      <c r="O755" s="211" t="n"/>
      <c r="P755" s="211" t="n"/>
      <c r="Q755" s="211" t="n"/>
    </row>
    <row r="756" ht="15.75" customHeight="1" s="140">
      <c r="A756" s="211" t="n"/>
      <c r="B756" s="211" t="n"/>
      <c r="C756" s="239" t="n"/>
      <c r="D756" s="239" t="n"/>
      <c r="E756" s="239" t="n"/>
      <c r="F756" s="211" t="n"/>
      <c r="G756" s="211" t="n"/>
      <c r="H756" s="211" t="n"/>
      <c r="I756" s="211" t="n"/>
      <c r="J756" s="211" t="n"/>
      <c r="K756" s="211" t="n"/>
      <c r="L756" s="211" t="n"/>
      <c r="M756" s="211" t="n"/>
      <c r="N756" s="211" t="n"/>
      <c r="O756" s="211" t="n"/>
      <c r="P756" s="211" t="n"/>
      <c r="Q756" s="211" t="n"/>
    </row>
    <row r="757" ht="15.75" customHeight="1" s="140">
      <c r="A757" s="211" t="n"/>
      <c r="B757" s="211" t="n"/>
      <c r="C757" s="239" t="n"/>
      <c r="D757" s="239" t="n"/>
      <c r="E757" s="239" t="n"/>
      <c r="F757" s="211" t="n"/>
      <c r="G757" s="211" t="n"/>
      <c r="H757" s="211" t="n"/>
      <c r="I757" s="211" t="n"/>
      <c r="J757" s="211" t="n"/>
      <c r="K757" s="211" t="n"/>
      <c r="L757" s="211" t="n"/>
      <c r="M757" s="211" t="n"/>
      <c r="N757" s="211" t="n"/>
      <c r="O757" s="211" t="n"/>
      <c r="P757" s="211" t="n"/>
      <c r="Q757" s="211" t="n"/>
    </row>
    <row r="758" ht="15.75" customHeight="1" s="140">
      <c r="A758" s="211" t="n"/>
      <c r="B758" s="211" t="n"/>
      <c r="C758" s="239" t="n"/>
      <c r="D758" s="239" t="n"/>
      <c r="E758" s="239" t="n"/>
      <c r="F758" s="211" t="n"/>
      <c r="G758" s="211" t="n"/>
      <c r="H758" s="211" t="n"/>
      <c r="I758" s="211" t="n"/>
      <c r="J758" s="211" t="n"/>
      <c r="K758" s="211" t="n"/>
      <c r="L758" s="211" t="n"/>
      <c r="M758" s="211" t="n"/>
      <c r="N758" s="211" t="n"/>
      <c r="O758" s="211" t="n"/>
      <c r="P758" s="211" t="n"/>
      <c r="Q758" s="211" t="n"/>
    </row>
    <row r="759" ht="15.75" customHeight="1" s="140">
      <c r="A759" s="211" t="n"/>
      <c r="B759" s="211" t="n"/>
      <c r="C759" s="239" t="n"/>
      <c r="D759" s="239" t="n"/>
      <c r="E759" s="239" t="n"/>
      <c r="F759" s="211" t="n"/>
      <c r="G759" s="211" t="n"/>
      <c r="H759" s="211" t="n"/>
      <c r="I759" s="211" t="n"/>
      <c r="J759" s="211" t="n"/>
      <c r="K759" s="211" t="n"/>
      <c r="L759" s="211" t="n"/>
      <c r="M759" s="211" t="n"/>
      <c r="N759" s="211" t="n"/>
      <c r="O759" s="211" t="n"/>
      <c r="P759" s="211" t="n"/>
      <c r="Q759" s="211" t="n"/>
    </row>
    <row r="760" ht="15.75" customHeight="1" s="140">
      <c r="A760" s="211" t="n"/>
      <c r="B760" s="211" t="n"/>
      <c r="C760" s="239" t="n"/>
      <c r="D760" s="239" t="n"/>
      <c r="E760" s="239" t="n"/>
      <c r="F760" s="211" t="n"/>
      <c r="G760" s="211" t="n"/>
      <c r="H760" s="211" t="n"/>
      <c r="I760" s="211" t="n"/>
      <c r="J760" s="211" t="n"/>
      <c r="K760" s="211" t="n"/>
      <c r="L760" s="211" t="n"/>
      <c r="M760" s="211" t="n"/>
      <c r="N760" s="211" t="n"/>
      <c r="O760" s="211" t="n"/>
      <c r="P760" s="211" t="n"/>
      <c r="Q760" s="211" t="n"/>
    </row>
    <row r="761" ht="15.75" customHeight="1" s="140">
      <c r="A761" s="211" t="n"/>
      <c r="B761" s="211" t="n"/>
      <c r="C761" s="239" t="n"/>
      <c r="D761" s="239" t="n"/>
      <c r="E761" s="239" t="n"/>
      <c r="F761" s="211" t="n"/>
      <c r="G761" s="211" t="n"/>
      <c r="H761" s="211" t="n"/>
      <c r="I761" s="211" t="n"/>
      <c r="J761" s="211" t="n"/>
      <c r="K761" s="211" t="n"/>
      <c r="L761" s="211" t="n"/>
      <c r="M761" s="211" t="n"/>
      <c r="N761" s="211" t="n"/>
      <c r="O761" s="211" t="n"/>
      <c r="P761" s="211" t="n"/>
      <c r="Q761" s="211" t="n"/>
    </row>
    <row r="762" ht="15.75" customHeight="1" s="140">
      <c r="A762" s="211" t="n"/>
      <c r="B762" s="211" t="n"/>
      <c r="C762" s="239" t="n"/>
      <c r="D762" s="239" t="n"/>
      <c r="E762" s="239" t="n"/>
      <c r="F762" s="211" t="n"/>
      <c r="G762" s="211" t="n"/>
      <c r="H762" s="211" t="n"/>
      <c r="I762" s="211" t="n"/>
      <c r="J762" s="211" t="n"/>
      <c r="K762" s="211" t="n"/>
      <c r="L762" s="211" t="n"/>
      <c r="M762" s="211" t="n"/>
      <c r="N762" s="211" t="n"/>
      <c r="O762" s="211" t="n"/>
      <c r="P762" s="211" t="n"/>
      <c r="Q762" s="211" t="n"/>
    </row>
    <row r="763" ht="15.75" customHeight="1" s="140">
      <c r="A763" s="211" t="n"/>
      <c r="B763" s="211" t="n"/>
      <c r="C763" s="239" t="n"/>
      <c r="D763" s="239" t="n"/>
      <c r="E763" s="239" t="n"/>
      <c r="F763" s="211" t="n"/>
      <c r="G763" s="211" t="n"/>
      <c r="H763" s="211" t="n"/>
      <c r="I763" s="211" t="n"/>
      <c r="J763" s="211" t="n"/>
      <c r="K763" s="211" t="n"/>
      <c r="L763" s="211" t="n"/>
      <c r="M763" s="211" t="n"/>
      <c r="N763" s="211" t="n"/>
      <c r="O763" s="211" t="n"/>
      <c r="P763" s="211" t="n"/>
      <c r="Q763" s="211" t="n"/>
    </row>
    <row r="764" ht="15.75" customHeight="1" s="140">
      <c r="A764" s="211" t="n"/>
      <c r="B764" s="211" t="n"/>
      <c r="C764" s="239" t="n"/>
      <c r="D764" s="239" t="n"/>
      <c r="E764" s="239" t="n"/>
      <c r="F764" s="211" t="n"/>
      <c r="G764" s="211" t="n"/>
      <c r="H764" s="211" t="n"/>
      <c r="I764" s="211" t="n"/>
      <c r="J764" s="211" t="n"/>
      <c r="K764" s="211" t="n"/>
      <c r="L764" s="211" t="n"/>
      <c r="M764" s="211" t="n"/>
      <c r="N764" s="211" t="n"/>
      <c r="O764" s="211" t="n"/>
      <c r="P764" s="211" t="n"/>
      <c r="Q764" s="211" t="n"/>
    </row>
    <row r="765" ht="15.75" customHeight="1" s="140">
      <c r="A765" s="211" t="n"/>
      <c r="B765" s="211" t="n"/>
      <c r="C765" s="239" t="n"/>
      <c r="D765" s="239" t="n"/>
      <c r="E765" s="239" t="n"/>
      <c r="F765" s="211" t="n"/>
      <c r="G765" s="211" t="n"/>
      <c r="H765" s="211" t="n"/>
      <c r="I765" s="211" t="n"/>
      <c r="J765" s="211" t="n"/>
      <c r="K765" s="211" t="n"/>
      <c r="L765" s="211" t="n"/>
      <c r="M765" s="211" t="n"/>
      <c r="N765" s="211" t="n"/>
      <c r="O765" s="211" t="n"/>
      <c r="P765" s="211" t="n"/>
      <c r="Q765" s="211" t="n"/>
    </row>
    <row r="766" ht="15.75" customHeight="1" s="140">
      <c r="A766" s="211" t="n"/>
      <c r="B766" s="211" t="n"/>
      <c r="C766" s="239" t="n"/>
      <c r="D766" s="239" t="n"/>
      <c r="E766" s="239" t="n"/>
      <c r="F766" s="211" t="n"/>
      <c r="G766" s="211" t="n"/>
      <c r="H766" s="211" t="n"/>
      <c r="I766" s="211" t="n"/>
      <c r="J766" s="211" t="n"/>
      <c r="K766" s="211" t="n"/>
      <c r="L766" s="211" t="n"/>
      <c r="M766" s="211" t="n"/>
      <c r="N766" s="211" t="n"/>
      <c r="O766" s="211" t="n"/>
      <c r="P766" s="211" t="n"/>
      <c r="Q766" s="211" t="n"/>
    </row>
    <row r="767" ht="15.75" customHeight="1" s="140">
      <c r="A767" s="211" t="n"/>
      <c r="B767" s="211" t="n"/>
      <c r="C767" s="239" t="n"/>
      <c r="D767" s="239" t="n"/>
      <c r="E767" s="239" t="n"/>
      <c r="F767" s="211" t="n"/>
      <c r="G767" s="211" t="n"/>
      <c r="H767" s="211" t="n"/>
      <c r="I767" s="211" t="n"/>
      <c r="J767" s="211" t="n"/>
      <c r="K767" s="211" t="n"/>
      <c r="L767" s="211" t="n"/>
      <c r="M767" s="211" t="n"/>
      <c r="N767" s="211" t="n"/>
      <c r="O767" s="211" t="n"/>
      <c r="P767" s="211" t="n"/>
      <c r="Q767" s="211" t="n"/>
    </row>
    <row r="768" ht="15.75" customHeight="1" s="140">
      <c r="A768" s="211" t="n"/>
      <c r="B768" s="211" t="n"/>
      <c r="C768" s="239" t="n"/>
      <c r="D768" s="239" t="n"/>
      <c r="E768" s="239" t="n"/>
      <c r="F768" s="211" t="n"/>
      <c r="G768" s="211" t="n"/>
      <c r="H768" s="211" t="n"/>
      <c r="I768" s="211" t="n"/>
      <c r="J768" s="211" t="n"/>
      <c r="K768" s="211" t="n"/>
      <c r="L768" s="211" t="n"/>
      <c r="M768" s="211" t="n"/>
      <c r="N768" s="211" t="n"/>
      <c r="O768" s="211" t="n"/>
      <c r="P768" s="211" t="n"/>
      <c r="Q768" s="211" t="n"/>
    </row>
    <row r="769" ht="15.75" customHeight="1" s="140">
      <c r="A769" s="211" t="n"/>
      <c r="B769" s="211" t="n"/>
      <c r="C769" s="239" t="n"/>
      <c r="D769" s="239" t="n"/>
      <c r="E769" s="239" t="n"/>
      <c r="F769" s="211" t="n"/>
      <c r="G769" s="211" t="n"/>
      <c r="H769" s="211" t="n"/>
      <c r="I769" s="211" t="n"/>
      <c r="J769" s="211" t="n"/>
      <c r="K769" s="211" t="n"/>
      <c r="L769" s="211" t="n"/>
      <c r="M769" s="211" t="n"/>
      <c r="N769" s="211" t="n"/>
      <c r="O769" s="211" t="n"/>
      <c r="P769" s="211" t="n"/>
      <c r="Q769" s="211" t="n"/>
    </row>
    <row r="770" ht="15.75" customHeight="1" s="140">
      <c r="A770" s="211" t="n"/>
      <c r="B770" s="211" t="n"/>
      <c r="C770" s="239" t="n"/>
      <c r="D770" s="239" t="n"/>
      <c r="E770" s="239" t="n"/>
      <c r="F770" s="211" t="n"/>
      <c r="G770" s="211" t="n"/>
      <c r="H770" s="211" t="n"/>
      <c r="I770" s="211" t="n"/>
      <c r="J770" s="211" t="n"/>
      <c r="K770" s="211" t="n"/>
      <c r="L770" s="211" t="n"/>
      <c r="M770" s="211" t="n"/>
      <c r="N770" s="211" t="n"/>
      <c r="O770" s="211" t="n"/>
      <c r="P770" s="211" t="n"/>
      <c r="Q770" s="211" t="n"/>
    </row>
    <row r="771" ht="15.75" customHeight="1" s="140">
      <c r="A771" s="211" t="n"/>
      <c r="B771" s="211" t="n"/>
      <c r="C771" s="239" t="n"/>
      <c r="D771" s="239" t="n"/>
      <c r="E771" s="239" t="n"/>
      <c r="F771" s="211" t="n"/>
      <c r="G771" s="211" t="n"/>
      <c r="H771" s="211" t="n"/>
      <c r="I771" s="211" t="n"/>
      <c r="J771" s="211" t="n"/>
      <c r="K771" s="211" t="n"/>
      <c r="L771" s="211" t="n"/>
      <c r="M771" s="211" t="n"/>
      <c r="N771" s="211" t="n"/>
      <c r="O771" s="211" t="n"/>
      <c r="P771" s="211" t="n"/>
      <c r="Q771" s="211" t="n"/>
    </row>
    <row r="772" ht="15.75" customHeight="1" s="140">
      <c r="A772" s="211" t="n"/>
      <c r="B772" s="211" t="n"/>
      <c r="C772" s="239" t="n"/>
      <c r="D772" s="239" t="n"/>
      <c r="E772" s="239" t="n"/>
      <c r="F772" s="211" t="n"/>
      <c r="G772" s="211" t="n"/>
      <c r="H772" s="211" t="n"/>
      <c r="I772" s="211" t="n"/>
      <c r="J772" s="211" t="n"/>
      <c r="K772" s="211" t="n"/>
      <c r="L772" s="211" t="n"/>
      <c r="M772" s="211" t="n"/>
      <c r="N772" s="211" t="n"/>
      <c r="O772" s="211" t="n"/>
      <c r="P772" s="211" t="n"/>
      <c r="Q772" s="211" t="n"/>
    </row>
    <row r="773" ht="15.75" customHeight="1" s="140">
      <c r="A773" s="211" t="n"/>
      <c r="B773" s="211" t="n"/>
      <c r="C773" s="239" t="n"/>
      <c r="D773" s="239" t="n"/>
      <c r="E773" s="239" t="n"/>
      <c r="F773" s="211" t="n"/>
      <c r="G773" s="211" t="n"/>
      <c r="H773" s="211" t="n"/>
      <c r="I773" s="211" t="n"/>
      <c r="J773" s="211" t="n"/>
      <c r="K773" s="211" t="n"/>
      <c r="L773" s="211" t="n"/>
      <c r="M773" s="211" t="n"/>
      <c r="N773" s="211" t="n"/>
      <c r="O773" s="211" t="n"/>
      <c r="P773" s="211" t="n"/>
      <c r="Q773" s="211" t="n"/>
    </row>
    <row r="774" ht="15.75" customHeight="1" s="140">
      <c r="A774" s="211" t="n"/>
      <c r="B774" s="211" t="n"/>
      <c r="C774" s="239" t="n"/>
      <c r="D774" s="239" t="n"/>
      <c r="E774" s="239" t="n"/>
      <c r="F774" s="211" t="n"/>
      <c r="G774" s="211" t="n"/>
      <c r="H774" s="211" t="n"/>
      <c r="I774" s="211" t="n"/>
      <c r="J774" s="211" t="n"/>
      <c r="K774" s="211" t="n"/>
      <c r="L774" s="211" t="n"/>
      <c r="M774" s="211" t="n"/>
      <c r="N774" s="211" t="n"/>
      <c r="O774" s="211" t="n"/>
      <c r="P774" s="211" t="n"/>
      <c r="Q774" s="211" t="n"/>
    </row>
    <row r="775" ht="15.75" customHeight="1" s="140">
      <c r="A775" s="211" t="n"/>
      <c r="B775" s="211" t="n"/>
      <c r="C775" s="239" t="n"/>
      <c r="D775" s="239" t="n"/>
      <c r="E775" s="239" t="n"/>
      <c r="F775" s="211" t="n"/>
      <c r="G775" s="211" t="n"/>
      <c r="H775" s="211" t="n"/>
      <c r="I775" s="211" t="n"/>
      <c r="J775" s="211" t="n"/>
      <c r="K775" s="211" t="n"/>
      <c r="L775" s="211" t="n"/>
      <c r="M775" s="211" t="n"/>
      <c r="N775" s="211" t="n"/>
      <c r="O775" s="211" t="n"/>
      <c r="P775" s="211" t="n"/>
      <c r="Q775" s="211" t="n"/>
    </row>
    <row r="776" ht="15.75" customHeight="1" s="140">
      <c r="A776" s="211" t="n"/>
      <c r="B776" s="211" t="n"/>
      <c r="C776" s="239" t="n"/>
      <c r="D776" s="239" t="n"/>
      <c r="E776" s="239" t="n"/>
      <c r="F776" s="211" t="n"/>
      <c r="G776" s="211" t="n"/>
      <c r="H776" s="211" t="n"/>
      <c r="I776" s="211" t="n"/>
      <c r="J776" s="211" t="n"/>
      <c r="K776" s="211" t="n"/>
      <c r="L776" s="211" t="n"/>
      <c r="M776" s="211" t="n"/>
      <c r="N776" s="211" t="n"/>
      <c r="O776" s="211" t="n"/>
      <c r="P776" s="211" t="n"/>
      <c r="Q776" s="211" t="n"/>
    </row>
    <row r="777" ht="15.75" customHeight="1" s="140">
      <c r="A777" s="211" t="n"/>
      <c r="B777" s="211" t="n"/>
      <c r="C777" s="239" t="n"/>
      <c r="D777" s="239" t="n"/>
      <c r="E777" s="239" t="n"/>
      <c r="F777" s="211" t="n"/>
      <c r="G777" s="211" t="n"/>
      <c r="H777" s="211" t="n"/>
      <c r="I777" s="211" t="n"/>
      <c r="J777" s="211" t="n"/>
      <c r="K777" s="211" t="n"/>
      <c r="L777" s="211" t="n"/>
      <c r="M777" s="211" t="n"/>
      <c r="N777" s="211" t="n"/>
      <c r="O777" s="211" t="n"/>
      <c r="P777" s="211" t="n"/>
      <c r="Q777" s="211" t="n"/>
    </row>
    <row r="778" ht="15.75" customHeight="1" s="140">
      <c r="A778" s="211" t="n"/>
      <c r="B778" s="211" t="n"/>
      <c r="C778" s="239" t="n"/>
      <c r="D778" s="239" t="n"/>
      <c r="E778" s="239" t="n"/>
      <c r="F778" s="211" t="n"/>
      <c r="G778" s="211" t="n"/>
      <c r="H778" s="211" t="n"/>
      <c r="I778" s="211" t="n"/>
      <c r="J778" s="211" t="n"/>
      <c r="K778" s="211" t="n"/>
      <c r="L778" s="211" t="n"/>
      <c r="M778" s="211" t="n"/>
      <c r="N778" s="211" t="n"/>
      <c r="O778" s="211" t="n"/>
      <c r="P778" s="211" t="n"/>
      <c r="Q778" s="211" t="n"/>
    </row>
    <row r="779" ht="15.75" customHeight="1" s="140">
      <c r="A779" s="211" t="n"/>
      <c r="B779" s="211" t="n"/>
      <c r="C779" s="239" t="n"/>
      <c r="D779" s="239" t="n"/>
      <c r="E779" s="239" t="n"/>
      <c r="F779" s="211" t="n"/>
      <c r="G779" s="211" t="n"/>
      <c r="H779" s="211" t="n"/>
      <c r="I779" s="211" t="n"/>
      <c r="J779" s="211" t="n"/>
      <c r="K779" s="211" t="n"/>
      <c r="L779" s="211" t="n"/>
      <c r="M779" s="211" t="n"/>
      <c r="N779" s="211" t="n"/>
      <c r="O779" s="211" t="n"/>
      <c r="P779" s="211" t="n"/>
      <c r="Q779" s="211" t="n"/>
    </row>
    <row r="780" ht="15.75" customHeight="1" s="140">
      <c r="A780" s="211" t="n"/>
      <c r="B780" s="211" t="n"/>
      <c r="C780" s="239" t="n"/>
      <c r="D780" s="239" t="n"/>
      <c r="E780" s="239" t="n"/>
      <c r="F780" s="211" t="n"/>
      <c r="G780" s="211" t="n"/>
      <c r="H780" s="211" t="n"/>
      <c r="I780" s="211" t="n"/>
      <c r="J780" s="211" t="n"/>
      <c r="K780" s="211" t="n"/>
      <c r="L780" s="211" t="n"/>
      <c r="M780" s="211" t="n"/>
      <c r="N780" s="211" t="n"/>
      <c r="O780" s="211" t="n"/>
      <c r="P780" s="211" t="n"/>
      <c r="Q780" s="211" t="n"/>
    </row>
    <row r="781" ht="15.75" customHeight="1" s="140">
      <c r="A781" s="211" t="n"/>
      <c r="B781" s="211" t="n"/>
      <c r="C781" s="239" t="n"/>
      <c r="D781" s="239" t="n"/>
      <c r="E781" s="239" t="n"/>
      <c r="F781" s="211" t="n"/>
      <c r="G781" s="211" t="n"/>
      <c r="H781" s="211" t="n"/>
      <c r="I781" s="211" t="n"/>
      <c r="J781" s="211" t="n"/>
      <c r="K781" s="211" t="n"/>
      <c r="L781" s="211" t="n"/>
      <c r="M781" s="211" t="n"/>
      <c r="N781" s="211" t="n"/>
      <c r="O781" s="211" t="n"/>
      <c r="P781" s="211" t="n"/>
      <c r="Q781" s="211" t="n"/>
    </row>
    <row r="782" ht="15.75" customHeight="1" s="140">
      <c r="A782" s="211" t="n"/>
      <c r="B782" s="211" t="n"/>
      <c r="C782" s="239" t="n"/>
      <c r="D782" s="239" t="n"/>
      <c r="E782" s="239" t="n"/>
      <c r="F782" s="211" t="n"/>
      <c r="G782" s="211" t="n"/>
      <c r="H782" s="211" t="n"/>
      <c r="I782" s="211" t="n"/>
      <c r="J782" s="211" t="n"/>
      <c r="K782" s="211" t="n"/>
      <c r="L782" s="211" t="n"/>
      <c r="M782" s="211" t="n"/>
      <c r="N782" s="211" t="n"/>
      <c r="O782" s="211" t="n"/>
      <c r="P782" s="211" t="n"/>
      <c r="Q782" s="211" t="n"/>
    </row>
    <row r="783" ht="15.75" customHeight="1" s="140">
      <c r="A783" s="211" t="n"/>
      <c r="B783" s="211" t="n"/>
      <c r="C783" s="239" t="n"/>
      <c r="D783" s="239" t="n"/>
      <c r="E783" s="239" t="n"/>
      <c r="F783" s="211" t="n"/>
      <c r="G783" s="211" t="n"/>
      <c r="H783" s="211" t="n"/>
      <c r="I783" s="211" t="n"/>
      <c r="J783" s="211" t="n"/>
      <c r="K783" s="211" t="n"/>
      <c r="L783" s="211" t="n"/>
      <c r="M783" s="211" t="n"/>
      <c r="N783" s="211" t="n"/>
      <c r="O783" s="211" t="n"/>
      <c r="P783" s="211" t="n"/>
      <c r="Q783" s="211" t="n"/>
    </row>
    <row r="784" ht="15.75" customHeight="1" s="140">
      <c r="A784" s="211" t="n"/>
      <c r="B784" s="211" t="n"/>
      <c r="C784" s="239" t="n"/>
      <c r="D784" s="239" t="n"/>
      <c r="E784" s="239" t="n"/>
      <c r="F784" s="211" t="n"/>
      <c r="G784" s="211" t="n"/>
      <c r="H784" s="211" t="n"/>
      <c r="I784" s="211" t="n"/>
      <c r="J784" s="211" t="n"/>
      <c r="K784" s="211" t="n"/>
      <c r="L784" s="211" t="n"/>
      <c r="M784" s="211" t="n"/>
      <c r="N784" s="211" t="n"/>
      <c r="O784" s="211" t="n"/>
      <c r="P784" s="211" t="n"/>
      <c r="Q784" s="211" t="n"/>
    </row>
    <row r="785" ht="15.75" customHeight="1" s="140">
      <c r="A785" s="211" t="n"/>
      <c r="B785" s="211" t="n"/>
      <c r="C785" s="239" t="n"/>
      <c r="D785" s="239" t="n"/>
      <c r="E785" s="239" t="n"/>
      <c r="F785" s="211" t="n"/>
      <c r="G785" s="211" t="n"/>
      <c r="H785" s="211" t="n"/>
      <c r="I785" s="211" t="n"/>
      <c r="J785" s="211" t="n"/>
      <c r="K785" s="211" t="n"/>
      <c r="L785" s="211" t="n"/>
      <c r="M785" s="211" t="n"/>
      <c r="N785" s="211" t="n"/>
      <c r="O785" s="211" t="n"/>
      <c r="P785" s="211" t="n"/>
      <c r="Q785" s="211" t="n"/>
    </row>
    <row r="786" ht="15.75" customHeight="1" s="140">
      <c r="A786" s="211" t="n"/>
      <c r="B786" s="211" t="n"/>
      <c r="C786" s="239" t="n"/>
      <c r="D786" s="239" t="n"/>
      <c r="E786" s="239" t="n"/>
      <c r="F786" s="211" t="n"/>
      <c r="G786" s="211" t="n"/>
      <c r="H786" s="211" t="n"/>
      <c r="I786" s="211" t="n"/>
      <c r="J786" s="211" t="n"/>
      <c r="K786" s="211" t="n"/>
      <c r="L786" s="211" t="n"/>
      <c r="M786" s="211" t="n"/>
      <c r="N786" s="211" t="n"/>
      <c r="O786" s="211" t="n"/>
      <c r="P786" s="211" t="n"/>
      <c r="Q786" s="211" t="n"/>
    </row>
    <row r="787" ht="15.75" customHeight="1" s="140">
      <c r="A787" s="211" t="n"/>
      <c r="B787" s="211" t="n"/>
      <c r="C787" s="239" t="n"/>
      <c r="D787" s="239" t="n"/>
      <c r="E787" s="239" t="n"/>
      <c r="F787" s="211" t="n"/>
      <c r="G787" s="211" t="n"/>
      <c r="H787" s="211" t="n"/>
      <c r="I787" s="211" t="n"/>
      <c r="J787" s="211" t="n"/>
      <c r="K787" s="211" t="n"/>
      <c r="L787" s="211" t="n"/>
      <c r="M787" s="211" t="n"/>
      <c r="N787" s="211" t="n"/>
      <c r="O787" s="211" t="n"/>
      <c r="P787" s="211" t="n"/>
      <c r="Q787" s="211" t="n"/>
    </row>
    <row r="788" ht="15.75" customHeight="1" s="140">
      <c r="A788" s="211" t="n"/>
      <c r="B788" s="211" t="n"/>
      <c r="C788" s="239" t="n"/>
      <c r="D788" s="239" t="n"/>
      <c r="E788" s="239" t="n"/>
      <c r="F788" s="211" t="n"/>
      <c r="G788" s="211" t="n"/>
      <c r="H788" s="211" t="n"/>
      <c r="I788" s="211" t="n"/>
      <c r="J788" s="211" t="n"/>
      <c r="K788" s="211" t="n"/>
      <c r="L788" s="211" t="n"/>
      <c r="M788" s="211" t="n"/>
      <c r="N788" s="211" t="n"/>
      <c r="O788" s="211" t="n"/>
      <c r="P788" s="211" t="n"/>
      <c r="Q788" s="211" t="n"/>
    </row>
    <row r="789" ht="15.75" customHeight="1" s="140">
      <c r="A789" s="211" t="n"/>
      <c r="B789" s="211" t="n"/>
      <c r="C789" s="239" t="n"/>
      <c r="D789" s="239" t="n"/>
      <c r="E789" s="239" t="n"/>
      <c r="F789" s="211" t="n"/>
      <c r="G789" s="211" t="n"/>
      <c r="H789" s="211" t="n"/>
      <c r="I789" s="211" t="n"/>
      <c r="J789" s="211" t="n"/>
      <c r="K789" s="211" t="n"/>
      <c r="L789" s="211" t="n"/>
      <c r="M789" s="211" t="n"/>
      <c r="N789" s="211" t="n"/>
      <c r="O789" s="211" t="n"/>
      <c r="P789" s="211" t="n"/>
      <c r="Q789" s="211" t="n"/>
    </row>
    <row r="790" ht="15.75" customHeight="1" s="140">
      <c r="A790" s="211" t="n"/>
      <c r="B790" s="211" t="n"/>
      <c r="C790" s="239" t="n"/>
      <c r="D790" s="239" t="n"/>
      <c r="E790" s="239" t="n"/>
      <c r="F790" s="211" t="n"/>
      <c r="G790" s="211" t="n"/>
      <c r="H790" s="211" t="n"/>
      <c r="I790" s="211" t="n"/>
      <c r="J790" s="211" t="n"/>
      <c r="K790" s="211" t="n"/>
      <c r="L790" s="211" t="n"/>
      <c r="M790" s="211" t="n"/>
      <c r="N790" s="211" t="n"/>
      <c r="O790" s="211" t="n"/>
      <c r="P790" s="211" t="n"/>
      <c r="Q790" s="211" t="n"/>
    </row>
    <row r="791" ht="15.75" customHeight="1" s="140">
      <c r="A791" s="211" t="n"/>
      <c r="B791" s="211" t="n"/>
      <c r="C791" s="239" t="n"/>
      <c r="D791" s="239" t="n"/>
      <c r="E791" s="239" t="n"/>
      <c r="F791" s="211" t="n"/>
      <c r="G791" s="211" t="n"/>
      <c r="H791" s="211" t="n"/>
      <c r="I791" s="211" t="n"/>
      <c r="J791" s="211" t="n"/>
      <c r="K791" s="211" t="n"/>
      <c r="L791" s="211" t="n"/>
      <c r="M791" s="211" t="n"/>
      <c r="N791" s="211" t="n"/>
      <c r="O791" s="211" t="n"/>
      <c r="P791" s="211" t="n"/>
      <c r="Q791" s="211" t="n"/>
    </row>
    <row r="792" ht="15.75" customHeight="1" s="140">
      <c r="A792" s="211" t="n"/>
      <c r="B792" s="211" t="n"/>
      <c r="C792" s="239" t="n"/>
      <c r="D792" s="239" t="n"/>
      <c r="E792" s="239" t="n"/>
      <c r="F792" s="211" t="n"/>
      <c r="G792" s="211" t="n"/>
      <c r="H792" s="211" t="n"/>
      <c r="I792" s="211" t="n"/>
      <c r="J792" s="211" t="n"/>
      <c r="K792" s="211" t="n"/>
      <c r="L792" s="211" t="n"/>
      <c r="M792" s="211" t="n"/>
      <c r="N792" s="211" t="n"/>
      <c r="O792" s="211" t="n"/>
      <c r="P792" s="211" t="n"/>
      <c r="Q792" s="211" t="n"/>
    </row>
    <row r="793" ht="15.75" customHeight="1" s="140">
      <c r="A793" s="211" t="n"/>
      <c r="B793" s="211" t="n"/>
      <c r="C793" s="239" t="n"/>
      <c r="D793" s="239" t="n"/>
      <c r="E793" s="239" t="n"/>
      <c r="F793" s="211" t="n"/>
      <c r="G793" s="211" t="n"/>
      <c r="H793" s="211" t="n"/>
      <c r="I793" s="211" t="n"/>
      <c r="J793" s="211" t="n"/>
      <c r="K793" s="211" t="n"/>
      <c r="L793" s="211" t="n"/>
      <c r="M793" s="211" t="n"/>
      <c r="N793" s="211" t="n"/>
      <c r="O793" s="211" t="n"/>
      <c r="P793" s="211" t="n"/>
      <c r="Q793" s="211" t="n"/>
    </row>
    <row r="794" ht="15.75" customHeight="1" s="140">
      <c r="A794" s="211" t="n"/>
      <c r="B794" s="211" t="n"/>
      <c r="C794" s="239" t="n"/>
      <c r="D794" s="239" t="n"/>
      <c r="E794" s="239" t="n"/>
      <c r="F794" s="211" t="n"/>
      <c r="G794" s="211" t="n"/>
      <c r="H794" s="211" t="n"/>
      <c r="I794" s="211" t="n"/>
      <c r="J794" s="211" t="n"/>
      <c r="K794" s="211" t="n"/>
      <c r="L794" s="211" t="n"/>
      <c r="M794" s="211" t="n"/>
      <c r="N794" s="211" t="n"/>
      <c r="O794" s="211" t="n"/>
      <c r="P794" s="211" t="n"/>
      <c r="Q794" s="211" t="n"/>
    </row>
    <row r="795" ht="15.75" customHeight="1" s="140">
      <c r="A795" s="211" t="n"/>
      <c r="B795" s="211" t="n"/>
      <c r="C795" s="239" t="n"/>
      <c r="D795" s="239" t="n"/>
      <c r="E795" s="239" t="n"/>
      <c r="F795" s="211" t="n"/>
      <c r="G795" s="211" t="n"/>
      <c r="H795" s="211" t="n"/>
      <c r="I795" s="211" t="n"/>
      <c r="J795" s="211" t="n"/>
      <c r="K795" s="211" t="n"/>
      <c r="L795" s="211" t="n"/>
      <c r="M795" s="211" t="n"/>
      <c r="N795" s="211" t="n"/>
      <c r="O795" s="211" t="n"/>
      <c r="P795" s="211" t="n"/>
      <c r="Q795" s="211" t="n"/>
    </row>
    <row r="796" ht="15.75" customHeight="1" s="140">
      <c r="A796" s="211" t="n"/>
      <c r="B796" s="211" t="n"/>
      <c r="C796" s="239" t="n"/>
      <c r="D796" s="239" t="n"/>
      <c r="E796" s="239" t="n"/>
      <c r="F796" s="211" t="n"/>
      <c r="G796" s="211" t="n"/>
      <c r="H796" s="211" t="n"/>
      <c r="I796" s="211" t="n"/>
      <c r="J796" s="211" t="n"/>
      <c r="K796" s="211" t="n"/>
      <c r="L796" s="211" t="n"/>
      <c r="M796" s="211" t="n"/>
      <c r="N796" s="211" t="n"/>
      <c r="O796" s="211" t="n"/>
      <c r="P796" s="211" t="n"/>
      <c r="Q796" s="211" t="n"/>
    </row>
    <row r="797" ht="15.75" customHeight="1" s="140">
      <c r="A797" s="211" t="n"/>
      <c r="B797" s="211" t="n"/>
      <c r="C797" s="239" t="n"/>
      <c r="D797" s="239" t="n"/>
      <c r="E797" s="239" t="n"/>
      <c r="F797" s="211" t="n"/>
      <c r="G797" s="211" t="n"/>
      <c r="H797" s="211" t="n"/>
      <c r="I797" s="211" t="n"/>
      <c r="J797" s="211" t="n"/>
      <c r="K797" s="211" t="n"/>
      <c r="L797" s="211" t="n"/>
      <c r="M797" s="211" t="n"/>
      <c r="N797" s="211" t="n"/>
      <c r="O797" s="211" t="n"/>
      <c r="P797" s="211" t="n"/>
      <c r="Q797" s="211" t="n"/>
    </row>
    <row r="798" ht="15.75" customHeight="1" s="140">
      <c r="A798" s="211" t="n"/>
      <c r="B798" s="211" t="n"/>
      <c r="C798" s="239" t="n"/>
      <c r="D798" s="239" t="n"/>
      <c r="E798" s="239" t="n"/>
      <c r="F798" s="211" t="n"/>
      <c r="G798" s="211" t="n"/>
      <c r="H798" s="211" t="n"/>
      <c r="I798" s="211" t="n"/>
      <c r="J798" s="211" t="n"/>
      <c r="K798" s="211" t="n"/>
      <c r="L798" s="211" t="n"/>
      <c r="M798" s="211" t="n"/>
      <c r="N798" s="211" t="n"/>
      <c r="O798" s="211" t="n"/>
      <c r="P798" s="211" t="n"/>
      <c r="Q798" s="211" t="n"/>
    </row>
    <row r="799" ht="15.75" customHeight="1" s="140">
      <c r="A799" s="211" t="n"/>
      <c r="B799" s="211" t="n"/>
      <c r="C799" s="239" t="n"/>
      <c r="D799" s="239" t="n"/>
      <c r="E799" s="239" t="n"/>
      <c r="F799" s="211" t="n"/>
      <c r="G799" s="211" t="n"/>
      <c r="H799" s="211" t="n"/>
      <c r="I799" s="211" t="n"/>
      <c r="J799" s="211" t="n"/>
      <c r="K799" s="211" t="n"/>
      <c r="L799" s="211" t="n"/>
      <c r="M799" s="211" t="n"/>
      <c r="N799" s="211" t="n"/>
      <c r="O799" s="211" t="n"/>
      <c r="P799" s="211" t="n"/>
      <c r="Q799" s="211" t="n"/>
    </row>
    <row r="800" ht="15.75" customHeight="1" s="140">
      <c r="A800" s="211" t="n"/>
      <c r="B800" s="211" t="n"/>
      <c r="C800" s="239" t="n"/>
      <c r="D800" s="239" t="n"/>
      <c r="E800" s="239" t="n"/>
      <c r="F800" s="211" t="n"/>
      <c r="G800" s="211" t="n"/>
      <c r="H800" s="211" t="n"/>
      <c r="I800" s="211" t="n"/>
      <c r="J800" s="211" t="n"/>
      <c r="K800" s="211" t="n"/>
      <c r="L800" s="211" t="n"/>
      <c r="M800" s="211" t="n"/>
      <c r="N800" s="211" t="n"/>
      <c r="O800" s="211" t="n"/>
      <c r="P800" s="211" t="n"/>
      <c r="Q800" s="211" t="n"/>
    </row>
    <row r="801" ht="15.75" customHeight="1" s="140">
      <c r="A801" s="211" t="n"/>
      <c r="B801" s="211" t="n"/>
      <c r="C801" s="239" t="n"/>
      <c r="D801" s="239" t="n"/>
      <c r="E801" s="239" t="n"/>
      <c r="F801" s="211" t="n"/>
      <c r="G801" s="211" t="n"/>
      <c r="H801" s="211" t="n"/>
      <c r="I801" s="211" t="n"/>
      <c r="J801" s="211" t="n"/>
      <c r="K801" s="211" t="n"/>
      <c r="L801" s="211" t="n"/>
      <c r="M801" s="211" t="n"/>
      <c r="N801" s="211" t="n"/>
      <c r="O801" s="211" t="n"/>
      <c r="P801" s="211" t="n"/>
      <c r="Q801" s="211" t="n"/>
    </row>
    <row r="802" ht="15.75" customHeight="1" s="140">
      <c r="A802" s="211" t="n"/>
      <c r="B802" s="211" t="n"/>
      <c r="C802" s="239" t="n"/>
      <c r="D802" s="239" t="n"/>
      <c r="E802" s="239" t="n"/>
      <c r="F802" s="211" t="n"/>
      <c r="G802" s="211" t="n"/>
      <c r="H802" s="211" t="n"/>
      <c r="I802" s="211" t="n"/>
      <c r="J802" s="211" t="n"/>
      <c r="K802" s="211" t="n"/>
      <c r="L802" s="211" t="n"/>
      <c r="M802" s="211" t="n"/>
      <c r="N802" s="211" t="n"/>
      <c r="O802" s="211" t="n"/>
      <c r="P802" s="211" t="n"/>
      <c r="Q802" s="211" t="n"/>
    </row>
    <row r="803" ht="15.75" customHeight="1" s="140">
      <c r="A803" s="211" t="n"/>
      <c r="B803" s="211" t="n"/>
      <c r="C803" s="239" t="n"/>
      <c r="D803" s="239" t="n"/>
      <c r="E803" s="239" t="n"/>
      <c r="F803" s="211" t="n"/>
      <c r="G803" s="211" t="n"/>
      <c r="H803" s="211" t="n"/>
      <c r="I803" s="211" t="n"/>
      <c r="J803" s="211" t="n"/>
      <c r="K803" s="211" t="n"/>
      <c r="L803" s="211" t="n"/>
      <c r="M803" s="211" t="n"/>
      <c r="N803" s="211" t="n"/>
      <c r="O803" s="211" t="n"/>
      <c r="P803" s="211" t="n"/>
      <c r="Q803" s="211" t="n"/>
    </row>
    <row r="804" ht="15.75" customHeight="1" s="140">
      <c r="A804" s="211" t="n"/>
      <c r="B804" s="211" t="n"/>
      <c r="C804" s="239" t="n"/>
      <c r="D804" s="239" t="n"/>
      <c r="E804" s="239" t="n"/>
      <c r="F804" s="211" t="n"/>
      <c r="G804" s="211" t="n"/>
      <c r="H804" s="211" t="n"/>
      <c r="I804" s="211" t="n"/>
      <c r="J804" s="211" t="n"/>
      <c r="K804" s="211" t="n"/>
      <c r="L804" s="211" t="n"/>
      <c r="M804" s="211" t="n"/>
      <c r="N804" s="211" t="n"/>
      <c r="O804" s="211" t="n"/>
      <c r="P804" s="211" t="n"/>
      <c r="Q804" s="211" t="n"/>
    </row>
    <row r="805" ht="15.75" customHeight="1" s="140">
      <c r="A805" s="211" t="n"/>
      <c r="B805" s="211" t="n"/>
      <c r="C805" s="239" t="n"/>
      <c r="D805" s="239" t="n"/>
      <c r="E805" s="239" t="n"/>
      <c r="F805" s="211" t="n"/>
      <c r="G805" s="211" t="n"/>
      <c r="H805" s="211" t="n"/>
      <c r="I805" s="211" t="n"/>
      <c r="J805" s="211" t="n"/>
      <c r="K805" s="211" t="n"/>
      <c r="L805" s="211" t="n"/>
      <c r="M805" s="211" t="n"/>
      <c r="N805" s="211" t="n"/>
      <c r="O805" s="211" t="n"/>
      <c r="P805" s="211" t="n"/>
      <c r="Q805" s="211" t="n"/>
    </row>
    <row r="806" ht="15.75" customHeight="1" s="140">
      <c r="A806" s="211" t="n"/>
      <c r="B806" s="211" t="n"/>
      <c r="C806" s="239" t="n"/>
      <c r="D806" s="239" t="n"/>
      <c r="E806" s="239" t="n"/>
      <c r="F806" s="211" t="n"/>
      <c r="G806" s="211" t="n"/>
      <c r="H806" s="211" t="n"/>
      <c r="I806" s="211" t="n"/>
      <c r="J806" s="211" t="n"/>
      <c r="K806" s="211" t="n"/>
      <c r="L806" s="211" t="n"/>
      <c r="M806" s="211" t="n"/>
      <c r="N806" s="211" t="n"/>
      <c r="O806" s="211" t="n"/>
      <c r="P806" s="211" t="n"/>
      <c r="Q806" s="211" t="n"/>
    </row>
    <row r="807" ht="15.75" customHeight="1" s="140">
      <c r="A807" s="211" t="n"/>
      <c r="B807" s="211" t="n"/>
      <c r="C807" s="239" t="n"/>
      <c r="D807" s="239" t="n"/>
      <c r="E807" s="239" t="n"/>
      <c r="F807" s="211" t="n"/>
      <c r="G807" s="211" t="n"/>
      <c r="H807" s="211" t="n"/>
      <c r="I807" s="211" t="n"/>
      <c r="J807" s="211" t="n"/>
      <c r="K807" s="211" t="n"/>
      <c r="L807" s="211" t="n"/>
      <c r="M807" s="211" t="n"/>
      <c r="N807" s="211" t="n"/>
      <c r="O807" s="211" t="n"/>
      <c r="P807" s="211" t="n"/>
      <c r="Q807" s="211" t="n"/>
    </row>
    <row r="808" ht="15.75" customHeight="1" s="140">
      <c r="A808" s="211" t="n"/>
      <c r="B808" s="211" t="n"/>
      <c r="C808" s="239" t="n"/>
      <c r="D808" s="239" t="n"/>
      <c r="E808" s="239" t="n"/>
      <c r="F808" s="211" t="n"/>
      <c r="G808" s="211" t="n"/>
      <c r="H808" s="211" t="n"/>
      <c r="I808" s="211" t="n"/>
      <c r="J808" s="211" t="n"/>
      <c r="K808" s="211" t="n"/>
      <c r="L808" s="211" t="n"/>
      <c r="M808" s="211" t="n"/>
      <c r="N808" s="211" t="n"/>
      <c r="O808" s="211" t="n"/>
      <c r="P808" s="211" t="n"/>
      <c r="Q808" s="211" t="n"/>
    </row>
    <row r="809" ht="15.75" customHeight="1" s="140">
      <c r="A809" s="211" t="n"/>
      <c r="B809" s="211" t="n"/>
      <c r="C809" s="239" t="n"/>
      <c r="D809" s="239" t="n"/>
      <c r="E809" s="239" t="n"/>
      <c r="F809" s="211" t="n"/>
      <c r="G809" s="211" t="n"/>
      <c r="H809" s="211" t="n"/>
      <c r="I809" s="211" t="n"/>
      <c r="J809" s="211" t="n"/>
      <c r="K809" s="211" t="n"/>
      <c r="L809" s="211" t="n"/>
      <c r="M809" s="211" t="n"/>
      <c r="N809" s="211" t="n"/>
      <c r="O809" s="211" t="n"/>
      <c r="P809" s="211" t="n"/>
      <c r="Q809" s="211" t="n"/>
    </row>
    <row r="810" ht="15.75" customHeight="1" s="140">
      <c r="A810" s="211" t="n"/>
      <c r="B810" s="211" t="n"/>
      <c r="C810" s="239" t="n"/>
      <c r="D810" s="239" t="n"/>
      <c r="E810" s="239" t="n"/>
      <c r="F810" s="211" t="n"/>
      <c r="G810" s="211" t="n"/>
      <c r="H810" s="211" t="n"/>
      <c r="I810" s="211" t="n"/>
      <c r="J810" s="211" t="n"/>
      <c r="K810" s="211" t="n"/>
      <c r="L810" s="211" t="n"/>
      <c r="M810" s="211" t="n"/>
      <c r="N810" s="211" t="n"/>
      <c r="O810" s="211" t="n"/>
      <c r="P810" s="211" t="n"/>
      <c r="Q810" s="211" t="n"/>
    </row>
    <row r="811" ht="15.75" customHeight="1" s="140">
      <c r="A811" s="211" t="n"/>
      <c r="B811" s="211" t="n"/>
      <c r="C811" s="239" t="n"/>
      <c r="D811" s="239" t="n"/>
      <c r="E811" s="239" t="n"/>
      <c r="F811" s="211" t="n"/>
      <c r="G811" s="211" t="n"/>
      <c r="H811" s="211" t="n"/>
      <c r="I811" s="211" t="n"/>
      <c r="J811" s="211" t="n"/>
      <c r="K811" s="211" t="n"/>
      <c r="L811" s="211" t="n"/>
      <c r="M811" s="211" t="n"/>
      <c r="N811" s="211" t="n"/>
      <c r="O811" s="211" t="n"/>
      <c r="P811" s="211" t="n"/>
      <c r="Q811" s="211" t="n"/>
    </row>
    <row r="812" ht="15.75" customHeight="1" s="140">
      <c r="A812" s="211" t="n"/>
      <c r="B812" s="211" t="n"/>
      <c r="C812" s="239" t="n"/>
      <c r="D812" s="239" t="n"/>
      <c r="E812" s="239" t="n"/>
      <c r="F812" s="211" t="n"/>
      <c r="G812" s="211" t="n"/>
      <c r="H812" s="211" t="n"/>
      <c r="I812" s="211" t="n"/>
      <c r="J812" s="211" t="n"/>
      <c r="K812" s="211" t="n"/>
      <c r="L812" s="211" t="n"/>
      <c r="M812" s="211" t="n"/>
      <c r="N812" s="211" t="n"/>
      <c r="O812" s="211" t="n"/>
      <c r="P812" s="211" t="n"/>
      <c r="Q812" s="211" t="n"/>
    </row>
    <row r="813" ht="15.75" customHeight="1" s="140">
      <c r="A813" s="211" t="n"/>
      <c r="B813" s="211" t="n"/>
      <c r="C813" s="239" t="n"/>
      <c r="D813" s="239" t="n"/>
      <c r="E813" s="239" t="n"/>
      <c r="F813" s="211" t="n"/>
      <c r="G813" s="211" t="n"/>
      <c r="H813" s="211" t="n"/>
      <c r="I813" s="211" t="n"/>
      <c r="J813" s="211" t="n"/>
      <c r="K813" s="211" t="n"/>
      <c r="L813" s="211" t="n"/>
      <c r="M813" s="211" t="n"/>
      <c r="N813" s="211" t="n"/>
      <c r="O813" s="211" t="n"/>
      <c r="P813" s="211" t="n"/>
      <c r="Q813" s="211" t="n"/>
    </row>
    <row r="814" ht="15.75" customHeight="1" s="140">
      <c r="A814" s="211" t="n"/>
      <c r="B814" s="211" t="n"/>
      <c r="C814" s="239" t="n"/>
      <c r="D814" s="239" t="n"/>
      <c r="E814" s="239" t="n"/>
      <c r="F814" s="211" t="n"/>
      <c r="G814" s="211" t="n"/>
      <c r="H814" s="211" t="n"/>
      <c r="I814" s="211" t="n"/>
      <c r="J814" s="211" t="n"/>
      <c r="K814" s="211" t="n"/>
      <c r="L814" s="211" t="n"/>
      <c r="M814" s="211" t="n"/>
      <c r="N814" s="211" t="n"/>
      <c r="O814" s="211" t="n"/>
      <c r="P814" s="211" t="n"/>
      <c r="Q814" s="211" t="n"/>
    </row>
    <row r="815" ht="15.75" customHeight="1" s="140">
      <c r="A815" s="211" t="n"/>
      <c r="B815" s="211" t="n"/>
      <c r="C815" s="239" t="n"/>
      <c r="D815" s="239" t="n"/>
      <c r="E815" s="239" t="n"/>
      <c r="F815" s="211" t="n"/>
      <c r="G815" s="211" t="n"/>
      <c r="H815" s="211" t="n"/>
      <c r="I815" s="211" t="n"/>
      <c r="J815" s="211" t="n"/>
      <c r="K815" s="211" t="n"/>
      <c r="L815" s="211" t="n"/>
      <c r="M815" s="211" t="n"/>
      <c r="N815" s="211" t="n"/>
      <c r="O815" s="211" t="n"/>
      <c r="P815" s="211" t="n"/>
      <c r="Q815" s="211" t="n"/>
    </row>
    <row r="816" ht="15.75" customHeight="1" s="140">
      <c r="A816" s="211" t="n"/>
      <c r="B816" s="211" t="n"/>
      <c r="C816" s="239" t="n"/>
      <c r="D816" s="239" t="n"/>
      <c r="E816" s="239" t="n"/>
      <c r="F816" s="211" t="n"/>
      <c r="G816" s="211" t="n"/>
      <c r="H816" s="211" t="n"/>
      <c r="I816" s="211" t="n"/>
      <c r="J816" s="211" t="n"/>
      <c r="K816" s="211" t="n"/>
      <c r="L816" s="211" t="n"/>
      <c r="M816" s="211" t="n"/>
      <c r="N816" s="211" t="n"/>
      <c r="O816" s="211" t="n"/>
      <c r="P816" s="211" t="n"/>
      <c r="Q816" s="211" t="n"/>
    </row>
    <row r="817" ht="15.75" customHeight="1" s="140">
      <c r="A817" s="211" t="n"/>
      <c r="B817" s="211" t="n"/>
      <c r="C817" s="239" t="n"/>
      <c r="D817" s="239" t="n"/>
      <c r="E817" s="239" t="n"/>
      <c r="F817" s="211" t="n"/>
      <c r="G817" s="211" t="n"/>
      <c r="H817" s="211" t="n"/>
      <c r="I817" s="211" t="n"/>
      <c r="J817" s="211" t="n"/>
      <c r="K817" s="211" t="n"/>
      <c r="L817" s="211" t="n"/>
      <c r="M817" s="211" t="n"/>
      <c r="N817" s="211" t="n"/>
      <c r="O817" s="211" t="n"/>
      <c r="P817" s="211" t="n"/>
      <c r="Q817" s="211" t="n"/>
    </row>
    <row r="818" ht="15.75" customHeight="1" s="140">
      <c r="A818" s="211" t="n"/>
      <c r="B818" s="211" t="n"/>
      <c r="C818" s="239" t="n"/>
      <c r="D818" s="239" t="n"/>
      <c r="E818" s="239" t="n"/>
      <c r="F818" s="211" t="n"/>
      <c r="G818" s="211" t="n"/>
      <c r="H818" s="211" t="n"/>
      <c r="I818" s="211" t="n"/>
      <c r="J818" s="211" t="n"/>
      <c r="K818" s="211" t="n"/>
      <c r="L818" s="211" t="n"/>
      <c r="M818" s="211" t="n"/>
      <c r="N818" s="211" t="n"/>
      <c r="O818" s="211" t="n"/>
      <c r="P818" s="211" t="n"/>
      <c r="Q818" s="211" t="n"/>
    </row>
    <row r="819" ht="15.75" customHeight="1" s="140">
      <c r="A819" s="211" t="n"/>
      <c r="B819" s="211" t="n"/>
      <c r="C819" s="239" t="n"/>
      <c r="D819" s="239" t="n"/>
      <c r="E819" s="239" t="n"/>
      <c r="F819" s="211" t="n"/>
      <c r="G819" s="211" t="n"/>
      <c r="H819" s="211" t="n"/>
      <c r="I819" s="211" t="n"/>
      <c r="J819" s="211" t="n"/>
      <c r="K819" s="211" t="n"/>
      <c r="L819" s="211" t="n"/>
      <c r="M819" s="211" t="n"/>
      <c r="N819" s="211" t="n"/>
      <c r="O819" s="211" t="n"/>
      <c r="P819" s="211" t="n"/>
      <c r="Q819" s="211" t="n"/>
    </row>
    <row r="820" ht="15.75" customHeight="1" s="140">
      <c r="A820" s="211" t="n"/>
      <c r="B820" s="211" t="n"/>
      <c r="C820" s="239" t="n"/>
      <c r="D820" s="239" t="n"/>
      <c r="E820" s="239" t="n"/>
      <c r="F820" s="211" t="n"/>
      <c r="G820" s="211" t="n"/>
      <c r="H820" s="211" t="n"/>
      <c r="I820" s="211" t="n"/>
      <c r="J820" s="211" t="n"/>
      <c r="K820" s="211" t="n"/>
      <c r="L820" s="211" t="n"/>
      <c r="M820" s="211" t="n"/>
      <c r="N820" s="211" t="n"/>
      <c r="O820" s="211" t="n"/>
      <c r="P820" s="211" t="n"/>
      <c r="Q820" s="211" t="n"/>
    </row>
    <row r="821" ht="15.75" customHeight="1" s="140">
      <c r="A821" s="211" t="n"/>
      <c r="B821" s="211" t="n"/>
      <c r="C821" s="239" t="n"/>
      <c r="D821" s="239" t="n"/>
      <c r="E821" s="239" t="n"/>
      <c r="F821" s="211" t="n"/>
      <c r="G821" s="211" t="n"/>
      <c r="H821" s="211" t="n"/>
      <c r="I821" s="211" t="n"/>
      <c r="J821" s="211" t="n"/>
      <c r="K821" s="211" t="n"/>
      <c r="L821" s="211" t="n"/>
      <c r="M821" s="211" t="n"/>
      <c r="N821" s="211" t="n"/>
      <c r="O821" s="211" t="n"/>
      <c r="P821" s="211" t="n"/>
      <c r="Q821" s="211" t="n"/>
    </row>
    <row r="822" ht="15.75" customHeight="1" s="140">
      <c r="A822" s="211" t="n"/>
      <c r="B822" s="211" t="n"/>
      <c r="C822" s="239" t="n"/>
      <c r="D822" s="239" t="n"/>
      <c r="E822" s="239" t="n"/>
      <c r="F822" s="211" t="n"/>
      <c r="G822" s="211" t="n"/>
      <c r="H822" s="211" t="n"/>
      <c r="I822" s="211" t="n"/>
      <c r="J822" s="211" t="n"/>
      <c r="K822" s="211" t="n"/>
      <c r="L822" s="211" t="n"/>
      <c r="M822" s="211" t="n"/>
      <c r="N822" s="211" t="n"/>
      <c r="O822" s="211" t="n"/>
      <c r="P822" s="211" t="n"/>
      <c r="Q822" s="211" t="n"/>
    </row>
    <row r="823" ht="15.75" customHeight="1" s="140">
      <c r="A823" s="211" t="n"/>
      <c r="B823" s="211" t="n"/>
      <c r="C823" s="239" t="n"/>
      <c r="D823" s="239" t="n"/>
      <c r="E823" s="239" t="n"/>
      <c r="F823" s="211" t="n"/>
      <c r="G823" s="211" t="n"/>
      <c r="H823" s="211" t="n"/>
      <c r="I823" s="211" t="n"/>
      <c r="J823" s="211" t="n"/>
      <c r="K823" s="211" t="n"/>
      <c r="L823" s="211" t="n"/>
      <c r="M823" s="211" t="n"/>
      <c r="N823" s="211" t="n"/>
      <c r="O823" s="211" t="n"/>
      <c r="P823" s="211" t="n"/>
      <c r="Q823" s="211" t="n"/>
    </row>
    <row r="824" ht="15.75" customHeight="1" s="140">
      <c r="A824" s="211" t="n"/>
      <c r="B824" s="211" t="n"/>
      <c r="C824" s="239" t="n"/>
      <c r="D824" s="239" t="n"/>
      <c r="E824" s="239" t="n"/>
      <c r="F824" s="211" t="n"/>
      <c r="G824" s="211" t="n"/>
      <c r="H824" s="211" t="n"/>
      <c r="I824" s="211" t="n"/>
      <c r="J824" s="211" t="n"/>
      <c r="K824" s="211" t="n"/>
      <c r="L824" s="211" t="n"/>
      <c r="M824" s="211" t="n"/>
      <c r="N824" s="211" t="n"/>
      <c r="O824" s="211" t="n"/>
      <c r="P824" s="211" t="n"/>
      <c r="Q824" s="211" t="n"/>
    </row>
    <row r="825" ht="15.75" customHeight="1" s="140">
      <c r="A825" s="211" t="n"/>
      <c r="B825" s="211" t="n"/>
      <c r="C825" s="239" t="n"/>
      <c r="D825" s="239" t="n"/>
      <c r="E825" s="239" t="n"/>
      <c r="F825" s="211" t="n"/>
      <c r="G825" s="211" t="n"/>
      <c r="H825" s="211" t="n"/>
      <c r="I825" s="211" t="n"/>
      <c r="J825" s="211" t="n"/>
      <c r="K825" s="211" t="n"/>
      <c r="L825" s="211" t="n"/>
      <c r="M825" s="211" t="n"/>
      <c r="N825" s="211" t="n"/>
      <c r="O825" s="211" t="n"/>
      <c r="P825" s="211" t="n"/>
      <c r="Q825" s="211" t="n"/>
    </row>
    <row r="826" ht="15.75" customHeight="1" s="140">
      <c r="A826" s="211" t="n"/>
      <c r="B826" s="211" t="n"/>
      <c r="C826" s="239" t="n"/>
      <c r="D826" s="239" t="n"/>
      <c r="E826" s="239" t="n"/>
      <c r="F826" s="211" t="n"/>
      <c r="G826" s="211" t="n"/>
      <c r="H826" s="211" t="n"/>
      <c r="I826" s="211" t="n"/>
      <c r="J826" s="211" t="n"/>
      <c r="K826" s="211" t="n"/>
      <c r="L826" s="211" t="n"/>
      <c r="M826" s="211" t="n"/>
      <c r="N826" s="211" t="n"/>
      <c r="O826" s="211" t="n"/>
      <c r="P826" s="211" t="n"/>
      <c r="Q826" s="211" t="n"/>
    </row>
    <row r="827" ht="15.75" customHeight="1" s="140">
      <c r="A827" s="211" t="n"/>
      <c r="B827" s="211" t="n"/>
      <c r="C827" s="239" t="n"/>
      <c r="D827" s="239" t="n"/>
      <c r="E827" s="239" t="n"/>
      <c r="F827" s="211" t="n"/>
      <c r="G827" s="211" t="n"/>
      <c r="H827" s="211" t="n"/>
      <c r="I827" s="211" t="n"/>
      <c r="J827" s="211" t="n"/>
      <c r="K827" s="211" t="n"/>
      <c r="L827" s="211" t="n"/>
      <c r="M827" s="211" t="n"/>
      <c r="N827" s="211" t="n"/>
      <c r="O827" s="211" t="n"/>
      <c r="P827" s="211" t="n"/>
      <c r="Q827" s="211" t="n"/>
    </row>
    <row r="828" ht="15.75" customHeight="1" s="140">
      <c r="A828" s="211" t="n"/>
      <c r="B828" s="211" t="n"/>
      <c r="C828" s="239" t="n"/>
      <c r="D828" s="239" t="n"/>
      <c r="E828" s="239" t="n"/>
      <c r="F828" s="211" t="n"/>
      <c r="G828" s="211" t="n"/>
      <c r="H828" s="211" t="n"/>
      <c r="I828" s="211" t="n"/>
      <c r="J828" s="211" t="n"/>
      <c r="K828" s="211" t="n"/>
      <c r="L828" s="211" t="n"/>
      <c r="M828" s="211" t="n"/>
      <c r="N828" s="211" t="n"/>
      <c r="O828" s="211" t="n"/>
      <c r="P828" s="211" t="n"/>
      <c r="Q828" s="211" t="n"/>
    </row>
    <row r="829" ht="15.75" customHeight="1" s="140">
      <c r="A829" s="211" t="n"/>
      <c r="B829" s="211" t="n"/>
      <c r="C829" s="239" t="n"/>
      <c r="D829" s="239" t="n"/>
      <c r="E829" s="239" t="n"/>
      <c r="F829" s="211" t="n"/>
      <c r="G829" s="211" t="n"/>
      <c r="H829" s="211" t="n"/>
      <c r="I829" s="211" t="n"/>
      <c r="J829" s="211" t="n"/>
      <c r="K829" s="211" t="n"/>
      <c r="L829" s="211" t="n"/>
      <c r="M829" s="211" t="n"/>
      <c r="N829" s="211" t="n"/>
      <c r="O829" s="211" t="n"/>
      <c r="P829" s="211" t="n"/>
      <c r="Q829" s="211" t="n"/>
    </row>
    <row r="830" ht="15.75" customHeight="1" s="140">
      <c r="A830" s="211" t="n"/>
      <c r="B830" s="211" t="n"/>
      <c r="C830" s="239" t="n"/>
      <c r="D830" s="239" t="n"/>
      <c r="E830" s="239" t="n"/>
      <c r="F830" s="211" t="n"/>
      <c r="G830" s="211" t="n"/>
      <c r="H830" s="211" t="n"/>
      <c r="I830" s="211" t="n"/>
      <c r="J830" s="211" t="n"/>
      <c r="K830" s="211" t="n"/>
      <c r="L830" s="211" t="n"/>
      <c r="M830" s="211" t="n"/>
      <c r="N830" s="211" t="n"/>
      <c r="O830" s="211" t="n"/>
      <c r="P830" s="211" t="n"/>
      <c r="Q830" s="211" t="n"/>
    </row>
    <row r="831" ht="15.75" customHeight="1" s="140">
      <c r="A831" s="211" t="n"/>
      <c r="B831" s="211" t="n"/>
      <c r="C831" s="239" t="n"/>
      <c r="D831" s="239" t="n"/>
      <c r="E831" s="239" t="n"/>
      <c r="F831" s="211" t="n"/>
      <c r="G831" s="211" t="n"/>
      <c r="H831" s="211" t="n"/>
      <c r="I831" s="211" t="n"/>
      <c r="J831" s="211" t="n"/>
      <c r="K831" s="211" t="n"/>
      <c r="L831" s="211" t="n"/>
      <c r="M831" s="211" t="n"/>
      <c r="N831" s="211" t="n"/>
      <c r="O831" s="211" t="n"/>
      <c r="P831" s="211" t="n"/>
      <c r="Q831" s="211" t="n"/>
    </row>
    <row r="832" ht="15.75" customHeight="1" s="140">
      <c r="A832" s="211" t="n"/>
      <c r="B832" s="211" t="n"/>
      <c r="C832" s="239" t="n"/>
      <c r="D832" s="239" t="n"/>
      <c r="E832" s="239" t="n"/>
      <c r="F832" s="211" t="n"/>
      <c r="G832" s="211" t="n"/>
      <c r="H832" s="211" t="n"/>
      <c r="I832" s="211" t="n"/>
      <c r="J832" s="211" t="n"/>
      <c r="K832" s="211" t="n"/>
      <c r="L832" s="211" t="n"/>
      <c r="M832" s="211" t="n"/>
      <c r="N832" s="211" t="n"/>
      <c r="O832" s="211" t="n"/>
      <c r="P832" s="211" t="n"/>
      <c r="Q832" s="211" t="n"/>
    </row>
    <row r="833" ht="15.75" customHeight="1" s="140">
      <c r="A833" s="211" t="n"/>
      <c r="B833" s="211" t="n"/>
      <c r="C833" s="239" t="n"/>
      <c r="D833" s="239" t="n"/>
      <c r="E833" s="239" t="n"/>
      <c r="F833" s="211" t="n"/>
      <c r="G833" s="211" t="n"/>
      <c r="H833" s="211" t="n"/>
      <c r="I833" s="211" t="n"/>
      <c r="J833" s="211" t="n"/>
      <c r="K833" s="211" t="n"/>
      <c r="L833" s="211" t="n"/>
      <c r="M833" s="211" t="n"/>
      <c r="N833" s="211" t="n"/>
      <c r="O833" s="211" t="n"/>
      <c r="P833" s="211" t="n"/>
      <c r="Q833" s="211" t="n"/>
    </row>
    <row r="834" ht="15.75" customHeight="1" s="140">
      <c r="A834" s="211" t="n"/>
      <c r="B834" s="211" t="n"/>
      <c r="C834" s="239" t="n"/>
      <c r="D834" s="239" t="n"/>
      <c r="E834" s="239" t="n"/>
      <c r="F834" s="211" t="n"/>
      <c r="G834" s="211" t="n"/>
      <c r="H834" s="211" t="n"/>
      <c r="I834" s="211" t="n"/>
      <c r="J834" s="211" t="n"/>
      <c r="K834" s="211" t="n"/>
      <c r="L834" s="211" t="n"/>
      <c r="M834" s="211" t="n"/>
      <c r="N834" s="211" t="n"/>
      <c r="O834" s="211" t="n"/>
      <c r="P834" s="211" t="n"/>
      <c r="Q834" s="211" t="n"/>
    </row>
    <row r="835" ht="15.75" customHeight="1" s="140">
      <c r="A835" s="211" t="n"/>
      <c r="B835" s="211" t="n"/>
      <c r="C835" s="239" t="n"/>
      <c r="D835" s="239" t="n"/>
      <c r="E835" s="239" t="n"/>
      <c r="F835" s="211" t="n"/>
      <c r="G835" s="211" t="n"/>
      <c r="H835" s="211" t="n"/>
      <c r="I835" s="211" t="n"/>
      <c r="J835" s="211" t="n"/>
      <c r="K835" s="211" t="n"/>
      <c r="L835" s="211" t="n"/>
      <c r="M835" s="211" t="n"/>
      <c r="N835" s="211" t="n"/>
      <c r="O835" s="211" t="n"/>
      <c r="P835" s="211" t="n"/>
      <c r="Q835" s="211" t="n"/>
    </row>
    <row r="836" ht="15.75" customHeight="1" s="140">
      <c r="A836" s="211" t="n"/>
      <c r="B836" s="211" t="n"/>
      <c r="C836" s="239" t="n"/>
      <c r="D836" s="239" t="n"/>
      <c r="E836" s="239" t="n"/>
      <c r="F836" s="211" t="n"/>
      <c r="G836" s="211" t="n"/>
      <c r="H836" s="211" t="n"/>
      <c r="I836" s="211" t="n"/>
      <c r="J836" s="211" t="n"/>
      <c r="K836" s="211" t="n"/>
      <c r="L836" s="211" t="n"/>
      <c r="M836" s="211" t="n"/>
      <c r="N836" s="211" t="n"/>
      <c r="O836" s="211" t="n"/>
      <c r="P836" s="211" t="n"/>
      <c r="Q836" s="211" t="n"/>
    </row>
    <row r="837" ht="15.75" customHeight="1" s="140">
      <c r="A837" s="211" t="n"/>
      <c r="B837" s="211" t="n"/>
      <c r="C837" s="239" t="n"/>
      <c r="D837" s="239" t="n"/>
      <c r="E837" s="239" t="n"/>
      <c r="F837" s="211" t="n"/>
      <c r="G837" s="211" t="n"/>
      <c r="H837" s="211" t="n"/>
      <c r="I837" s="211" t="n"/>
      <c r="J837" s="211" t="n"/>
      <c r="K837" s="211" t="n"/>
      <c r="L837" s="211" t="n"/>
      <c r="M837" s="211" t="n"/>
      <c r="N837" s="211" t="n"/>
      <c r="O837" s="211" t="n"/>
      <c r="P837" s="211" t="n"/>
      <c r="Q837" s="211" t="n"/>
    </row>
    <row r="838" ht="15.75" customHeight="1" s="140">
      <c r="A838" s="211" t="n"/>
      <c r="B838" s="211" t="n"/>
      <c r="C838" s="239" t="n"/>
      <c r="D838" s="239" t="n"/>
      <c r="E838" s="239" t="n"/>
      <c r="F838" s="211" t="n"/>
      <c r="G838" s="211" t="n"/>
      <c r="H838" s="211" t="n"/>
      <c r="I838" s="211" t="n"/>
      <c r="J838" s="211" t="n"/>
      <c r="K838" s="211" t="n"/>
      <c r="L838" s="211" t="n"/>
      <c r="M838" s="211" t="n"/>
      <c r="N838" s="211" t="n"/>
      <c r="O838" s="211" t="n"/>
      <c r="P838" s="211" t="n"/>
      <c r="Q838" s="211" t="n"/>
    </row>
    <row r="839" ht="15.75" customHeight="1" s="140">
      <c r="A839" s="211" t="n"/>
      <c r="B839" s="211" t="n"/>
      <c r="C839" s="239" t="n"/>
      <c r="D839" s="239" t="n"/>
      <c r="E839" s="239" t="n"/>
      <c r="F839" s="211" t="n"/>
      <c r="G839" s="211" t="n"/>
      <c r="H839" s="211" t="n"/>
      <c r="I839" s="211" t="n"/>
      <c r="J839" s="211" t="n"/>
      <c r="K839" s="211" t="n"/>
      <c r="L839" s="211" t="n"/>
      <c r="M839" s="211" t="n"/>
      <c r="N839" s="211" t="n"/>
      <c r="O839" s="211" t="n"/>
      <c r="P839" s="211" t="n"/>
      <c r="Q839" s="211" t="n"/>
    </row>
    <row r="840" ht="15.75" customHeight="1" s="140">
      <c r="A840" s="211" t="n"/>
      <c r="B840" s="211" t="n"/>
      <c r="C840" s="239" t="n"/>
      <c r="D840" s="239" t="n"/>
      <c r="E840" s="239" t="n"/>
      <c r="F840" s="211" t="n"/>
      <c r="G840" s="211" t="n"/>
      <c r="H840" s="211" t="n"/>
      <c r="I840" s="211" t="n"/>
      <c r="J840" s="211" t="n"/>
      <c r="K840" s="211" t="n"/>
      <c r="L840" s="211" t="n"/>
      <c r="M840" s="211" t="n"/>
      <c r="N840" s="211" t="n"/>
      <c r="O840" s="211" t="n"/>
      <c r="P840" s="211" t="n"/>
      <c r="Q840" s="211" t="n"/>
    </row>
    <row r="841" ht="15.75" customHeight="1" s="140">
      <c r="A841" s="211" t="n"/>
      <c r="B841" s="211" t="n"/>
      <c r="C841" s="239" t="n"/>
      <c r="D841" s="239" t="n"/>
      <c r="E841" s="239" t="n"/>
      <c r="F841" s="211" t="n"/>
      <c r="G841" s="211" t="n"/>
      <c r="H841" s="211" t="n"/>
      <c r="I841" s="211" t="n"/>
      <c r="J841" s="211" t="n"/>
      <c r="K841" s="211" t="n"/>
      <c r="L841" s="211" t="n"/>
      <c r="M841" s="211" t="n"/>
      <c r="N841" s="211" t="n"/>
      <c r="O841" s="211" t="n"/>
      <c r="P841" s="211" t="n"/>
      <c r="Q841" s="211" t="n"/>
    </row>
    <row r="842" ht="15.75" customHeight="1" s="140">
      <c r="A842" s="211" t="n"/>
      <c r="B842" s="211" t="n"/>
      <c r="C842" s="239" t="n"/>
      <c r="D842" s="239" t="n"/>
      <c r="E842" s="239" t="n"/>
      <c r="F842" s="211" t="n"/>
      <c r="G842" s="211" t="n"/>
      <c r="H842" s="211" t="n"/>
      <c r="I842" s="211" t="n"/>
      <c r="J842" s="211" t="n"/>
      <c r="K842" s="211" t="n"/>
      <c r="L842" s="211" t="n"/>
      <c r="M842" s="211" t="n"/>
      <c r="N842" s="211" t="n"/>
      <c r="O842" s="211" t="n"/>
      <c r="P842" s="211" t="n"/>
      <c r="Q842" s="211" t="n"/>
    </row>
    <row r="843" ht="15.75" customHeight="1" s="140">
      <c r="A843" s="211" t="n"/>
      <c r="B843" s="211" t="n"/>
      <c r="C843" s="239" t="n"/>
      <c r="D843" s="239" t="n"/>
      <c r="E843" s="239" t="n"/>
      <c r="F843" s="211" t="n"/>
      <c r="G843" s="211" t="n"/>
      <c r="H843" s="211" t="n"/>
      <c r="I843" s="211" t="n"/>
      <c r="J843" s="211" t="n"/>
      <c r="K843" s="211" t="n"/>
      <c r="L843" s="211" t="n"/>
      <c r="M843" s="211" t="n"/>
      <c r="N843" s="211" t="n"/>
      <c r="O843" s="211" t="n"/>
      <c r="P843" s="211" t="n"/>
      <c r="Q843" s="211" t="n"/>
    </row>
    <row r="844" ht="15.75" customHeight="1" s="140">
      <c r="A844" s="211" t="n"/>
      <c r="B844" s="211" t="n"/>
      <c r="C844" s="239" t="n"/>
      <c r="D844" s="239" t="n"/>
      <c r="E844" s="239" t="n"/>
      <c r="F844" s="211" t="n"/>
      <c r="G844" s="211" t="n"/>
      <c r="H844" s="211" t="n"/>
      <c r="I844" s="211" t="n"/>
      <c r="J844" s="211" t="n"/>
      <c r="K844" s="211" t="n"/>
      <c r="L844" s="211" t="n"/>
      <c r="M844" s="211" t="n"/>
      <c r="N844" s="211" t="n"/>
      <c r="O844" s="211" t="n"/>
      <c r="P844" s="211" t="n"/>
      <c r="Q844" s="211" t="n"/>
    </row>
    <row r="845" ht="15.75" customHeight="1" s="140">
      <c r="A845" s="211" t="n"/>
      <c r="B845" s="211" t="n"/>
      <c r="C845" s="239" t="n"/>
      <c r="D845" s="239" t="n"/>
      <c r="E845" s="239" t="n"/>
      <c r="F845" s="211" t="n"/>
      <c r="G845" s="211" t="n"/>
      <c r="H845" s="211" t="n"/>
      <c r="I845" s="211" t="n"/>
      <c r="J845" s="211" t="n"/>
      <c r="K845" s="211" t="n"/>
      <c r="L845" s="211" t="n"/>
      <c r="M845" s="211" t="n"/>
      <c r="N845" s="211" t="n"/>
      <c r="O845" s="211" t="n"/>
      <c r="P845" s="211" t="n"/>
      <c r="Q845" s="211" t="n"/>
    </row>
    <row r="846" ht="15.75" customHeight="1" s="140">
      <c r="A846" s="211" t="n"/>
      <c r="B846" s="211" t="n"/>
      <c r="C846" s="239" t="n"/>
      <c r="D846" s="239" t="n"/>
      <c r="E846" s="239" t="n"/>
      <c r="F846" s="211" t="n"/>
      <c r="G846" s="211" t="n"/>
      <c r="H846" s="211" t="n"/>
      <c r="I846" s="211" t="n"/>
      <c r="J846" s="211" t="n"/>
      <c r="K846" s="211" t="n"/>
      <c r="L846" s="211" t="n"/>
      <c r="M846" s="211" t="n"/>
      <c r="N846" s="211" t="n"/>
      <c r="O846" s="211" t="n"/>
      <c r="P846" s="211" t="n"/>
      <c r="Q846" s="211" t="n"/>
    </row>
    <row r="847" ht="15.75" customHeight="1" s="140">
      <c r="A847" s="211" t="n"/>
      <c r="B847" s="211" t="n"/>
      <c r="C847" s="239" t="n"/>
      <c r="D847" s="239" t="n"/>
      <c r="E847" s="239" t="n"/>
      <c r="F847" s="211" t="n"/>
      <c r="G847" s="211" t="n"/>
      <c r="H847" s="211" t="n"/>
      <c r="I847" s="211" t="n"/>
      <c r="J847" s="211" t="n"/>
      <c r="K847" s="211" t="n"/>
      <c r="L847" s="211" t="n"/>
      <c r="M847" s="211" t="n"/>
      <c r="N847" s="211" t="n"/>
      <c r="O847" s="211" t="n"/>
      <c r="P847" s="211" t="n"/>
      <c r="Q847" s="211" t="n"/>
    </row>
    <row r="848" ht="15.75" customHeight="1" s="140">
      <c r="A848" s="211" t="n"/>
      <c r="B848" s="211" t="n"/>
      <c r="C848" s="239" t="n"/>
      <c r="D848" s="239" t="n"/>
      <c r="E848" s="239" t="n"/>
      <c r="F848" s="211" t="n"/>
      <c r="G848" s="211" t="n"/>
      <c r="H848" s="211" t="n"/>
      <c r="I848" s="211" t="n"/>
      <c r="J848" s="211" t="n"/>
      <c r="K848" s="211" t="n"/>
      <c r="L848" s="211" t="n"/>
      <c r="M848" s="211" t="n"/>
      <c r="N848" s="211" t="n"/>
      <c r="O848" s="211" t="n"/>
      <c r="P848" s="211" t="n"/>
      <c r="Q848" s="211" t="n"/>
    </row>
    <row r="849" ht="15.75" customHeight="1" s="140">
      <c r="A849" s="211" t="n"/>
      <c r="B849" s="211" t="n"/>
      <c r="C849" s="239" t="n"/>
      <c r="D849" s="239" t="n"/>
      <c r="E849" s="239" t="n"/>
      <c r="F849" s="211" t="n"/>
      <c r="G849" s="211" t="n"/>
      <c r="H849" s="211" t="n"/>
      <c r="I849" s="211" t="n"/>
      <c r="J849" s="211" t="n"/>
      <c r="K849" s="211" t="n"/>
      <c r="L849" s="211" t="n"/>
      <c r="M849" s="211" t="n"/>
      <c r="N849" s="211" t="n"/>
      <c r="O849" s="211" t="n"/>
      <c r="P849" s="211" t="n"/>
      <c r="Q849" s="211" t="n"/>
    </row>
    <row r="850" ht="15.75" customHeight="1" s="140">
      <c r="A850" s="211" t="n"/>
      <c r="B850" s="211" t="n"/>
      <c r="C850" s="239" t="n"/>
      <c r="D850" s="239" t="n"/>
      <c r="E850" s="239" t="n"/>
      <c r="F850" s="211" t="n"/>
      <c r="G850" s="211" t="n"/>
      <c r="H850" s="211" t="n"/>
      <c r="I850" s="211" t="n"/>
      <c r="J850" s="211" t="n"/>
      <c r="K850" s="211" t="n"/>
      <c r="L850" s="211" t="n"/>
      <c r="M850" s="211" t="n"/>
      <c r="N850" s="211" t="n"/>
      <c r="O850" s="211" t="n"/>
      <c r="P850" s="211" t="n"/>
      <c r="Q850" s="211" t="n"/>
    </row>
    <row r="851" ht="15.75" customHeight="1" s="140">
      <c r="A851" s="211" t="n"/>
      <c r="B851" s="211" t="n"/>
      <c r="C851" s="239" t="n"/>
      <c r="D851" s="239" t="n"/>
      <c r="E851" s="239" t="n"/>
      <c r="F851" s="211" t="n"/>
      <c r="G851" s="211" t="n"/>
      <c r="H851" s="211" t="n"/>
      <c r="I851" s="211" t="n"/>
      <c r="J851" s="211" t="n"/>
      <c r="K851" s="211" t="n"/>
      <c r="L851" s="211" t="n"/>
      <c r="M851" s="211" t="n"/>
      <c r="N851" s="211" t="n"/>
      <c r="O851" s="211" t="n"/>
      <c r="P851" s="211" t="n"/>
      <c r="Q851" s="211" t="n"/>
    </row>
    <row r="852" ht="15.75" customHeight="1" s="140">
      <c r="A852" s="211" t="n"/>
      <c r="B852" s="211" t="n"/>
      <c r="C852" s="239" t="n"/>
      <c r="D852" s="239" t="n"/>
      <c r="E852" s="239" t="n"/>
      <c r="F852" s="211" t="n"/>
      <c r="G852" s="211" t="n"/>
      <c r="H852" s="211" t="n"/>
      <c r="I852" s="211" t="n"/>
      <c r="J852" s="211" t="n"/>
      <c r="K852" s="211" t="n"/>
      <c r="L852" s="211" t="n"/>
      <c r="M852" s="211" t="n"/>
      <c r="N852" s="211" t="n"/>
      <c r="O852" s="211" t="n"/>
      <c r="P852" s="211" t="n"/>
      <c r="Q852" s="211" t="n"/>
    </row>
    <row r="853" ht="15.75" customHeight="1" s="140">
      <c r="A853" s="211" t="n"/>
      <c r="B853" s="211" t="n"/>
      <c r="C853" s="239" t="n"/>
      <c r="D853" s="239" t="n"/>
      <c r="E853" s="239" t="n"/>
      <c r="F853" s="211" t="n"/>
      <c r="G853" s="211" t="n"/>
      <c r="H853" s="211" t="n"/>
      <c r="I853" s="211" t="n"/>
      <c r="J853" s="211" t="n"/>
      <c r="K853" s="211" t="n"/>
      <c r="L853" s="211" t="n"/>
      <c r="M853" s="211" t="n"/>
      <c r="N853" s="211" t="n"/>
      <c r="O853" s="211" t="n"/>
      <c r="P853" s="211" t="n"/>
      <c r="Q853" s="211" t="n"/>
    </row>
    <row r="854" ht="15.75" customHeight="1" s="140">
      <c r="A854" s="211" t="n"/>
      <c r="B854" s="211" t="n"/>
      <c r="C854" s="239" t="n"/>
      <c r="D854" s="239" t="n"/>
      <c r="E854" s="239" t="n"/>
      <c r="F854" s="211" t="n"/>
      <c r="G854" s="211" t="n"/>
      <c r="H854" s="211" t="n"/>
      <c r="I854" s="211" t="n"/>
      <c r="J854" s="211" t="n"/>
      <c r="K854" s="211" t="n"/>
      <c r="L854" s="211" t="n"/>
      <c r="M854" s="211" t="n"/>
      <c r="N854" s="211" t="n"/>
      <c r="O854" s="211" t="n"/>
      <c r="P854" s="211" t="n"/>
      <c r="Q854" s="211" t="n"/>
    </row>
    <row r="855" ht="15.75" customHeight="1" s="140">
      <c r="A855" s="211" t="n"/>
      <c r="B855" s="211" t="n"/>
      <c r="C855" s="239" t="n"/>
      <c r="D855" s="239" t="n"/>
      <c r="E855" s="239" t="n"/>
      <c r="F855" s="211" t="n"/>
      <c r="G855" s="211" t="n"/>
      <c r="H855" s="211" t="n"/>
      <c r="I855" s="211" t="n"/>
      <c r="J855" s="211" t="n"/>
      <c r="K855" s="211" t="n"/>
      <c r="L855" s="211" t="n"/>
      <c r="M855" s="211" t="n"/>
      <c r="N855" s="211" t="n"/>
      <c r="O855" s="211" t="n"/>
      <c r="P855" s="211" t="n"/>
      <c r="Q855" s="211" t="n"/>
    </row>
    <row r="856" ht="15.75" customHeight="1" s="140">
      <c r="A856" s="211" t="n"/>
      <c r="B856" s="211" t="n"/>
      <c r="C856" s="239" t="n"/>
      <c r="D856" s="239" t="n"/>
      <c r="E856" s="239" t="n"/>
      <c r="F856" s="211" t="n"/>
      <c r="G856" s="211" t="n"/>
      <c r="H856" s="211" t="n"/>
      <c r="I856" s="211" t="n"/>
      <c r="J856" s="211" t="n"/>
      <c r="K856" s="211" t="n"/>
      <c r="L856" s="211" t="n"/>
      <c r="M856" s="211" t="n"/>
      <c r="N856" s="211" t="n"/>
      <c r="O856" s="211" t="n"/>
      <c r="P856" s="211" t="n"/>
      <c r="Q856" s="211" t="n"/>
    </row>
    <row r="857" ht="15.75" customHeight="1" s="140">
      <c r="A857" s="211" t="n"/>
      <c r="B857" s="211" t="n"/>
      <c r="C857" s="239" t="n"/>
      <c r="D857" s="239" t="n"/>
      <c r="E857" s="239" t="n"/>
      <c r="F857" s="211" t="n"/>
      <c r="G857" s="211" t="n"/>
      <c r="H857" s="211" t="n"/>
      <c r="I857" s="211" t="n"/>
      <c r="J857" s="211" t="n"/>
      <c r="K857" s="211" t="n"/>
      <c r="L857" s="211" t="n"/>
      <c r="M857" s="211" t="n"/>
      <c r="N857" s="211" t="n"/>
      <c r="O857" s="211" t="n"/>
      <c r="P857" s="211" t="n"/>
      <c r="Q857" s="211" t="n"/>
    </row>
    <row r="858" ht="15.75" customHeight="1" s="140">
      <c r="A858" s="211" t="n"/>
      <c r="B858" s="211" t="n"/>
      <c r="C858" s="239" t="n"/>
      <c r="D858" s="239" t="n"/>
      <c r="E858" s="239" t="n"/>
      <c r="F858" s="211" t="n"/>
      <c r="G858" s="211" t="n"/>
      <c r="H858" s="211" t="n"/>
      <c r="I858" s="211" t="n"/>
      <c r="J858" s="211" t="n"/>
      <c r="K858" s="211" t="n"/>
      <c r="L858" s="211" t="n"/>
      <c r="M858" s="211" t="n"/>
      <c r="N858" s="211" t="n"/>
      <c r="O858" s="211" t="n"/>
      <c r="P858" s="211" t="n"/>
      <c r="Q858" s="211" t="n"/>
    </row>
    <row r="859" ht="15.75" customHeight="1" s="140">
      <c r="A859" s="211" t="n"/>
      <c r="B859" s="211" t="n"/>
      <c r="C859" s="239" t="n"/>
      <c r="D859" s="239" t="n"/>
      <c r="E859" s="239" t="n"/>
      <c r="F859" s="211" t="n"/>
      <c r="G859" s="211" t="n"/>
      <c r="H859" s="211" t="n"/>
      <c r="I859" s="211" t="n"/>
      <c r="J859" s="211" t="n"/>
      <c r="K859" s="211" t="n"/>
      <c r="L859" s="211" t="n"/>
      <c r="M859" s="211" t="n"/>
      <c r="N859" s="211" t="n"/>
      <c r="O859" s="211" t="n"/>
      <c r="P859" s="211" t="n"/>
      <c r="Q859" s="211" t="n"/>
    </row>
    <row r="860" ht="15.75" customHeight="1" s="140">
      <c r="A860" s="211" t="n"/>
      <c r="B860" s="211" t="n"/>
      <c r="C860" s="239" t="n"/>
      <c r="D860" s="239" t="n"/>
      <c r="E860" s="239" t="n"/>
      <c r="F860" s="211" t="n"/>
      <c r="G860" s="211" t="n"/>
      <c r="H860" s="211" t="n"/>
      <c r="I860" s="211" t="n"/>
      <c r="J860" s="211" t="n"/>
      <c r="K860" s="211" t="n"/>
      <c r="L860" s="211" t="n"/>
      <c r="M860" s="211" t="n"/>
      <c r="N860" s="211" t="n"/>
      <c r="O860" s="211" t="n"/>
      <c r="P860" s="211" t="n"/>
      <c r="Q860" s="211" t="n"/>
    </row>
    <row r="861" ht="15.75" customHeight="1" s="140">
      <c r="A861" s="211" t="n"/>
      <c r="B861" s="211" t="n"/>
      <c r="C861" s="239" t="n"/>
      <c r="D861" s="239" t="n"/>
      <c r="E861" s="239" t="n"/>
      <c r="F861" s="211" t="n"/>
      <c r="G861" s="211" t="n"/>
      <c r="H861" s="211" t="n"/>
      <c r="I861" s="211" t="n"/>
      <c r="J861" s="211" t="n"/>
      <c r="K861" s="211" t="n"/>
      <c r="L861" s="211" t="n"/>
      <c r="M861" s="211" t="n"/>
      <c r="N861" s="211" t="n"/>
      <c r="O861" s="211" t="n"/>
      <c r="P861" s="211" t="n"/>
      <c r="Q861" s="211" t="n"/>
    </row>
    <row r="862" ht="15.75" customHeight="1" s="140">
      <c r="A862" s="211" t="n"/>
      <c r="B862" s="211" t="n"/>
      <c r="C862" s="239" t="n"/>
      <c r="D862" s="239" t="n"/>
      <c r="E862" s="239" t="n"/>
      <c r="F862" s="211" t="n"/>
      <c r="G862" s="211" t="n"/>
      <c r="H862" s="211" t="n"/>
      <c r="I862" s="211" t="n"/>
      <c r="J862" s="211" t="n"/>
      <c r="K862" s="211" t="n"/>
      <c r="L862" s="211" t="n"/>
      <c r="M862" s="211" t="n"/>
      <c r="N862" s="211" t="n"/>
      <c r="O862" s="211" t="n"/>
      <c r="P862" s="211" t="n"/>
      <c r="Q862" s="211" t="n"/>
    </row>
    <row r="863" ht="15.75" customHeight="1" s="140">
      <c r="A863" s="211" t="n"/>
      <c r="B863" s="211" t="n"/>
      <c r="C863" s="239" t="n"/>
      <c r="D863" s="239" t="n"/>
      <c r="E863" s="239" t="n"/>
      <c r="F863" s="211" t="n"/>
      <c r="G863" s="211" t="n"/>
      <c r="H863" s="211" t="n"/>
      <c r="I863" s="211" t="n"/>
      <c r="J863" s="211" t="n"/>
      <c r="K863" s="211" t="n"/>
      <c r="L863" s="211" t="n"/>
      <c r="M863" s="211" t="n"/>
      <c r="N863" s="211" t="n"/>
      <c r="O863" s="211" t="n"/>
      <c r="P863" s="211" t="n"/>
      <c r="Q863" s="211" t="n"/>
    </row>
    <row r="864" ht="15.75" customHeight="1" s="140">
      <c r="A864" s="211" t="n"/>
      <c r="B864" s="211" t="n"/>
      <c r="C864" s="239" t="n"/>
      <c r="D864" s="239" t="n"/>
      <c r="E864" s="239" t="n"/>
      <c r="F864" s="211" t="n"/>
      <c r="G864" s="211" t="n"/>
      <c r="H864" s="211" t="n"/>
      <c r="I864" s="211" t="n"/>
      <c r="J864" s="211" t="n"/>
      <c r="K864" s="211" t="n"/>
      <c r="L864" s="211" t="n"/>
      <c r="M864" s="211" t="n"/>
      <c r="N864" s="211" t="n"/>
      <c r="O864" s="211" t="n"/>
      <c r="P864" s="211" t="n"/>
      <c r="Q864" s="211" t="n"/>
    </row>
    <row r="865" ht="15.75" customHeight="1" s="140">
      <c r="A865" s="211" t="n"/>
      <c r="B865" s="211" t="n"/>
      <c r="C865" s="239" t="n"/>
      <c r="D865" s="239" t="n"/>
      <c r="E865" s="239" t="n"/>
      <c r="F865" s="211" t="n"/>
      <c r="G865" s="211" t="n"/>
      <c r="H865" s="211" t="n"/>
      <c r="I865" s="211" t="n"/>
      <c r="J865" s="211" t="n"/>
      <c r="K865" s="211" t="n"/>
      <c r="L865" s="211" t="n"/>
      <c r="M865" s="211" t="n"/>
      <c r="N865" s="211" t="n"/>
      <c r="O865" s="211" t="n"/>
      <c r="P865" s="211" t="n"/>
      <c r="Q865" s="211" t="n"/>
    </row>
    <row r="866" ht="15.75" customHeight="1" s="140">
      <c r="A866" s="211" t="n"/>
      <c r="B866" s="211" t="n"/>
      <c r="C866" s="239" t="n"/>
      <c r="D866" s="239" t="n"/>
      <c r="E866" s="239" t="n"/>
      <c r="F866" s="211" t="n"/>
      <c r="G866" s="211" t="n"/>
      <c r="H866" s="211" t="n"/>
      <c r="I866" s="211" t="n"/>
      <c r="J866" s="211" t="n"/>
      <c r="K866" s="211" t="n"/>
      <c r="L866" s="211" t="n"/>
      <c r="M866" s="211" t="n"/>
      <c r="N866" s="211" t="n"/>
      <c r="O866" s="211" t="n"/>
      <c r="P866" s="211" t="n"/>
      <c r="Q866" s="211" t="n"/>
    </row>
    <row r="867" ht="15.75" customHeight="1" s="140">
      <c r="A867" s="211" t="n"/>
      <c r="B867" s="211" t="n"/>
      <c r="C867" s="239" t="n"/>
      <c r="D867" s="239" t="n"/>
      <c r="E867" s="239" t="n"/>
      <c r="F867" s="211" t="n"/>
      <c r="G867" s="211" t="n"/>
      <c r="H867" s="211" t="n"/>
      <c r="I867" s="211" t="n"/>
      <c r="J867" s="211" t="n"/>
      <c r="K867" s="211" t="n"/>
      <c r="L867" s="211" t="n"/>
      <c r="M867" s="211" t="n"/>
      <c r="N867" s="211" t="n"/>
      <c r="O867" s="211" t="n"/>
      <c r="P867" s="211" t="n"/>
      <c r="Q867" s="211" t="n"/>
    </row>
    <row r="868" ht="15.75" customHeight="1" s="140">
      <c r="A868" s="211" t="n"/>
      <c r="B868" s="211" t="n"/>
      <c r="C868" s="239" t="n"/>
      <c r="D868" s="239" t="n"/>
      <c r="E868" s="239" t="n"/>
      <c r="F868" s="211" t="n"/>
      <c r="G868" s="211" t="n"/>
      <c r="H868" s="211" t="n"/>
      <c r="I868" s="211" t="n"/>
      <c r="J868" s="211" t="n"/>
      <c r="K868" s="211" t="n"/>
      <c r="L868" s="211" t="n"/>
      <c r="M868" s="211" t="n"/>
      <c r="N868" s="211" t="n"/>
      <c r="O868" s="211" t="n"/>
      <c r="P868" s="211" t="n"/>
      <c r="Q868" s="211" t="n"/>
    </row>
    <row r="869" ht="15.75" customHeight="1" s="140">
      <c r="A869" s="211" t="n"/>
      <c r="B869" s="211" t="n"/>
      <c r="C869" s="239" t="n"/>
      <c r="D869" s="239" t="n"/>
      <c r="E869" s="239" t="n"/>
      <c r="F869" s="211" t="n"/>
      <c r="G869" s="211" t="n"/>
      <c r="H869" s="211" t="n"/>
      <c r="I869" s="211" t="n"/>
      <c r="J869" s="211" t="n"/>
      <c r="K869" s="211" t="n"/>
      <c r="L869" s="211" t="n"/>
      <c r="M869" s="211" t="n"/>
      <c r="N869" s="211" t="n"/>
      <c r="O869" s="211" t="n"/>
      <c r="P869" s="211" t="n"/>
      <c r="Q869" s="211" t="n"/>
    </row>
    <row r="870" ht="15.75" customHeight="1" s="140">
      <c r="A870" s="211" t="n"/>
      <c r="B870" s="211" t="n"/>
      <c r="C870" s="239" t="n"/>
      <c r="D870" s="239" t="n"/>
      <c r="E870" s="239" t="n"/>
      <c r="F870" s="211" t="n"/>
      <c r="G870" s="211" t="n"/>
      <c r="H870" s="211" t="n"/>
      <c r="I870" s="211" t="n"/>
      <c r="J870" s="211" t="n"/>
      <c r="K870" s="211" t="n"/>
      <c r="L870" s="211" t="n"/>
      <c r="M870" s="211" t="n"/>
      <c r="N870" s="211" t="n"/>
      <c r="O870" s="211" t="n"/>
      <c r="P870" s="211" t="n"/>
      <c r="Q870" s="211" t="n"/>
    </row>
    <row r="871" ht="15.75" customHeight="1" s="140">
      <c r="A871" s="211" t="n"/>
      <c r="B871" s="211" t="n"/>
      <c r="C871" s="239" t="n"/>
      <c r="D871" s="239" t="n"/>
      <c r="E871" s="239" t="n"/>
      <c r="F871" s="211" t="n"/>
      <c r="G871" s="211" t="n"/>
      <c r="H871" s="211" t="n"/>
      <c r="I871" s="211" t="n"/>
      <c r="J871" s="211" t="n"/>
      <c r="K871" s="211" t="n"/>
      <c r="L871" s="211" t="n"/>
      <c r="M871" s="211" t="n"/>
      <c r="N871" s="211" t="n"/>
      <c r="O871" s="211" t="n"/>
      <c r="P871" s="211" t="n"/>
      <c r="Q871" s="211" t="n"/>
    </row>
    <row r="872" ht="15.75" customHeight="1" s="140">
      <c r="A872" s="211" t="n"/>
      <c r="B872" s="211" t="n"/>
      <c r="C872" s="239" t="n"/>
      <c r="D872" s="239" t="n"/>
      <c r="E872" s="239" t="n"/>
      <c r="F872" s="211" t="n"/>
      <c r="G872" s="211" t="n"/>
      <c r="H872" s="211" t="n"/>
      <c r="I872" s="211" t="n"/>
      <c r="J872" s="211" t="n"/>
      <c r="K872" s="211" t="n"/>
      <c r="L872" s="211" t="n"/>
      <c r="M872" s="211" t="n"/>
      <c r="N872" s="211" t="n"/>
      <c r="O872" s="211" t="n"/>
      <c r="P872" s="211" t="n"/>
      <c r="Q872" s="211" t="n"/>
    </row>
    <row r="873" ht="15.75" customHeight="1" s="140">
      <c r="A873" s="211" t="n"/>
      <c r="B873" s="211" t="n"/>
      <c r="C873" s="239" t="n"/>
      <c r="D873" s="239" t="n"/>
      <c r="E873" s="239" t="n"/>
      <c r="F873" s="211" t="n"/>
      <c r="G873" s="211" t="n"/>
      <c r="H873" s="211" t="n"/>
      <c r="I873" s="211" t="n"/>
      <c r="J873" s="211" t="n"/>
      <c r="K873" s="211" t="n"/>
      <c r="L873" s="211" t="n"/>
      <c r="M873" s="211" t="n"/>
      <c r="N873" s="211" t="n"/>
      <c r="O873" s="211" t="n"/>
      <c r="P873" s="211" t="n"/>
      <c r="Q873" s="211" t="n"/>
    </row>
    <row r="874" ht="15.75" customHeight="1" s="140">
      <c r="A874" s="211" t="n"/>
      <c r="B874" s="211" t="n"/>
      <c r="C874" s="239" t="n"/>
      <c r="D874" s="239" t="n"/>
      <c r="E874" s="239" t="n"/>
      <c r="F874" s="211" t="n"/>
      <c r="G874" s="211" t="n"/>
      <c r="H874" s="211" t="n"/>
      <c r="I874" s="211" t="n"/>
      <c r="J874" s="211" t="n"/>
      <c r="K874" s="211" t="n"/>
      <c r="L874" s="211" t="n"/>
      <c r="M874" s="211" t="n"/>
      <c r="N874" s="211" t="n"/>
      <c r="O874" s="211" t="n"/>
      <c r="P874" s="211" t="n"/>
      <c r="Q874" s="211" t="n"/>
    </row>
    <row r="875" ht="15.75" customHeight="1" s="140">
      <c r="A875" s="211" t="n"/>
      <c r="B875" s="211" t="n"/>
      <c r="C875" s="239" t="n"/>
      <c r="D875" s="239" t="n"/>
      <c r="E875" s="239" t="n"/>
      <c r="F875" s="211" t="n"/>
      <c r="G875" s="211" t="n"/>
      <c r="H875" s="211" t="n"/>
      <c r="I875" s="211" t="n"/>
      <c r="J875" s="211" t="n"/>
      <c r="K875" s="211" t="n"/>
      <c r="L875" s="211" t="n"/>
      <c r="M875" s="211" t="n"/>
      <c r="N875" s="211" t="n"/>
      <c r="O875" s="211" t="n"/>
      <c r="P875" s="211" t="n"/>
      <c r="Q875" s="211" t="n"/>
    </row>
    <row r="876" ht="15.75" customHeight="1" s="140">
      <c r="A876" s="211" t="n"/>
      <c r="B876" s="211" t="n"/>
      <c r="C876" s="239" t="n"/>
      <c r="D876" s="239" t="n"/>
      <c r="E876" s="239" t="n"/>
      <c r="F876" s="211" t="n"/>
      <c r="G876" s="211" t="n"/>
      <c r="H876" s="211" t="n"/>
      <c r="I876" s="211" t="n"/>
      <c r="J876" s="211" t="n"/>
      <c r="K876" s="211" t="n"/>
      <c r="L876" s="211" t="n"/>
      <c r="M876" s="211" t="n"/>
      <c r="N876" s="211" t="n"/>
      <c r="O876" s="211" t="n"/>
      <c r="P876" s="211" t="n"/>
      <c r="Q876" s="211" t="n"/>
    </row>
    <row r="877" ht="15.75" customHeight="1" s="140">
      <c r="A877" s="211" t="n"/>
      <c r="B877" s="211" t="n"/>
      <c r="C877" s="239" t="n"/>
      <c r="D877" s="239" t="n"/>
      <c r="E877" s="239" t="n"/>
      <c r="F877" s="211" t="n"/>
      <c r="G877" s="211" t="n"/>
      <c r="H877" s="211" t="n"/>
      <c r="I877" s="211" t="n"/>
      <c r="J877" s="211" t="n"/>
      <c r="K877" s="211" t="n"/>
      <c r="L877" s="211" t="n"/>
      <c r="M877" s="211" t="n"/>
      <c r="N877" s="211" t="n"/>
      <c r="O877" s="211" t="n"/>
      <c r="P877" s="211" t="n"/>
      <c r="Q877" s="211" t="n"/>
    </row>
    <row r="878" ht="15.75" customHeight="1" s="140">
      <c r="A878" s="211" t="n"/>
      <c r="B878" s="211" t="n"/>
      <c r="C878" s="239" t="n"/>
      <c r="D878" s="239" t="n"/>
      <c r="E878" s="239" t="n"/>
      <c r="F878" s="211" t="n"/>
      <c r="G878" s="211" t="n"/>
      <c r="H878" s="211" t="n"/>
      <c r="I878" s="211" t="n"/>
      <c r="J878" s="211" t="n"/>
      <c r="K878" s="211" t="n"/>
      <c r="L878" s="211" t="n"/>
      <c r="M878" s="211" t="n"/>
      <c r="N878" s="211" t="n"/>
      <c r="O878" s="211" t="n"/>
      <c r="P878" s="211" t="n"/>
      <c r="Q878" s="211" t="n"/>
    </row>
    <row r="879" ht="15.75" customHeight="1" s="140">
      <c r="A879" s="211" t="n"/>
      <c r="B879" s="211" t="n"/>
      <c r="C879" s="239" t="n"/>
      <c r="D879" s="239" t="n"/>
      <c r="E879" s="239" t="n"/>
      <c r="F879" s="211" t="n"/>
      <c r="G879" s="211" t="n"/>
      <c r="H879" s="211" t="n"/>
      <c r="I879" s="211" t="n"/>
      <c r="J879" s="211" t="n"/>
      <c r="K879" s="211" t="n"/>
      <c r="L879" s="211" t="n"/>
      <c r="M879" s="211" t="n"/>
      <c r="N879" s="211" t="n"/>
      <c r="O879" s="211" t="n"/>
      <c r="P879" s="211" t="n"/>
      <c r="Q879" s="211" t="n"/>
    </row>
    <row r="880" ht="15.75" customHeight="1" s="140">
      <c r="A880" s="211" t="n"/>
      <c r="B880" s="211" t="n"/>
      <c r="C880" s="239" t="n"/>
      <c r="D880" s="239" t="n"/>
      <c r="E880" s="239" t="n"/>
      <c r="F880" s="211" t="n"/>
      <c r="G880" s="211" t="n"/>
      <c r="H880" s="211" t="n"/>
      <c r="I880" s="211" t="n"/>
      <c r="J880" s="211" t="n"/>
      <c r="K880" s="211" t="n"/>
      <c r="L880" s="211" t="n"/>
      <c r="M880" s="211" t="n"/>
      <c r="N880" s="211" t="n"/>
      <c r="O880" s="211" t="n"/>
      <c r="P880" s="211" t="n"/>
      <c r="Q880" s="211" t="n"/>
    </row>
    <row r="881" ht="15.75" customHeight="1" s="140">
      <c r="A881" s="211" t="n"/>
      <c r="B881" s="211" t="n"/>
      <c r="C881" s="239" t="n"/>
      <c r="D881" s="239" t="n"/>
      <c r="E881" s="239" t="n"/>
      <c r="F881" s="211" t="n"/>
      <c r="G881" s="211" t="n"/>
      <c r="H881" s="211" t="n"/>
      <c r="I881" s="211" t="n"/>
      <c r="J881" s="211" t="n"/>
      <c r="K881" s="211" t="n"/>
      <c r="L881" s="211" t="n"/>
      <c r="M881" s="211" t="n"/>
      <c r="N881" s="211" t="n"/>
      <c r="O881" s="211" t="n"/>
      <c r="P881" s="211" t="n"/>
      <c r="Q881" s="211" t="n"/>
    </row>
    <row r="882" ht="15.75" customHeight="1" s="140">
      <c r="A882" s="211" t="n"/>
      <c r="B882" s="211" t="n"/>
      <c r="C882" s="239" t="n"/>
      <c r="D882" s="239" t="n"/>
      <c r="E882" s="239" t="n"/>
      <c r="F882" s="211" t="n"/>
      <c r="G882" s="211" t="n"/>
      <c r="H882" s="211" t="n"/>
      <c r="I882" s="211" t="n"/>
      <c r="J882" s="211" t="n"/>
      <c r="K882" s="211" t="n"/>
      <c r="L882" s="211" t="n"/>
      <c r="M882" s="211" t="n"/>
      <c r="N882" s="211" t="n"/>
      <c r="O882" s="211" t="n"/>
      <c r="P882" s="211" t="n"/>
      <c r="Q882" s="211" t="n"/>
    </row>
    <row r="883" ht="15.75" customHeight="1" s="140">
      <c r="A883" s="211" t="n"/>
      <c r="B883" s="211" t="n"/>
      <c r="C883" s="239" t="n"/>
      <c r="D883" s="239" t="n"/>
      <c r="E883" s="239" t="n"/>
      <c r="F883" s="211" t="n"/>
      <c r="G883" s="211" t="n"/>
      <c r="H883" s="211" t="n"/>
      <c r="I883" s="211" t="n"/>
      <c r="J883" s="211" t="n"/>
      <c r="K883" s="211" t="n"/>
      <c r="L883" s="211" t="n"/>
      <c r="M883" s="211" t="n"/>
      <c r="N883" s="211" t="n"/>
      <c r="O883" s="211" t="n"/>
      <c r="P883" s="211" t="n"/>
      <c r="Q883" s="211" t="n"/>
    </row>
    <row r="884" ht="15.75" customHeight="1" s="140">
      <c r="A884" s="211" t="n"/>
      <c r="B884" s="211" t="n"/>
      <c r="C884" s="239" t="n"/>
      <c r="D884" s="239" t="n"/>
      <c r="E884" s="239" t="n"/>
      <c r="F884" s="211" t="n"/>
      <c r="G884" s="211" t="n"/>
      <c r="H884" s="211" t="n"/>
      <c r="I884" s="211" t="n"/>
      <c r="J884" s="211" t="n"/>
      <c r="K884" s="211" t="n"/>
      <c r="L884" s="211" t="n"/>
      <c r="M884" s="211" t="n"/>
      <c r="N884" s="211" t="n"/>
      <c r="O884" s="211" t="n"/>
      <c r="P884" s="211" t="n"/>
      <c r="Q884" s="211" t="n"/>
    </row>
    <row r="885" ht="15.75" customHeight="1" s="140">
      <c r="A885" s="211" t="n"/>
      <c r="B885" s="211" t="n"/>
      <c r="C885" s="239" t="n"/>
      <c r="D885" s="239" t="n"/>
      <c r="E885" s="239" t="n"/>
      <c r="F885" s="211" t="n"/>
      <c r="G885" s="211" t="n"/>
      <c r="H885" s="211" t="n"/>
      <c r="I885" s="211" t="n"/>
      <c r="J885" s="211" t="n"/>
      <c r="K885" s="211" t="n"/>
      <c r="L885" s="211" t="n"/>
      <c r="M885" s="211" t="n"/>
      <c r="N885" s="211" t="n"/>
      <c r="O885" s="211" t="n"/>
      <c r="P885" s="211" t="n"/>
      <c r="Q885" s="211" t="n"/>
    </row>
    <row r="886" ht="15.75" customHeight="1" s="140">
      <c r="A886" s="211" t="n"/>
      <c r="B886" s="211" t="n"/>
      <c r="C886" s="239" t="n"/>
      <c r="D886" s="239" t="n"/>
      <c r="E886" s="239" t="n"/>
      <c r="F886" s="211" t="n"/>
      <c r="G886" s="211" t="n"/>
      <c r="H886" s="211" t="n"/>
      <c r="I886" s="211" t="n"/>
      <c r="J886" s="211" t="n"/>
      <c r="K886" s="211" t="n"/>
      <c r="L886" s="211" t="n"/>
      <c r="M886" s="211" t="n"/>
      <c r="N886" s="211" t="n"/>
      <c r="O886" s="211" t="n"/>
      <c r="P886" s="211" t="n"/>
      <c r="Q886" s="211" t="n"/>
    </row>
    <row r="887" ht="15.75" customHeight="1" s="140">
      <c r="A887" s="211" t="n"/>
      <c r="B887" s="211" t="n"/>
      <c r="C887" s="239" t="n"/>
      <c r="D887" s="239" t="n"/>
      <c r="E887" s="239" t="n"/>
      <c r="F887" s="211" t="n"/>
      <c r="G887" s="211" t="n"/>
      <c r="H887" s="211" t="n"/>
      <c r="I887" s="211" t="n"/>
      <c r="J887" s="211" t="n"/>
      <c r="K887" s="211" t="n"/>
      <c r="L887" s="211" t="n"/>
      <c r="M887" s="211" t="n"/>
      <c r="N887" s="211" t="n"/>
      <c r="O887" s="211" t="n"/>
      <c r="P887" s="211" t="n"/>
      <c r="Q887" s="211" t="n"/>
    </row>
    <row r="888" ht="15.75" customHeight="1" s="140">
      <c r="A888" s="211" t="n"/>
      <c r="B888" s="211" t="n"/>
      <c r="C888" s="239" t="n"/>
      <c r="D888" s="239" t="n"/>
      <c r="E888" s="239" t="n"/>
      <c r="F888" s="211" t="n"/>
      <c r="G888" s="211" t="n"/>
      <c r="H888" s="211" t="n"/>
      <c r="I888" s="211" t="n"/>
      <c r="J888" s="211" t="n"/>
      <c r="K888" s="211" t="n"/>
      <c r="L888" s="211" t="n"/>
      <c r="M888" s="211" t="n"/>
      <c r="N888" s="211" t="n"/>
      <c r="O888" s="211" t="n"/>
      <c r="P888" s="211" t="n"/>
      <c r="Q888" s="211" t="n"/>
    </row>
    <row r="889" ht="15.75" customHeight="1" s="140">
      <c r="A889" s="211" t="n"/>
      <c r="B889" s="211" t="n"/>
      <c r="C889" s="239" t="n"/>
      <c r="D889" s="239" t="n"/>
      <c r="E889" s="239" t="n"/>
      <c r="F889" s="211" t="n"/>
      <c r="G889" s="211" t="n"/>
      <c r="H889" s="211" t="n"/>
      <c r="I889" s="211" t="n"/>
      <c r="J889" s="211" t="n"/>
      <c r="K889" s="211" t="n"/>
      <c r="L889" s="211" t="n"/>
      <c r="M889" s="211" t="n"/>
      <c r="N889" s="211" t="n"/>
      <c r="O889" s="211" t="n"/>
      <c r="P889" s="211" t="n"/>
      <c r="Q889" s="211" t="n"/>
    </row>
    <row r="890" ht="15.75" customHeight="1" s="140">
      <c r="A890" s="211" t="n"/>
      <c r="B890" s="211" t="n"/>
      <c r="C890" s="239" t="n"/>
      <c r="D890" s="239" t="n"/>
      <c r="E890" s="239" t="n"/>
      <c r="F890" s="211" t="n"/>
      <c r="G890" s="211" t="n"/>
      <c r="H890" s="211" t="n"/>
      <c r="I890" s="211" t="n"/>
      <c r="J890" s="211" t="n"/>
      <c r="K890" s="211" t="n"/>
      <c r="L890" s="211" t="n"/>
      <c r="M890" s="211" t="n"/>
      <c r="N890" s="211" t="n"/>
      <c r="O890" s="211" t="n"/>
      <c r="P890" s="211" t="n"/>
      <c r="Q890" s="211" t="n"/>
    </row>
    <row r="891" ht="15.75" customHeight="1" s="140">
      <c r="A891" s="211" t="n"/>
      <c r="B891" s="211" t="n"/>
      <c r="C891" s="239" t="n"/>
      <c r="D891" s="239" t="n"/>
      <c r="E891" s="239" t="n"/>
      <c r="F891" s="211" t="n"/>
      <c r="G891" s="211" t="n"/>
      <c r="H891" s="211" t="n"/>
      <c r="I891" s="211" t="n"/>
      <c r="J891" s="211" t="n"/>
      <c r="K891" s="211" t="n"/>
      <c r="L891" s="211" t="n"/>
      <c r="M891" s="211" t="n"/>
      <c r="N891" s="211" t="n"/>
      <c r="O891" s="211" t="n"/>
      <c r="P891" s="211" t="n"/>
      <c r="Q891" s="211" t="n"/>
    </row>
    <row r="892" ht="15.75" customHeight="1" s="140">
      <c r="A892" s="211" t="n"/>
      <c r="B892" s="211" t="n"/>
      <c r="C892" s="239" t="n"/>
      <c r="D892" s="239" t="n"/>
      <c r="E892" s="239" t="n"/>
      <c r="F892" s="211" t="n"/>
      <c r="G892" s="211" t="n"/>
      <c r="H892" s="211" t="n"/>
      <c r="I892" s="211" t="n"/>
      <c r="J892" s="211" t="n"/>
      <c r="K892" s="211" t="n"/>
      <c r="L892" s="211" t="n"/>
      <c r="M892" s="211" t="n"/>
      <c r="N892" s="211" t="n"/>
      <c r="O892" s="211" t="n"/>
      <c r="P892" s="211" t="n"/>
      <c r="Q892" s="211" t="n"/>
    </row>
    <row r="893" ht="15.75" customHeight="1" s="140">
      <c r="A893" s="211" t="n"/>
      <c r="B893" s="211" t="n"/>
      <c r="C893" s="239" t="n"/>
      <c r="D893" s="239" t="n"/>
      <c r="E893" s="239" t="n"/>
      <c r="F893" s="211" t="n"/>
      <c r="G893" s="211" t="n"/>
      <c r="H893" s="211" t="n"/>
      <c r="I893" s="211" t="n"/>
      <c r="J893" s="211" t="n"/>
      <c r="K893" s="211" t="n"/>
      <c r="L893" s="211" t="n"/>
      <c r="M893" s="211" t="n"/>
      <c r="N893" s="211" t="n"/>
      <c r="O893" s="211" t="n"/>
      <c r="P893" s="211" t="n"/>
      <c r="Q893" s="211" t="n"/>
    </row>
    <row r="894" ht="15.75" customHeight="1" s="140">
      <c r="A894" s="211" t="n"/>
      <c r="B894" s="211" t="n"/>
      <c r="C894" s="239" t="n"/>
      <c r="D894" s="239" t="n"/>
      <c r="E894" s="239" t="n"/>
      <c r="F894" s="211" t="n"/>
      <c r="G894" s="211" t="n"/>
      <c r="H894" s="211" t="n"/>
      <c r="I894" s="211" t="n"/>
      <c r="J894" s="211" t="n"/>
      <c r="K894" s="211" t="n"/>
      <c r="L894" s="211" t="n"/>
      <c r="M894" s="211" t="n"/>
      <c r="N894" s="211" t="n"/>
      <c r="O894" s="211" t="n"/>
      <c r="P894" s="211" t="n"/>
      <c r="Q894" s="211" t="n"/>
    </row>
    <row r="895" ht="15.75" customHeight="1" s="140">
      <c r="A895" s="211" t="n"/>
      <c r="B895" s="211" t="n"/>
      <c r="C895" s="239" t="n"/>
      <c r="D895" s="239" t="n"/>
      <c r="E895" s="239" t="n"/>
      <c r="F895" s="211" t="n"/>
      <c r="G895" s="211" t="n"/>
      <c r="H895" s="211" t="n"/>
      <c r="I895" s="211" t="n"/>
      <c r="J895" s="211" t="n"/>
      <c r="K895" s="211" t="n"/>
      <c r="L895" s="211" t="n"/>
      <c r="M895" s="211" t="n"/>
      <c r="N895" s="211" t="n"/>
      <c r="O895" s="211" t="n"/>
      <c r="P895" s="211" t="n"/>
      <c r="Q895" s="211" t="n"/>
    </row>
    <row r="896" ht="15.75" customHeight="1" s="140">
      <c r="A896" s="211" t="n"/>
      <c r="B896" s="211" t="n"/>
      <c r="C896" s="239" t="n"/>
      <c r="D896" s="239" t="n"/>
      <c r="E896" s="239" t="n"/>
      <c r="F896" s="211" t="n"/>
      <c r="G896" s="211" t="n"/>
      <c r="H896" s="211" t="n"/>
      <c r="I896" s="211" t="n"/>
      <c r="J896" s="211" t="n"/>
      <c r="K896" s="211" t="n"/>
      <c r="L896" s="211" t="n"/>
      <c r="M896" s="211" t="n"/>
      <c r="N896" s="211" t="n"/>
      <c r="O896" s="211" t="n"/>
      <c r="P896" s="211" t="n"/>
      <c r="Q896" s="211" t="n"/>
    </row>
    <row r="897" ht="15.75" customHeight="1" s="140">
      <c r="A897" s="211" t="n"/>
      <c r="B897" s="211" t="n"/>
      <c r="C897" s="239" t="n"/>
      <c r="D897" s="239" t="n"/>
      <c r="E897" s="239" t="n"/>
      <c r="F897" s="211" t="n"/>
      <c r="G897" s="211" t="n"/>
      <c r="H897" s="211" t="n"/>
      <c r="I897" s="211" t="n"/>
      <c r="J897" s="211" t="n"/>
      <c r="K897" s="211" t="n"/>
      <c r="L897" s="211" t="n"/>
      <c r="M897" s="211" t="n"/>
      <c r="N897" s="211" t="n"/>
      <c r="O897" s="211" t="n"/>
      <c r="P897" s="211" t="n"/>
      <c r="Q897" s="211" t="n"/>
    </row>
    <row r="898" ht="15.75" customHeight="1" s="140">
      <c r="A898" s="211" t="n"/>
      <c r="B898" s="211" t="n"/>
      <c r="C898" s="239" t="n"/>
      <c r="D898" s="239" t="n"/>
      <c r="E898" s="239" t="n"/>
      <c r="F898" s="211" t="n"/>
      <c r="G898" s="211" t="n"/>
      <c r="H898" s="211" t="n"/>
      <c r="I898" s="211" t="n"/>
      <c r="J898" s="211" t="n"/>
      <c r="K898" s="211" t="n"/>
      <c r="L898" s="211" t="n"/>
      <c r="M898" s="211" t="n"/>
      <c r="N898" s="211" t="n"/>
      <c r="O898" s="211" t="n"/>
      <c r="P898" s="211" t="n"/>
      <c r="Q898" s="211" t="n"/>
    </row>
    <row r="899" ht="15.75" customHeight="1" s="140">
      <c r="A899" s="211" t="n"/>
      <c r="B899" s="211" t="n"/>
      <c r="C899" s="239" t="n"/>
      <c r="D899" s="239" t="n"/>
      <c r="E899" s="239" t="n"/>
      <c r="F899" s="211" t="n"/>
      <c r="G899" s="211" t="n"/>
      <c r="H899" s="211" t="n"/>
      <c r="I899" s="211" t="n"/>
      <c r="J899" s="211" t="n"/>
      <c r="K899" s="211" t="n"/>
      <c r="L899" s="211" t="n"/>
      <c r="M899" s="211" t="n"/>
      <c r="N899" s="211" t="n"/>
      <c r="O899" s="211" t="n"/>
      <c r="P899" s="211" t="n"/>
      <c r="Q899" s="211" t="n"/>
    </row>
    <row r="900" ht="15.75" customHeight="1" s="140">
      <c r="A900" s="211" t="n"/>
      <c r="B900" s="211" t="n"/>
      <c r="C900" s="239" t="n"/>
      <c r="D900" s="239" t="n"/>
      <c r="E900" s="239" t="n"/>
      <c r="F900" s="211" t="n"/>
      <c r="G900" s="211" t="n"/>
      <c r="H900" s="211" t="n"/>
      <c r="I900" s="211" t="n"/>
      <c r="J900" s="211" t="n"/>
      <c r="K900" s="211" t="n"/>
      <c r="L900" s="211" t="n"/>
      <c r="M900" s="211" t="n"/>
      <c r="N900" s="211" t="n"/>
      <c r="O900" s="211" t="n"/>
      <c r="P900" s="211" t="n"/>
      <c r="Q900" s="211" t="n"/>
    </row>
    <row r="901" ht="15.75" customHeight="1" s="140">
      <c r="A901" s="211" t="n"/>
      <c r="B901" s="211" t="n"/>
      <c r="C901" s="239" t="n"/>
      <c r="D901" s="239" t="n"/>
      <c r="E901" s="239" t="n"/>
      <c r="F901" s="211" t="n"/>
      <c r="G901" s="211" t="n"/>
      <c r="H901" s="211" t="n"/>
      <c r="I901" s="211" t="n"/>
      <c r="J901" s="211" t="n"/>
      <c r="K901" s="211" t="n"/>
      <c r="L901" s="211" t="n"/>
      <c r="M901" s="211" t="n"/>
      <c r="N901" s="211" t="n"/>
      <c r="O901" s="211" t="n"/>
      <c r="P901" s="211" t="n"/>
      <c r="Q901" s="211" t="n"/>
    </row>
    <row r="902" ht="15.75" customHeight="1" s="140">
      <c r="A902" s="211" t="n"/>
      <c r="B902" s="211" t="n"/>
      <c r="C902" s="239" t="n"/>
      <c r="D902" s="239" t="n"/>
      <c r="E902" s="239" t="n"/>
      <c r="F902" s="211" t="n"/>
      <c r="G902" s="211" t="n"/>
      <c r="H902" s="211" t="n"/>
      <c r="I902" s="211" t="n"/>
      <c r="J902" s="211" t="n"/>
      <c r="K902" s="211" t="n"/>
      <c r="L902" s="211" t="n"/>
      <c r="M902" s="211" t="n"/>
      <c r="N902" s="211" t="n"/>
      <c r="O902" s="211" t="n"/>
      <c r="P902" s="211" t="n"/>
      <c r="Q902" s="211" t="n"/>
    </row>
    <row r="903" ht="15.75" customHeight="1" s="140">
      <c r="A903" s="211" t="n"/>
      <c r="B903" s="211" t="n"/>
      <c r="C903" s="239" t="n"/>
      <c r="D903" s="239" t="n"/>
      <c r="E903" s="239" t="n"/>
      <c r="F903" s="211" t="n"/>
      <c r="G903" s="211" t="n"/>
      <c r="H903" s="211" t="n"/>
      <c r="I903" s="211" t="n"/>
      <c r="J903" s="211" t="n"/>
      <c r="K903" s="211" t="n"/>
      <c r="L903" s="211" t="n"/>
      <c r="M903" s="211" t="n"/>
      <c r="N903" s="211" t="n"/>
      <c r="O903" s="211" t="n"/>
      <c r="P903" s="211" t="n"/>
      <c r="Q903" s="211" t="n"/>
    </row>
    <row r="904" ht="15.75" customHeight="1" s="140">
      <c r="A904" s="211" t="n"/>
      <c r="B904" s="211" t="n"/>
      <c r="C904" s="239" t="n"/>
      <c r="D904" s="239" t="n"/>
      <c r="E904" s="239" t="n"/>
      <c r="F904" s="211" t="n"/>
      <c r="G904" s="211" t="n"/>
      <c r="H904" s="211" t="n"/>
      <c r="I904" s="211" t="n"/>
      <c r="J904" s="211" t="n"/>
      <c r="K904" s="211" t="n"/>
      <c r="L904" s="211" t="n"/>
      <c r="M904" s="211" t="n"/>
      <c r="N904" s="211" t="n"/>
      <c r="O904" s="211" t="n"/>
      <c r="P904" s="211" t="n"/>
      <c r="Q904" s="211" t="n"/>
    </row>
    <row r="905" ht="15.75" customHeight="1" s="140">
      <c r="A905" s="211" t="n"/>
      <c r="B905" s="211" t="n"/>
      <c r="C905" s="239" t="n"/>
      <c r="D905" s="239" t="n"/>
      <c r="E905" s="239" t="n"/>
      <c r="F905" s="211" t="n"/>
      <c r="G905" s="211" t="n"/>
      <c r="H905" s="211" t="n"/>
      <c r="I905" s="211" t="n"/>
      <c r="J905" s="211" t="n"/>
      <c r="K905" s="211" t="n"/>
      <c r="L905" s="211" t="n"/>
      <c r="M905" s="211" t="n"/>
      <c r="N905" s="211" t="n"/>
      <c r="O905" s="211" t="n"/>
      <c r="P905" s="211" t="n"/>
      <c r="Q905" s="211" t="n"/>
    </row>
    <row r="906" ht="15.75" customHeight="1" s="140">
      <c r="A906" s="211" t="n"/>
      <c r="B906" s="211" t="n"/>
      <c r="C906" s="239" t="n"/>
      <c r="D906" s="239" t="n"/>
      <c r="E906" s="239" t="n"/>
      <c r="F906" s="211" t="n"/>
      <c r="G906" s="211" t="n"/>
      <c r="H906" s="211" t="n"/>
      <c r="I906" s="211" t="n"/>
      <c r="J906" s="211" t="n"/>
      <c r="K906" s="211" t="n"/>
      <c r="L906" s="211" t="n"/>
      <c r="M906" s="211" t="n"/>
      <c r="N906" s="211" t="n"/>
      <c r="O906" s="211" t="n"/>
      <c r="P906" s="211" t="n"/>
      <c r="Q906" s="211" t="n"/>
    </row>
    <row r="907" ht="15.75" customHeight="1" s="140">
      <c r="A907" s="211" t="n"/>
      <c r="B907" s="211" t="n"/>
      <c r="C907" s="239" t="n"/>
      <c r="D907" s="239" t="n"/>
      <c r="E907" s="239" t="n"/>
      <c r="F907" s="211" t="n"/>
      <c r="G907" s="211" t="n"/>
      <c r="H907" s="211" t="n"/>
      <c r="I907" s="211" t="n"/>
      <c r="J907" s="211" t="n"/>
      <c r="K907" s="211" t="n"/>
      <c r="L907" s="211" t="n"/>
      <c r="M907" s="211" t="n"/>
      <c r="N907" s="211" t="n"/>
      <c r="O907" s="211" t="n"/>
      <c r="P907" s="211" t="n"/>
      <c r="Q907" s="211" t="n"/>
    </row>
    <row r="908" ht="15.75" customHeight="1" s="140">
      <c r="A908" s="211" t="n"/>
      <c r="B908" s="211" t="n"/>
      <c r="C908" s="239" t="n"/>
      <c r="D908" s="239" t="n"/>
      <c r="E908" s="239" t="n"/>
      <c r="F908" s="211" t="n"/>
      <c r="G908" s="211" t="n"/>
      <c r="H908" s="211" t="n"/>
      <c r="I908" s="211" t="n"/>
      <c r="J908" s="211" t="n"/>
      <c r="K908" s="211" t="n"/>
      <c r="L908" s="211" t="n"/>
      <c r="M908" s="211" t="n"/>
      <c r="N908" s="211" t="n"/>
      <c r="O908" s="211" t="n"/>
      <c r="P908" s="211" t="n"/>
      <c r="Q908" s="211" t="n"/>
    </row>
    <row r="909" ht="15.75" customHeight="1" s="140">
      <c r="A909" s="211" t="n"/>
      <c r="B909" s="211" t="n"/>
      <c r="C909" s="239" t="n"/>
      <c r="D909" s="239" t="n"/>
      <c r="E909" s="239" t="n"/>
      <c r="F909" s="211" t="n"/>
      <c r="G909" s="211" t="n"/>
      <c r="H909" s="211" t="n"/>
      <c r="I909" s="211" t="n"/>
      <c r="J909" s="211" t="n"/>
      <c r="K909" s="211" t="n"/>
      <c r="L909" s="211" t="n"/>
      <c r="M909" s="211" t="n"/>
      <c r="N909" s="211" t="n"/>
      <c r="O909" s="211" t="n"/>
      <c r="P909" s="211" t="n"/>
      <c r="Q909" s="211" t="n"/>
    </row>
    <row r="910" ht="15.75" customHeight="1" s="140">
      <c r="A910" s="211" t="n"/>
      <c r="B910" s="211" t="n"/>
      <c r="C910" s="239" t="n"/>
      <c r="D910" s="239" t="n"/>
      <c r="E910" s="239" t="n"/>
      <c r="F910" s="211" t="n"/>
      <c r="G910" s="211" t="n"/>
      <c r="H910" s="211" t="n"/>
      <c r="I910" s="211" t="n"/>
      <c r="J910" s="211" t="n"/>
      <c r="K910" s="211" t="n"/>
      <c r="L910" s="211" t="n"/>
      <c r="M910" s="211" t="n"/>
      <c r="N910" s="211" t="n"/>
      <c r="O910" s="211" t="n"/>
      <c r="P910" s="211" t="n"/>
      <c r="Q910" s="211" t="n"/>
    </row>
    <row r="911" ht="15.75" customHeight="1" s="140">
      <c r="A911" s="211" t="n"/>
      <c r="B911" s="211" t="n"/>
      <c r="C911" s="239" t="n"/>
      <c r="D911" s="239" t="n"/>
      <c r="E911" s="239" t="n"/>
      <c r="F911" s="211" t="n"/>
      <c r="G911" s="211" t="n"/>
      <c r="H911" s="211" t="n"/>
      <c r="I911" s="211" t="n"/>
      <c r="J911" s="211" t="n"/>
      <c r="K911" s="211" t="n"/>
      <c r="L911" s="211" t="n"/>
      <c r="M911" s="211" t="n"/>
      <c r="N911" s="211" t="n"/>
      <c r="O911" s="211" t="n"/>
      <c r="P911" s="211" t="n"/>
      <c r="Q911" s="211" t="n"/>
    </row>
    <row r="912" ht="15.75" customHeight="1" s="140">
      <c r="A912" s="211" t="n"/>
      <c r="B912" s="211" t="n"/>
      <c r="C912" s="239" t="n"/>
      <c r="D912" s="239" t="n"/>
      <c r="E912" s="239" t="n"/>
      <c r="F912" s="211" t="n"/>
      <c r="G912" s="211" t="n"/>
      <c r="H912" s="211" t="n"/>
      <c r="I912" s="211" t="n"/>
      <c r="J912" s="211" t="n"/>
      <c r="K912" s="211" t="n"/>
      <c r="L912" s="211" t="n"/>
      <c r="M912" s="211" t="n"/>
      <c r="N912" s="211" t="n"/>
      <c r="O912" s="211" t="n"/>
      <c r="P912" s="211" t="n"/>
      <c r="Q912" s="211" t="n"/>
    </row>
    <row r="913" ht="15.75" customHeight="1" s="140">
      <c r="A913" s="211" t="n"/>
      <c r="B913" s="211" t="n"/>
      <c r="C913" s="239" t="n"/>
      <c r="D913" s="239" t="n"/>
      <c r="E913" s="239" t="n"/>
      <c r="F913" s="211" t="n"/>
      <c r="G913" s="211" t="n"/>
      <c r="H913" s="211" t="n"/>
      <c r="I913" s="211" t="n"/>
      <c r="J913" s="211" t="n"/>
      <c r="K913" s="211" t="n"/>
      <c r="L913" s="211" t="n"/>
      <c r="M913" s="211" t="n"/>
      <c r="N913" s="211" t="n"/>
      <c r="O913" s="211" t="n"/>
      <c r="P913" s="211" t="n"/>
      <c r="Q913" s="211" t="n"/>
    </row>
    <row r="914" ht="15.75" customHeight="1" s="140">
      <c r="A914" s="211" t="n"/>
      <c r="B914" s="211" t="n"/>
      <c r="C914" s="239" t="n"/>
      <c r="D914" s="239" t="n"/>
      <c r="E914" s="239" t="n"/>
      <c r="F914" s="211" t="n"/>
      <c r="G914" s="211" t="n"/>
      <c r="H914" s="211" t="n"/>
      <c r="I914" s="211" t="n"/>
      <c r="J914" s="211" t="n"/>
      <c r="K914" s="211" t="n"/>
      <c r="L914" s="211" t="n"/>
      <c r="M914" s="211" t="n"/>
      <c r="N914" s="211" t="n"/>
      <c r="O914" s="211" t="n"/>
      <c r="P914" s="211" t="n"/>
      <c r="Q914" s="211" t="n"/>
    </row>
    <row r="915" ht="15.75" customHeight="1" s="140">
      <c r="A915" s="211" t="n"/>
      <c r="B915" s="211" t="n"/>
      <c r="C915" s="239" t="n"/>
      <c r="D915" s="239" t="n"/>
      <c r="E915" s="239" t="n"/>
      <c r="F915" s="211" t="n"/>
      <c r="G915" s="211" t="n"/>
      <c r="H915" s="211" t="n"/>
      <c r="I915" s="211" t="n"/>
      <c r="J915" s="211" t="n"/>
      <c r="K915" s="211" t="n"/>
      <c r="L915" s="211" t="n"/>
      <c r="M915" s="211" t="n"/>
      <c r="N915" s="211" t="n"/>
      <c r="O915" s="211" t="n"/>
      <c r="P915" s="211" t="n"/>
      <c r="Q915" s="211" t="n"/>
    </row>
    <row r="916" ht="15.75" customHeight="1" s="140">
      <c r="A916" s="211" t="n"/>
      <c r="B916" s="211" t="n"/>
      <c r="C916" s="239" t="n"/>
      <c r="D916" s="239" t="n"/>
      <c r="E916" s="239" t="n"/>
      <c r="F916" s="211" t="n"/>
      <c r="G916" s="211" t="n"/>
      <c r="H916" s="211" t="n"/>
      <c r="I916" s="211" t="n"/>
      <c r="J916" s="211" t="n"/>
      <c r="K916" s="211" t="n"/>
      <c r="L916" s="211" t="n"/>
      <c r="M916" s="211" t="n"/>
      <c r="N916" s="211" t="n"/>
      <c r="O916" s="211" t="n"/>
      <c r="P916" s="211" t="n"/>
      <c r="Q916" s="211" t="n"/>
    </row>
    <row r="917" ht="15.75" customHeight="1" s="140">
      <c r="A917" s="211" t="n"/>
      <c r="B917" s="211" t="n"/>
      <c r="C917" s="239" t="n"/>
      <c r="D917" s="239" t="n"/>
      <c r="E917" s="239" t="n"/>
      <c r="F917" s="211" t="n"/>
      <c r="G917" s="211" t="n"/>
      <c r="H917" s="211" t="n"/>
      <c r="I917" s="211" t="n"/>
      <c r="J917" s="211" t="n"/>
      <c r="K917" s="211" t="n"/>
      <c r="L917" s="211" t="n"/>
      <c r="M917" s="211" t="n"/>
      <c r="N917" s="211" t="n"/>
      <c r="O917" s="211" t="n"/>
      <c r="P917" s="211" t="n"/>
      <c r="Q917" s="211" t="n"/>
    </row>
    <row r="918" ht="15.75" customHeight="1" s="140">
      <c r="A918" s="211" t="n"/>
      <c r="B918" s="211" t="n"/>
      <c r="C918" s="239" t="n"/>
      <c r="D918" s="239" t="n"/>
      <c r="E918" s="239" t="n"/>
      <c r="F918" s="211" t="n"/>
      <c r="G918" s="211" t="n"/>
      <c r="H918" s="211" t="n"/>
      <c r="I918" s="211" t="n"/>
      <c r="J918" s="211" t="n"/>
      <c r="K918" s="211" t="n"/>
      <c r="L918" s="211" t="n"/>
      <c r="M918" s="211" t="n"/>
      <c r="N918" s="211" t="n"/>
      <c r="O918" s="211" t="n"/>
      <c r="P918" s="211" t="n"/>
      <c r="Q918" s="211" t="n"/>
    </row>
    <row r="919" ht="15.75" customHeight="1" s="140">
      <c r="A919" s="211" t="n"/>
      <c r="B919" s="211" t="n"/>
      <c r="C919" s="239" t="n"/>
      <c r="D919" s="239" t="n"/>
      <c r="E919" s="239" t="n"/>
      <c r="F919" s="211" t="n"/>
      <c r="G919" s="211" t="n"/>
      <c r="H919" s="211" t="n"/>
      <c r="I919" s="211" t="n"/>
      <c r="J919" s="211" t="n"/>
      <c r="K919" s="211" t="n"/>
      <c r="L919" s="211" t="n"/>
      <c r="M919" s="211" t="n"/>
      <c r="N919" s="211" t="n"/>
      <c r="O919" s="211" t="n"/>
      <c r="P919" s="211" t="n"/>
      <c r="Q919" s="211" t="n"/>
    </row>
    <row r="920" ht="15.75" customHeight="1" s="140">
      <c r="A920" s="211" t="n"/>
      <c r="B920" s="211" t="n"/>
      <c r="C920" s="239" t="n"/>
      <c r="D920" s="239" t="n"/>
      <c r="E920" s="239" t="n"/>
      <c r="F920" s="211" t="n"/>
      <c r="G920" s="211" t="n"/>
      <c r="H920" s="211" t="n"/>
      <c r="I920" s="211" t="n"/>
      <c r="J920" s="211" t="n"/>
      <c r="K920" s="211" t="n"/>
      <c r="L920" s="211" t="n"/>
      <c r="M920" s="211" t="n"/>
      <c r="N920" s="211" t="n"/>
      <c r="O920" s="211" t="n"/>
      <c r="P920" s="211" t="n"/>
      <c r="Q920" s="211" t="n"/>
    </row>
    <row r="921" ht="15.75" customHeight="1" s="140">
      <c r="A921" s="211" t="n"/>
      <c r="B921" s="211" t="n"/>
      <c r="C921" s="239" t="n"/>
      <c r="D921" s="239" t="n"/>
      <c r="E921" s="239" t="n"/>
      <c r="F921" s="211" t="n"/>
      <c r="G921" s="211" t="n"/>
      <c r="H921" s="211" t="n"/>
      <c r="I921" s="211" t="n"/>
      <c r="J921" s="211" t="n"/>
      <c r="K921" s="211" t="n"/>
      <c r="L921" s="211" t="n"/>
      <c r="M921" s="211" t="n"/>
      <c r="N921" s="211" t="n"/>
      <c r="O921" s="211" t="n"/>
      <c r="P921" s="211" t="n"/>
      <c r="Q921" s="211" t="n"/>
    </row>
    <row r="922" ht="15.75" customHeight="1" s="140">
      <c r="A922" s="211" t="n"/>
      <c r="B922" s="211" t="n"/>
      <c r="C922" s="239" t="n"/>
      <c r="D922" s="239" t="n"/>
      <c r="E922" s="239" t="n"/>
      <c r="F922" s="211" t="n"/>
      <c r="G922" s="211" t="n"/>
      <c r="H922" s="211" t="n"/>
      <c r="I922" s="211" t="n"/>
      <c r="J922" s="211" t="n"/>
      <c r="K922" s="211" t="n"/>
      <c r="L922" s="211" t="n"/>
      <c r="M922" s="211" t="n"/>
      <c r="N922" s="211" t="n"/>
      <c r="O922" s="211" t="n"/>
      <c r="P922" s="211" t="n"/>
      <c r="Q922" s="211" t="n"/>
    </row>
    <row r="923" ht="15.75" customHeight="1" s="140">
      <c r="A923" s="211" t="n"/>
      <c r="B923" s="211" t="n"/>
      <c r="C923" s="239" t="n"/>
      <c r="D923" s="239" t="n"/>
      <c r="E923" s="239" t="n"/>
      <c r="F923" s="211" t="n"/>
      <c r="G923" s="211" t="n"/>
      <c r="H923" s="211" t="n"/>
      <c r="I923" s="211" t="n"/>
      <c r="J923" s="211" t="n"/>
      <c r="K923" s="211" t="n"/>
      <c r="L923" s="211" t="n"/>
      <c r="M923" s="211" t="n"/>
      <c r="N923" s="211" t="n"/>
      <c r="O923" s="211" t="n"/>
      <c r="P923" s="211" t="n"/>
      <c r="Q923" s="211" t="n"/>
    </row>
    <row r="924" ht="15.75" customHeight="1" s="140">
      <c r="A924" s="211" t="n"/>
      <c r="B924" s="211" t="n"/>
      <c r="C924" s="239" t="n"/>
      <c r="D924" s="239" t="n"/>
      <c r="E924" s="239" t="n"/>
      <c r="F924" s="211" t="n"/>
      <c r="G924" s="211" t="n"/>
      <c r="H924" s="211" t="n"/>
      <c r="I924" s="211" t="n"/>
      <c r="J924" s="211" t="n"/>
      <c r="K924" s="211" t="n"/>
      <c r="L924" s="211" t="n"/>
      <c r="M924" s="211" t="n"/>
      <c r="N924" s="211" t="n"/>
      <c r="O924" s="211" t="n"/>
      <c r="P924" s="211" t="n"/>
      <c r="Q924" s="211" t="n"/>
    </row>
    <row r="925" ht="15.75" customHeight="1" s="140">
      <c r="A925" s="211" t="n"/>
      <c r="B925" s="211" t="n"/>
      <c r="C925" s="239" t="n"/>
      <c r="D925" s="239" t="n"/>
      <c r="E925" s="239" t="n"/>
      <c r="F925" s="211" t="n"/>
      <c r="G925" s="211" t="n"/>
      <c r="H925" s="211" t="n"/>
      <c r="I925" s="211" t="n"/>
      <c r="J925" s="211" t="n"/>
      <c r="K925" s="211" t="n"/>
      <c r="L925" s="211" t="n"/>
      <c r="M925" s="211" t="n"/>
      <c r="N925" s="211" t="n"/>
      <c r="O925" s="211" t="n"/>
      <c r="P925" s="211" t="n"/>
      <c r="Q925" s="211" t="n"/>
    </row>
    <row r="926" ht="15.75" customHeight="1" s="140">
      <c r="A926" s="211" t="n"/>
      <c r="B926" s="211" t="n"/>
      <c r="C926" s="239" t="n"/>
      <c r="D926" s="239" t="n"/>
      <c r="E926" s="239" t="n"/>
      <c r="F926" s="211" t="n"/>
      <c r="G926" s="211" t="n"/>
      <c r="H926" s="211" t="n"/>
      <c r="I926" s="211" t="n"/>
      <c r="J926" s="211" t="n"/>
      <c r="K926" s="211" t="n"/>
      <c r="L926" s="211" t="n"/>
      <c r="M926" s="211" t="n"/>
      <c r="N926" s="211" t="n"/>
      <c r="O926" s="211" t="n"/>
      <c r="P926" s="211" t="n"/>
      <c r="Q926" s="211" t="n"/>
    </row>
    <row r="927" ht="15.75" customHeight="1" s="140">
      <c r="A927" s="211" t="n"/>
      <c r="B927" s="211" t="n"/>
      <c r="C927" s="239" t="n"/>
      <c r="D927" s="239" t="n"/>
      <c r="E927" s="239" t="n"/>
      <c r="F927" s="211" t="n"/>
      <c r="G927" s="211" t="n"/>
      <c r="H927" s="211" t="n"/>
      <c r="I927" s="211" t="n"/>
      <c r="J927" s="211" t="n"/>
      <c r="K927" s="211" t="n"/>
      <c r="L927" s="211" t="n"/>
      <c r="M927" s="211" t="n"/>
      <c r="N927" s="211" t="n"/>
      <c r="O927" s="211" t="n"/>
      <c r="P927" s="211" t="n"/>
      <c r="Q927" s="211" t="n"/>
    </row>
    <row r="928" ht="15.75" customHeight="1" s="140">
      <c r="A928" s="211" t="n"/>
      <c r="B928" s="211" t="n"/>
      <c r="C928" s="239" t="n"/>
      <c r="D928" s="239" t="n"/>
      <c r="E928" s="239" t="n"/>
      <c r="F928" s="211" t="n"/>
      <c r="G928" s="211" t="n"/>
      <c r="H928" s="211" t="n"/>
      <c r="I928" s="211" t="n"/>
      <c r="J928" s="211" t="n"/>
      <c r="K928" s="211" t="n"/>
      <c r="L928" s="211" t="n"/>
      <c r="M928" s="211" t="n"/>
      <c r="N928" s="211" t="n"/>
      <c r="O928" s="211" t="n"/>
      <c r="P928" s="211" t="n"/>
      <c r="Q928" s="211" t="n"/>
    </row>
    <row r="929" ht="15.75" customHeight="1" s="140">
      <c r="A929" s="211" t="n"/>
      <c r="B929" s="211" t="n"/>
      <c r="C929" s="239" t="n"/>
      <c r="D929" s="239" t="n"/>
      <c r="E929" s="239" t="n"/>
      <c r="F929" s="211" t="n"/>
      <c r="G929" s="211" t="n"/>
      <c r="H929" s="211" t="n"/>
      <c r="I929" s="211" t="n"/>
      <c r="J929" s="211" t="n"/>
      <c r="K929" s="211" t="n"/>
      <c r="L929" s="211" t="n"/>
      <c r="M929" s="211" t="n"/>
      <c r="N929" s="211" t="n"/>
      <c r="O929" s="211" t="n"/>
      <c r="P929" s="211" t="n"/>
      <c r="Q929" s="211" t="n"/>
    </row>
    <row r="930" ht="15.75" customHeight="1" s="140">
      <c r="A930" s="211" t="n"/>
      <c r="B930" s="211" t="n"/>
      <c r="C930" s="239" t="n"/>
      <c r="D930" s="239" t="n"/>
      <c r="E930" s="239" t="n"/>
      <c r="F930" s="211" t="n"/>
      <c r="G930" s="211" t="n"/>
      <c r="H930" s="211" t="n"/>
      <c r="I930" s="211" t="n"/>
      <c r="J930" s="211" t="n"/>
      <c r="K930" s="211" t="n"/>
      <c r="L930" s="211" t="n"/>
      <c r="M930" s="211" t="n"/>
      <c r="N930" s="211" t="n"/>
      <c r="O930" s="211" t="n"/>
      <c r="P930" s="211" t="n"/>
      <c r="Q930" s="211" t="n"/>
    </row>
    <row r="931" ht="15.75" customHeight="1" s="140">
      <c r="A931" s="211" t="n"/>
      <c r="B931" s="211" t="n"/>
      <c r="C931" s="239" t="n"/>
      <c r="D931" s="239" t="n"/>
      <c r="E931" s="239" t="n"/>
      <c r="F931" s="211" t="n"/>
      <c r="G931" s="211" t="n"/>
      <c r="H931" s="211" t="n"/>
      <c r="I931" s="211" t="n"/>
      <c r="J931" s="211" t="n"/>
      <c r="K931" s="211" t="n"/>
      <c r="L931" s="211" t="n"/>
      <c r="M931" s="211" t="n"/>
      <c r="N931" s="211" t="n"/>
      <c r="O931" s="211" t="n"/>
      <c r="P931" s="211" t="n"/>
      <c r="Q931" s="211" t="n"/>
    </row>
    <row r="932" ht="15.75" customHeight="1" s="140">
      <c r="A932" s="211" t="n"/>
      <c r="B932" s="211" t="n"/>
      <c r="C932" s="239" t="n"/>
      <c r="D932" s="239" t="n"/>
      <c r="E932" s="239" t="n"/>
      <c r="F932" s="211" t="n"/>
      <c r="G932" s="211" t="n"/>
      <c r="H932" s="211" t="n"/>
      <c r="I932" s="211" t="n"/>
      <c r="J932" s="211" t="n"/>
      <c r="K932" s="211" t="n"/>
      <c r="L932" s="211" t="n"/>
      <c r="M932" s="211" t="n"/>
      <c r="N932" s="211" t="n"/>
      <c r="O932" s="211" t="n"/>
      <c r="P932" s="211" t="n"/>
      <c r="Q932" s="211" t="n"/>
    </row>
    <row r="933" ht="15.75" customHeight="1" s="140">
      <c r="A933" s="211" t="n"/>
      <c r="B933" s="211" t="n"/>
      <c r="C933" s="239" t="n"/>
      <c r="D933" s="239" t="n"/>
      <c r="E933" s="239" t="n"/>
      <c r="F933" s="211" t="n"/>
      <c r="G933" s="211" t="n"/>
      <c r="H933" s="211" t="n"/>
      <c r="I933" s="211" t="n"/>
      <c r="J933" s="211" t="n"/>
      <c r="K933" s="211" t="n"/>
      <c r="L933" s="211" t="n"/>
      <c r="M933" s="211" t="n"/>
      <c r="N933" s="211" t="n"/>
      <c r="O933" s="211" t="n"/>
      <c r="P933" s="211" t="n"/>
      <c r="Q933" s="211" t="n"/>
    </row>
    <row r="934" ht="15.75" customHeight="1" s="140">
      <c r="A934" s="211" t="n"/>
      <c r="B934" s="211" t="n"/>
      <c r="C934" s="239" t="n"/>
      <c r="D934" s="239" t="n"/>
      <c r="E934" s="239" t="n"/>
      <c r="F934" s="211" t="n"/>
      <c r="G934" s="211" t="n"/>
      <c r="H934" s="211" t="n"/>
      <c r="I934" s="211" t="n"/>
      <c r="J934" s="211" t="n"/>
      <c r="K934" s="211" t="n"/>
      <c r="L934" s="211" t="n"/>
      <c r="M934" s="211" t="n"/>
      <c r="N934" s="211" t="n"/>
      <c r="O934" s="211" t="n"/>
      <c r="P934" s="211" t="n"/>
      <c r="Q934" s="211" t="n"/>
    </row>
    <row r="935" ht="15.75" customHeight="1" s="140">
      <c r="A935" s="211" t="n"/>
      <c r="B935" s="211" t="n"/>
      <c r="C935" s="239" t="n"/>
      <c r="D935" s="239" t="n"/>
      <c r="E935" s="239" t="n"/>
      <c r="F935" s="211" t="n"/>
      <c r="G935" s="211" t="n"/>
      <c r="H935" s="211" t="n"/>
      <c r="I935" s="211" t="n"/>
      <c r="J935" s="211" t="n"/>
      <c r="K935" s="211" t="n"/>
      <c r="L935" s="211" t="n"/>
      <c r="M935" s="211" t="n"/>
      <c r="N935" s="211" t="n"/>
      <c r="O935" s="211" t="n"/>
      <c r="P935" s="211" t="n"/>
      <c r="Q935" s="211" t="n"/>
    </row>
    <row r="936" ht="15.75" customHeight="1" s="140">
      <c r="A936" s="211" t="n"/>
      <c r="B936" s="211" t="n"/>
      <c r="C936" s="239" t="n"/>
      <c r="D936" s="239" t="n"/>
      <c r="E936" s="239" t="n"/>
      <c r="F936" s="211" t="n"/>
      <c r="G936" s="211" t="n"/>
      <c r="H936" s="211" t="n"/>
      <c r="I936" s="211" t="n"/>
      <c r="J936" s="211" t="n"/>
      <c r="K936" s="211" t="n"/>
      <c r="L936" s="211" t="n"/>
      <c r="M936" s="211" t="n"/>
      <c r="N936" s="211" t="n"/>
      <c r="O936" s="211" t="n"/>
      <c r="P936" s="211" t="n"/>
      <c r="Q936" s="211" t="n"/>
    </row>
    <row r="937" ht="15.75" customHeight="1" s="140">
      <c r="A937" s="211" t="n"/>
      <c r="B937" s="211" t="n"/>
      <c r="C937" s="239" t="n"/>
      <c r="D937" s="239" t="n"/>
      <c r="E937" s="239" t="n"/>
      <c r="F937" s="211" t="n"/>
      <c r="G937" s="211" t="n"/>
      <c r="H937" s="211" t="n"/>
      <c r="I937" s="211" t="n"/>
      <c r="J937" s="211" t="n"/>
      <c r="K937" s="211" t="n"/>
      <c r="L937" s="211" t="n"/>
      <c r="M937" s="211" t="n"/>
      <c r="N937" s="211" t="n"/>
      <c r="O937" s="211" t="n"/>
      <c r="P937" s="211" t="n"/>
      <c r="Q937" s="211" t="n"/>
    </row>
    <row r="938" ht="15.75" customHeight="1" s="140">
      <c r="A938" s="211" t="n"/>
      <c r="B938" s="211" t="n"/>
      <c r="C938" s="239" t="n"/>
      <c r="D938" s="239" t="n"/>
      <c r="E938" s="239" t="n"/>
      <c r="F938" s="211" t="n"/>
      <c r="G938" s="211" t="n"/>
      <c r="H938" s="211" t="n"/>
      <c r="I938" s="211" t="n"/>
      <c r="J938" s="211" t="n"/>
      <c r="K938" s="211" t="n"/>
      <c r="L938" s="211" t="n"/>
      <c r="M938" s="211" t="n"/>
      <c r="N938" s="211" t="n"/>
      <c r="O938" s="211" t="n"/>
      <c r="P938" s="211" t="n"/>
      <c r="Q938" s="211" t="n"/>
    </row>
    <row r="939" ht="15.75" customHeight="1" s="140">
      <c r="A939" s="211" t="n"/>
      <c r="B939" s="211" t="n"/>
      <c r="C939" s="239" t="n"/>
      <c r="D939" s="239" t="n"/>
      <c r="E939" s="239" t="n"/>
      <c r="F939" s="211" t="n"/>
      <c r="G939" s="211" t="n"/>
      <c r="H939" s="211" t="n"/>
      <c r="I939" s="211" t="n"/>
      <c r="J939" s="211" t="n"/>
      <c r="K939" s="211" t="n"/>
      <c r="L939" s="211" t="n"/>
      <c r="M939" s="211" t="n"/>
      <c r="N939" s="211" t="n"/>
      <c r="O939" s="211" t="n"/>
      <c r="P939" s="211" t="n"/>
      <c r="Q939" s="211" t="n"/>
    </row>
    <row r="940" ht="15.75" customHeight="1" s="140">
      <c r="A940" s="211" t="n"/>
      <c r="B940" s="211" t="n"/>
      <c r="C940" s="239" t="n"/>
      <c r="D940" s="239" t="n"/>
      <c r="E940" s="239" t="n"/>
      <c r="F940" s="211" t="n"/>
      <c r="G940" s="211" t="n"/>
      <c r="H940" s="211" t="n"/>
      <c r="I940" s="211" t="n"/>
      <c r="J940" s="211" t="n"/>
      <c r="K940" s="211" t="n"/>
      <c r="L940" s="211" t="n"/>
      <c r="M940" s="211" t="n"/>
      <c r="N940" s="211" t="n"/>
      <c r="O940" s="211" t="n"/>
      <c r="P940" s="211" t="n"/>
      <c r="Q940" s="211" t="n"/>
    </row>
    <row r="941" ht="15.75" customHeight="1" s="140">
      <c r="A941" s="211" t="n"/>
      <c r="B941" s="211" t="n"/>
      <c r="C941" s="239" t="n"/>
      <c r="D941" s="239" t="n"/>
      <c r="E941" s="239" t="n"/>
      <c r="F941" s="211" t="n"/>
      <c r="G941" s="211" t="n"/>
      <c r="H941" s="211" t="n"/>
      <c r="I941" s="211" t="n"/>
      <c r="J941" s="211" t="n"/>
      <c r="K941" s="211" t="n"/>
      <c r="L941" s="211" t="n"/>
      <c r="M941" s="211" t="n"/>
      <c r="N941" s="211" t="n"/>
      <c r="O941" s="211" t="n"/>
      <c r="P941" s="211" t="n"/>
      <c r="Q941" s="211" t="n"/>
    </row>
    <row r="942" ht="15.75" customHeight="1" s="140">
      <c r="A942" s="211" t="n"/>
      <c r="B942" s="211" t="n"/>
      <c r="C942" s="239" t="n"/>
      <c r="D942" s="239" t="n"/>
      <c r="E942" s="239" t="n"/>
      <c r="F942" s="211" t="n"/>
      <c r="G942" s="211" t="n"/>
      <c r="H942" s="211" t="n"/>
      <c r="I942" s="211" t="n"/>
      <c r="J942" s="211" t="n"/>
      <c r="K942" s="211" t="n"/>
      <c r="L942" s="211" t="n"/>
      <c r="M942" s="211" t="n"/>
      <c r="N942" s="211" t="n"/>
      <c r="O942" s="211" t="n"/>
      <c r="P942" s="211" t="n"/>
      <c r="Q942" s="211" t="n"/>
    </row>
    <row r="943" ht="15.75" customHeight="1" s="140">
      <c r="A943" s="211" t="n"/>
      <c r="B943" s="211" t="n"/>
      <c r="C943" s="239" t="n"/>
      <c r="D943" s="239" t="n"/>
      <c r="E943" s="239" t="n"/>
      <c r="F943" s="211" t="n"/>
      <c r="G943" s="211" t="n"/>
      <c r="H943" s="211" t="n"/>
      <c r="I943" s="211" t="n"/>
      <c r="J943" s="211" t="n"/>
      <c r="K943" s="211" t="n"/>
      <c r="L943" s="211" t="n"/>
      <c r="M943" s="211" t="n"/>
      <c r="N943" s="211" t="n"/>
      <c r="O943" s="211" t="n"/>
      <c r="P943" s="211" t="n"/>
      <c r="Q943" s="211" t="n"/>
    </row>
    <row r="944" ht="15.75" customHeight="1" s="140">
      <c r="A944" s="211" t="n"/>
      <c r="B944" s="211" t="n"/>
      <c r="C944" s="239" t="n"/>
      <c r="D944" s="239" t="n"/>
      <c r="E944" s="239" t="n"/>
      <c r="F944" s="211" t="n"/>
      <c r="G944" s="211" t="n"/>
      <c r="H944" s="211" t="n"/>
      <c r="I944" s="211" t="n"/>
      <c r="J944" s="211" t="n"/>
      <c r="K944" s="211" t="n"/>
      <c r="L944" s="211" t="n"/>
      <c r="M944" s="211" t="n"/>
      <c r="N944" s="211" t="n"/>
      <c r="O944" s="211" t="n"/>
      <c r="P944" s="211" t="n"/>
      <c r="Q944" s="211" t="n"/>
    </row>
    <row r="945" ht="15.75" customHeight="1" s="140">
      <c r="A945" s="211" t="n"/>
      <c r="B945" s="211" t="n"/>
      <c r="C945" s="239" t="n"/>
      <c r="D945" s="239" t="n"/>
      <c r="E945" s="239" t="n"/>
      <c r="F945" s="211" t="n"/>
      <c r="G945" s="211" t="n"/>
      <c r="H945" s="211" t="n"/>
      <c r="I945" s="211" t="n"/>
      <c r="J945" s="211" t="n"/>
      <c r="K945" s="211" t="n"/>
      <c r="L945" s="211" t="n"/>
      <c r="M945" s="211" t="n"/>
      <c r="N945" s="211" t="n"/>
      <c r="O945" s="211" t="n"/>
      <c r="P945" s="211" t="n"/>
      <c r="Q945" s="211" t="n"/>
    </row>
    <row r="946" ht="15.75" customHeight="1" s="140">
      <c r="A946" s="211" t="n"/>
      <c r="B946" s="211" t="n"/>
      <c r="C946" s="239" t="n"/>
      <c r="D946" s="239" t="n"/>
      <c r="E946" s="239" t="n"/>
      <c r="F946" s="211" t="n"/>
      <c r="G946" s="211" t="n"/>
      <c r="H946" s="211" t="n"/>
      <c r="I946" s="211" t="n"/>
      <c r="J946" s="211" t="n"/>
      <c r="K946" s="211" t="n"/>
      <c r="L946" s="211" t="n"/>
      <c r="M946" s="211" t="n"/>
      <c r="N946" s="211" t="n"/>
      <c r="O946" s="211" t="n"/>
      <c r="P946" s="211" t="n"/>
      <c r="Q946" s="211" t="n"/>
    </row>
    <row r="947" ht="15.75" customHeight="1" s="140">
      <c r="A947" s="211" t="n"/>
      <c r="B947" s="211" t="n"/>
      <c r="C947" s="239" t="n"/>
      <c r="D947" s="239" t="n"/>
      <c r="E947" s="239" t="n"/>
      <c r="F947" s="211" t="n"/>
      <c r="G947" s="211" t="n"/>
      <c r="H947" s="211" t="n"/>
      <c r="I947" s="211" t="n"/>
      <c r="J947" s="211" t="n"/>
      <c r="K947" s="211" t="n"/>
      <c r="L947" s="211" t="n"/>
      <c r="M947" s="211" t="n"/>
      <c r="N947" s="211" t="n"/>
      <c r="O947" s="211" t="n"/>
      <c r="P947" s="211" t="n"/>
      <c r="Q947" s="211" t="n"/>
    </row>
    <row r="948" ht="15.75" customHeight="1" s="140">
      <c r="A948" s="211" t="n"/>
      <c r="B948" s="211" t="n"/>
      <c r="C948" s="239" t="n"/>
      <c r="D948" s="239" t="n"/>
      <c r="E948" s="239" t="n"/>
      <c r="F948" s="211" t="n"/>
      <c r="G948" s="211" t="n"/>
      <c r="H948" s="211" t="n"/>
      <c r="I948" s="211" t="n"/>
      <c r="J948" s="211" t="n"/>
      <c r="K948" s="211" t="n"/>
      <c r="L948" s="211" t="n"/>
      <c r="M948" s="211" t="n"/>
      <c r="N948" s="211" t="n"/>
      <c r="O948" s="211" t="n"/>
      <c r="P948" s="211" t="n"/>
      <c r="Q948" s="211" t="n"/>
    </row>
    <row r="949" ht="15.75" customHeight="1" s="140">
      <c r="A949" s="211" t="n"/>
      <c r="B949" s="211" t="n"/>
      <c r="C949" s="239" t="n"/>
      <c r="D949" s="239" t="n"/>
      <c r="E949" s="239" t="n"/>
      <c r="F949" s="211" t="n"/>
      <c r="G949" s="211" t="n"/>
      <c r="H949" s="211" t="n"/>
      <c r="I949" s="211" t="n"/>
      <c r="J949" s="211" t="n"/>
      <c r="K949" s="211" t="n"/>
      <c r="L949" s="211" t="n"/>
      <c r="M949" s="211" t="n"/>
      <c r="N949" s="211" t="n"/>
      <c r="O949" s="211" t="n"/>
      <c r="P949" s="211" t="n"/>
      <c r="Q949" s="211" t="n"/>
    </row>
    <row r="950" ht="15.75" customHeight="1" s="140">
      <c r="A950" s="211" t="n"/>
      <c r="B950" s="211" t="n"/>
      <c r="C950" s="239" t="n"/>
      <c r="D950" s="239" t="n"/>
      <c r="E950" s="239" t="n"/>
      <c r="F950" s="211" t="n"/>
      <c r="G950" s="211" t="n"/>
      <c r="H950" s="211" t="n"/>
      <c r="I950" s="211" t="n"/>
      <c r="J950" s="211" t="n"/>
      <c r="K950" s="211" t="n"/>
      <c r="L950" s="211" t="n"/>
      <c r="M950" s="211" t="n"/>
      <c r="N950" s="211" t="n"/>
      <c r="O950" s="211" t="n"/>
      <c r="P950" s="211" t="n"/>
      <c r="Q950" s="211" t="n"/>
    </row>
    <row r="951" ht="15.75" customHeight="1" s="140">
      <c r="A951" s="211" t="n"/>
      <c r="B951" s="211" t="n"/>
      <c r="C951" s="239" t="n"/>
      <c r="D951" s="239" t="n"/>
      <c r="E951" s="239" t="n"/>
      <c r="F951" s="211" t="n"/>
      <c r="G951" s="211" t="n"/>
      <c r="H951" s="211" t="n"/>
      <c r="I951" s="211" t="n"/>
      <c r="J951" s="211" t="n"/>
      <c r="K951" s="211" t="n"/>
      <c r="L951" s="211" t="n"/>
      <c r="M951" s="211" t="n"/>
      <c r="N951" s="211" t="n"/>
      <c r="O951" s="211" t="n"/>
      <c r="P951" s="211" t="n"/>
      <c r="Q951" s="211" t="n"/>
    </row>
    <row r="952" ht="15.75" customHeight="1" s="140">
      <c r="A952" s="211" t="n"/>
      <c r="B952" s="211" t="n"/>
      <c r="C952" s="239" t="n"/>
      <c r="D952" s="239" t="n"/>
      <c r="E952" s="239" t="n"/>
      <c r="F952" s="211" t="n"/>
      <c r="G952" s="211" t="n"/>
      <c r="H952" s="211" t="n"/>
      <c r="I952" s="211" t="n"/>
      <c r="J952" s="211" t="n"/>
      <c r="K952" s="211" t="n"/>
      <c r="L952" s="211" t="n"/>
      <c r="M952" s="211" t="n"/>
      <c r="N952" s="211" t="n"/>
      <c r="O952" s="211" t="n"/>
      <c r="P952" s="211" t="n"/>
      <c r="Q952" s="211" t="n"/>
    </row>
    <row r="953" ht="15.75" customHeight="1" s="140">
      <c r="A953" s="211" t="n"/>
      <c r="B953" s="211" t="n"/>
      <c r="C953" s="239" t="n"/>
      <c r="D953" s="239" t="n"/>
      <c r="E953" s="239" t="n"/>
      <c r="F953" s="211" t="n"/>
      <c r="G953" s="211" t="n"/>
      <c r="H953" s="211" t="n"/>
      <c r="I953" s="211" t="n"/>
      <c r="J953" s="211" t="n"/>
      <c r="K953" s="211" t="n"/>
      <c r="L953" s="211" t="n"/>
      <c r="M953" s="211" t="n"/>
      <c r="N953" s="211" t="n"/>
      <c r="O953" s="211" t="n"/>
      <c r="P953" s="211" t="n"/>
      <c r="Q953" s="211" t="n"/>
    </row>
    <row r="954" ht="15.75" customHeight="1" s="140">
      <c r="A954" s="211" t="n"/>
      <c r="B954" s="211" t="n"/>
      <c r="C954" s="239" t="n"/>
      <c r="D954" s="239" t="n"/>
      <c r="E954" s="239" t="n"/>
      <c r="F954" s="211" t="n"/>
      <c r="G954" s="211" t="n"/>
      <c r="H954" s="211" t="n"/>
      <c r="I954" s="211" t="n"/>
      <c r="J954" s="211" t="n"/>
      <c r="K954" s="211" t="n"/>
      <c r="L954" s="211" t="n"/>
      <c r="M954" s="211" t="n"/>
      <c r="N954" s="211" t="n"/>
      <c r="O954" s="211" t="n"/>
      <c r="P954" s="211" t="n"/>
      <c r="Q954" s="211" t="n"/>
    </row>
    <row r="955" ht="15.75" customHeight="1" s="140">
      <c r="A955" s="211" t="n"/>
      <c r="B955" s="211" t="n"/>
      <c r="C955" s="239" t="n"/>
      <c r="D955" s="239" t="n"/>
      <c r="E955" s="239" t="n"/>
      <c r="F955" s="211" t="n"/>
      <c r="G955" s="211" t="n"/>
      <c r="H955" s="211" t="n"/>
      <c r="I955" s="211" t="n"/>
      <c r="J955" s="211" t="n"/>
      <c r="K955" s="211" t="n"/>
      <c r="L955" s="211" t="n"/>
      <c r="M955" s="211" t="n"/>
      <c r="N955" s="211" t="n"/>
      <c r="O955" s="211" t="n"/>
      <c r="P955" s="211" t="n"/>
      <c r="Q955" s="211" t="n"/>
    </row>
    <row r="956" ht="15.75" customHeight="1" s="140">
      <c r="A956" s="211" t="n"/>
      <c r="B956" s="211" t="n"/>
      <c r="C956" s="239" t="n"/>
      <c r="D956" s="239" t="n"/>
      <c r="E956" s="239" t="n"/>
      <c r="F956" s="211" t="n"/>
      <c r="G956" s="211" t="n"/>
      <c r="H956" s="211" t="n"/>
      <c r="I956" s="211" t="n"/>
      <c r="J956" s="211" t="n"/>
      <c r="K956" s="211" t="n"/>
      <c r="L956" s="211" t="n"/>
      <c r="M956" s="211" t="n"/>
      <c r="N956" s="211" t="n"/>
      <c r="O956" s="211" t="n"/>
      <c r="P956" s="211" t="n"/>
      <c r="Q956" s="211" t="n"/>
    </row>
    <row r="957" ht="15.75" customHeight="1" s="140">
      <c r="A957" s="211" t="n"/>
      <c r="B957" s="211" t="n"/>
      <c r="C957" s="239" t="n"/>
      <c r="D957" s="239" t="n"/>
      <c r="E957" s="239" t="n"/>
      <c r="F957" s="211" t="n"/>
      <c r="G957" s="211" t="n"/>
      <c r="H957" s="211" t="n"/>
      <c r="I957" s="211" t="n"/>
      <c r="J957" s="211" t="n"/>
      <c r="K957" s="211" t="n"/>
      <c r="L957" s="211" t="n"/>
      <c r="M957" s="211" t="n"/>
      <c r="N957" s="211" t="n"/>
      <c r="O957" s="211" t="n"/>
      <c r="P957" s="211" t="n"/>
      <c r="Q957" s="211" t="n"/>
    </row>
    <row r="958" ht="15.75" customHeight="1" s="140">
      <c r="A958" s="211" t="n"/>
      <c r="B958" s="211" t="n"/>
      <c r="C958" s="239" t="n"/>
      <c r="D958" s="239" t="n"/>
      <c r="E958" s="239" t="n"/>
      <c r="F958" s="211" t="n"/>
      <c r="G958" s="211" t="n"/>
      <c r="H958" s="211" t="n"/>
      <c r="I958" s="211" t="n"/>
      <c r="J958" s="211" t="n"/>
      <c r="K958" s="211" t="n"/>
      <c r="L958" s="211" t="n"/>
      <c r="M958" s="211" t="n"/>
      <c r="N958" s="211" t="n"/>
      <c r="O958" s="211" t="n"/>
      <c r="P958" s="211" t="n"/>
      <c r="Q958" s="211" t="n"/>
    </row>
    <row r="959" ht="15.75" customHeight="1" s="140">
      <c r="A959" s="211" t="n"/>
      <c r="B959" s="211" t="n"/>
      <c r="C959" s="239" t="n"/>
      <c r="D959" s="239" t="n"/>
      <c r="E959" s="239" t="n"/>
      <c r="F959" s="211" t="n"/>
      <c r="G959" s="211" t="n"/>
      <c r="H959" s="211" t="n"/>
      <c r="I959" s="211" t="n"/>
      <c r="J959" s="211" t="n"/>
      <c r="K959" s="211" t="n"/>
      <c r="L959" s="211" t="n"/>
      <c r="M959" s="211" t="n"/>
      <c r="N959" s="211" t="n"/>
      <c r="O959" s="211" t="n"/>
      <c r="P959" s="211" t="n"/>
      <c r="Q959" s="211" t="n"/>
    </row>
    <row r="960" ht="15.75" customHeight="1" s="140">
      <c r="A960" s="211" t="n"/>
      <c r="B960" s="211" t="n"/>
      <c r="C960" s="239" t="n"/>
      <c r="D960" s="239" t="n"/>
      <c r="E960" s="239" t="n"/>
      <c r="F960" s="211" t="n"/>
      <c r="G960" s="211" t="n"/>
      <c r="H960" s="211" t="n"/>
      <c r="I960" s="211" t="n"/>
      <c r="J960" s="211" t="n"/>
      <c r="K960" s="211" t="n"/>
      <c r="L960" s="211" t="n"/>
      <c r="M960" s="211" t="n"/>
      <c r="N960" s="211" t="n"/>
      <c r="O960" s="211" t="n"/>
      <c r="P960" s="211" t="n"/>
      <c r="Q960" s="211" t="n"/>
    </row>
    <row r="961" ht="15.75" customHeight="1" s="140">
      <c r="A961" s="211" t="n"/>
      <c r="B961" s="211" t="n"/>
      <c r="C961" s="239" t="n"/>
      <c r="D961" s="239" t="n"/>
      <c r="E961" s="239" t="n"/>
      <c r="F961" s="211" t="n"/>
      <c r="G961" s="211" t="n"/>
      <c r="H961" s="211" t="n"/>
      <c r="I961" s="211" t="n"/>
      <c r="J961" s="211" t="n"/>
      <c r="K961" s="211" t="n"/>
      <c r="L961" s="211" t="n"/>
      <c r="M961" s="211" t="n"/>
      <c r="N961" s="211" t="n"/>
      <c r="O961" s="211" t="n"/>
      <c r="P961" s="211" t="n"/>
      <c r="Q961" s="211" t="n"/>
    </row>
    <row r="962" ht="15.75" customHeight="1" s="140">
      <c r="A962" s="211" t="n"/>
      <c r="B962" s="211" t="n"/>
      <c r="C962" s="239" t="n"/>
      <c r="D962" s="239" t="n"/>
      <c r="E962" s="239" t="n"/>
      <c r="F962" s="211" t="n"/>
      <c r="G962" s="211" t="n"/>
      <c r="H962" s="211" t="n"/>
      <c r="I962" s="211" t="n"/>
      <c r="J962" s="211" t="n"/>
      <c r="K962" s="211" t="n"/>
      <c r="L962" s="211" t="n"/>
      <c r="M962" s="211" t="n"/>
      <c r="N962" s="211" t="n"/>
      <c r="O962" s="211" t="n"/>
      <c r="P962" s="211" t="n"/>
      <c r="Q962" s="211" t="n"/>
    </row>
    <row r="963" ht="15.75" customHeight="1" s="140">
      <c r="A963" s="211" t="n"/>
      <c r="B963" s="211" t="n"/>
      <c r="C963" s="239" t="n"/>
      <c r="D963" s="239" t="n"/>
      <c r="E963" s="239" t="n"/>
      <c r="F963" s="211" t="n"/>
      <c r="G963" s="211" t="n"/>
      <c r="H963" s="211" t="n"/>
      <c r="I963" s="211" t="n"/>
      <c r="J963" s="211" t="n"/>
      <c r="K963" s="211" t="n"/>
      <c r="L963" s="211" t="n"/>
      <c r="M963" s="211" t="n"/>
      <c r="N963" s="211" t="n"/>
      <c r="O963" s="211" t="n"/>
      <c r="P963" s="211" t="n"/>
      <c r="Q963" s="211" t="n"/>
    </row>
    <row r="964" ht="15.75" customHeight="1" s="140">
      <c r="A964" s="211" t="n"/>
      <c r="B964" s="211" t="n"/>
      <c r="C964" s="239" t="n"/>
      <c r="D964" s="239" t="n"/>
      <c r="E964" s="239" t="n"/>
      <c r="F964" s="211" t="n"/>
      <c r="G964" s="211" t="n"/>
      <c r="H964" s="211" t="n"/>
      <c r="I964" s="211" t="n"/>
      <c r="J964" s="211" t="n"/>
      <c r="K964" s="211" t="n"/>
      <c r="L964" s="211" t="n"/>
      <c r="M964" s="211" t="n"/>
      <c r="N964" s="211" t="n"/>
      <c r="O964" s="211" t="n"/>
      <c r="P964" s="211" t="n"/>
      <c r="Q964" s="211" t="n"/>
    </row>
    <row r="965" ht="15.75" customHeight="1" s="140">
      <c r="A965" s="211" t="n"/>
      <c r="B965" s="211" t="n"/>
      <c r="C965" s="239" t="n"/>
      <c r="D965" s="239" t="n"/>
      <c r="E965" s="239" t="n"/>
      <c r="F965" s="211" t="n"/>
      <c r="G965" s="211" t="n"/>
      <c r="H965" s="211" t="n"/>
      <c r="I965" s="211" t="n"/>
      <c r="J965" s="211" t="n"/>
      <c r="K965" s="211" t="n"/>
      <c r="L965" s="211" t="n"/>
      <c r="M965" s="211" t="n"/>
      <c r="N965" s="211" t="n"/>
      <c r="O965" s="211" t="n"/>
      <c r="P965" s="211" t="n"/>
      <c r="Q965" s="211" t="n"/>
    </row>
    <row r="966" ht="15.75" customHeight="1" s="140">
      <c r="A966" s="211" t="n"/>
      <c r="B966" s="211" t="n"/>
      <c r="C966" s="239" t="n"/>
      <c r="D966" s="239" t="n"/>
      <c r="E966" s="239" t="n"/>
      <c r="F966" s="211" t="n"/>
      <c r="G966" s="211" t="n"/>
      <c r="H966" s="211" t="n"/>
      <c r="I966" s="211" t="n"/>
      <c r="J966" s="211" t="n"/>
      <c r="K966" s="211" t="n"/>
      <c r="L966" s="211" t="n"/>
      <c r="M966" s="211" t="n"/>
      <c r="N966" s="211" t="n"/>
      <c r="O966" s="211" t="n"/>
      <c r="P966" s="211" t="n"/>
      <c r="Q966" s="211" t="n"/>
    </row>
    <row r="967" ht="15.75" customHeight="1" s="140">
      <c r="A967" s="211" t="n"/>
      <c r="B967" s="211" t="n"/>
      <c r="C967" s="239" t="n"/>
      <c r="D967" s="239" t="n"/>
      <c r="E967" s="239" t="n"/>
      <c r="F967" s="211" t="n"/>
      <c r="G967" s="211" t="n"/>
      <c r="H967" s="211" t="n"/>
      <c r="I967" s="211" t="n"/>
      <c r="J967" s="211" t="n"/>
      <c r="K967" s="211" t="n"/>
      <c r="L967" s="211" t="n"/>
      <c r="M967" s="211" t="n"/>
      <c r="N967" s="211" t="n"/>
      <c r="O967" s="211" t="n"/>
      <c r="P967" s="211" t="n"/>
      <c r="Q967" s="211" t="n"/>
    </row>
    <row r="968" ht="15.75" customHeight="1" s="140">
      <c r="A968" s="211" t="n"/>
      <c r="B968" s="211" t="n"/>
      <c r="C968" s="239" t="n"/>
      <c r="D968" s="239" t="n"/>
      <c r="E968" s="239" t="n"/>
      <c r="F968" s="211" t="n"/>
      <c r="G968" s="211" t="n"/>
      <c r="H968" s="211" t="n"/>
      <c r="I968" s="211" t="n"/>
      <c r="J968" s="211" t="n"/>
      <c r="K968" s="211" t="n"/>
      <c r="L968" s="211" t="n"/>
      <c r="M968" s="211" t="n"/>
      <c r="N968" s="211" t="n"/>
      <c r="O968" s="211" t="n"/>
      <c r="P968" s="211" t="n"/>
      <c r="Q968" s="211" t="n"/>
    </row>
    <row r="969" ht="15.75" customHeight="1" s="140">
      <c r="A969" s="211" t="n"/>
      <c r="B969" s="211" t="n"/>
      <c r="C969" s="239" t="n"/>
      <c r="D969" s="239" t="n"/>
      <c r="E969" s="239" t="n"/>
      <c r="F969" s="211" t="n"/>
      <c r="G969" s="211" t="n"/>
      <c r="H969" s="211" t="n"/>
      <c r="I969" s="211" t="n"/>
      <c r="J969" s="211" t="n"/>
      <c r="K969" s="211" t="n"/>
      <c r="L969" s="211" t="n"/>
      <c r="M969" s="211" t="n"/>
      <c r="N969" s="211" t="n"/>
      <c r="O969" s="211" t="n"/>
      <c r="P969" s="211" t="n"/>
      <c r="Q969" s="211" t="n"/>
    </row>
    <row r="970" ht="15.75" customHeight="1" s="140">
      <c r="A970" s="211" t="n"/>
      <c r="B970" s="211" t="n"/>
      <c r="C970" s="239" t="n"/>
      <c r="D970" s="239" t="n"/>
      <c r="E970" s="239" t="n"/>
      <c r="F970" s="211" t="n"/>
      <c r="G970" s="211" t="n"/>
      <c r="H970" s="211" t="n"/>
      <c r="I970" s="211" t="n"/>
      <c r="J970" s="211" t="n"/>
      <c r="K970" s="211" t="n"/>
      <c r="L970" s="211" t="n"/>
      <c r="M970" s="211" t="n"/>
      <c r="N970" s="211" t="n"/>
      <c r="O970" s="211" t="n"/>
      <c r="P970" s="211" t="n"/>
      <c r="Q970" s="211" t="n"/>
    </row>
    <row r="971" ht="15.75" customHeight="1" s="140">
      <c r="A971" s="211" t="n"/>
      <c r="B971" s="211" t="n"/>
      <c r="C971" s="239" t="n"/>
      <c r="D971" s="239" t="n"/>
      <c r="E971" s="239" t="n"/>
      <c r="F971" s="211" t="n"/>
      <c r="G971" s="211" t="n"/>
      <c r="H971" s="211" t="n"/>
      <c r="I971" s="211" t="n"/>
      <c r="J971" s="211" t="n"/>
      <c r="K971" s="211" t="n"/>
      <c r="L971" s="211" t="n"/>
      <c r="M971" s="211" t="n"/>
      <c r="N971" s="211" t="n"/>
      <c r="O971" s="211" t="n"/>
      <c r="P971" s="211" t="n"/>
      <c r="Q971" s="211" t="n"/>
    </row>
    <row r="972" ht="15.75" customHeight="1" s="140">
      <c r="A972" s="211" t="n"/>
      <c r="B972" s="211" t="n"/>
      <c r="C972" s="239" t="n"/>
      <c r="D972" s="239" t="n"/>
      <c r="E972" s="239" t="n"/>
      <c r="F972" s="211" t="n"/>
      <c r="G972" s="211" t="n"/>
      <c r="H972" s="211" t="n"/>
      <c r="I972" s="211" t="n"/>
      <c r="J972" s="211" t="n"/>
      <c r="K972" s="211" t="n"/>
      <c r="L972" s="211" t="n"/>
      <c r="M972" s="211" t="n"/>
      <c r="N972" s="211" t="n"/>
      <c r="O972" s="211" t="n"/>
      <c r="P972" s="211" t="n"/>
      <c r="Q972" s="211" t="n"/>
    </row>
    <row r="973" ht="15.75" customHeight="1" s="140">
      <c r="A973" s="211" t="n"/>
      <c r="B973" s="211" t="n"/>
      <c r="C973" s="239" t="n"/>
      <c r="D973" s="239" t="n"/>
      <c r="E973" s="239" t="n"/>
      <c r="F973" s="211" t="n"/>
      <c r="G973" s="211" t="n"/>
      <c r="H973" s="211" t="n"/>
      <c r="I973" s="211" t="n"/>
      <c r="J973" s="211" t="n"/>
      <c r="K973" s="211" t="n"/>
      <c r="L973" s="211" t="n"/>
      <c r="M973" s="211" t="n"/>
      <c r="N973" s="211" t="n"/>
      <c r="O973" s="211" t="n"/>
      <c r="P973" s="211" t="n"/>
      <c r="Q973" s="211" t="n"/>
    </row>
    <row r="974" ht="15.75" customHeight="1" s="140">
      <c r="A974" s="211" t="n"/>
      <c r="B974" s="211" t="n"/>
      <c r="C974" s="239" t="n"/>
      <c r="D974" s="239" t="n"/>
      <c r="E974" s="239" t="n"/>
      <c r="F974" s="211" t="n"/>
      <c r="G974" s="211" t="n"/>
      <c r="H974" s="211" t="n"/>
      <c r="I974" s="211" t="n"/>
      <c r="J974" s="211" t="n"/>
      <c r="K974" s="211" t="n"/>
      <c r="L974" s="211" t="n"/>
      <c r="M974" s="211" t="n"/>
      <c r="N974" s="211" t="n"/>
      <c r="O974" s="211" t="n"/>
      <c r="P974" s="211" t="n"/>
      <c r="Q974" s="211" t="n"/>
    </row>
    <row r="975" ht="15.75" customHeight="1" s="140">
      <c r="A975" s="211" t="n"/>
      <c r="B975" s="211" t="n"/>
      <c r="C975" s="239" t="n"/>
      <c r="D975" s="239" t="n"/>
      <c r="E975" s="239" t="n"/>
      <c r="F975" s="211" t="n"/>
      <c r="G975" s="211" t="n"/>
      <c r="H975" s="211" t="n"/>
      <c r="I975" s="211" t="n"/>
      <c r="J975" s="211" t="n"/>
      <c r="K975" s="211" t="n"/>
      <c r="L975" s="211" t="n"/>
      <c r="M975" s="211" t="n"/>
      <c r="N975" s="211" t="n"/>
      <c r="O975" s="211" t="n"/>
      <c r="P975" s="211" t="n"/>
      <c r="Q975" s="211" t="n"/>
    </row>
    <row r="976" ht="15.75" customHeight="1" s="140">
      <c r="A976" s="211" t="n"/>
      <c r="B976" s="211" t="n"/>
      <c r="C976" s="239" t="n"/>
      <c r="D976" s="239" t="n"/>
      <c r="E976" s="239" t="n"/>
      <c r="F976" s="211" t="n"/>
      <c r="G976" s="211" t="n"/>
      <c r="H976" s="211" t="n"/>
      <c r="I976" s="211" t="n"/>
      <c r="J976" s="211" t="n"/>
      <c r="K976" s="211" t="n"/>
      <c r="L976" s="211" t="n"/>
      <c r="M976" s="211" t="n"/>
      <c r="N976" s="211" t="n"/>
      <c r="O976" s="211" t="n"/>
      <c r="P976" s="211" t="n"/>
      <c r="Q976" s="211" t="n"/>
    </row>
    <row r="977" ht="15.75" customHeight="1" s="140">
      <c r="A977" s="211" t="n"/>
      <c r="B977" s="211" t="n"/>
      <c r="C977" s="239" t="n"/>
      <c r="D977" s="239" t="n"/>
      <c r="E977" s="239" t="n"/>
      <c r="F977" s="211" t="n"/>
      <c r="G977" s="211" t="n"/>
      <c r="H977" s="211" t="n"/>
      <c r="I977" s="211" t="n"/>
      <c r="J977" s="211" t="n"/>
      <c r="K977" s="211" t="n"/>
      <c r="L977" s="211" t="n"/>
      <c r="M977" s="211" t="n"/>
      <c r="N977" s="211" t="n"/>
      <c r="O977" s="211" t="n"/>
      <c r="P977" s="211" t="n"/>
      <c r="Q977" s="211" t="n"/>
    </row>
    <row r="978" ht="15.75" customHeight="1" s="140">
      <c r="A978" s="211" t="n"/>
      <c r="B978" s="211" t="n"/>
      <c r="C978" s="239" t="n"/>
      <c r="D978" s="239" t="n"/>
      <c r="E978" s="239" t="n"/>
      <c r="F978" s="211" t="n"/>
      <c r="G978" s="211" t="n"/>
      <c r="H978" s="211" t="n"/>
      <c r="I978" s="211" t="n"/>
      <c r="J978" s="211" t="n"/>
      <c r="K978" s="211" t="n"/>
      <c r="L978" s="211" t="n"/>
      <c r="M978" s="211" t="n"/>
      <c r="N978" s="211" t="n"/>
      <c r="O978" s="211" t="n"/>
      <c r="P978" s="211" t="n"/>
      <c r="Q978" s="211" t="n"/>
    </row>
    <row r="979" ht="15.75" customHeight="1" s="140">
      <c r="A979" s="211" t="n"/>
      <c r="B979" s="211" t="n"/>
      <c r="C979" s="239" t="n"/>
      <c r="D979" s="239" t="n"/>
      <c r="E979" s="239" t="n"/>
      <c r="F979" s="211" t="n"/>
      <c r="G979" s="211" t="n"/>
      <c r="H979" s="211" t="n"/>
      <c r="I979" s="211" t="n"/>
      <c r="J979" s="211" t="n"/>
      <c r="K979" s="211" t="n"/>
      <c r="L979" s="211" t="n"/>
      <c r="M979" s="211" t="n"/>
      <c r="N979" s="211" t="n"/>
      <c r="O979" s="211" t="n"/>
      <c r="P979" s="211" t="n"/>
      <c r="Q979" s="211" t="n"/>
    </row>
    <row r="980" ht="15.75" customHeight="1" s="140">
      <c r="A980" s="211" t="n"/>
      <c r="B980" s="211" t="n"/>
      <c r="C980" s="239" t="n"/>
      <c r="D980" s="239" t="n"/>
      <c r="E980" s="239" t="n"/>
      <c r="F980" s="211" t="n"/>
      <c r="G980" s="211" t="n"/>
      <c r="H980" s="211" t="n"/>
      <c r="I980" s="211" t="n"/>
      <c r="J980" s="211" t="n"/>
      <c r="K980" s="211" t="n"/>
      <c r="L980" s="211" t="n"/>
      <c r="M980" s="211" t="n"/>
      <c r="N980" s="211" t="n"/>
      <c r="O980" s="211" t="n"/>
      <c r="P980" s="211" t="n"/>
      <c r="Q980" s="211" t="n"/>
    </row>
    <row r="981" ht="15.75" customHeight="1" s="140">
      <c r="A981" s="211" t="n"/>
      <c r="B981" s="211" t="n"/>
      <c r="C981" s="239" t="n"/>
      <c r="D981" s="239" t="n"/>
      <c r="E981" s="239" t="n"/>
      <c r="F981" s="211" t="n"/>
      <c r="G981" s="211" t="n"/>
      <c r="H981" s="211" t="n"/>
      <c r="I981" s="211" t="n"/>
      <c r="J981" s="211" t="n"/>
      <c r="K981" s="211" t="n"/>
      <c r="L981" s="211" t="n"/>
      <c r="M981" s="211" t="n"/>
      <c r="N981" s="211" t="n"/>
      <c r="O981" s="211" t="n"/>
      <c r="P981" s="211" t="n"/>
      <c r="Q981" s="211" t="n"/>
    </row>
    <row r="982" ht="15.75" customHeight="1" s="140">
      <c r="A982" s="211" t="n"/>
      <c r="B982" s="211" t="n"/>
      <c r="C982" s="239" t="n"/>
      <c r="D982" s="239" t="n"/>
      <c r="E982" s="239" t="n"/>
      <c r="F982" s="211" t="n"/>
      <c r="G982" s="211" t="n"/>
      <c r="H982" s="211" t="n"/>
      <c r="I982" s="211" t="n"/>
      <c r="J982" s="211" t="n"/>
      <c r="K982" s="211" t="n"/>
      <c r="L982" s="211" t="n"/>
      <c r="M982" s="211" t="n"/>
      <c r="N982" s="211" t="n"/>
      <c r="O982" s="211" t="n"/>
      <c r="P982" s="211" t="n"/>
      <c r="Q982" s="211" t="n"/>
    </row>
  </sheetData>
  <autoFilter ref="A6:R6">
    <sortState ref="A7:R123">
      <sortCondition ref="I6"/>
    </sortState>
  </autoFilter>
  <conditionalFormatting sqref="D1">
    <cfRule type="expression" priority="8" dxfId="329">
      <formula>COUNTIF($A5:$A5, "Yes") = 1</formula>
    </cfRule>
  </conditionalFormatting>
  <conditionalFormatting sqref="A1 B6:B122 B124:B982 E1">
    <cfRule type="expression" priority="9" dxfId="329">
      <formula>COUNTIF(#REF!, "Yes") = 1</formula>
    </cfRule>
  </conditionalFormatting>
  <conditionalFormatting sqref="J8:J122">
    <cfRule type="expression" priority="7" dxfId="333">
      <formula>IF(J8="不保養","true","FALSE")</formula>
    </cfRule>
  </conditionalFormatting>
  <conditionalFormatting sqref="G7:G123">
    <cfRule type="expression" priority="5" dxfId="328">
      <formula>G7="未更換"</formula>
    </cfRule>
    <cfRule type="expression" priority="6" dxfId="327">
      <formula>G7="已更換"</formula>
    </cfRule>
  </conditionalFormatting>
  <conditionalFormatting sqref="B123">
    <cfRule type="expression" priority="4" dxfId="329">
      <formula>COUNTIF(#REF!, "Yes") = 1</formula>
    </cfRule>
  </conditionalFormatting>
  <conditionalFormatting sqref="J123">
    <cfRule type="expression" priority="3" dxfId="333">
      <formula>IF(J123="不保養","true","FALSE")</formula>
    </cfRule>
  </conditionalFormatting>
  <conditionalFormatting sqref="J7">
    <cfRule type="expression" priority="2" dxfId="333">
      <formula>IF(J7="不保養","true","FALSE")</formula>
    </cfRule>
  </conditionalFormatting>
  <conditionalFormatting sqref="B1">
    <cfRule type="expression" priority="463" dxfId="329">
      <formula>COUNTIF($A4:$A4, "Yes") = 1</formula>
    </cfRule>
  </conditionalFormatting>
  <conditionalFormatting sqref="F1">
    <cfRule type="expression" priority="1" dxfId="329">
      <formula>COUNTIF(#REF!, "Yes") = 1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T987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baseColWidth="8" defaultColWidth="11.19921875" defaultRowHeight="15" customHeight="1"/>
  <cols>
    <col width="13.69921875" bestFit="1" customWidth="1" style="212" min="1" max="1"/>
    <col width="14.09765625" bestFit="1" customWidth="1" style="212" min="2" max="2"/>
    <col width="9" bestFit="1" customWidth="1" style="358" min="3" max="5"/>
    <col width="11.8984375" bestFit="1" customWidth="1" style="212" min="6" max="6"/>
    <col width="11.8984375" customWidth="1" style="212" min="7" max="8"/>
    <col width="11.69921875" bestFit="1" customWidth="1" style="212" min="9" max="9"/>
    <col width="17.69921875" bestFit="1" customWidth="1" style="212" min="10" max="10"/>
    <col hidden="1" width="1.8984375" customWidth="1" style="212" min="11" max="15"/>
    <col hidden="1" width="4" customWidth="1" style="212" min="16" max="16"/>
    <col hidden="1" width="5.09765625" customWidth="1" style="212" min="17" max="17"/>
    <col width="10" customWidth="1" style="212" min="18" max="18"/>
    <col width="11.09765625" customWidth="1" style="212" min="19" max="19"/>
    <col width="8.69921875" customWidth="1" style="212" min="20" max="20"/>
    <col width="11.19921875" customWidth="1" style="212" min="21" max="16384"/>
  </cols>
  <sheetData>
    <row r="1" ht="20.25" customHeight="1" s="140">
      <c r="A1" s="204" t="inlineStr">
        <is>
          <t>湯家瑋</t>
        </is>
      </c>
      <c r="B1" s="205" t="inlineStr">
        <is>
          <t>門市總數</t>
        </is>
      </c>
      <c r="C1" s="206">
        <f>COUNTA(I8:I200)</f>
        <v/>
      </c>
      <c r="D1" s="207" t="n"/>
      <c r="E1" s="209" t="n"/>
      <c r="F1" s="207" t="n"/>
      <c r="G1" s="207" t="n"/>
      <c r="H1" s="205" t="inlineStr">
        <is>
          <t>專案總數</t>
        </is>
      </c>
      <c r="I1" s="283">
        <f>COUNTIFS(門市主檔!E:E,A1,門市主檔!Y:Y,"STAR")</f>
        <v/>
      </c>
      <c r="J1" s="209" t="n"/>
      <c r="K1" s="210" t="n"/>
      <c r="L1" s="210" t="n"/>
      <c r="M1" s="210" t="n"/>
      <c r="N1" s="210" t="n"/>
      <c r="O1" s="210" t="n"/>
      <c r="P1" s="211" t="n"/>
      <c r="Q1" s="211" t="n"/>
      <c r="R1" s="242" t="n">
        <v>45748</v>
      </c>
      <c r="S1" s="242" t="n">
        <v>45777</v>
      </c>
    </row>
    <row r="2" ht="21" customHeight="1" s="140">
      <c r="A2" s="213" t="n"/>
      <c r="B2" s="214" t="inlineStr">
        <is>
          <t>每月基礎保養件數</t>
        </is>
      </c>
      <c r="C2" s="215" t="n">
        <v>19</v>
      </c>
      <c r="D2" s="216" t="n">
        <v>19</v>
      </c>
      <c r="E2" s="235" t="n">
        <v>19</v>
      </c>
      <c r="F2" s="236">
        <f>SUM(C2:E2)</f>
        <v/>
      </c>
      <c r="G2" s="236" t="n"/>
      <c r="H2" s="281" t="inlineStr">
        <is>
          <t>專案已更換</t>
        </is>
      </c>
      <c r="I2" s="215">
        <f>COUNTIF(G:G,"已更換")</f>
        <v/>
      </c>
      <c r="J2" s="219" t="n"/>
      <c r="K2" s="210" t="n"/>
      <c r="L2" s="210" t="n"/>
      <c r="M2" s="210" t="n"/>
      <c r="N2" s="210" t="n"/>
      <c r="O2" s="210" t="n"/>
      <c r="P2" s="211" t="n"/>
      <c r="Q2" s="211" t="n"/>
      <c r="R2" s="242" t="n">
        <v>45778</v>
      </c>
      <c r="S2" s="257" t="n">
        <v>45808</v>
      </c>
    </row>
    <row r="3" ht="21" customHeight="1" s="140">
      <c r="A3" s="213" t="n"/>
      <c r="B3" s="214" t="inlineStr">
        <is>
          <t>前月未完工件數</t>
        </is>
      </c>
      <c r="C3" s="215" t="n">
        <v>0</v>
      </c>
      <c r="D3" s="216">
        <f>C2-C4</f>
        <v/>
      </c>
      <c r="E3" s="216">
        <f>IF(E4&gt;1,D2+D3-D4,0)</f>
        <v/>
      </c>
      <c r="F3" s="217" t="n"/>
      <c r="G3" s="236" t="n"/>
      <c r="H3" s="282" t="inlineStr">
        <is>
          <t>專案未更換</t>
        </is>
      </c>
      <c r="I3" s="223">
        <f>COUNTIF(H:H,"未更換")</f>
        <v/>
      </c>
      <c r="J3" s="219" t="n"/>
      <c r="K3" s="210" t="n"/>
      <c r="L3" s="210" t="n"/>
      <c r="M3" s="210" t="n"/>
      <c r="N3" s="210" t="n"/>
      <c r="O3" s="210" t="n"/>
      <c r="P3" s="211" t="n"/>
      <c r="Q3" s="211" t="n"/>
      <c r="R3" s="242" t="n">
        <v>45809</v>
      </c>
      <c r="S3" s="242" t="n">
        <v>45838</v>
      </c>
    </row>
    <row r="4" ht="21" customHeight="1" s="140">
      <c r="A4" s="220" t="n"/>
      <c r="B4" s="214" t="inlineStr">
        <is>
          <t>已保養件數</t>
        </is>
      </c>
      <c r="C4" s="221">
        <f>COUNTIF(C$8:C$185,"v")</f>
        <v/>
      </c>
      <c r="D4" s="222">
        <f>COUNTIF(D$8:D$185,"v")</f>
        <v/>
      </c>
      <c r="E4" s="222">
        <f>COUNTIF(E$8:E$185,"v")</f>
        <v/>
      </c>
      <c r="F4" s="217">
        <f>SUM(C4:E4)</f>
        <v/>
      </c>
      <c r="G4" s="236" t="n"/>
      <c r="H4" s="281" t="inlineStr">
        <is>
          <t>達成率</t>
        </is>
      </c>
      <c r="I4" s="284">
        <f>I2/I1</f>
        <v/>
      </c>
      <c r="J4" s="219" t="n"/>
      <c r="K4" s="210" t="n"/>
      <c r="L4" s="210" t="n"/>
      <c r="M4" s="210" t="n"/>
      <c r="N4" s="210" t="n"/>
      <c r="O4" s="210" t="n"/>
      <c r="P4" s="211" t="n"/>
      <c r="Q4" s="211" t="n"/>
    </row>
    <row r="5" ht="22.5" customHeight="1" s="140">
      <c r="A5" s="220" t="n"/>
      <c r="B5" s="214" t="inlineStr">
        <is>
          <t>未完工件數</t>
        </is>
      </c>
      <c r="C5" s="223">
        <f>MAX(C2-C4,0)</f>
        <v/>
      </c>
      <c r="D5" s="224">
        <f>MAX(C2+D2-C4-D4,0)</f>
        <v/>
      </c>
      <c r="E5" s="224">
        <f>MAX(C2+D2+E2-C4-D4-E4,0)</f>
        <v/>
      </c>
      <c r="F5" s="225" t="inlineStr">
        <is>
          <t>未完工總數</t>
        </is>
      </c>
      <c r="G5" s="280" t="n"/>
      <c r="H5" s="280" t="n"/>
      <c r="I5" s="218" t="n"/>
      <c r="J5" s="219" t="n"/>
      <c r="K5" s="210" t="n"/>
      <c r="L5" s="210" t="n"/>
      <c r="M5" s="210" t="n"/>
      <c r="N5" s="210" t="n"/>
      <c r="O5" s="210" t="n"/>
      <c r="P5" s="211" t="n"/>
      <c r="Q5" s="211" t="n"/>
    </row>
    <row r="6" ht="23.25" customHeight="1" s="140">
      <c r="A6" s="237" t="n"/>
      <c r="B6" s="227" t="inlineStr">
        <is>
          <t>達成率</t>
        </is>
      </c>
      <c r="C6" s="228">
        <f>C4/C2</f>
        <v/>
      </c>
      <c r="D6" s="229">
        <f>D4/(D2+D3)</f>
        <v/>
      </c>
      <c r="E6" s="229">
        <f>E4/(E2+E3)</f>
        <v/>
      </c>
      <c r="F6" s="230">
        <f>COUNTIFS(F8:F185,"未保養",J8:J185,"&lt;&gt;不保養")</f>
        <v/>
      </c>
      <c r="G6" s="230" t="n"/>
      <c r="H6" s="230" t="n"/>
      <c r="I6" s="329" t="inlineStr">
        <is>
          <t>工商</t>
        </is>
      </c>
      <c r="J6" s="330">
        <f t="array" ref="J6">IFERROR(HYPERLINK("#" &amp; ADDRESS(MIN(IF(ISNUMBER(SEARCH(I6, A8:J200)), ROW(A8:J200), 10000000000)), MIN(IF(ISNUMBER(SEARCH(I6, A8:J200)), COLUMN(A8:J200), 10000000000))), "搜索"), "未找到")</f>
        <v/>
      </c>
      <c r="K6" s="210" t="n"/>
      <c r="L6" s="210" t="n"/>
      <c r="M6" s="210" t="n"/>
      <c r="N6" s="210" t="n"/>
      <c r="O6" s="210" t="n"/>
      <c r="P6" s="211" t="n"/>
      <c r="Q6" s="211" t="n"/>
    </row>
    <row r="7" ht="25.5" customHeight="1" s="140">
      <c r="A7" s="231" t="inlineStr">
        <is>
          <t>門市編號</t>
        </is>
      </c>
      <c r="B7" s="231" t="inlineStr">
        <is>
          <t>門市名稱</t>
        </is>
      </c>
      <c r="C7" s="231" t="inlineStr">
        <is>
          <t>4月</t>
        </is>
      </c>
      <c r="D7" s="231" t="inlineStr">
        <is>
          <t>5月</t>
        </is>
      </c>
      <c r="E7" s="231" t="inlineStr">
        <is>
          <t>6月</t>
        </is>
      </c>
      <c r="F7" s="231" t="inlineStr">
        <is>
          <t>未保養</t>
        </is>
      </c>
      <c r="G7" s="231" t="inlineStr">
        <is>
          <t>STAR</t>
        </is>
      </c>
      <c r="H7" s="231" t="inlineStr">
        <is>
          <t>數量</t>
        </is>
      </c>
      <c r="I7" s="231" t="inlineStr">
        <is>
          <t>地區</t>
        </is>
      </c>
      <c r="J7" s="231" t="inlineStr">
        <is>
          <t>前季保養日期</t>
        </is>
      </c>
      <c r="K7" s="211" t="n"/>
      <c r="L7" s="211" t="n"/>
      <c r="M7" s="211" t="n"/>
      <c r="N7" s="211" t="n"/>
      <c r="O7" s="211" t="n"/>
      <c r="P7" s="211" t="n"/>
      <c r="Q7" s="211" t="n"/>
    </row>
    <row r="8" ht="21.6" customHeight="1" s="140">
      <c r="A8" s="233" t="inlineStr">
        <is>
          <t>TT01</t>
        </is>
      </c>
      <c r="B8" s="233">
        <f>VLOOKUP(A8,門市主檔!A:B,2,FALSE)</f>
        <v/>
      </c>
      <c r="C8" s="355">
        <f>IF(COUNTIFS(IM!$F:$F,A8,IM!$AD:$AD,"O",IM!$X:$X,"&gt;="&amp;'吳宗鴻(1)'!$R$1, IM!$X:$X,"&lt;="&amp;'吳宗鴻(1)'!$S$1)&gt;0,"V","")</f>
        <v/>
      </c>
      <c r="D8" s="355">
        <f>IF(AND(C8&lt;&gt;"V", COUNTIFS(IM!$F:$F,A8, IM!$AD:$AD, "O", IM!$X:$X, "&gt;="&amp;'吳宗鴻(1)'!$R$2, IM!$X:$X, "&lt;="&amp;'吳宗鴻(1)'!$S$2)&gt;0), "V", "")</f>
        <v/>
      </c>
      <c r="E8" s="355">
        <f>IF(AND(C8&lt;&gt;"V",D8&lt;&gt;"V", COUNTIFS(IM!$F:$F, A8, IM!$AD:$AD, "O", IM!$X:$X, "&gt;="&amp;'吳宗鴻(1)'!$R$3, IM!$X:$X, "&lt;="&amp;'吳宗鴻(1)'!$S$3)&gt;0), "V", "")</f>
        <v/>
      </c>
      <c r="F8" s="233">
        <f>IF(COUNTBLANK(C8:E8)=3,"未保養","")</f>
        <v/>
      </c>
      <c r="G8" s="233">
        <f>IF(AND(VLOOKUP(A8,門市主檔!A:Y,25,FALSE)="STAR", VLOOKUP(A8,門市主檔!A:N,14,FALSE)=""), "未更換", IF(VLOOKUP(A8,門市主檔!A:Y,25,FALSE)&lt;&gt;"STAR", "無專案", "已更換"))</f>
        <v/>
      </c>
      <c r="H8" s="339">
        <f>VLOOKUP(A8,門市主檔!A:U,21,FALSE)</f>
        <v/>
      </c>
      <c r="I8" s="233">
        <f>VLOOKUP(A8,'0919門市清單主檔'!B:V,21,FALSE)</f>
        <v/>
      </c>
      <c r="J8" s="245" t="n">
        <v>45743.64583333334</v>
      </c>
      <c r="K8" s="234" t="n"/>
      <c r="L8" s="234" t="n"/>
      <c r="M8" s="234" t="n"/>
      <c r="N8" s="234" t="n"/>
      <c r="O8" s="234" t="n"/>
      <c r="P8" s="211" t="inlineStr">
        <is>
          <t>THILF0</t>
        </is>
      </c>
      <c r="Q8" s="211" t="n"/>
    </row>
    <row r="9" ht="21.6" customHeight="1" s="140">
      <c r="A9" s="233" t="n">
        <v>2535</v>
      </c>
      <c r="B9" s="233">
        <f>VLOOKUP(A9,門市主檔!A:B,2,FALSE)</f>
        <v/>
      </c>
      <c r="C9" s="355">
        <f>IF(COUNTIFS(IM!$F:$F,A9,IM!$AD:$AD,"O",IM!$X:$X,"&gt;="&amp;'吳宗鴻(1)'!$R$1, IM!$X:$X,"&lt;="&amp;'吳宗鴻(1)'!$S$1)&gt;0,"V","")</f>
        <v/>
      </c>
      <c r="D9" s="355">
        <f>IF(AND(C9&lt;&gt;"V", COUNTIFS(IM!$F:$F,A9, IM!$AD:$AD, "O", IM!$X:$X, "&gt;="&amp;'吳宗鴻(1)'!$R$2, IM!$X:$X, "&lt;="&amp;'吳宗鴻(1)'!$S$2)&gt;0), "V", "")</f>
        <v/>
      </c>
      <c r="E9" s="355">
        <f>IF(AND(C9&lt;&gt;"V",D9&lt;&gt;"V", COUNTIFS(IM!$F:$F, A9, IM!$AD:$AD, "O", IM!$X:$X, "&gt;="&amp;'吳宗鴻(1)'!$R$3, IM!$X:$X, "&lt;="&amp;'吳宗鴻(1)'!$S$3)&gt;0), "V", "")</f>
        <v/>
      </c>
      <c r="F9" s="233">
        <f>IF(COUNTBLANK(C9:E9)=3,"未保養","")</f>
        <v/>
      </c>
      <c r="G9" s="233">
        <f>IF(AND(VLOOKUP(A9,門市主檔!A:Y,25,FALSE)="STAR", VLOOKUP(A9,門市主檔!A:N,14,FALSE)=""), "未更換", IF(VLOOKUP(A9,門市主檔!A:Y,25,FALSE)&lt;&gt;"STAR", "無專案", "已更換"))</f>
        <v/>
      </c>
      <c r="H9" s="339">
        <f>VLOOKUP(A9,門市主檔!A:U,21,FALSE)</f>
        <v/>
      </c>
      <c r="I9" s="233">
        <f>VLOOKUP(A9,'0919門市清單主檔'!B:V,21,FALSE)</f>
        <v/>
      </c>
      <c r="J9" s="245" t="n">
        <v>45743.59722222222</v>
      </c>
      <c r="K9" s="234" t="n"/>
      <c r="L9" s="234" t="n"/>
      <c r="M9" s="234" t="n"/>
      <c r="N9" s="234" t="n"/>
      <c r="O9" s="234" t="n"/>
      <c r="P9" s="211" t="inlineStr">
        <is>
          <t>THILF0</t>
        </is>
      </c>
      <c r="Q9" s="211" t="n"/>
    </row>
    <row r="10" ht="21.6" customHeight="1" s="140">
      <c r="A10" s="233" t="n">
        <v>2325</v>
      </c>
      <c r="B10" s="233">
        <f>VLOOKUP(A10,門市主檔!A:B,2,FALSE)</f>
        <v/>
      </c>
      <c r="C10" s="355">
        <f>IF(COUNTIFS(IM!$F:$F,A10,IM!$AD:$AD,"O",IM!$X:$X,"&gt;="&amp;'吳宗鴻(1)'!$R$1, IM!$X:$X,"&lt;="&amp;'吳宗鴻(1)'!$S$1)&gt;0,"V","")</f>
        <v/>
      </c>
      <c r="D10" s="355">
        <f>IF(AND(C10&lt;&gt;"V", COUNTIFS(IM!$F:$F,A10, IM!$AD:$AD, "O", IM!$X:$X, "&gt;="&amp;'吳宗鴻(1)'!$R$2, IM!$X:$X, "&lt;="&amp;'吳宗鴻(1)'!$S$2)&gt;0), "V", "")</f>
        <v/>
      </c>
      <c r="E10" s="355">
        <f>IF(AND(C10&lt;&gt;"V",D10&lt;&gt;"V", COUNTIFS(IM!$F:$F, A10, IM!$AD:$AD, "O", IM!$X:$X, "&gt;="&amp;'吳宗鴻(1)'!$R$3, IM!$X:$X, "&lt;="&amp;'吳宗鴻(1)'!$S$3)&gt;0), "V", "")</f>
        <v/>
      </c>
      <c r="F10" s="233">
        <f>IF(COUNTBLANK(C10:E10)=3,"未保養","")</f>
        <v/>
      </c>
      <c r="G10" s="233">
        <f>IF(AND(VLOOKUP(A10,門市主檔!A:Y,25,FALSE)="STAR", VLOOKUP(A10,門市主檔!A:N,14,FALSE)=""), "未更換", IF(VLOOKUP(A10,門市主檔!A:Y,25,FALSE)&lt;&gt;"STAR", "無專案", "已更換"))</f>
        <v/>
      </c>
      <c r="H10" s="339">
        <f>VLOOKUP(A10,門市主檔!A:U,21,FALSE)</f>
        <v/>
      </c>
      <c r="I10" s="233">
        <f>VLOOKUP(A10,'0919門市清單主檔'!B:V,21,FALSE)</f>
        <v/>
      </c>
      <c r="J10" s="245" t="n">
        <v>45670.57638888889</v>
      </c>
      <c r="K10" s="234" t="n"/>
      <c r="L10" s="234" t="n"/>
      <c r="M10" s="234" t="n"/>
      <c r="N10" s="234" t="n"/>
      <c r="O10" s="234" t="n"/>
      <c r="P10" s="211" t="inlineStr">
        <is>
          <t>THILF0</t>
        </is>
      </c>
      <c r="Q10" s="211" t="n"/>
    </row>
    <row r="11" ht="21.6" customHeight="1" s="140">
      <c r="A11" s="233" t="n">
        <v>3770</v>
      </c>
      <c r="B11" s="233">
        <f>VLOOKUP(A11,門市主檔!A:B,2,FALSE)</f>
        <v/>
      </c>
      <c r="C11" s="355">
        <f>IF(COUNTIFS(IM!$F:$F,A11,IM!$AD:$AD,"O",IM!$X:$X,"&gt;="&amp;'吳宗鴻(1)'!$R$1, IM!$X:$X,"&lt;="&amp;'吳宗鴻(1)'!$S$1)&gt;0,"V","")</f>
        <v/>
      </c>
      <c r="D11" s="355">
        <f>IF(AND(C11&lt;&gt;"V", COUNTIFS(IM!$F:$F,A11, IM!$AD:$AD, "O", IM!$X:$X, "&gt;="&amp;'吳宗鴻(1)'!$R$2, IM!$X:$X, "&lt;="&amp;'吳宗鴻(1)'!$S$2)&gt;0), "V", "")</f>
        <v/>
      </c>
      <c r="E11" s="355">
        <f>IF(AND(C11&lt;&gt;"V",D11&lt;&gt;"V", COUNTIFS(IM!$F:$F, A11, IM!$AD:$AD, "O", IM!$X:$X, "&gt;="&amp;'吳宗鴻(1)'!$R$3, IM!$X:$X, "&lt;="&amp;'吳宗鴻(1)'!$S$3)&gt;0), "V", "")</f>
        <v/>
      </c>
      <c r="F11" s="233">
        <f>IF(COUNTBLANK(C11:E11)=3,"未保養","")</f>
        <v/>
      </c>
      <c r="G11" s="233">
        <f>IF(AND(VLOOKUP(A11,門市主檔!A:Y,25,FALSE)="STAR", VLOOKUP(A11,門市主檔!A:N,14,FALSE)=""), "未更換", IF(VLOOKUP(A11,門市主檔!A:Y,25,FALSE)&lt;&gt;"STAR", "無專案", "已更換"))</f>
        <v/>
      </c>
      <c r="H11" s="339">
        <f>VLOOKUP(A11,門市主檔!A:U,21,FALSE)</f>
        <v/>
      </c>
      <c r="I11" s="233">
        <f>VLOOKUP(A11,'0919門市清單主檔'!B:V,21,FALSE)</f>
        <v/>
      </c>
      <c r="J11" s="245" t="n">
        <v>45670.5625</v>
      </c>
      <c r="K11" s="234" t="n"/>
      <c r="L11" s="234" t="n"/>
      <c r="M11" s="234" t="n"/>
      <c r="N11" s="234" t="n"/>
      <c r="O11" s="234" t="n"/>
      <c r="P11" s="211" t="inlineStr">
        <is>
          <t>THILF0</t>
        </is>
      </c>
      <c r="Q11" s="211" t="n"/>
    </row>
    <row r="12" ht="21.6" customHeight="1" s="140">
      <c r="A12" s="233" t="n">
        <v>4801</v>
      </c>
      <c r="B12" s="233">
        <f>VLOOKUP(A12,門市主檔!A:B,2,FALSE)</f>
        <v/>
      </c>
      <c r="C12" s="355">
        <f>IF(COUNTIFS(IM!$F:$F,A12,IM!$AD:$AD,"O",IM!$X:$X,"&gt;="&amp;'吳宗鴻(1)'!$R$1, IM!$X:$X,"&lt;="&amp;'吳宗鴻(1)'!$S$1)&gt;0,"V","")</f>
        <v/>
      </c>
      <c r="D12" s="355">
        <f>IF(AND(C12&lt;&gt;"V", COUNTIFS(IM!$F:$F,A12, IM!$AD:$AD, "O", IM!$X:$X, "&gt;="&amp;'吳宗鴻(1)'!$R$2, IM!$X:$X, "&lt;="&amp;'吳宗鴻(1)'!$S$2)&gt;0), "V", "")</f>
        <v/>
      </c>
      <c r="E12" s="355">
        <f>IF(AND(C12&lt;&gt;"V",D12&lt;&gt;"V", COUNTIFS(IM!$F:$F, A12, IM!$AD:$AD, "O", IM!$X:$X, "&gt;="&amp;'吳宗鴻(1)'!$R$3, IM!$X:$X, "&lt;="&amp;'吳宗鴻(1)'!$S$3)&gt;0), "V", "")</f>
        <v/>
      </c>
      <c r="F12" s="233">
        <f>IF(COUNTBLANK(C12:E12)=3,"未保養","")</f>
        <v/>
      </c>
      <c r="G12" s="233">
        <f>IF(AND(VLOOKUP(A12,門市主檔!A:Y,25,FALSE)="STAR", VLOOKUP(A12,門市主檔!A:N,14,FALSE)=""), "未更換", IF(VLOOKUP(A12,門市主檔!A:Y,25,FALSE)&lt;&gt;"STAR", "無專案", "已更換"))</f>
        <v/>
      </c>
      <c r="H12" s="339">
        <f>VLOOKUP(A12,門市主檔!A:U,21,FALSE)</f>
        <v/>
      </c>
      <c r="I12" s="233">
        <f>VLOOKUP(A12,'0919門市清單主檔'!B:V,21,FALSE)</f>
        <v/>
      </c>
      <c r="J12" s="245" t="n">
        <v>45670.49305555555</v>
      </c>
      <c r="K12" s="234" t="n"/>
      <c r="L12" s="234" t="n"/>
      <c r="M12" s="234" t="n"/>
      <c r="N12" s="234" t="n"/>
      <c r="O12" s="234" t="n"/>
      <c r="P12" s="211" t="inlineStr">
        <is>
          <t>THILF0</t>
        </is>
      </c>
      <c r="Q12" s="211" t="n"/>
    </row>
    <row r="13" ht="21.6" customHeight="1" s="140">
      <c r="A13" s="233" t="n">
        <v>2390</v>
      </c>
      <c r="B13" s="233">
        <f>VLOOKUP(A13,門市主檔!A:B,2,FALSE)</f>
        <v/>
      </c>
      <c r="C13" s="355">
        <f>IF(COUNTIFS(IM!$F:$F,A13,IM!$AD:$AD,"O",IM!$X:$X,"&gt;="&amp;'吳宗鴻(1)'!$R$1, IM!$X:$X,"&lt;="&amp;'吳宗鴻(1)'!$S$1)&gt;0,"V","")</f>
        <v/>
      </c>
      <c r="D13" s="355">
        <f>IF(AND(C13&lt;&gt;"V", COUNTIFS(IM!$F:$F,A13, IM!$AD:$AD, "O", IM!$X:$X, "&gt;="&amp;'吳宗鴻(1)'!$R$2, IM!$X:$X, "&lt;="&amp;'吳宗鴻(1)'!$S$2)&gt;0), "V", "")</f>
        <v/>
      </c>
      <c r="E13" s="355">
        <f>IF(AND(C13&lt;&gt;"V",D13&lt;&gt;"V", COUNTIFS(IM!$F:$F, A13, IM!$AD:$AD, "O", IM!$X:$X, "&gt;="&amp;'吳宗鴻(1)'!$R$3, IM!$X:$X, "&lt;="&amp;'吳宗鴻(1)'!$S$3)&gt;0), "V", "")</f>
        <v/>
      </c>
      <c r="F13" s="233">
        <f>IF(COUNTBLANK(C13:E13)=3,"未保養","")</f>
        <v/>
      </c>
      <c r="G13" s="233">
        <f>IF(AND(VLOOKUP(A13,門市主檔!A:Y,25,FALSE)="STAR", VLOOKUP(A13,門市主檔!A:N,14,FALSE)=""), "未更換", IF(VLOOKUP(A13,門市主檔!A:Y,25,FALSE)&lt;&gt;"STAR", "無專案", "已更換"))</f>
        <v/>
      </c>
      <c r="H13" s="339">
        <f>VLOOKUP(A13,門市主檔!A:U,21,FALSE)</f>
        <v/>
      </c>
      <c r="I13" s="233">
        <f>VLOOKUP(A13,'0919門市清單主檔'!B:V,21,FALSE)</f>
        <v/>
      </c>
      <c r="J13" s="245" t="n">
        <v>45670.44444444445</v>
      </c>
      <c r="K13" s="234" t="n"/>
      <c r="L13" s="234" t="n"/>
      <c r="M13" s="234" t="n"/>
      <c r="N13" s="234" t="n"/>
      <c r="O13" s="234" t="n"/>
      <c r="P13" s="211" t="inlineStr">
        <is>
          <t>THILF0</t>
        </is>
      </c>
      <c r="Q13" s="211" t="n"/>
    </row>
    <row r="14" ht="21.6" customHeight="1" s="140">
      <c r="A14" s="233" t="n">
        <v>2691</v>
      </c>
      <c r="B14" s="233">
        <f>VLOOKUP(A14,門市主檔!A:B,2,FALSE)</f>
        <v/>
      </c>
      <c r="C14" s="355">
        <f>IF(COUNTIFS(IM!$F:$F,A14,IM!$AD:$AD,"O",IM!$X:$X,"&gt;="&amp;'吳宗鴻(1)'!$R$1, IM!$X:$X,"&lt;="&amp;'吳宗鴻(1)'!$S$1)&gt;0,"V","")</f>
        <v/>
      </c>
      <c r="D14" s="355">
        <f>IF(AND(C14&lt;&gt;"V", COUNTIFS(IM!$F:$F,A14, IM!$AD:$AD, "O", IM!$X:$X, "&gt;="&amp;'吳宗鴻(1)'!$R$2, IM!$X:$X, "&lt;="&amp;'吳宗鴻(1)'!$S$2)&gt;0), "V", "")</f>
        <v/>
      </c>
      <c r="E14" s="355">
        <f>IF(AND(C14&lt;&gt;"V",D14&lt;&gt;"V", COUNTIFS(IM!$F:$F, A14, IM!$AD:$AD, "O", IM!$X:$X, "&gt;="&amp;'吳宗鴻(1)'!$R$3, IM!$X:$X, "&lt;="&amp;'吳宗鴻(1)'!$S$3)&gt;0), "V", "")</f>
        <v/>
      </c>
      <c r="F14" s="233">
        <f>IF(COUNTBLANK(C14:E14)=3,"未保養","")</f>
        <v/>
      </c>
      <c r="G14" s="233">
        <f>IF(AND(VLOOKUP(A14,門市主檔!A:Y,25,FALSE)="STAR", VLOOKUP(A14,門市主檔!A:N,14,FALSE)=""), "未更換", IF(VLOOKUP(A14,門市主檔!A:Y,25,FALSE)&lt;&gt;"STAR", "無專案", "已更換"))</f>
        <v/>
      </c>
      <c r="H14" s="339">
        <f>VLOOKUP(A14,門市主檔!A:U,21,FALSE)</f>
        <v/>
      </c>
      <c r="I14" s="233">
        <f>VLOOKUP(A14,'0919門市清單主檔'!B:V,21,FALSE)</f>
        <v/>
      </c>
      <c r="J14" s="245" t="n">
        <v>45670.43055555555</v>
      </c>
      <c r="K14" s="234" t="n"/>
      <c r="L14" s="234" t="n"/>
      <c r="M14" s="234" t="n"/>
      <c r="N14" s="234" t="n"/>
      <c r="O14" s="234" t="n"/>
      <c r="P14" s="211" t="inlineStr">
        <is>
          <t>THILF0</t>
        </is>
      </c>
      <c r="Q14" s="211" t="n"/>
    </row>
    <row r="15" ht="21.6" customHeight="1" s="140">
      <c r="A15" s="233" t="n">
        <v>4819</v>
      </c>
      <c r="B15" s="233">
        <f>VLOOKUP(A15,門市主檔!A:B,2,FALSE)</f>
        <v/>
      </c>
      <c r="C15" s="355">
        <f>IF(COUNTIFS(IM!$F:$F,A15,IM!$AD:$AD,"O",IM!$X:$X,"&gt;="&amp;'吳宗鴻(1)'!$R$1, IM!$X:$X,"&lt;="&amp;'吳宗鴻(1)'!$S$1)&gt;0,"V","")</f>
        <v/>
      </c>
      <c r="D15" s="355">
        <f>IF(AND(C15&lt;&gt;"V", COUNTIFS(IM!$F:$F,A15, IM!$AD:$AD, "O", IM!$X:$X, "&gt;="&amp;'吳宗鴻(1)'!$R$2, IM!$X:$X, "&lt;="&amp;'吳宗鴻(1)'!$S$2)&gt;0), "V", "")</f>
        <v/>
      </c>
      <c r="E15" s="355">
        <f>IF(AND(C15&lt;&gt;"V",D15&lt;&gt;"V", COUNTIFS(IM!$F:$F, A15, IM!$AD:$AD, "O", IM!$X:$X, "&gt;="&amp;'吳宗鴻(1)'!$R$3, IM!$X:$X, "&lt;="&amp;'吳宗鴻(1)'!$S$3)&gt;0), "V", "")</f>
        <v/>
      </c>
      <c r="F15" s="233">
        <f>IF(COUNTBLANK(C15:E15)=3,"未保養","")</f>
        <v/>
      </c>
      <c r="G15" s="233">
        <f>IF(AND(VLOOKUP(A15,門市主檔!A:Y,25,FALSE)="STAR", VLOOKUP(A15,門市主檔!A:N,14,FALSE)=""), "未更換", IF(VLOOKUP(A15,門市主檔!A:Y,25,FALSE)&lt;&gt;"STAR", "無專案", "已更換"))</f>
        <v/>
      </c>
      <c r="H15" s="339">
        <f>VLOOKUP(A15,門市主檔!A:U,21,FALSE)</f>
        <v/>
      </c>
      <c r="I15" s="233">
        <f>VLOOKUP(A15,'0919門市清單主檔'!B:V,21,FALSE)</f>
        <v/>
      </c>
      <c r="J15" s="245" t="n">
        <v>45670.48263888889</v>
      </c>
      <c r="K15" s="234" t="n"/>
      <c r="L15" s="234" t="n"/>
      <c r="M15" s="234" t="n"/>
      <c r="N15" s="234" t="n"/>
      <c r="O15" s="234" t="n"/>
      <c r="P15" s="211" t="inlineStr">
        <is>
          <t>THILF0</t>
        </is>
      </c>
      <c r="Q15" s="211" t="n"/>
    </row>
    <row r="16" ht="21.6" customHeight="1" s="140">
      <c r="A16" s="233" t="n">
        <v>3227</v>
      </c>
      <c r="B16" s="233">
        <f>VLOOKUP(A16,門市主檔!A:B,2,FALSE)</f>
        <v/>
      </c>
      <c r="C16" s="355">
        <f>IF(COUNTIFS(IM!$F:$F,A16,IM!$AD:$AD,"O",IM!$X:$X,"&gt;="&amp;'吳宗鴻(1)'!$R$1, IM!$X:$X,"&lt;="&amp;'吳宗鴻(1)'!$S$1)&gt;0,"V","")</f>
        <v/>
      </c>
      <c r="D16" s="355">
        <f>IF(AND(C16&lt;&gt;"V", COUNTIFS(IM!$F:$F,A16, IM!$AD:$AD, "O", IM!$X:$X, "&gt;="&amp;'吳宗鴻(1)'!$R$2, IM!$X:$X, "&lt;="&amp;'吳宗鴻(1)'!$S$2)&gt;0), "V", "")</f>
        <v/>
      </c>
      <c r="E16" s="355">
        <f>IF(AND(C16&lt;&gt;"V",D16&lt;&gt;"V", COUNTIFS(IM!$F:$F, A16, IM!$AD:$AD, "O", IM!$X:$X, "&gt;="&amp;'吳宗鴻(1)'!$R$3, IM!$X:$X, "&lt;="&amp;'吳宗鴻(1)'!$S$3)&gt;0), "V", "")</f>
        <v/>
      </c>
      <c r="F16" s="233">
        <f>IF(COUNTBLANK(C16:E16)=3,"未保養","")</f>
        <v/>
      </c>
      <c r="G16" s="233">
        <f>IF(AND(VLOOKUP(A16,門市主檔!A:Y,25,FALSE)="STAR", VLOOKUP(A16,門市主檔!A:N,14,FALSE)=""), "未更換", IF(VLOOKUP(A16,門市主檔!A:Y,25,FALSE)&lt;&gt;"STAR", "無專案", "已更換"))</f>
        <v/>
      </c>
      <c r="H16" s="339">
        <f>VLOOKUP(A16,門市主檔!A:U,21,FALSE)</f>
        <v/>
      </c>
      <c r="I16" s="233">
        <f>VLOOKUP(A16,'0919門市清單主檔'!B:V,21,FALSE)</f>
        <v/>
      </c>
      <c r="J16" s="245" t="n">
        <v>45673.47222222222</v>
      </c>
      <c r="K16" s="234" t="n"/>
      <c r="L16" s="234" t="n"/>
      <c r="M16" s="234" t="n"/>
      <c r="N16" s="234" t="n"/>
      <c r="O16" s="234" t="n"/>
      <c r="P16" s="211" t="inlineStr">
        <is>
          <t>THILF0</t>
        </is>
      </c>
      <c r="Q16" s="211" t="n"/>
    </row>
    <row r="17" ht="21.6" customHeight="1" s="140">
      <c r="A17" s="233" t="n">
        <v>5003</v>
      </c>
      <c r="B17" s="233">
        <f>VLOOKUP(A17,門市主檔!A:B,2,FALSE)</f>
        <v/>
      </c>
      <c r="C17" s="355">
        <f>IF(COUNTIFS(IM!$F:$F,A17,IM!$AD:$AD,"O",IM!$X:$X,"&gt;="&amp;'吳宗鴻(1)'!$R$1, IM!$X:$X,"&lt;="&amp;'吳宗鴻(1)'!$S$1)&gt;0,"V","")</f>
        <v/>
      </c>
      <c r="D17" s="355">
        <f>IF(AND(C17&lt;&gt;"V", COUNTIFS(IM!$F:$F,A17, IM!$AD:$AD, "O", IM!$X:$X, "&gt;="&amp;'吳宗鴻(1)'!$R$2, IM!$X:$X, "&lt;="&amp;'吳宗鴻(1)'!$S$2)&gt;0), "V", "")</f>
        <v/>
      </c>
      <c r="E17" s="355">
        <f>IF(AND(C17&lt;&gt;"V",D17&lt;&gt;"V", COUNTIFS(IM!$F:$F, A17, IM!$AD:$AD, "O", IM!$X:$X, "&gt;="&amp;'吳宗鴻(1)'!$R$3, IM!$X:$X, "&lt;="&amp;'吳宗鴻(1)'!$S$3)&gt;0), "V", "")</f>
        <v/>
      </c>
      <c r="F17" s="233">
        <f>IF(COUNTBLANK(C17:E17)=3,"未保養","")</f>
        <v/>
      </c>
      <c r="G17" s="233">
        <f>IF(AND(VLOOKUP(A17,門市主檔!A:Y,25,FALSE)="STAR", VLOOKUP(A17,門市主檔!A:N,14,FALSE)=""), "未更換", IF(VLOOKUP(A17,門市主檔!A:Y,25,FALSE)&lt;&gt;"STAR", "無專案", "已更換"))</f>
        <v/>
      </c>
      <c r="H17" s="339">
        <f>VLOOKUP(A17,門市主檔!A:U,21,FALSE)</f>
        <v/>
      </c>
      <c r="I17" s="233">
        <f>VLOOKUP(A17,'0919門市清單主檔'!B:V,21,FALSE)</f>
        <v/>
      </c>
      <c r="J17" s="245" t="n">
        <v>45673.48611111111</v>
      </c>
      <c r="K17" s="234" t="n"/>
      <c r="L17" s="234" t="n"/>
      <c r="M17" s="234" t="n"/>
      <c r="N17" s="234" t="n"/>
      <c r="O17" s="234" t="n"/>
      <c r="P17" s="211" t="inlineStr">
        <is>
          <t>THILF0</t>
        </is>
      </c>
      <c r="Q17" s="211" t="n"/>
    </row>
    <row r="18" ht="21.6" customHeight="1" s="140">
      <c r="A18" s="233" t="n">
        <v>3921</v>
      </c>
      <c r="B18" s="233">
        <f>VLOOKUP(A18,門市主檔!A:B,2,FALSE)</f>
        <v/>
      </c>
      <c r="C18" s="355">
        <f>IF(COUNTIFS(IM!$F:$F,A18,IM!$AD:$AD,"O",IM!$X:$X,"&gt;="&amp;'吳宗鴻(1)'!$R$1, IM!$X:$X,"&lt;="&amp;'吳宗鴻(1)'!$S$1)&gt;0,"V","")</f>
        <v/>
      </c>
      <c r="D18" s="355">
        <f>IF(AND(C18&lt;&gt;"V", COUNTIFS(IM!$F:$F,A18, IM!$AD:$AD, "O", IM!$X:$X, "&gt;="&amp;'吳宗鴻(1)'!$R$2, IM!$X:$X, "&lt;="&amp;'吳宗鴻(1)'!$S$2)&gt;0), "V", "")</f>
        <v/>
      </c>
      <c r="E18" s="355">
        <f>IF(AND(C18&lt;&gt;"V",D18&lt;&gt;"V", COUNTIFS(IM!$F:$F, A18, IM!$AD:$AD, "O", IM!$X:$X, "&gt;="&amp;'吳宗鴻(1)'!$R$3, IM!$X:$X, "&lt;="&amp;'吳宗鴻(1)'!$S$3)&gt;0), "V", "")</f>
        <v/>
      </c>
      <c r="F18" s="233">
        <f>IF(COUNTBLANK(C18:E18)=3,"未保養","")</f>
        <v/>
      </c>
      <c r="G18" s="233">
        <f>IF(AND(VLOOKUP(A18,門市主檔!A:Y,25,FALSE)="STAR", VLOOKUP(A18,門市主檔!A:N,14,FALSE)=""), "未更換", IF(VLOOKUP(A18,門市主檔!A:Y,25,FALSE)&lt;&gt;"STAR", "無專案", "已更換"))</f>
        <v/>
      </c>
      <c r="H18" s="339">
        <f>VLOOKUP(A18,門市主檔!A:U,21,FALSE)</f>
        <v/>
      </c>
      <c r="I18" s="233">
        <f>VLOOKUP(A18,'0919門市清單主檔'!B:V,21,FALSE)</f>
        <v/>
      </c>
      <c r="J18" s="245" t="n">
        <v>45692.64583333334</v>
      </c>
      <c r="K18" s="234" t="n"/>
      <c r="L18" s="234" t="n"/>
      <c r="M18" s="234" t="n"/>
      <c r="N18" s="234" t="n"/>
      <c r="O18" s="234" t="n"/>
      <c r="P18" s="211" t="inlineStr">
        <is>
          <t>THILF0</t>
        </is>
      </c>
      <c r="Q18" s="211" t="n"/>
      <c r="R18" s="238" t="n"/>
      <c r="S18" s="238" t="n"/>
      <c r="T18" s="238" t="n"/>
    </row>
    <row r="19" ht="21.6" customHeight="1" s="140">
      <c r="A19" s="233" t="n">
        <v>4316</v>
      </c>
      <c r="B19" s="233">
        <f>VLOOKUP(A19,門市主檔!A:B,2,FALSE)</f>
        <v/>
      </c>
      <c r="C19" s="355">
        <f>IF(COUNTIFS(IM!$F:$F,A19,IM!$AD:$AD,"O",IM!$X:$X,"&gt;="&amp;'吳宗鴻(1)'!$R$1, IM!$X:$X,"&lt;="&amp;'吳宗鴻(1)'!$S$1)&gt;0,"V","")</f>
        <v/>
      </c>
      <c r="D19" s="355">
        <f>IF(AND(C19&lt;&gt;"V", COUNTIFS(IM!$F:$F,A19, IM!$AD:$AD, "O", IM!$X:$X, "&gt;="&amp;'吳宗鴻(1)'!$R$2, IM!$X:$X, "&lt;="&amp;'吳宗鴻(1)'!$S$2)&gt;0), "V", "")</f>
        <v/>
      </c>
      <c r="E19" s="355">
        <f>IF(AND(C19&lt;&gt;"V",D19&lt;&gt;"V", COUNTIFS(IM!$F:$F, A19, IM!$AD:$AD, "O", IM!$X:$X, "&gt;="&amp;'吳宗鴻(1)'!$R$3, IM!$X:$X, "&lt;="&amp;'吳宗鴻(1)'!$S$3)&gt;0), "V", "")</f>
        <v/>
      </c>
      <c r="F19" s="233">
        <f>IF(COUNTBLANK(C19:E19)=3,"未保養","")</f>
        <v/>
      </c>
      <c r="G19" s="233">
        <f>IF(AND(VLOOKUP(A19,門市主檔!A:Y,25,FALSE)="STAR", VLOOKUP(A19,門市主檔!A:N,14,FALSE)=""), "未更換", IF(VLOOKUP(A19,門市主檔!A:Y,25,FALSE)&lt;&gt;"STAR", "無專案", "已更換"))</f>
        <v/>
      </c>
      <c r="H19" s="339">
        <f>VLOOKUP(A19,門市主檔!A:U,21,FALSE)</f>
        <v/>
      </c>
      <c r="I19" s="233">
        <f>VLOOKUP(A19,'0919門市清單主檔'!B:V,21,FALSE)</f>
        <v/>
      </c>
      <c r="J19" s="245" t="n">
        <v>45692.66666666666</v>
      </c>
      <c r="K19" s="234" t="n"/>
      <c r="L19" s="234" t="n"/>
      <c r="M19" s="234" t="n"/>
      <c r="N19" s="234" t="n"/>
      <c r="O19" s="234" t="n"/>
      <c r="P19" s="211" t="inlineStr">
        <is>
          <t>THILF0</t>
        </is>
      </c>
      <c r="Q19" s="211" t="n"/>
    </row>
    <row r="20" ht="21.6" customHeight="1" s="140">
      <c r="A20" s="233" t="n">
        <v>3243</v>
      </c>
      <c r="B20" s="233">
        <f>VLOOKUP(A20,門市主檔!A:B,2,FALSE)</f>
        <v/>
      </c>
      <c r="C20" s="355">
        <f>IF(COUNTIFS(IM!$F:$F,A20,IM!$AD:$AD,"O",IM!$X:$X,"&gt;="&amp;$R$1, IM!$X:$X,"&lt;="&amp;$S$1)&gt;0,"V","")</f>
        <v/>
      </c>
      <c r="D20" s="355">
        <f>IF(AND(C20&lt;&gt;"V", COUNTIFS(IM!$F:$F,A20, IM!$AD:$AD, "O", IM!$X:$X, "&gt;="&amp;$R$2, IM!$X:$X, "&lt;="&amp;$S$2)&gt;0), "V", "")</f>
        <v/>
      </c>
      <c r="E20" s="355">
        <f>IF(AND(C20&lt;&gt;"V",D20&lt;&gt;"V", COUNTIFS(IM!$F:$F, A20, IM!$AD:$AD, "O", IM!$X:$X, "&gt;="&amp;$R$3, IM!$X:$X, "&lt;="&amp;$S$3)&gt;0), "V", "")</f>
        <v/>
      </c>
      <c r="F20" s="233">
        <f>IF(COUNTBLANK(C20:E20)=3,"未保養","")</f>
        <v/>
      </c>
      <c r="G20" s="233">
        <f>IF(AND(VLOOKUP(A20,門市主檔!A:Y,25,FALSE)="STAR", VLOOKUP(A20,門市主檔!A:N,14,FALSE)=""), "未更換", IF(VLOOKUP(A20,門市主檔!A:Y,25,FALSE)&lt;&gt;"STAR", "無專案", "已更換"))</f>
        <v/>
      </c>
      <c r="H20" s="339">
        <f>VLOOKUP(A20,門市主檔!A:U,21,FALSE)</f>
        <v/>
      </c>
      <c r="I20" s="233">
        <f>VLOOKUP(A20,'0919門市清單主檔'!B:V,21,FALSE)</f>
        <v/>
      </c>
      <c r="J20" s="245" t="n">
        <v>45728.5625</v>
      </c>
      <c r="K20" s="211" t="n"/>
      <c r="L20" s="211" t="n"/>
      <c r="M20" s="211" t="n"/>
      <c r="N20" s="211" t="n"/>
      <c r="O20" s="211" t="n"/>
      <c r="P20" s="211" t="inlineStr">
        <is>
          <t>THILF0</t>
        </is>
      </c>
      <c r="Q20" s="211" t="n"/>
    </row>
    <row r="21" ht="21.6" customHeight="1" s="140">
      <c r="A21" s="233" t="n">
        <v>4483</v>
      </c>
      <c r="B21" s="233">
        <f>VLOOKUP(A21,門市主檔!A:B,2,FALSE)</f>
        <v/>
      </c>
      <c r="C21" s="355">
        <f>IF(COUNTIFS(IM!$F:$F,A21,IM!$AD:$AD,"O",IM!$X:$X,"&gt;="&amp;$R$1, IM!$X:$X,"&lt;="&amp;$S$1)&gt;0,"V","")</f>
        <v/>
      </c>
      <c r="D21" s="355">
        <f>IF(AND(C21&lt;&gt;"V", COUNTIFS(IM!$F:$F,A21, IM!$AD:$AD, "O", IM!$X:$X, "&gt;="&amp;$R$2, IM!$X:$X, "&lt;="&amp;$S$2)&gt;0), "V", "")</f>
        <v/>
      </c>
      <c r="E21" s="355">
        <f>IF(AND(C21&lt;&gt;"V",D21&lt;&gt;"V", COUNTIFS(IM!$F:$F, A21, IM!$AD:$AD, "O", IM!$X:$X, "&gt;="&amp;$R$3, IM!$X:$X, "&lt;="&amp;$S$3)&gt;0), "V", "")</f>
        <v/>
      </c>
      <c r="F21" s="233">
        <f>IF(COUNTBLANK(C21:E21)=3,"未保養","")</f>
        <v/>
      </c>
      <c r="G21" s="233">
        <f>IF(AND(VLOOKUP(A21,門市主檔!A:Y,25,FALSE)="STAR", VLOOKUP(A21,門市主檔!A:N,14,FALSE)=""), "未更換", IF(VLOOKUP(A21,門市主檔!A:Y,25,FALSE)&lt;&gt;"STAR", "無專案", "已更換"))</f>
        <v/>
      </c>
      <c r="H21" s="339">
        <f>VLOOKUP(A21,門市主檔!A:U,21,FALSE)</f>
        <v/>
      </c>
      <c r="I21" s="233">
        <f>VLOOKUP(A21,'0919門市清單主檔'!B:V,21,FALSE)</f>
        <v/>
      </c>
      <c r="J21" s="245" t="n">
        <v>45728.5</v>
      </c>
      <c r="K21" s="211" t="n"/>
      <c r="L21" s="211" t="n"/>
      <c r="M21" s="211" t="n"/>
      <c r="N21" s="211" t="n"/>
      <c r="O21" s="211" t="n"/>
      <c r="P21" s="211" t="inlineStr">
        <is>
          <t>THILF0</t>
        </is>
      </c>
      <c r="Q21" s="211" t="n"/>
    </row>
    <row r="22" ht="21.6" customHeight="1" s="140">
      <c r="A22" s="233" t="n">
        <v>4154</v>
      </c>
      <c r="B22" s="233">
        <f>VLOOKUP(A22,門市主檔!A:B,2,FALSE)</f>
        <v/>
      </c>
      <c r="C22" s="355">
        <f>IF(COUNTIFS(IM!$F:$F,A22,IM!$AD:$AD,"O",IM!$X:$X,"&gt;="&amp;$R$1, IM!$X:$X,"&lt;="&amp;$S$1)&gt;0,"V","")</f>
        <v/>
      </c>
      <c r="D22" s="355">
        <f>IF(AND(C22&lt;&gt;"V", COUNTIFS(IM!$F:$F,A22, IM!$AD:$AD, "O", IM!$X:$X, "&gt;="&amp;$R$2, IM!$X:$X, "&lt;="&amp;$S$2)&gt;0), "V", "")</f>
        <v/>
      </c>
      <c r="E22" s="355">
        <f>IF(AND(C22&lt;&gt;"V",D22&lt;&gt;"V", COUNTIFS(IM!$F:$F, A22, IM!$AD:$AD, "O", IM!$X:$X, "&gt;="&amp;$R$3, IM!$X:$X, "&lt;="&amp;$S$3)&gt;0), "V", "")</f>
        <v/>
      </c>
      <c r="F22" s="233">
        <f>IF(COUNTBLANK(C22:E22)=3,"未保養","")</f>
        <v/>
      </c>
      <c r="G22" s="233">
        <f>IF(AND(VLOOKUP(A22,門市主檔!A:Y,25,FALSE)="STAR", VLOOKUP(A22,門市主檔!A:N,14,FALSE)=""), "未更換", IF(VLOOKUP(A22,門市主檔!A:Y,25,FALSE)&lt;&gt;"STAR", "無專案", "已更換"))</f>
        <v/>
      </c>
      <c r="H22" s="339">
        <f>VLOOKUP(A22,門市主檔!A:U,21,FALSE)</f>
        <v/>
      </c>
      <c r="I22" s="233">
        <f>VLOOKUP(A22,'0919門市清單主檔'!B:V,21,FALSE)</f>
        <v/>
      </c>
      <c r="J22" s="245" t="n">
        <v>45728.45833333334</v>
      </c>
      <c r="K22" s="211" t="n"/>
      <c r="L22" s="211" t="n"/>
      <c r="M22" s="211" t="n"/>
      <c r="N22" s="211" t="n"/>
      <c r="O22" s="211" t="n"/>
      <c r="P22" s="211" t="inlineStr">
        <is>
          <t>THILF0</t>
        </is>
      </c>
      <c r="Q22" s="211" t="n"/>
    </row>
    <row r="23" ht="21.6" customHeight="1" s="140">
      <c r="A23" s="233" t="inlineStr">
        <is>
          <t>L551</t>
        </is>
      </c>
      <c r="B23" s="233">
        <f>VLOOKUP(A23,門市主檔!A:B,2,FALSE)</f>
        <v/>
      </c>
      <c r="C23" s="355">
        <f>IF(COUNTIFS(IM!$F:$F,A23,IM!$AD:$AD,"O",IM!$X:$X,"&gt;="&amp;$R$1, IM!$X:$X,"&lt;="&amp;$S$1)&gt;0,"V","")</f>
        <v/>
      </c>
      <c r="D23" s="355">
        <f>IF(AND(C23&lt;&gt;"V", COUNTIFS(IM!$F:$F,A23, IM!$AD:$AD, "O", IM!$X:$X, "&gt;="&amp;$R$2, IM!$X:$X, "&lt;="&amp;$S$2)&gt;0), "V", "")</f>
        <v/>
      </c>
      <c r="E23" s="355">
        <f>IF(AND(C23&lt;&gt;"V",D23&lt;&gt;"V", COUNTIFS(IM!$F:$F, A23, IM!$AD:$AD, "O", IM!$X:$X, "&gt;="&amp;$R$3, IM!$X:$X, "&lt;="&amp;$S$3)&gt;0), "V", "")</f>
        <v/>
      </c>
      <c r="F23" s="233">
        <f>IF(COUNTBLANK(C23:E23)=3,"未保養","")</f>
        <v/>
      </c>
      <c r="G23" s="233">
        <f>IF(AND(VLOOKUP(A23,門市主檔!A:Y,25,FALSE)="STAR", VLOOKUP(A23,門市主檔!A:N,14,FALSE)=""), "未更換", IF(VLOOKUP(A23,門市主檔!A:Y,25,FALSE)&lt;&gt;"STAR", "無專案", "已更換"))</f>
        <v/>
      </c>
      <c r="H23" s="339">
        <f>VLOOKUP(A23,門市主檔!A:U,21,FALSE)</f>
        <v/>
      </c>
      <c r="I23" s="233">
        <f>VLOOKUP(A23,'0919門市清單主檔'!B:V,21,FALSE)</f>
        <v/>
      </c>
      <c r="J23" s="245" t="n">
        <v>45728.47222222222</v>
      </c>
      <c r="K23" s="211" t="n"/>
      <c r="L23" s="211" t="n"/>
      <c r="M23" s="211" t="n"/>
      <c r="N23" s="211" t="n"/>
      <c r="O23" s="211" t="n"/>
      <c r="P23" s="211" t="inlineStr">
        <is>
          <t>THILF0</t>
        </is>
      </c>
      <c r="Q23" s="211" t="n"/>
    </row>
    <row r="24" ht="21.6" customHeight="1" s="140">
      <c r="A24" s="233" t="inlineStr">
        <is>
          <t>L519</t>
        </is>
      </c>
      <c r="B24" s="233">
        <f>VLOOKUP(A24,門市主檔!A:B,2,FALSE)</f>
        <v/>
      </c>
      <c r="C24" s="355">
        <f>IF(COUNTIFS(IM!$F:$F,A24,IM!$AD:$AD,"O",IM!$X:$X,"&gt;="&amp;$R$1, IM!$X:$X,"&lt;="&amp;$S$1)&gt;0,"V","")</f>
        <v/>
      </c>
      <c r="D24" s="355">
        <f>IF(AND(C24&lt;&gt;"V", COUNTIFS(IM!$F:$F,A24, IM!$AD:$AD, "O", IM!$X:$X, "&gt;="&amp;$R$2, IM!$X:$X, "&lt;="&amp;$S$2)&gt;0), "V", "")</f>
        <v/>
      </c>
      <c r="E24" s="355">
        <f>IF(AND(C24&lt;&gt;"V",D24&lt;&gt;"V", COUNTIFS(IM!$F:$F, A24, IM!$AD:$AD, "O", IM!$X:$X, "&gt;="&amp;$R$3, IM!$X:$X, "&lt;="&amp;$S$3)&gt;0), "V", "")</f>
        <v/>
      </c>
      <c r="F24" s="233">
        <f>IF(COUNTBLANK(C24:E24)=3,"未保養","")</f>
        <v/>
      </c>
      <c r="G24" s="233">
        <f>IF(AND(VLOOKUP(A24,門市主檔!A:Y,25,FALSE)="STAR", VLOOKUP(A24,門市主檔!A:N,14,FALSE)=""), "未更換", IF(VLOOKUP(A24,門市主檔!A:Y,25,FALSE)&lt;&gt;"STAR", "無專案", "已更換"))</f>
        <v/>
      </c>
      <c r="H24" s="339">
        <f>VLOOKUP(A24,門市主檔!A:U,21,FALSE)</f>
        <v/>
      </c>
      <c r="I24" s="233">
        <f>VLOOKUP(A24,'0919門市清單主檔'!B:V,21,FALSE)</f>
        <v/>
      </c>
      <c r="J24" s="245" t="n">
        <v>45728.45833333334</v>
      </c>
      <c r="K24" s="211" t="n"/>
      <c r="L24" s="211" t="n"/>
      <c r="M24" s="211" t="n"/>
      <c r="N24" s="211" t="n"/>
      <c r="O24" s="211" t="n"/>
      <c r="P24" s="211" t="inlineStr">
        <is>
          <t>THILF0</t>
        </is>
      </c>
      <c r="Q24" s="211" t="n"/>
    </row>
    <row r="25" ht="21.6" customHeight="1" s="140">
      <c r="A25" s="233" t="n">
        <v>4326</v>
      </c>
      <c r="B25" s="233">
        <f>VLOOKUP(A25,門市主檔!A:B,2,FALSE)</f>
        <v/>
      </c>
      <c r="C25" s="355">
        <f>IF(COUNTIFS(IM!$F:$F,A25,IM!$AD:$AD,"O",IM!$X:$X,"&gt;="&amp;$R$1, IM!$X:$X,"&lt;="&amp;$S$1)&gt;0,"V","")</f>
        <v/>
      </c>
      <c r="D25" s="355">
        <f>IF(AND(C25&lt;&gt;"V", COUNTIFS(IM!$F:$F,A25, IM!$AD:$AD, "O", IM!$X:$X, "&gt;="&amp;$R$2, IM!$X:$X, "&lt;="&amp;$S$2)&gt;0), "V", "")</f>
        <v/>
      </c>
      <c r="E25" s="355">
        <f>IF(AND(C25&lt;&gt;"V",D25&lt;&gt;"V", COUNTIFS(IM!$F:$F, A25, IM!$AD:$AD, "O", IM!$X:$X, "&gt;="&amp;$R$3, IM!$X:$X, "&lt;="&amp;$S$3)&gt;0), "V", "")</f>
        <v/>
      </c>
      <c r="F25" s="233">
        <f>IF(COUNTBLANK(C25:E25)=3,"未保養","")</f>
        <v/>
      </c>
      <c r="G25" s="233">
        <f>IF(AND(VLOOKUP(A25,門市主檔!A:Y,25,FALSE)="STAR", VLOOKUP(A25,門市主檔!A:N,14,FALSE)=""), "未更換", IF(VLOOKUP(A25,門市主檔!A:Y,25,FALSE)&lt;&gt;"STAR", "無專案", "已更換"))</f>
        <v/>
      </c>
      <c r="H25" s="339">
        <f>VLOOKUP(A25,門市主檔!A:U,21,FALSE)</f>
        <v/>
      </c>
      <c r="I25" s="233">
        <f>VLOOKUP(A25,'0919門市清單主檔'!B:V,21,FALSE)</f>
        <v/>
      </c>
      <c r="J25" s="245" t="n">
        <v>45705.54861111111</v>
      </c>
      <c r="K25" s="211" t="n"/>
      <c r="L25" s="211" t="n"/>
      <c r="M25" s="211" t="n"/>
      <c r="N25" s="211" t="n"/>
      <c r="O25" s="211" t="n"/>
      <c r="P25" s="211" t="inlineStr">
        <is>
          <t>THILF0</t>
        </is>
      </c>
      <c r="Q25" s="211" t="n"/>
    </row>
    <row r="26" ht="21.6" customHeight="1" s="140">
      <c r="A26" s="233" t="n">
        <v>4282</v>
      </c>
      <c r="B26" s="233">
        <f>VLOOKUP(A26,門市主檔!A:B,2,FALSE)</f>
        <v/>
      </c>
      <c r="C26" s="355">
        <f>IF(COUNTIFS(IM!$F:$F,A26,IM!$AD:$AD,"O",IM!$X:$X,"&gt;="&amp;$R$1, IM!$X:$X,"&lt;="&amp;$S$1)&gt;0,"V","")</f>
        <v/>
      </c>
      <c r="D26" s="355">
        <f>IF(AND(C26&lt;&gt;"V", COUNTIFS(IM!$F:$F,A26, IM!$AD:$AD, "O", IM!$X:$X, "&gt;="&amp;$R$2, IM!$X:$X, "&lt;="&amp;$S$2)&gt;0), "V", "")</f>
        <v/>
      </c>
      <c r="E26" s="355">
        <f>IF(AND(C26&lt;&gt;"V",D26&lt;&gt;"V", COUNTIFS(IM!$F:$F, A26, IM!$AD:$AD, "O", IM!$X:$X, "&gt;="&amp;$R$3, IM!$X:$X, "&lt;="&amp;$S$3)&gt;0), "V", "")</f>
        <v/>
      </c>
      <c r="F26" s="233">
        <f>IF(COUNTBLANK(C26:E26)=3,"未保養","")</f>
        <v/>
      </c>
      <c r="G26" s="233">
        <f>IF(AND(VLOOKUP(A26,門市主檔!A:Y,25,FALSE)="STAR", VLOOKUP(A26,門市主檔!A:N,14,FALSE)=""), "未更換", IF(VLOOKUP(A26,門市主檔!A:Y,25,FALSE)&lt;&gt;"STAR", "無專案", "已更換"))</f>
        <v/>
      </c>
      <c r="H26" s="339">
        <f>VLOOKUP(A26,門市主檔!A:U,21,FALSE)</f>
        <v/>
      </c>
      <c r="I26" s="233">
        <f>VLOOKUP(A26,'0919門市清單主檔'!B:V,21,FALSE)</f>
        <v/>
      </c>
      <c r="J26" s="245" t="n">
        <v>45705.45833333334</v>
      </c>
      <c r="K26" s="211" t="n"/>
      <c r="L26" s="211" t="n"/>
      <c r="M26" s="211" t="n"/>
      <c r="N26" s="211" t="n"/>
      <c r="O26" s="211" t="n"/>
      <c r="P26" s="211" t="inlineStr">
        <is>
          <t>THILF0</t>
        </is>
      </c>
      <c r="Q26" s="211" t="n"/>
    </row>
    <row r="27" ht="21.6" customHeight="1" s="140">
      <c r="A27" s="233" t="n">
        <v>4715</v>
      </c>
      <c r="B27" s="233">
        <f>VLOOKUP(A27,門市主檔!A:B,2,FALSE)</f>
        <v/>
      </c>
      <c r="C27" s="355">
        <f>IF(COUNTIFS(IM!$F:$F,A27,IM!$AD:$AD,"O",IM!$X:$X,"&gt;="&amp;$R$1, IM!$X:$X,"&lt;="&amp;$S$1)&gt;0,"V","")</f>
        <v/>
      </c>
      <c r="D27" s="355">
        <f>IF(AND(C27&lt;&gt;"V", COUNTIFS(IM!$F:$F,A27, IM!$AD:$AD, "O", IM!$X:$X, "&gt;="&amp;$R$2, IM!$X:$X, "&lt;="&amp;$S$2)&gt;0), "V", "")</f>
        <v/>
      </c>
      <c r="E27" s="355">
        <f>IF(AND(C27&lt;&gt;"V",D27&lt;&gt;"V", COUNTIFS(IM!$F:$F, A27, IM!$AD:$AD, "O", IM!$X:$X, "&gt;="&amp;$R$3, IM!$X:$X, "&lt;="&amp;$S$3)&gt;0), "V", "")</f>
        <v/>
      </c>
      <c r="F27" s="233">
        <f>IF(COUNTBLANK(C27:E27)=3,"未保養","")</f>
        <v/>
      </c>
      <c r="G27" s="233">
        <f>IF(AND(VLOOKUP(A27,門市主檔!A:Y,25,FALSE)="STAR", VLOOKUP(A27,門市主檔!A:N,14,FALSE)=""), "未更換", IF(VLOOKUP(A27,門市主檔!A:Y,25,FALSE)&lt;&gt;"STAR", "無專案", "已更換"))</f>
        <v/>
      </c>
      <c r="H27" s="339">
        <f>VLOOKUP(A27,門市主檔!A:U,21,FALSE)</f>
        <v/>
      </c>
      <c r="I27" s="233">
        <f>VLOOKUP(A27,'0919門市清單主檔'!B:V,21,FALSE)</f>
        <v/>
      </c>
      <c r="J27" s="245" t="n">
        <v>45705.4375</v>
      </c>
      <c r="K27" s="211" t="n"/>
      <c r="L27" s="211" t="n"/>
      <c r="M27" s="211" t="n"/>
      <c r="N27" s="211" t="n"/>
      <c r="O27" s="211" t="n"/>
      <c r="P27" s="211" t="inlineStr">
        <is>
          <t>THILF0</t>
        </is>
      </c>
      <c r="Q27" s="211" t="n"/>
    </row>
    <row r="28" ht="21.6" customHeight="1" s="140">
      <c r="A28" s="233" t="n">
        <v>4834</v>
      </c>
      <c r="B28" s="233">
        <f>VLOOKUP(A28,門市主檔!A:B,2,FALSE)</f>
        <v/>
      </c>
      <c r="C28" s="355">
        <f>IF(COUNTIFS(IM!$F:$F,A28,IM!$AD:$AD,"O",IM!$X:$X,"&gt;="&amp;$R$1, IM!$X:$X,"&lt;="&amp;$S$1)&gt;0,"V","")</f>
        <v/>
      </c>
      <c r="D28" s="355">
        <f>IF(AND(C28&lt;&gt;"V", COUNTIFS(IM!$F:$F,A28, IM!$AD:$AD, "O", IM!$X:$X, "&gt;="&amp;$R$2, IM!$X:$X, "&lt;="&amp;$S$2)&gt;0), "V", "")</f>
        <v/>
      </c>
      <c r="E28" s="355">
        <f>IF(AND(C28&lt;&gt;"V",D28&lt;&gt;"V", COUNTIFS(IM!$F:$F, A28, IM!$AD:$AD, "O", IM!$X:$X, "&gt;="&amp;$R$3, IM!$X:$X, "&lt;="&amp;$S$3)&gt;0), "V", "")</f>
        <v/>
      </c>
      <c r="F28" s="233">
        <f>IF(COUNTBLANK(C28:E28)=3,"未保養","")</f>
        <v/>
      </c>
      <c r="G28" s="233">
        <f>IF(AND(VLOOKUP(A28,門市主檔!A:Y,25,FALSE)="STAR", VLOOKUP(A28,門市主檔!A:N,14,FALSE)=""), "未更換", IF(VLOOKUP(A28,門市主檔!A:Y,25,FALSE)&lt;&gt;"STAR", "無專案", "已更換"))</f>
        <v/>
      </c>
      <c r="H28" s="339">
        <f>VLOOKUP(A28,門市主檔!A:U,21,FALSE)</f>
        <v/>
      </c>
      <c r="I28" s="233">
        <f>VLOOKUP(A28,'0919門市清單主檔'!B:V,21,FALSE)</f>
        <v/>
      </c>
      <c r="J28" s="245" t="n">
        <v>45705.47222222222</v>
      </c>
      <c r="K28" s="211" t="n"/>
      <c r="L28" s="211" t="n"/>
      <c r="M28" s="211" t="n"/>
      <c r="N28" s="211" t="n"/>
      <c r="O28" s="211" t="n"/>
      <c r="P28" s="211" t="inlineStr">
        <is>
          <t>THILF0</t>
        </is>
      </c>
      <c r="Q28" s="211" t="n"/>
    </row>
    <row r="29" ht="21.6" customHeight="1" s="140">
      <c r="A29" s="233" t="n">
        <v>4057</v>
      </c>
      <c r="B29" s="233">
        <f>VLOOKUP(A29,門市主檔!A:B,2,FALSE)</f>
        <v/>
      </c>
      <c r="C29" s="355">
        <f>IF(COUNTIFS(IM!$F:$F,A29,IM!$AD:$AD,"O",IM!$X:$X,"&gt;="&amp;$R$1, IM!$X:$X,"&lt;="&amp;$S$1)&gt;0,"V","")</f>
        <v/>
      </c>
      <c r="D29" s="355">
        <f>IF(AND(C29&lt;&gt;"V", COUNTIFS(IM!$F:$F,A29, IM!$AD:$AD, "O", IM!$X:$X, "&gt;="&amp;$R$2, IM!$X:$X, "&lt;="&amp;$S$2)&gt;0), "V", "")</f>
        <v/>
      </c>
      <c r="E29" s="355">
        <f>IF(AND(C29&lt;&gt;"V",D29&lt;&gt;"V", COUNTIFS(IM!$F:$F, A29, IM!$AD:$AD, "O", IM!$X:$X, "&gt;="&amp;$R$3, IM!$X:$X, "&lt;="&amp;$S$3)&gt;0), "V", "")</f>
        <v/>
      </c>
      <c r="F29" s="233">
        <f>IF(COUNTBLANK(C29:E29)=3,"未保養","")</f>
        <v/>
      </c>
      <c r="G29" s="233">
        <f>IF(AND(VLOOKUP(A29,門市主檔!A:Y,25,FALSE)="STAR", VLOOKUP(A29,門市主檔!A:N,14,FALSE)=""), "未更換", IF(VLOOKUP(A29,門市主檔!A:Y,25,FALSE)&lt;&gt;"STAR", "無專案", "已更換"))</f>
        <v/>
      </c>
      <c r="H29" s="339">
        <f>VLOOKUP(A29,門市主檔!A:U,21,FALSE)</f>
        <v/>
      </c>
      <c r="I29" s="233">
        <f>VLOOKUP(A29,'0919門市清單主檔'!B:V,21,FALSE)</f>
        <v/>
      </c>
      <c r="J29" s="245" t="n">
        <v>45679.46527777778</v>
      </c>
      <c r="K29" s="211" t="n"/>
      <c r="L29" s="211" t="n"/>
      <c r="M29" s="211" t="n"/>
      <c r="N29" s="211" t="n"/>
      <c r="O29" s="211" t="n"/>
      <c r="P29" s="211" t="inlineStr">
        <is>
          <t>THILF0</t>
        </is>
      </c>
      <c r="Q29" s="211" t="n"/>
    </row>
    <row r="30" ht="21.6" customHeight="1" s="140">
      <c r="A30" s="233" t="n">
        <v>4514</v>
      </c>
      <c r="B30" s="233">
        <f>VLOOKUP(A30,門市主檔!A:B,2,FALSE)</f>
        <v/>
      </c>
      <c r="C30" s="355">
        <f>IF(COUNTIFS(IM!$F:$F,A30,IM!$AD:$AD,"O",IM!$X:$X,"&gt;="&amp;$R$1, IM!$X:$X,"&lt;="&amp;$S$1)&gt;0,"V","")</f>
        <v/>
      </c>
      <c r="D30" s="355">
        <f>IF(AND(C30&lt;&gt;"V", COUNTIFS(IM!$F:$F,A30, IM!$AD:$AD, "O", IM!$X:$X, "&gt;="&amp;$R$2, IM!$X:$X, "&lt;="&amp;$S$2)&gt;0), "V", "")</f>
        <v/>
      </c>
      <c r="E30" s="355">
        <f>IF(AND(C30&lt;&gt;"V",D30&lt;&gt;"V", COUNTIFS(IM!$F:$F, A30, IM!$AD:$AD, "O", IM!$X:$X, "&gt;="&amp;$R$3, IM!$X:$X, "&lt;="&amp;$S$3)&gt;0), "V", "")</f>
        <v/>
      </c>
      <c r="F30" s="233">
        <f>IF(COUNTBLANK(C30:E30)=3,"未保養","")</f>
        <v/>
      </c>
      <c r="G30" s="233">
        <f>IF(AND(VLOOKUP(A30,門市主檔!A:Y,25,FALSE)="STAR", VLOOKUP(A30,門市主檔!A:N,14,FALSE)=""), "未更換", IF(VLOOKUP(A30,門市主檔!A:Y,25,FALSE)&lt;&gt;"STAR", "無專案", "已更換"))</f>
        <v/>
      </c>
      <c r="H30" s="339">
        <f>VLOOKUP(A30,門市主檔!A:U,21,FALSE)</f>
        <v/>
      </c>
      <c r="I30" s="233">
        <f>VLOOKUP(A30,'0919門市清單主檔'!B:V,21,FALSE)</f>
        <v/>
      </c>
      <c r="J30" s="245" t="n">
        <v>45693.54861111111</v>
      </c>
      <c r="K30" s="211" t="n"/>
      <c r="L30" s="211" t="n"/>
      <c r="M30" s="211" t="n"/>
      <c r="N30" s="211" t="n"/>
      <c r="O30" s="211" t="n"/>
      <c r="P30" s="211" t="inlineStr">
        <is>
          <t>THILF0</t>
        </is>
      </c>
      <c r="Q30" s="211" t="n"/>
    </row>
    <row r="31" ht="21.6" customHeight="1" s="140">
      <c r="A31" s="233" t="n">
        <v>3878</v>
      </c>
      <c r="B31" s="233">
        <f>VLOOKUP(A31,門市主檔!A:B,2,FALSE)</f>
        <v/>
      </c>
      <c r="C31" s="355">
        <f>IF(COUNTIFS(IM!$F:$F,A31,IM!$AD:$AD,"O",IM!$X:$X,"&gt;="&amp;$R$1, IM!$X:$X,"&lt;="&amp;$S$1)&gt;0,"V","")</f>
        <v/>
      </c>
      <c r="D31" s="355">
        <f>IF(AND(C31&lt;&gt;"V", COUNTIFS(IM!$F:$F,A31, IM!$AD:$AD, "O", IM!$X:$X, "&gt;="&amp;$R$2, IM!$X:$X, "&lt;="&amp;$S$2)&gt;0), "V", "")</f>
        <v/>
      </c>
      <c r="E31" s="355">
        <f>IF(AND(C31&lt;&gt;"V",D31&lt;&gt;"V", COUNTIFS(IM!$F:$F, A31, IM!$AD:$AD, "O", IM!$X:$X, "&gt;="&amp;$R$3, IM!$X:$X, "&lt;="&amp;$S$3)&gt;0), "V", "")</f>
        <v/>
      </c>
      <c r="F31" s="233">
        <f>IF(COUNTBLANK(C31:E31)=3,"未保養","")</f>
        <v/>
      </c>
      <c r="G31" s="233">
        <f>IF(AND(VLOOKUP(A31,門市主檔!A:Y,25,FALSE)="STAR", VLOOKUP(A31,門市主檔!A:N,14,FALSE)=""), "未更換", IF(VLOOKUP(A31,門市主檔!A:Y,25,FALSE)&lt;&gt;"STAR", "無專案", "已更換"))</f>
        <v/>
      </c>
      <c r="H31" s="339">
        <f>VLOOKUP(A31,門市主檔!A:U,21,FALSE)</f>
        <v/>
      </c>
      <c r="I31" s="233">
        <f>VLOOKUP(A31,'0919門市清單主檔'!B:V,21,FALSE)</f>
        <v/>
      </c>
      <c r="J31" s="245" t="n">
        <v>45693.49652777778</v>
      </c>
      <c r="K31" s="211" t="n"/>
      <c r="L31" s="211" t="n"/>
      <c r="M31" s="211" t="n"/>
      <c r="N31" s="211" t="n"/>
      <c r="O31" s="211" t="n"/>
      <c r="P31" s="211" t="inlineStr">
        <is>
          <t>THILF0</t>
        </is>
      </c>
      <c r="Q31" s="211" t="n"/>
    </row>
    <row r="32" ht="21.6" customHeight="1" s="140">
      <c r="A32" s="233" t="n">
        <v>4538</v>
      </c>
      <c r="B32" s="233">
        <f>VLOOKUP(A32,門市主檔!A:B,2,FALSE)</f>
        <v/>
      </c>
      <c r="C32" s="355">
        <f>IF(COUNTIFS(IM!$F:$F,A32,IM!$AD:$AD,"O",IM!$X:$X,"&gt;="&amp;$R$1, IM!$X:$X,"&lt;="&amp;$S$1)&gt;0,"V","")</f>
        <v/>
      </c>
      <c r="D32" s="355">
        <f>IF(AND(C32&lt;&gt;"V", COUNTIFS(IM!$F:$F,A32, IM!$AD:$AD, "O", IM!$X:$X, "&gt;="&amp;$R$2, IM!$X:$X, "&lt;="&amp;$S$2)&gt;0), "V", "")</f>
        <v/>
      </c>
      <c r="E32" s="355">
        <f>IF(AND(C32&lt;&gt;"V",D32&lt;&gt;"V", COUNTIFS(IM!$F:$F, A32, IM!$AD:$AD, "O", IM!$X:$X, "&gt;="&amp;$R$3, IM!$X:$X, "&lt;="&amp;$S$3)&gt;0), "V", "")</f>
        <v/>
      </c>
      <c r="F32" s="233">
        <f>IF(COUNTBLANK(C32:E32)=3,"未保養","")</f>
        <v/>
      </c>
      <c r="G32" s="233">
        <f>IF(AND(VLOOKUP(A32,門市主檔!A:Y,25,FALSE)="STAR", VLOOKUP(A32,門市主檔!A:N,14,FALSE)=""), "未更換", IF(VLOOKUP(A32,門市主檔!A:Y,25,FALSE)&lt;&gt;"STAR", "無專案", "已更換"))</f>
        <v/>
      </c>
      <c r="H32" s="339">
        <f>VLOOKUP(A32,門市主檔!A:U,21,FALSE)</f>
        <v/>
      </c>
      <c r="I32" s="233">
        <f>VLOOKUP(A32,'0919門市清單主檔'!B:V,21,FALSE)</f>
        <v/>
      </c>
      <c r="J32" s="245" t="n">
        <v>45693.47916666666</v>
      </c>
      <c r="K32" s="211" t="n"/>
      <c r="L32" s="211" t="n"/>
      <c r="M32" s="211" t="n"/>
      <c r="N32" s="211" t="n"/>
      <c r="O32" s="211" t="n"/>
      <c r="P32" s="211" t="inlineStr">
        <is>
          <t>THILF0</t>
        </is>
      </c>
      <c r="Q32" s="211" t="n"/>
    </row>
    <row r="33" ht="21.6" customHeight="1" s="140">
      <c r="A33" s="233" t="n">
        <v>3137</v>
      </c>
      <c r="B33" s="233">
        <f>VLOOKUP(A33,門市主檔!A:B,2,FALSE)</f>
        <v/>
      </c>
      <c r="C33" s="355">
        <f>IF(COUNTIFS(IM!$F:$F,A33,IM!$AD:$AD,"O",IM!$X:$X,"&gt;="&amp;$R$1, IM!$X:$X,"&lt;="&amp;$S$1)&gt;0,"V","")</f>
        <v/>
      </c>
      <c r="D33" s="355">
        <f>IF(AND(C33&lt;&gt;"V", COUNTIFS(IM!$F:$F,A33, IM!$AD:$AD, "O", IM!$X:$X, "&gt;="&amp;$R$2, IM!$X:$X, "&lt;="&amp;$S$2)&gt;0), "V", "")</f>
        <v/>
      </c>
      <c r="E33" s="355">
        <f>IF(AND(C33&lt;&gt;"V",D33&lt;&gt;"V", COUNTIFS(IM!$F:$F, A33, IM!$AD:$AD, "O", IM!$X:$X, "&gt;="&amp;$R$3, IM!$X:$X, "&lt;="&amp;$S$3)&gt;0), "V", "")</f>
        <v/>
      </c>
      <c r="F33" s="233">
        <f>IF(COUNTBLANK(C33:E33)=3,"未保養","")</f>
        <v/>
      </c>
      <c r="G33" s="233">
        <f>IF(AND(VLOOKUP(A33,門市主檔!A:Y,25,FALSE)="STAR", VLOOKUP(A33,門市主檔!A:N,14,FALSE)=""), "未更換", IF(VLOOKUP(A33,門市主檔!A:Y,25,FALSE)&lt;&gt;"STAR", "無專案", "已更換"))</f>
        <v/>
      </c>
      <c r="H33" s="339">
        <f>VLOOKUP(A33,門市主檔!A:U,21,FALSE)</f>
        <v/>
      </c>
      <c r="I33" s="233">
        <f>VLOOKUP(A33,'0919門市清單主檔'!B:V,21,FALSE)</f>
        <v/>
      </c>
      <c r="J33" s="245" t="n">
        <v>45728.58333333334</v>
      </c>
      <c r="K33" s="211" t="n"/>
      <c r="L33" s="211" t="n"/>
      <c r="M33" s="211" t="n"/>
      <c r="N33" s="211" t="n"/>
      <c r="O33" s="211" t="n"/>
      <c r="P33" s="211" t="inlineStr">
        <is>
          <t>THILF0</t>
        </is>
      </c>
      <c r="Q33" s="211" t="n"/>
    </row>
    <row r="34" ht="21.6" customHeight="1" s="140">
      <c r="A34" s="233" t="n">
        <v>3606</v>
      </c>
      <c r="B34" s="233">
        <f>VLOOKUP(A34,門市主檔!A:B,2,FALSE)</f>
        <v/>
      </c>
      <c r="C34" s="355">
        <f>IF(COUNTIFS(IM!$F:$F,A34,IM!$AD:$AD,"O",IM!$X:$X,"&gt;="&amp;$R$1, IM!$X:$X,"&lt;="&amp;$S$1)&gt;0,"V","")</f>
        <v/>
      </c>
      <c r="D34" s="355">
        <f>IF(AND(C34&lt;&gt;"V", COUNTIFS(IM!$F:$F,A34, IM!$AD:$AD, "O", IM!$X:$X, "&gt;="&amp;$R$2, IM!$X:$X, "&lt;="&amp;$S$2)&gt;0), "V", "")</f>
        <v/>
      </c>
      <c r="E34" s="355">
        <f>IF(AND(C34&lt;&gt;"V",D34&lt;&gt;"V", COUNTIFS(IM!$F:$F, A34, IM!$AD:$AD, "O", IM!$X:$X, "&gt;="&amp;$R$3, IM!$X:$X, "&lt;="&amp;$S$3)&gt;0), "V", "")</f>
        <v/>
      </c>
      <c r="F34" s="233">
        <f>IF(COUNTBLANK(C34:E34)=3,"未保養","")</f>
        <v/>
      </c>
      <c r="G34" s="233">
        <f>IF(AND(VLOOKUP(A34,門市主檔!A:Y,25,FALSE)="STAR", VLOOKUP(A34,門市主檔!A:N,14,FALSE)=""), "未更換", IF(VLOOKUP(A34,門市主檔!A:Y,25,FALSE)&lt;&gt;"STAR", "無專案", "已更換"))</f>
        <v/>
      </c>
      <c r="H34" s="339">
        <f>VLOOKUP(A34,門市主檔!A:U,21,FALSE)</f>
        <v/>
      </c>
      <c r="I34" s="233">
        <f>VLOOKUP(A34,'0919門市清單主檔'!B:V,21,FALSE)</f>
        <v/>
      </c>
      <c r="J34" s="245" t="n">
        <v>45678.60416666666</v>
      </c>
      <c r="K34" s="211" t="n"/>
      <c r="L34" s="211" t="n"/>
      <c r="M34" s="211" t="n"/>
      <c r="N34" s="211" t="n"/>
      <c r="O34" s="211" t="n"/>
      <c r="P34" s="211" t="inlineStr">
        <is>
          <t>THILF0</t>
        </is>
      </c>
      <c r="Q34" s="211" t="n"/>
    </row>
    <row r="35" ht="21.6" customHeight="1" s="140">
      <c r="A35" s="233" t="n">
        <v>4656</v>
      </c>
      <c r="B35" s="233">
        <f>VLOOKUP(A35,門市主檔!A:B,2,FALSE)</f>
        <v/>
      </c>
      <c r="C35" s="355">
        <f>IF(COUNTIFS(IM!$F:$F,A35,IM!$AD:$AD,"O",IM!$X:$X,"&gt;="&amp;$R$1, IM!$X:$X,"&lt;="&amp;$S$1)&gt;0,"V","")</f>
        <v/>
      </c>
      <c r="D35" s="355">
        <f>IF(AND(C35&lt;&gt;"V", COUNTIFS(IM!$F:$F,A35, IM!$AD:$AD, "O", IM!$X:$X, "&gt;="&amp;$R$2, IM!$X:$X, "&lt;="&amp;$S$2)&gt;0), "V", "")</f>
        <v/>
      </c>
      <c r="E35" s="355">
        <f>IF(AND(C35&lt;&gt;"V",D35&lt;&gt;"V", COUNTIFS(IM!$F:$F, A35, IM!$AD:$AD, "O", IM!$X:$X, "&gt;="&amp;$R$3, IM!$X:$X, "&lt;="&amp;$S$3)&gt;0), "V", "")</f>
        <v/>
      </c>
      <c r="F35" s="233">
        <f>IF(COUNTBLANK(C35:E35)=3,"未保養","")</f>
        <v/>
      </c>
      <c r="G35" s="233">
        <f>IF(AND(VLOOKUP(A35,門市主檔!A:Y,25,FALSE)="STAR", VLOOKUP(A35,門市主檔!A:N,14,FALSE)=""), "未更換", IF(VLOOKUP(A35,門市主檔!A:Y,25,FALSE)&lt;&gt;"STAR", "無專案", "已更換"))</f>
        <v/>
      </c>
      <c r="H35" s="339">
        <f>VLOOKUP(A35,門市主檔!A:U,21,FALSE)</f>
        <v/>
      </c>
      <c r="I35" s="233">
        <f>VLOOKUP(A35,'0919門市清單主檔'!B:V,21,FALSE)</f>
        <v/>
      </c>
      <c r="J35" s="245" t="n">
        <v>45678.58333333334</v>
      </c>
      <c r="K35" s="211" t="n"/>
      <c r="L35" s="211" t="n"/>
      <c r="M35" s="211" t="n"/>
      <c r="N35" s="211" t="n"/>
      <c r="O35" s="211" t="n"/>
      <c r="P35" s="211" t="inlineStr">
        <is>
          <t>THILF0</t>
        </is>
      </c>
      <c r="Q35" s="211" t="n"/>
    </row>
    <row r="36" ht="21.6" customHeight="1" s="140">
      <c r="A36" s="233" t="n">
        <v>4679</v>
      </c>
      <c r="B36" s="233">
        <f>VLOOKUP(A36,門市主檔!A:B,2,FALSE)</f>
        <v/>
      </c>
      <c r="C36" s="355">
        <f>IF(COUNTIFS(IM!$F:$F,A36,IM!$AD:$AD,"O",IM!$X:$X,"&gt;="&amp;$R$1, IM!$X:$X,"&lt;="&amp;$S$1)&gt;0,"V","")</f>
        <v/>
      </c>
      <c r="D36" s="355">
        <f>IF(AND(C36&lt;&gt;"V", COUNTIFS(IM!$F:$F,A36, IM!$AD:$AD, "O", IM!$X:$X, "&gt;="&amp;$R$2, IM!$X:$X, "&lt;="&amp;$S$2)&gt;0), "V", "")</f>
        <v/>
      </c>
      <c r="E36" s="355">
        <f>IF(AND(C36&lt;&gt;"V",D36&lt;&gt;"V", COUNTIFS(IM!$F:$F, A36, IM!$AD:$AD, "O", IM!$X:$X, "&gt;="&amp;$R$3, IM!$X:$X, "&lt;="&amp;$S$3)&gt;0), "V", "")</f>
        <v/>
      </c>
      <c r="F36" s="233">
        <f>IF(COUNTBLANK(C36:E36)=3,"未保養","")</f>
        <v/>
      </c>
      <c r="G36" s="233">
        <f>IF(AND(VLOOKUP(A36,門市主檔!A:Y,25,FALSE)="STAR", VLOOKUP(A36,門市主檔!A:N,14,FALSE)=""), "未更換", IF(VLOOKUP(A36,門市主檔!A:Y,25,FALSE)&lt;&gt;"STAR", "無專案", "已更換"))</f>
        <v/>
      </c>
      <c r="H36" s="339">
        <f>VLOOKUP(A36,門市主檔!A:U,21,FALSE)</f>
        <v/>
      </c>
      <c r="I36" s="233">
        <f>VLOOKUP(A36,'0919門市清單主檔'!B:V,21,FALSE)</f>
        <v/>
      </c>
      <c r="J36" s="245" t="n">
        <v>45741.63194444445</v>
      </c>
      <c r="K36" s="211" t="n"/>
      <c r="L36" s="211" t="n"/>
      <c r="M36" s="211" t="n"/>
      <c r="N36" s="211" t="n"/>
      <c r="O36" s="211" t="n"/>
      <c r="P36" s="211" t="inlineStr">
        <is>
          <t>THILF0</t>
        </is>
      </c>
      <c r="Q36" s="211" t="n"/>
    </row>
    <row r="37" ht="21.6" customHeight="1" s="140">
      <c r="A37" s="233" t="n">
        <v>4228</v>
      </c>
      <c r="B37" s="233">
        <f>VLOOKUP(A37,門市主檔!A:B,2,FALSE)</f>
        <v/>
      </c>
      <c r="C37" s="355">
        <f>IF(COUNTIFS(IM!$F:$F,A37,IM!$AD:$AD,"O",IM!$X:$X,"&gt;="&amp;$R$1, IM!$X:$X,"&lt;="&amp;$S$1)&gt;0,"V","")</f>
        <v/>
      </c>
      <c r="D37" s="355">
        <f>IF(AND(C37&lt;&gt;"V", COUNTIFS(IM!$F:$F,A37, IM!$AD:$AD, "O", IM!$X:$X, "&gt;="&amp;$R$2, IM!$X:$X, "&lt;="&amp;$S$2)&gt;0), "V", "")</f>
        <v/>
      </c>
      <c r="E37" s="355">
        <f>IF(AND(C37&lt;&gt;"V",D37&lt;&gt;"V", COUNTIFS(IM!$F:$F, A37, IM!$AD:$AD, "O", IM!$X:$X, "&gt;="&amp;$R$3, IM!$X:$X, "&lt;="&amp;$S$3)&gt;0), "V", "")</f>
        <v/>
      </c>
      <c r="F37" s="233">
        <f>IF(COUNTBLANK(C37:E37)=3,"未保養","")</f>
        <v/>
      </c>
      <c r="G37" s="233">
        <f>IF(AND(VLOOKUP(A37,門市主檔!A:Y,25,FALSE)="STAR", VLOOKUP(A37,門市主檔!A:N,14,FALSE)=""), "未更換", IF(VLOOKUP(A37,門市主檔!A:Y,25,FALSE)&lt;&gt;"STAR", "無專案", "已更換"))</f>
        <v/>
      </c>
      <c r="H37" s="339">
        <f>VLOOKUP(A37,門市主檔!A:U,21,FALSE)</f>
        <v/>
      </c>
      <c r="I37" s="233">
        <f>VLOOKUP(A37,'0919門市清單主檔'!B:V,21,FALSE)</f>
        <v/>
      </c>
      <c r="J37" s="245" t="n">
        <v>45741.64583333334</v>
      </c>
      <c r="K37" s="211" t="n"/>
      <c r="L37" s="211" t="n"/>
      <c r="M37" s="211" t="n"/>
      <c r="N37" s="211" t="n"/>
      <c r="O37" s="211" t="n"/>
      <c r="P37" s="211" t="inlineStr">
        <is>
          <t>THILF0</t>
        </is>
      </c>
      <c r="Q37" s="211" t="n"/>
    </row>
    <row r="38" ht="21.6" customHeight="1" s="140">
      <c r="A38" s="233" t="n">
        <v>2362</v>
      </c>
      <c r="B38" s="233">
        <f>VLOOKUP(A38,門市主檔!A:B,2,FALSE)</f>
        <v/>
      </c>
      <c r="C38" s="355">
        <f>IF(COUNTIFS(IM!$F:$F,A38,IM!$AD:$AD,"O",IM!$X:$X,"&gt;="&amp;$R$1, IM!$X:$X,"&lt;="&amp;$S$1)&gt;0,"V","")</f>
        <v/>
      </c>
      <c r="D38" s="355">
        <f>IF(AND(C38&lt;&gt;"V", COUNTIFS(IM!$F:$F,A38, IM!$AD:$AD, "O", IM!$X:$X, "&gt;="&amp;$R$2, IM!$X:$X, "&lt;="&amp;$S$2)&gt;0), "V", "")</f>
        <v/>
      </c>
      <c r="E38" s="355">
        <f>IF(AND(C38&lt;&gt;"V",D38&lt;&gt;"V", COUNTIFS(IM!$F:$F, A38, IM!$AD:$AD, "O", IM!$X:$X, "&gt;="&amp;$R$3, IM!$X:$X, "&lt;="&amp;$S$3)&gt;0), "V", "")</f>
        <v/>
      </c>
      <c r="F38" s="233">
        <f>IF(COUNTBLANK(C38:E38)=3,"未保養","")</f>
        <v/>
      </c>
      <c r="G38" s="233">
        <f>IF(AND(VLOOKUP(A38,門市主檔!A:Y,25,FALSE)="STAR", VLOOKUP(A38,門市主檔!A:N,14,FALSE)=""), "未更換", IF(VLOOKUP(A38,門市主檔!A:Y,25,FALSE)&lt;&gt;"STAR", "無專案", "已更換"))</f>
        <v/>
      </c>
      <c r="H38" s="339">
        <f>VLOOKUP(A38,門市主檔!A:U,21,FALSE)</f>
        <v/>
      </c>
      <c r="I38" s="233">
        <f>VLOOKUP(A38,'0919門市清單主檔'!B:V,21,FALSE)</f>
        <v/>
      </c>
      <c r="J38" s="245" t="n">
        <v>45741.61805555555</v>
      </c>
      <c r="K38" s="211" t="n"/>
      <c r="L38" s="211" t="n"/>
      <c r="M38" s="211" t="n"/>
      <c r="N38" s="211" t="n"/>
      <c r="O38" s="211" t="n"/>
      <c r="P38" s="211" t="inlineStr">
        <is>
          <t>THILF0</t>
        </is>
      </c>
      <c r="Q38" s="211" t="n"/>
    </row>
    <row r="39" ht="21.6" customHeight="1" s="140">
      <c r="A39" s="233" t="n">
        <v>5291</v>
      </c>
      <c r="B39" s="233">
        <f>VLOOKUP(A39,門市主檔!A:B,2,FALSE)</f>
        <v/>
      </c>
      <c r="C39" s="355">
        <f>IF(COUNTIFS(IM!$F:$F,A39,IM!$AD:$AD,"O",IM!$X:$X,"&gt;="&amp;$R$1, IM!$X:$X,"&lt;="&amp;$S$1)&gt;0,"V","")</f>
        <v/>
      </c>
      <c r="D39" s="355">
        <f>IF(AND(C39&lt;&gt;"V", COUNTIFS(IM!$F:$F,A39, IM!$AD:$AD, "O", IM!$X:$X, "&gt;="&amp;$R$2, IM!$X:$X, "&lt;="&amp;$S$2)&gt;0), "V", "")</f>
        <v/>
      </c>
      <c r="E39" s="355">
        <f>IF(AND(C39&lt;&gt;"V",D39&lt;&gt;"V", COUNTIFS(IM!$F:$F, A39, IM!$AD:$AD, "O", IM!$X:$X, "&gt;="&amp;$R$3, IM!$X:$X, "&lt;="&amp;$S$3)&gt;0), "V", "")</f>
        <v/>
      </c>
      <c r="F39" s="233">
        <f>IF(COUNTBLANK(C39:E39)=3,"未保養","")</f>
        <v/>
      </c>
      <c r="G39" s="233">
        <f>IF(AND(VLOOKUP(A39,門市主檔!A:Y,25,FALSE)="STAR", VLOOKUP(A39,門市主檔!A:N,14,FALSE)=""), "未更換", IF(VLOOKUP(A39,門市主檔!A:Y,25,FALSE)&lt;&gt;"STAR", "無專案", "已更換"))</f>
        <v/>
      </c>
      <c r="H39" s="339">
        <f>VLOOKUP(A39,門市主檔!A:U,21,FALSE)</f>
        <v/>
      </c>
      <c r="I39" s="233">
        <f>VLOOKUP(A39,'0919門市清單主檔'!B:V,21,FALSE)</f>
        <v/>
      </c>
      <c r="J39" s="246" t="inlineStr">
        <is>
          <t>新開</t>
        </is>
      </c>
      <c r="K39" s="211" t="n"/>
      <c r="L39" s="211" t="n"/>
      <c r="M39" s="211" t="n"/>
      <c r="N39" s="211" t="n"/>
      <c r="O39" s="211" t="n"/>
      <c r="P39" s="211" t="inlineStr">
        <is>
          <t>THILF0</t>
        </is>
      </c>
      <c r="Q39" s="211" t="n"/>
    </row>
    <row r="40" ht="21.6" customHeight="1" s="140">
      <c r="A40" s="233" t="inlineStr">
        <is>
          <t>L516</t>
        </is>
      </c>
      <c r="B40" s="233">
        <f>VLOOKUP(A40,門市主檔!A:B,2,FALSE)</f>
        <v/>
      </c>
      <c r="C40" s="355">
        <f>IF(COUNTIFS(IM!$F:$F,A40,IM!$AD:$AD,"O",IM!$X:$X,"&gt;="&amp;$R$1, IM!$X:$X,"&lt;="&amp;$S$1)&gt;0,"V","")</f>
        <v/>
      </c>
      <c r="D40" s="355">
        <f>IF(AND(C40&lt;&gt;"V", COUNTIFS(IM!$F:$F,A40, IM!$AD:$AD, "O", IM!$X:$X, "&gt;="&amp;$R$2, IM!$X:$X, "&lt;="&amp;$S$2)&gt;0), "V", "")</f>
        <v/>
      </c>
      <c r="E40" s="355">
        <f>IF(AND(C40&lt;&gt;"V",D40&lt;&gt;"V", COUNTIFS(IM!$F:$F, A40, IM!$AD:$AD, "O", IM!$X:$X, "&gt;="&amp;$R$3, IM!$X:$X, "&lt;="&amp;$S$3)&gt;0), "V", "")</f>
        <v/>
      </c>
      <c r="F40" s="233">
        <f>IF(COUNTBLANK(C40:E40)=3,"未保養","")</f>
        <v/>
      </c>
      <c r="G40" s="233">
        <f>IF(AND(VLOOKUP(A40,門市主檔!A:Y,25,FALSE)="STAR", VLOOKUP(A40,門市主檔!A:N,14,FALSE)=""), "未更換", IF(VLOOKUP(A40,門市主檔!A:Y,25,FALSE)&lt;&gt;"STAR", "無專案", "已更換"))</f>
        <v/>
      </c>
      <c r="H40" s="339">
        <f>VLOOKUP(A40,門市主檔!A:U,21,FALSE)</f>
        <v/>
      </c>
      <c r="I40" s="233">
        <f>VLOOKUP(A40,'0919門市清單主檔'!B:V,21,FALSE)</f>
        <v/>
      </c>
      <c r="J40" s="245" t="n">
        <v>45737.61805555555</v>
      </c>
      <c r="K40" s="211" t="n"/>
      <c r="L40" s="211" t="n"/>
      <c r="M40" s="211" t="n"/>
      <c r="N40" s="211" t="n"/>
      <c r="O40" s="211" t="n"/>
      <c r="P40" s="211" t="inlineStr">
        <is>
          <t>THILF0</t>
        </is>
      </c>
      <c r="Q40" s="211" t="n"/>
    </row>
    <row r="41" ht="21.6" customHeight="1" s="140">
      <c r="A41" s="233" t="n">
        <v>4552</v>
      </c>
      <c r="B41" s="233">
        <f>VLOOKUP(A41,門市主檔!A:B,2,FALSE)</f>
        <v/>
      </c>
      <c r="C41" s="355">
        <f>IF(COUNTIFS(IM!$F:$F,A41,IM!$AD:$AD,"O",IM!$X:$X,"&gt;="&amp;$R$1, IM!$X:$X,"&lt;="&amp;$S$1)&gt;0,"V","")</f>
        <v/>
      </c>
      <c r="D41" s="355">
        <f>IF(AND(C41&lt;&gt;"V", COUNTIFS(IM!$F:$F,A41, IM!$AD:$AD, "O", IM!$X:$X, "&gt;="&amp;$R$2, IM!$X:$X, "&lt;="&amp;$S$2)&gt;0), "V", "")</f>
        <v/>
      </c>
      <c r="E41" s="355">
        <f>IF(AND(C41&lt;&gt;"V",D41&lt;&gt;"V", COUNTIFS(IM!$F:$F, A41, IM!$AD:$AD, "O", IM!$X:$X, "&gt;="&amp;$R$3, IM!$X:$X, "&lt;="&amp;$S$3)&gt;0), "V", "")</f>
        <v/>
      </c>
      <c r="F41" s="233">
        <f>IF(COUNTBLANK(C41:E41)=3,"未保養","")</f>
        <v/>
      </c>
      <c r="G41" s="233">
        <f>IF(AND(VLOOKUP(A41,門市主檔!A:Y,25,FALSE)="STAR", VLOOKUP(A41,門市主檔!A:N,14,FALSE)=""), "未更換", IF(VLOOKUP(A41,門市主檔!A:Y,25,FALSE)&lt;&gt;"STAR", "無專案", "已更換"))</f>
        <v/>
      </c>
      <c r="H41" s="339">
        <f>VLOOKUP(A41,門市主檔!A:U,21,FALSE)</f>
        <v/>
      </c>
      <c r="I41" s="233">
        <f>VLOOKUP(A41,'0919門市清單主檔'!B:V,21,FALSE)</f>
        <v/>
      </c>
      <c r="J41" s="245" t="n">
        <v>45737.59722222222</v>
      </c>
      <c r="K41" s="211" t="n"/>
      <c r="L41" s="211" t="n"/>
      <c r="M41" s="211" t="n"/>
      <c r="N41" s="211" t="n"/>
      <c r="O41" s="211" t="n"/>
      <c r="P41" s="211" t="inlineStr">
        <is>
          <t>THILF0</t>
        </is>
      </c>
      <c r="Q41" s="211" t="n"/>
    </row>
    <row r="42" ht="21.6" customHeight="1" s="140">
      <c r="A42" s="233" t="n">
        <v>4025</v>
      </c>
      <c r="B42" s="233">
        <f>VLOOKUP(A42,門市主檔!A:B,2,FALSE)</f>
        <v/>
      </c>
      <c r="C42" s="355">
        <f>IF(COUNTIFS(IM!$F:$F,A42,IM!$AD:$AD,"O",IM!$X:$X,"&gt;="&amp;$R$1, IM!$X:$X,"&lt;="&amp;$S$1)&gt;0,"V","")</f>
        <v/>
      </c>
      <c r="D42" s="355">
        <f>IF(AND(C42&lt;&gt;"V", COUNTIFS(IM!$F:$F,A42, IM!$AD:$AD, "O", IM!$X:$X, "&gt;="&amp;$R$2, IM!$X:$X, "&lt;="&amp;$S$2)&gt;0), "V", "")</f>
        <v/>
      </c>
      <c r="E42" s="355">
        <f>IF(AND(C42&lt;&gt;"V",D42&lt;&gt;"V", COUNTIFS(IM!$F:$F, A42, IM!$AD:$AD, "O", IM!$X:$X, "&gt;="&amp;$R$3, IM!$X:$X, "&lt;="&amp;$S$3)&gt;0), "V", "")</f>
        <v/>
      </c>
      <c r="F42" s="233">
        <f>IF(COUNTBLANK(C42:E42)=3,"未保養","")</f>
        <v/>
      </c>
      <c r="G42" s="233">
        <f>IF(AND(VLOOKUP(A42,門市主檔!A:Y,25,FALSE)="STAR", VLOOKUP(A42,門市主檔!A:N,14,FALSE)=""), "未更換", IF(VLOOKUP(A42,門市主檔!A:Y,25,FALSE)&lt;&gt;"STAR", "無專案", "已更換"))</f>
        <v/>
      </c>
      <c r="H42" s="339">
        <f>VLOOKUP(A42,門市主檔!A:U,21,FALSE)</f>
        <v/>
      </c>
      <c r="I42" s="233">
        <f>VLOOKUP(A42,'0919門市清單主檔'!B:V,21,FALSE)</f>
        <v/>
      </c>
      <c r="J42" s="245" t="n">
        <v>45736.65972222222</v>
      </c>
      <c r="K42" s="211" t="n"/>
      <c r="L42" s="211" t="n"/>
      <c r="M42" s="211" t="n"/>
      <c r="N42" s="211" t="n"/>
      <c r="O42" s="211" t="n"/>
      <c r="P42" s="211" t="inlineStr">
        <is>
          <t>THILF0</t>
        </is>
      </c>
      <c r="Q42" s="211" t="n"/>
    </row>
    <row r="43" ht="21.6" customHeight="1" s="140">
      <c r="A43" s="233" t="n">
        <v>4341</v>
      </c>
      <c r="B43" s="233">
        <f>VLOOKUP(A43,門市主檔!A:B,2,FALSE)</f>
        <v/>
      </c>
      <c r="C43" s="355">
        <f>IF(COUNTIFS(IM!$F:$F,A43,IM!$AD:$AD,"O",IM!$X:$X,"&gt;="&amp;$R$1, IM!$X:$X,"&lt;="&amp;$S$1)&gt;0,"V","")</f>
        <v/>
      </c>
      <c r="D43" s="355">
        <f>IF(AND(C43&lt;&gt;"V", COUNTIFS(IM!$F:$F,A43, IM!$AD:$AD, "O", IM!$X:$X, "&gt;="&amp;$R$2, IM!$X:$X, "&lt;="&amp;$S$2)&gt;0), "V", "")</f>
        <v/>
      </c>
      <c r="E43" s="355">
        <f>IF(AND(C43&lt;&gt;"V",D43&lt;&gt;"V", COUNTIFS(IM!$F:$F, A43, IM!$AD:$AD, "O", IM!$X:$X, "&gt;="&amp;$R$3, IM!$X:$X, "&lt;="&amp;$S$3)&gt;0), "V", "")</f>
        <v/>
      </c>
      <c r="F43" s="233">
        <f>IF(COUNTBLANK(C43:E43)=3,"未保養","")</f>
        <v/>
      </c>
      <c r="G43" s="233">
        <f>IF(AND(VLOOKUP(A43,門市主檔!A:Y,25,FALSE)="STAR", VLOOKUP(A43,門市主檔!A:N,14,FALSE)=""), "未更換", IF(VLOOKUP(A43,門市主檔!A:Y,25,FALSE)&lt;&gt;"STAR", "無專案", "已更換"))</f>
        <v/>
      </c>
      <c r="H43" s="339">
        <f>VLOOKUP(A43,門市主檔!A:U,21,FALSE)</f>
        <v/>
      </c>
      <c r="I43" s="233">
        <f>VLOOKUP(A43,'0919門市清單主檔'!B:V,21,FALSE)</f>
        <v/>
      </c>
      <c r="J43" s="245" t="n">
        <v>45736.67361111111</v>
      </c>
      <c r="K43" s="211" t="n"/>
      <c r="L43" s="211" t="n"/>
      <c r="M43" s="211" t="n"/>
      <c r="N43" s="211" t="n"/>
      <c r="O43" s="211" t="n"/>
      <c r="P43" s="211" t="inlineStr">
        <is>
          <t>THILF0</t>
        </is>
      </c>
      <c r="Q43" s="211" t="n"/>
    </row>
    <row r="44" ht="21.6" customHeight="1" s="140">
      <c r="A44" s="233" t="n">
        <v>3358</v>
      </c>
      <c r="B44" s="233">
        <f>VLOOKUP(A44,門市主檔!A:B,2,FALSE)</f>
        <v/>
      </c>
      <c r="C44" s="355">
        <f>IF(COUNTIFS(IM!$F:$F,A44,IM!$AD:$AD,"O",IM!$X:$X,"&gt;="&amp;$R$1, IM!$X:$X,"&lt;="&amp;$S$1)&gt;0,"V","")</f>
        <v/>
      </c>
      <c r="D44" s="355">
        <f>IF(AND(C44&lt;&gt;"V", COUNTIFS(IM!$F:$F,A44, IM!$AD:$AD, "O", IM!$X:$X, "&gt;="&amp;$R$2, IM!$X:$X, "&lt;="&amp;$S$2)&gt;0), "V", "")</f>
        <v/>
      </c>
      <c r="E44" s="355">
        <f>IF(AND(C44&lt;&gt;"V",D44&lt;&gt;"V", COUNTIFS(IM!$F:$F, A44, IM!$AD:$AD, "O", IM!$X:$X, "&gt;="&amp;$R$3, IM!$X:$X, "&lt;="&amp;$S$3)&gt;0), "V", "")</f>
        <v/>
      </c>
      <c r="F44" s="233">
        <f>IF(COUNTBLANK(C44:E44)=3,"未保養","")</f>
        <v/>
      </c>
      <c r="G44" s="233">
        <f>IF(AND(VLOOKUP(A44,門市主檔!A:Y,25,FALSE)="STAR", VLOOKUP(A44,門市主檔!A:N,14,FALSE)=""), "未更換", IF(VLOOKUP(A44,門市主檔!A:Y,25,FALSE)&lt;&gt;"STAR", "無專案", "已更換"))</f>
        <v/>
      </c>
      <c r="H44" s="339">
        <f>VLOOKUP(A44,門市主檔!A:U,21,FALSE)</f>
        <v/>
      </c>
      <c r="I44" s="233">
        <f>VLOOKUP(A44,'0919門市清單主檔'!B:V,21,FALSE)</f>
        <v/>
      </c>
      <c r="J44" s="245" t="n">
        <v>45736.6875</v>
      </c>
      <c r="K44" s="211" t="n"/>
      <c r="L44" s="211" t="n"/>
      <c r="M44" s="211" t="n"/>
      <c r="N44" s="211" t="n"/>
      <c r="O44" s="211" t="n"/>
      <c r="P44" s="211" t="inlineStr">
        <is>
          <t>THILF0</t>
        </is>
      </c>
      <c r="Q44" s="211" t="n"/>
    </row>
    <row r="45" ht="21.6" customHeight="1" s="140">
      <c r="A45" s="233" t="n">
        <v>3851</v>
      </c>
      <c r="B45" s="233">
        <f>VLOOKUP(A45,門市主檔!A:B,2,FALSE)</f>
        <v/>
      </c>
      <c r="C45" s="355">
        <f>IF(COUNTIFS(IM!$F:$F,A45,IM!$AD:$AD,"O",IM!$X:$X,"&gt;="&amp;$R$1, IM!$X:$X,"&lt;="&amp;$S$1)&gt;0,"V","")</f>
        <v/>
      </c>
      <c r="D45" s="355">
        <f>IF(AND(C45&lt;&gt;"V", COUNTIFS(IM!$F:$F,A45, IM!$AD:$AD, "O", IM!$X:$X, "&gt;="&amp;$R$2, IM!$X:$X, "&lt;="&amp;$S$2)&gt;0), "V", "")</f>
        <v/>
      </c>
      <c r="E45" s="355">
        <f>IF(AND(C45&lt;&gt;"V",D45&lt;&gt;"V", COUNTIFS(IM!$F:$F, A45, IM!$AD:$AD, "O", IM!$X:$X, "&gt;="&amp;$R$3, IM!$X:$X, "&lt;="&amp;$S$3)&gt;0), "V", "")</f>
        <v/>
      </c>
      <c r="F45" s="233">
        <f>IF(COUNTBLANK(C45:E45)=3,"未保養","")</f>
        <v/>
      </c>
      <c r="G45" s="233">
        <f>IF(AND(VLOOKUP(A45,門市主檔!A:Y,25,FALSE)="STAR", VLOOKUP(A45,門市主檔!A:N,14,FALSE)=""), "未更換", IF(VLOOKUP(A45,門市主檔!A:Y,25,FALSE)&lt;&gt;"STAR", "無專案", "已更換"))</f>
        <v/>
      </c>
      <c r="H45" s="339">
        <f>VLOOKUP(A45,門市主檔!A:U,21,FALSE)</f>
        <v/>
      </c>
      <c r="I45" s="233">
        <f>VLOOKUP(A45,'0919門市清單主檔'!B:V,21,FALSE)</f>
        <v/>
      </c>
      <c r="J45" s="245" t="n">
        <v>45733.58333333334</v>
      </c>
      <c r="K45" s="211" t="n"/>
      <c r="L45" s="211" t="n"/>
      <c r="M45" s="211" t="n"/>
      <c r="N45" s="211" t="n"/>
      <c r="O45" s="211" t="n"/>
      <c r="P45" s="211" t="n"/>
      <c r="Q45" s="211" t="n"/>
    </row>
    <row r="46" ht="21.6" customHeight="1" s="140">
      <c r="A46" s="233" t="n">
        <v>3652</v>
      </c>
      <c r="B46" s="233">
        <f>VLOOKUP(A46,門市主檔!A:B,2,FALSE)</f>
        <v/>
      </c>
      <c r="C46" s="355">
        <f>IF(COUNTIFS(IM!$F:$F,A46,IM!$AD:$AD,"O",IM!$X:$X,"&gt;="&amp;$R$1, IM!$X:$X,"&lt;="&amp;$S$1)&gt;0,"V","")</f>
        <v/>
      </c>
      <c r="D46" s="355">
        <f>IF(AND(C46&lt;&gt;"V", COUNTIFS(IM!$F:$F,A46, IM!$AD:$AD, "O", IM!$X:$X, "&gt;="&amp;$R$2, IM!$X:$X, "&lt;="&amp;$S$2)&gt;0), "V", "")</f>
        <v/>
      </c>
      <c r="E46" s="355">
        <f>IF(AND(C46&lt;&gt;"V",D46&lt;&gt;"V", COUNTIFS(IM!$F:$F, A46, IM!$AD:$AD, "O", IM!$X:$X, "&gt;="&amp;$R$3, IM!$X:$X, "&lt;="&amp;$S$3)&gt;0), "V", "")</f>
        <v/>
      </c>
      <c r="F46" s="233">
        <f>IF(COUNTBLANK(C46:E46)=3,"未保養","")</f>
        <v/>
      </c>
      <c r="G46" s="233">
        <f>IF(AND(VLOOKUP(A46,門市主檔!A:Y,25,FALSE)="STAR", VLOOKUP(A46,門市主檔!A:N,14,FALSE)=""), "未更換", IF(VLOOKUP(A46,門市主檔!A:Y,25,FALSE)&lt;&gt;"STAR", "無專案", "已更換"))</f>
        <v/>
      </c>
      <c r="H46" s="339">
        <f>VLOOKUP(A46,門市主檔!A:U,21,FALSE)</f>
        <v/>
      </c>
      <c r="I46" s="233">
        <f>VLOOKUP(A46,'0919門市清單主檔'!B:V,21,FALSE)</f>
        <v/>
      </c>
      <c r="J46" s="245" t="n">
        <v>45730.64583333334</v>
      </c>
      <c r="K46" s="211" t="n"/>
      <c r="L46" s="211" t="n"/>
      <c r="M46" s="211" t="n"/>
      <c r="N46" s="211" t="n"/>
      <c r="O46" s="211" t="n"/>
      <c r="P46" s="211" t="n"/>
      <c r="Q46" s="211" t="n"/>
    </row>
    <row r="47" ht="21.6" customHeight="1" s="140">
      <c r="A47" s="233" t="n">
        <v>5057</v>
      </c>
      <c r="B47" s="233">
        <f>VLOOKUP(A47,門市主檔!A:B,2,FALSE)</f>
        <v/>
      </c>
      <c r="C47" s="355">
        <f>IF(COUNTIFS(IM!$F:$F,A47,IM!$AD:$AD,"O",IM!$X:$X,"&gt;="&amp;$R$1, IM!$X:$X,"&lt;="&amp;$S$1)&gt;0,"V","")</f>
        <v/>
      </c>
      <c r="D47" s="355">
        <f>IF(AND(C47&lt;&gt;"V", COUNTIFS(IM!$F:$F,A47, IM!$AD:$AD, "O", IM!$X:$X, "&gt;="&amp;$R$2, IM!$X:$X, "&lt;="&amp;$S$2)&gt;0), "V", "")</f>
        <v/>
      </c>
      <c r="E47" s="355">
        <f>IF(AND(C47&lt;&gt;"V",D47&lt;&gt;"V", COUNTIFS(IM!$F:$F, A47, IM!$AD:$AD, "O", IM!$X:$X, "&gt;="&amp;$R$3, IM!$X:$X, "&lt;="&amp;$S$3)&gt;0), "V", "")</f>
        <v/>
      </c>
      <c r="F47" s="233">
        <f>IF(COUNTBLANK(C47:E47)=3,"未保養","")</f>
        <v/>
      </c>
      <c r="G47" s="233">
        <f>IF(AND(VLOOKUP(A47,門市主檔!A:Y,25,FALSE)="STAR", VLOOKUP(A47,門市主檔!A:N,14,FALSE)=""), "未更換", IF(VLOOKUP(A47,門市主檔!A:Y,25,FALSE)&lt;&gt;"STAR", "無專案", "已更換"))</f>
        <v/>
      </c>
      <c r="H47" s="339">
        <f>VLOOKUP(A47,門市主檔!A:U,21,FALSE)</f>
        <v/>
      </c>
      <c r="I47" s="233">
        <f>VLOOKUP(A47,'0919門市清單主檔'!B:V,21,FALSE)</f>
        <v/>
      </c>
      <c r="J47" s="245" t="n">
        <v>45730.66666666666</v>
      </c>
      <c r="K47" s="211" t="n"/>
      <c r="L47" s="211" t="n"/>
      <c r="M47" s="211" t="n"/>
      <c r="N47" s="211" t="n"/>
      <c r="O47" s="211" t="n"/>
      <c r="P47" s="211" t="n"/>
      <c r="Q47" s="211" t="n"/>
    </row>
    <row r="48" ht="21.6" customHeight="1" s="140">
      <c r="A48" s="233" t="n">
        <v>4194</v>
      </c>
      <c r="B48" s="233">
        <f>VLOOKUP(A48,門市主檔!A:B,2,FALSE)</f>
        <v/>
      </c>
      <c r="C48" s="355">
        <f>IF(COUNTIFS(IM!$F:$F,A48,IM!$AD:$AD,"O",IM!$X:$X,"&gt;="&amp;$R$1, IM!$X:$X,"&lt;="&amp;$S$1)&gt;0,"V","")</f>
        <v/>
      </c>
      <c r="D48" s="355">
        <f>IF(AND(C48&lt;&gt;"V", COUNTIFS(IM!$F:$F,A48, IM!$AD:$AD, "O", IM!$X:$X, "&gt;="&amp;$R$2, IM!$X:$X, "&lt;="&amp;$S$2)&gt;0), "V", "")</f>
        <v/>
      </c>
      <c r="E48" s="355">
        <f>IF(AND(C48&lt;&gt;"V",D48&lt;&gt;"V", COUNTIFS(IM!$F:$F, A48, IM!$AD:$AD, "O", IM!$X:$X, "&gt;="&amp;$R$3, IM!$X:$X, "&lt;="&amp;$S$3)&gt;0), "V", "")</f>
        <v/>
      </c>
      <c r="F48" s="233">
        <f>IF(COUNTBLANK(C48:E48)=3,"未保養","")</f>
        <v/>
      </c>
      <c r="G48" s="233">
        <f>IF(AND(VLOOKUP(A48,門市主檔!A:Y,25,FALSE)="STAR", VLOOKUP(A48,門市主檔!A:N,14,FALSE)=""), "未更換", IF(VLOOKUP(A48,門市主檔!A:Y,25,FALSE)&lt;&gt;"STAR", "無專案", "已更換"))</f>
        <v/>
      </c>
      <c r="H48" s="339">
        <f>VLOOKUP(A48,門市主檔!A:U,21,FALSE)</f>
        <v/>
      </c>
      <c r="I48" s="233">
        <f>VLOOKUP(A48,'0919門市清單主檔'!B:V,21,FALSE)</f>
        <v/>
      </c>
      <c r="J48" s="245" t="n">
        <v>45700.60416666666</v>
      </c>
      <c r="K48" s="211" t="n"/>
      <c r="L48" s="211" t="n"/>
      <c r="M48" s="211" t="n"/>
      <c r="N48" s="211" t="n"/>
      <c r="O48" s="211" t="n"/>
      <c r="P48" s="211" t="n"/>
      <c r="Q48" s="211" t="n"/>
    </row>
    <row r="49" ht="21.6" customHeight="1" s="140">
      <c r="A49" s="233" t="n">
        <v>4701</v>
      </c>
      <c r="B49" s="233">
        <f>VLOOKUP(A49,門市主檔!A:B,2,FALSE)</f>
        <v/>
      </c>
      <c r="C49" s="355">
        <f>IF(COUNTIFS(IM!$F:$F,A49,IM!$AD:$AD,"O",IM!$X:$X,"&gt;="&amp;$R$1, IM!$X:$X,"&lt;="&amp;$S$1)&gt;0,"V","")</f>
        <v/>
      </c>
      <c r="D49" s="355">
        <f>IF(AND(C49&lt;&gt;"V", COUNTIFS(IM!$F:$F,A49, IM!$AD:$AD, "O", IM!$X:$X, "&gt;="&amp;$R$2, IM!$X:$X, "&lt;="&amp;$S$2)&gt;0), "V", "")</f>
        <v/>
      </c>
      <c r="E49" s="355">
        <f>IF(AND(C49&lt;&gt;"V",D49&lt;&gt;"V", COUNTIFS(IM!$F:$F, A49, IM!$AD:$AD, "O", IM!$X:$X, "&gt;="&amp;$R$3, IM!$X:$X, "&lt;="&amp;$S$3)&gt;0), "V", "")</f>
        <v/>
      </c>
      <c r="F49" s="233">
        <f>IF(COUNTBLANK(C49:E49)=3,"未保養","")</f>
        <v/>
      </c>
      <c r="G49" s="233">
        <f>IF(AND(VLOOKUP(A49,門市主檔!A:Y,25,FALSE)="STAR", VLOOKUP(A49,門市主檔!A:N,14,FALSE)=""), "未更換", IF(VLOOKUP(A49,門市主檔!A:Y,25,FALSE)&lt;&gt;"STAR", "無專案", "已更換"))</f>
        <v/>
      </c>
      <c r="H49" s="339">
        <f>VLOOKUP(A49,門市主檔!A:U,21,FALSE)</f>
        <v/>
      </c>
      <c r="I49" s="233">
        <f>VLOOKUP(A49,'0919門市清單主檔'!B:V,21,FALSE)</f>
        <v/>
      </c>
      <c r="J49" s="245" t="n">
        <v>45712.60416666666</v>
      </c>
      <c r="K49" s="211" t="n"/>
      <c r="L49" s="211" t="n"/>
      <c r="M49" s="211" t="n"/>
      <c r="N49" s="211" t="n"/>
      <c r="O49" s="211" t="n"/>
      <c r="P49" s="211" t="n"/>
      <c r="Q49" s="211" t="n"/>
    </row>
    <row r="50" ht="21.6" customHeight="1" s="140">
      <c r="A50" s="233" t="n">
        <v>4762</v>
      </c>
      <c r="B50" s="233">
        <f>VLOOKUP(A50,門市主檔!A:B,2,FALSE)</f>
        <v/>
      </c>
      <c r="C50" s="355">
        <f>IF(COUNTIFS(IM!$F:$F,A50,IM!$AD:$AD,"O",IM!$X:$X,"&gt;="&amp;$R$1, IM!$X:$X,"&lt;="&amp;$S$1)&gt;0,"V","")</f>
        <v/>
      </c>
      <c r="D50" s="355">
        <f>IF(AND(C50&lt;&gt;"V", COUNTIFS(IM!$F:$F,A50, IM!$AD:$AD, "O", IM!$X:$X, "&gt;="&amp;$R$2, IM!$X:$X, "&lt;="&amp;$S$2)&gt;0), "V", "")</f>
        <v/>
      </c>
      <c r="E50" s="355">
        <f>IF(AND(C50&lt;&gt;"V",D50&lt;&gt;"V", COUNTIFS(IM!$F:$F, A50, IM!$AD:$AD, "O", IM!$X:$X, "&gt;="&amp;$R$3, IM!$X:$X, "&lt;="&amp;$S$3)&gt;0), "V", "")</f>
        <v/>
      </c>
      <c r="F50" s="233">
        <f>IF(COUNTBLANK(C50:E50)=3,"未保養","")</f>
        <v/>
      </c>
      <c r="G50" s="233">
        <f>IF(AND(VLOOKUP(A50,門市主檔!A:Y,25,FALSE)="STAR", VLOOKUP(A50,門市主檔!A:N,14,FALSE)=""), "未更換", IF(VLOOKUP(A50,門市主檔!A:Y,25,FALSE)&lt;&gt;"STAR", "無專案", "已更換"))</f>
        <v/>
      </c>
      <c r="H50" s="339">
        <f>VLOOKUP(A50,門市主檔!A:U,21,FALSE)</f>
        <v/>
      </c>
      <c r="I50" s="233">
        <f>VLOOKUP(A50,'0919門市清單主檔'!B:V,21,FALSE)</f>
        <v/>
      </c>
      <c r="J50" s="245" t="n">
        <v>45712.63194444445</v>
      </c>
      <c r="K50" s="211" t="n"/>
      <c r="L50" s="211" t="n"/>
      <c r="M50" s="211" t="n"/>
      <c r="N50" s="211" t="n"/>
      <c r="O50" s="211" t="n"/>
      <c r="P50" s="211" t="n"/>
      <c r="Q50" s="211" t="n"/>
    </row>
    <row r="51" ht="21.6" customHeight="1" s="140">
      <c r="A51" s="233" t="n">
        <v>3999</v>
      </c>
      <c r="B51" s="233">
        <f>VLOOKUP(A51,門市主檔!A:B,2,FALSE)</f>
        <v/>
      </c>
      <c r="C51" s="355">
        <f>IF(COUNTIFS(IM!$F:$F,A51,IM!$AD:$AD,"O",IM!$X:$X,"&gt;="&amp;$R$1, IM!$X:$X,"&lt;="&amp;$S$1)&gt;0,"V","")</f>
        <v/>
      </c>
      <c r="D51" s="355">
        <f>IF(AND(C51&lt;&gt;"V", COUNTIFS(IM!$F:$F,A51, IM!$AD:$AD, "O", IM!$X:$X, "&gt;="&amp;$R$2, IM!$X:$X, "&lt;="&amp;$S$2)&gt;0), "V", "")</f>
        <v/>
      </c>
      <c r="E51" s="355">
        <f>IF(AND(C51&lt;&gt;"V",D51&lt;&gt;"V", COUNTIFS(IM!$F:$F, A51, IM!$AD:$AD, "O", IM!$X:$X, "&gt;="&amp;$R$3, IM!$X:$X, "&lt;="&amp;$S$3)&gt;0), "V", "")</f>
        <v/>
      </c>
      <c r="F51" s="233">
        <f>IF(COUNTBLANK(C51:E51)=3,"未保養","")</f>
        <v/>
      </c>
      <c r="G51" s="233">
        <f>IF(AND(VLOOKUP(A51,門市主檔!A:Y,25,FALSE)="STAR", VLOOKUP(A51,門市主檔!A:N,14,FALSE)=""), "未更換", IF(VLOOKUP(A51,門市主檔!A:Y,25,FALSE)&lt;&gt;"STAR", "無專案", "已更換"))</f>
        <v/>
      </c>
      <c r="H51" s="339">
        <f>VLOOKUP(A51,門市主檔!A:U,21,FALSE)</f>
        <v/>
      </c>
      <c r="I51" s="233">
        <f>VLOOKUP(A51,'0919門市清單主檔'!B:V,21,FALSE)</f>
        <v/>
      </c>
      <c r="J51" s="245" t="n">
        <v>45712.61805555555</v>
      </c>
      <c r="K51" s="211" t="n"/>
      <c r="L51" s="211" t="n"/>
      <c r="M51" s="211" t="n"/>
      <c r="N51" s="211" t="n"/>
      <c r="O51" s="211" t="n"/>
      <c r="P51" s="211" t="n"/>
      <c r="Q51" s="211" t="n"/>
    </row>
    <row r="52" ht="21.6" customHeight="1" s="140">
      <c r="A52" s="233" t="n">
        <v>4856</v>
      </c>
      <c r="B52" s="233">
        <f>VLOOKUP(A52,門市主檔!A:B,2,FALSE)</f>
        <v/>
      </c>
      <c r="C52" s="355">
        <f>IF(COUNTIFS(IM!$F:$F,A52,IM!$AD:$AD,"O",IM!$X:$X,"&gt;="&amp;$R$1, IM!$X:$X,"&lt;="&amp;$S$1)&gt;0,"V","")</f>
        <v/>
      </c>
      <c r="D52" s="355">
        <f>IF(AND(C52&lt;&gt;"V", COUNTIFS(IM!$F:$F,A52, IM!$AD:$AD, "O", IM!$X:$X, "&gt;="&amp;$R$2, IM!$X:$X, "&lt;="&amp;$S$2)&gt;0), "V", "")</f>
        <v/>
      </c>
      <c r="E52" s="355">
        <f>IF(AND(C52&lt;&gt;"V",D52&lt;&gt;"V", COUNTIFS(IM!$F:$F, A52, IM!$AD:$AD, "O", IM!$X:$X, "&gt;="&amp;$R$3, IM!$X:$X, "&lt;="&amp;$S$3)&gt;0), "V", "")</f>
        <v/>
      </c>
      <c r="F52" s="233">
        <f>IF(COUNTBLANK(C52:E52)=3,"未保養","")</f>
        <v/>
      </c>
      <c r="G52" s="233">
        <f>IF(AND(VLOOKUP(A52,門市主檔!A:Y,25,FALSE)="STAR", VLOOKUP(A52,門市主檔!A:N,14,FALSE)=""), "未更換", IF(VLOOKUP(A52,門市主檔!A:Y,25,FALSE)&lt;&gt;"STAR", "無專案", "已更換"))</f>
        <v/>
      </c>
      <c r="H52" s="339">
        <f>VLOOKUP(A52,門市主檔!A:U,21,FALSE)</f>
        <v/>
      </c>
      <c r="I52" s="233">
        <f>VLOOKUP(A52,'0919門市清單主檔'!B:V,21,FALSE)</f>
        <v/>
      </c>
      <c r="J52" s="245" t="n">
        <v>45665.44444444445</v>
      </c>
      <c r="K52" s="211" t="n"/>
      <c r="L52" s="211" t="n"/>
      <c r="M52" s="211" t="n"/>
      <c r="N52" s="211" t="n"/>
      <c r="O52" s="211" t="n"/>
      <c r="P52" s="211" t="n"/>
      <c r="Q52" s="211" t="n"/>
    </row>
    <row r="53" ht="19.5" customHeight="1" s="140">
      <c r="A53" s="233" t="n">
        <v>3380</v>
      </c>
      <c r="B53" s="233">
        <f>VLOOKUP(A53,門市主檔!A:B,2,FALSE)</f>
        <v/>
      </c>
      <c r="C53" s="355">
        <f>IF(COUNTIFS(IM!$F:$F,A53,IM!$AD:$AD,"O",IM!$X:$X,"&gt;="&amp;$R$1, IM!$X:$X,"&lt;="&amp;$S$1)&gt;0,"V","")</f>
        <v/>
      </c>
      <c r="D53" s="355">
        <f>IF(AND(C53&lt;&gt;"V", COUNTIFS(IM!$F:$F,A53, IM!$AD:$AD, "O", IM!$X:$X, "&gt;="&amp;$R$2, IM!$X:$X, "&lt;="&amp;$S$2)&gt;0), "V", "")</f>
        <v/>
      </c>
      <c r="E53" s="355">
        <f>IF(AND(C53&lt;&gt;"V",D53&lt;&gt;"V", COUNTIFS(IM!$F:$F, A53, IM!$AD:$AD, "O", IM!$X:$X, "&gt;="&amp;$R$3, IM!$X:$X, "&lt;="&amp;$S$3)&gt;0), "V", "")</f>
        <v/>
      </c>
      <c r="F53" s="233">
        <f>IF(COUNTBLANK(C53:E53)=3,"未保養","")</f>
        <v/>
      </c>
      <c r="G53" s="233">
        <f>IF(AND(VLOOKUP(A53,門市主檔!A:Y,25,FALSE)="STAR", VLOOKUP(A53,門市主檔!A:N,14,FALSE)=""), "未更換", IF(VLOOKUP(A53,門市主檔!A:Y,25,FALSE)&lt;&gt;"STAR", "無專案", "已更換"))</f>
        <v/>
      </c>
      <c r="H53" s="339">
        <f>VLOOKUP(A53,門市主檔!A:U,21,FALSE)</f>
        <v/>
      </c>
      <c r="I53" s="233">
        <f>VLOOKUP(A53,'0919門市清單主檔'!B:V,21,FALSE)</f>
        <v/>
      </c>
      <c r="J53" s="245" t="n">
        <v>45663.67361111111</v>
      </c>
      <c r="K53" s="211" t="n"/>
      <c r="L53" s="211" t="n"/>
      <c r="M53" s="211" t="n"/>
      <c r="N53" s="211" t="n"/>
      <c r="O53" s="211" t="n"/>
      <c r="P53" s="211" t="inlineStr">
        <is>
          <t>THILF0</t>
        </is>
      </c>
      <c r="Q53" s="241" t="inlineStr">
        <is>
          <t>萊爾富</t>
        </is>
      </c>
    </row>
    <row r="54" ht="19.5" customHeight="1" s="140">
      <c r="A54" s="233" t="n">
        <v>4163</v>
      </c>
      <c r="B54" s="233">
        <f>VLOOKUP(A54,門市主檔!A:B,2,FALSE)</f>
        <v/>
      </c>
      <c r="C54" s="355">
        <f>IF(COUNTIFS(IM!$F:$F,A54,IM!$AD:$AD,"O",IM!$X:$X,"&gt;="&amp;$R$1, IM!$X:$X,"&lt;="&amp;$S$1)&gt;0,"V","")</f>
        <v/>
      </c>
      <c r="D54" s="355">
        <f>IF(AND(C54&lt;&gt;"V", COUNTIFS(IM!$F:$F,A54, IM!$AD:$AD, "O", IM!$X:$X, "&gt;="&amp;$R$2, IM!$X:$X, "&lt;="&amp;$S$2)&gt;0), "V", "")</f>
        <v/>
      </c>
      <c r="E54" s="355">
        <f>IF(AND(C54&lt;&gt;"V",D54&lt;&gt;"V", COUNTIFS(IM!$F:$F, A54, IM!$AD:$AD, "O", IM!$X:$X, "&gt;="&amp;$R$3, IM!$X:$X, "&lt;="&amp;$S$3)&gt;0), "V", "")</f>
        <v/>
      </c>
      <c r="F54" s="233">
        <f>IF(COUNTBLANK(C54:E54)=3,"未保養","")</f>
        <v/>
      </c>
      <c r="G54" s="233">
        <f>IF(AND(VLOOKUP(A54,門市主檔!A:Y,25,FALSE)="STAR", VLOOKUP(A54,門市主檔!A:N,14,FALSE)=""), "未更換", IF(VLOOKUP(A54,門市主檔!A:Y,25,FALSE)&lt;&gt;"STAR", "無專案", "已更換"))</f>
        <v/>
      </c>
      <c r="H54" s="339">
        <f>VLOOKUP(A54,門市主檔!A:U,21,FALSE)</f>
        <v/>
      </c>
      <c r="I54" s="233">
        <f>VLOOKUP(A54,'0919門市清單主檔'!B:V,21,FALSE)</f>
        <v/>
      </c>
      <c r="J54" s="245" t="n">
        <v>45666.65625</v>
      </c>
      <c r="K54" s="211" t="n"/>
      <c r="L54" s="211" t="n"/>
      <c r="M54" s="211" t="n"/>
      <c r="N54" s="211" t="n"/>
      <c r="O54" s="211" t="n"/>
      <c r="P54" s="211" t="inlineStr">
        <is>
          <t>THILF0</t>
        </is>
      </c>
      <c r="Q54" s="241" t="inlineStr">
        <is>
          <t>萊爾富</t>
        </is>
      </c>
    </row>
    <row r="55" ht="19.5" customHeight="1" s="140">
      <c r="A55" s="233" t="n">
        <v>3052</v>
      </c>
      <c r="B55" s="233">
        <f>VLOOKUP(A55,門市主檔!A:B,2,FALSE)</f>
        <v/>
      </c>
      <c r="C55" s="355">
        <f>IF(COUNTIFS(IM!$F:$F,A55,IM!$AD:$AD,"O",IM!$X:$X,"&gt;="&amp;$R$1, IM!$X:$X,"&lt;="&amp;$S$1)&gt;0,"V","")</f>
        <v/>
      </c>
      <c r="D55" s="355">
        <f>IF(AND(C55&lt;&gt;"V", COUNTIFS(IM!$F:$F,A55, IM!$AD:$AD, "O", IM!$X:$X, "&gt;="&amp;$R$2, IM!$X:$X, "&lt;="&amp;$S$2)&gt;0), "V", "")</f>
        <v/>
      </c>
      <c r="E55" s="355">
        <f>IF(AND(C55&lt;&gt;"V",D55&lt;&gt;"V", COUNTIFS(IM!$F:$F, A55, IM!$AD:$AD, "O", IM!$X:$X, "&gt;="&amp;$R$3, IM!$X:$X, "&lt;="&amp;$S$3)&gt;0), "V", "")</f>
        <v/>
      </c>
      <c r="F55" s="233">
        <f>IF(COUNTBLANK(C55:E55)=3,"未保養","")</f>
        <v/>
      </c>
      <c r="G55" s="233">
        <f>IF(AND(VLOOKUP(A55,門市主檔!A:Y,25,FALSE)="STAR", VLOOKUP(A55,門市主檔!A:N,14,FALSE)=""), "未更換", IF(VLOOKUP(A55,門市主檔!A:Y,25,FALSE)&lt;&gt;"STAR", "無專案", "已更換"))</f>
        <v/>
      </c>
      <c r="H55" s="339">
        <f>VLOOKUP(A55,門市主檔!A:U,21,FALSE)</f>
        <v/>
      </c>
      <c r="I55" s="233">
        <f>VLOOKUP(A55,'0919門市清單主檔'!B:V,21,FALSE)</f>
        <v/>
      </c>
      <c r="J55" s="245" t="n">
        <v>45663.63541666666</v>
      </c>
      <c r="K55" s="211" t="n"/>
      <c r="L55" s="211" t="n"/>
      <c r="M55" s="211" t="n"/>
      <c r="N55" s="211" t="n"/>
      <c r="O55" s="211" t="n"/>
      <c r="P55" s="211" t="inlineStr">
        <is>
          <t>THILF0</t>
        </is>
      </c>
      <c r="Q55" s="241" t="inlineStr">
        <is>
          <t>萊爾富</t>
        </is>
      </c>
    </row>
    <row r="56" ht="18.75" customHeight="1" s="140">
      <c r="A56" s="233" t="inlineStr">
        <is>
          <t>D148</t>
        </is>
      </c>
      <c r="B56" s="233">
        <f>VLOOKUP(A56,門市主檔!A:B,2,FALSE)</f>
        <v/>
      </c>
      <c r="C56" s="355">
        <f>IF(COUNTIFS(IM!$F:$F,A56,IM!$AD:$AD,"O",IM!$X:$X,"&gt;="&amp;$R$1, IM!$X:$X,"&lt;="&amp;$S$1)&gt;0,"V","")</f>
        <v/>
      </c>
      <c r="D56" s="355">
        <f>IF(AND(C56&lt;&gt;"V", COUNTIFS(IM!$F:$F,A56, IM!$AD:$AD, "O", IM!$X:$X, "&gt;="&amp;$R$2, IM!$X:$X, "&lt;="&amp;$S$2)&gt;0), "V", "")</f>
        <v/>
      </c>
      <c r="E56" s="355">
        <f>IF(AND(C56&lt;&gt;"V",D56&lt;&gt;"V", COUNTIFS(IM!$F:$F, A56, IM!$AD:$AD, "O", IM!$X:$X, "&gt;="&amp;$R$3, IM!$X:$X, "&lt;="&amp;$S$3)&gt;0), "V", "")</f>
        <v/>
      </c>
      <c r="F56" s="233">
        <f>IF(COUNTBLANK(C56:E56)=3,"未保養","")</f>
        <v/>
      </c>
      <c r="G56" s="233">
        <f>IF(AND(VLOOKUP(A56,門市主檔!A:Y,25,FALSE)="STAR", VLOOKUP(A56,門市主檔!A:N,14,FALSE)=""), "未更換", IF(VLOOKUP(A56,門市主檔!A:Y,25,FALSE)&lt;&gt;"STAR", "無專案", "已更換"))</f>
        <v/>
      </c>
      <c r="H56" s="339">
        <f>VLOOKUP(A56,門市主檔!A:U,21,FALSE)</f>
        <v/>
      </c>
      <c r="I56" s="233">
        <f>VLOOKUP(A56,'0919門市清單主檔'!B:V,21,FALSE)</f>
        <v/>
      </c>
      <c r="J56" s="245" t="n">
        <v>45665.65625</v>
      </c>
      <c r="K56" s="211" t="n"/>
      <c r="L56" s="211" t="n"/>
      <c r="M56" s="211" t="n"/>
      <c r="N56" s="211" t="n"/>
      <c r="O56" s="211" t="n"/>
      <c r="P56" s="211" t="inlineStr">
        <is>
          <t>THILF0</t>
        </is>
      </c>
      <c r="Q56" s="241" t="inlineStr">
        <is>
          <t>萊爾富</t>
        </is>
      </c>
    </row>
    <row r="57" ht="18.75" customHeight="1" s="140">
      <c r="A57" s="233" t="inlineStr">
        <is>
          <t>D174</t>
        </is>
      </c>
      <c r="B57" s="233">
        <f>VLOOKUP(A57,門市主檔!A:B,2,FALSE)</f>
        <v/>
      </c>
      <c r="C57" s="355">
        <f>IF(COUNTIFS(IM!$F:$F,A57,IM!$AD:$AD,"O",IM!$X:$X,"&gt;="&amp;$R$1, IM!$X:$X,"&lt;="&amp;$S$1)&gt;0,"V","")</f>
        <v/>
      </c>
      <c r="D57" s="355">
        <f>IF(AND(C57&lt;&gt;"V", COUNTIFS(IM!$F:$F,A57, IM!$AD:$AD, "O", IM!$X:$X, "&gt;="&amp;$R$2, IM!$X:$X, "&lt;="&amp;$S$2)&gt;0), "V", "")</f>
        <v/>
      </c>
      <c r="E57" s="355">
        <f>IF(AND(C57&lt;&gt;"V",D57&lt;&gt;"V", COUNTIFS(IM!$F:$F, A57, IM!$AD:$AD, "O", IM!$X:$X, "&gt;="&amp;$R$3, IM!$X:$X, "&lt;="&amp;$S$3)&gt;0), "V", "")</f>
        <v/>
      </c>
      <c r="F57" s="233">
        <f>IF(COUNTBLANK(C57:E57)=3,"未保養","")</f>
        <v/>
      </c>
      <c r="G57" s="233">
        <f>IF(AND(VLOOKUP(A57,門市主檔!A:Y,25,FALSE)="STAR", VLOOKUP(A57,門市主檔!A:N,14,FALSE)=""), "未更換", IF(VLOOKUP(A57,門市主檔!A:Y,25,FALSE)&lt;&gt;"STAR", "無專案", "已更換"))</f>
        <v/>
      </c>
      <c r="H57" s="339">
        <f>VLOOKUP(A57,門市主檔!A:U,21,FALSE)</f>
        <v/>
      </c>
      <c r="I57" s="233">
        <f>VLOOKUP(A57,'0919門市清單主檔'!B:V,21,FALSE)</f>
        <v/>
      </c>
      <c r="J57" s="245" t="n">
        <v>45663.54861111111</v>
      </c>
      <c r="K57" s="211" t="n"/>
      <c r="L57" s="211" t="n"/>
      <c r="M57" s="211" t="n"/>
      <c r="N57" s="211" t="n"/>
      <c r="O57" s="211" t="n"/>
      <c r="P57" s="211" t="n"/>
      <c r="Q57" s="241" t="inlineStr">
        <is>
          <t>萊爾富</t>
        </is>
      </c>
    </row>
    <row r="58" ht="18.75" customHeight="1" s="140">
      <c r="A58" s="233" t="inlineStr">
        <is>
          <t>L562</t>
        </is>
      </c>
      <c r="B58" s="233">
        <f>VLOOKUP(A58,門市主檔!A:B,2,FALSE)</f>
        <v/>
      </c>
      <c r="C58" s="355">
        <f>IF(COUNTIFS(IM!$F:$F,A58,IM!$AD:$AD,"O",IM!$X:$X,"&gt;="&amp;$R$1, IM!$X:$X,"&lt;="&amp;$S$1)&gt;0,"V","")</f>
        <v/>
      </c>
      <c r="D58" s="355">
        <f>IF(AND(C58&lt;&gt;"V", COUNTIFS(IM!$F:$F,A58, IM!$AD:$AD, "O", IM!$X:$X, "&gt;="&amp;$R$2, IM!$X:$X, "&lt;="&amp;$S$2)&gt;0), "V", "")</f>
        <v/>
      </c>
      <c r="E58" s="355">
        <f>IF(AND(C58&lt;&gt;"V",D58&lt;&gt;"V", COUNTIFS(IM!$F:$F, A58, IM!$AD:$AD, "O", IM!$X:$X, "&gt;="&amp;$R$3, IM!$X:$X, "&lt;="&amp;$S$3)&gt;0), "V", "")</f>
        <v/>
      </c>
      <c r="F58" s="233">
        <f>IF(COUNTBLANK(C58:E58)=3,"未保養","")</f>
        <v/>
      </c>
      <c r="G58" s="233">
        <f>IF(AND(VLOOKUP(A58,門市主檔!A:Y,25,FALSE)="STAR", VLOOKUP(A58,門市主檔!A:N,14,FALSE)=""), "未更換", IF(VLOOKUP(A58,門市主檔!A:Y,25,FALSE)&lt;&gt;"STAR", "無專案", "已更換"))</f>
        <v/>
      </c>
      <c r="H58" s="339">
        <f>VLOOKUP(A58,門市主檔!A:U,21,FALSE)</f>
        <v/>
      </c>
      <c r="I58" s="233">
        <f>VLOOKUP(A58,'0919門市清單主檔'!B:V,21,FALSE)</f>
        <v/>
      </c>
      <c r="J58" s="245" t="n">
        <v>45665.64583333334</v>
      </c>
      <c r="K58" s="211" t="n"/>
      <c r="L58" s="211" t="n"/>
      <c r="M58" s="211" t="n"/>
      <c r="N58" s="211" t="n"/>
      <c r="O58" s="211" t="n"/>
      <c r="P58" s="211" t="n"/>
      <c r="Q58" s="241" t="inlineStr">
        <is>
          <t>萊爾富</t>
        </is>
      </c>
    </row>
    <row r="59" ht="18.75" customHeight="1" s="140">
      <c r="A59" s="233" t="n">
        <v>4144</v>
      </c>
      <c r="B59" s="233">
        <f>VLOOKUP(A59,門市主檔!A:B,2,FALSE)</f>
        <v/>
      </c>
      <c r="C59" s="355">
        <f>IF(COUNTIFS(IM!$F:$F,A59,IM!$AD:$AD,"O",IM!$X:$X,"&gt;="&amp;$R$1, IM!$X:$X,"&lt;="&amp;$S$1)&gt;0,"V","")</f>
        <v/>
      </c>
      <c r="D59" s="355">
        <f>IF(AND(C59&lt;&gt;"V", COUNTIFS(IM!$F:$F,A59, IM!$AD:$AD, "O", IM!$X:$X, "&gt;="&amp;$R$2, IM!$X:$X, "&lt;="&amp;$S$2)&gt;0), "V", "")</f>
        <v/>
      </c>
      <c r="E59" s="355">
        <f>IF(AND(C59&lt;&gt;"V",D59&lt;&gt;"V", COUNTIFS(IM!$F:$F, A59, IM!$AD:$AD, "O", IM!$X:$X, "&gt;="&amp;$R$3, IM!$X:$X, "&lt;="&amp;$S$3)&gt;0), "V", "")</f>
        <v/>
      </c>
      <c r="F59" s="233">
        <f>IF(COUNTBLANK(C59:E59)=3,"未保養","")</f>
        <v/>
      </c>
      <c r="G59" s="233">
        <f>IF(AND(VLOOKUP(A59,門市主檔!A:Y,25,FALSE)="STAR", VLOOKUP(A59,門市主檔!A:N,14,FALSE)=""), "未更換", IF(VLOOKUP(A59,門市主檔!A:Y,25,FALSE)&lt;&gt;"STAR", "無專案", "已更換"))</f>
        <v/>
      </c>
      <c r="H59" s="339">
        <f>VLOOKUP(A59,門市主檔!A:U,21,FALSE)</f>
        <v/>
      </c>
      <c r="I59" s="233">
        <f>VLOOKUP(A59,'0919門市清單主檔'!B:V,21,FALSE)</f>
        <v/>
      </c>
      <c r="J59" s="245" t="n">
        <v>45691.5625</v>
      </c>
      <c r="K59" s="211" t="n"/>
      <c r="L59" s="211" t="n"/>
      <c r="M59" s="211" t="n"/>
      <c r="N59" s="211" t="n"/>
      <c r="O59" s="211" t="n"/>
      <c r="P59" s="211" t="n"/>
      <c r="Q59" s="241" t="inlineStr">
        <is>
          <t>萊爾富</t>
        </is>
      </c>
    </row>
    <row r="60" ht="18.75" customHeight="1" s="140">
      <c r="A60" s="233" t="n">
        <v>4005</v>
      </c>
      <c r="B60" s="233">
        <f>VLOOKUP(A60,門市主檔!A:B,2,FALSE)</f>
        <v/>
      </c>
      <c r="C60" s="355">
        <f>IF(COUNTIFS(IM!$F:$F,A60,IM!$AD:$AD,"O",IM!$X:$X,"&gt;="&amp;$R$1, IM!$X:$X,"&lt;="&amp;$S$1)&gt;0,"V","")</f>
        <v/>
      </c>
      <c r="D60" s="355">
        <f>IF(AND(C60&lt;&gt;"V", COUNTIFS(IM!$F:$F,A60, IM!$AD:$AD, "O", IM!$X:$X, "&gt;="&amp;$R$2, IM!$X:$X, "&lt;="&amp;$S$2)&gt;0), "V", "")</f>
        <v/>
      </c>
      <c r="E60" s="355">
        <f>IF(AND(C60&lt;&gt;"V",D60&lt;&gt;"V", COUNTIFS(IM!$F:$F, A60, IM!$AD:$AD, "O", IM!$X:$X, "&gt;="&amp;$R$3, IM!$X:$X, "&lt;="&amp;$S$3)&gt;0), "V", "")</f>
        <v/>
      </c>
      <c r="F60" s="233">
        <f>IF(COUNTBLANK(C60:E60)=3,"未保養","")</f>
        <v/>
      </c>
      <c r="G60" s="233">
        <f>IF(AND(VLOOKUP(A60,門市主檔!A:Y,25,FALSE)="STAR", VLOOKUP(A60,門市主檔!A:N,14,FALSE)=""), "未更換", IF(VLOOKUP(A60,門市主檔!A:Y,25,FALSE)&lt;&gt;"STAR", "無專案", "已更換"))</f>
        <v/>
      </c>
      <c r="H60" s="339">
        <f>VLOOKUP(A60,門市主檔!A:U,21,FALSE)</f>
        <v/>
      </c>
      <c r="I60" s="233">
        <f>VLOOKUP(A60,'0919門市清單主檔'!B:V,21,FALSE)</f>
        <v/>
      </c>
      <c r="J60" s="245" t="n">
        <v>45678.5625</v>
      </c>
      <c r="K60" s="211" t="n"/>
      <c r="L60" s="211" t="n"/>
      <c r="M60" s="211" t="n"/>
      <c r="N60" s="211" t="n"/>
      <c r="O60" s="211" t="n"/>
      <c r="P60" s="211" t="inlineStr">
        <is>
          <t>THILF0</t>
        </is>
      </c>
      <c r="Q60" s="241" t="inlineStr">
        <is>
          <t>萊爾富</t>
        </is>
      </c>
    </row>
    <row r="61" ht="18.75" customHeight="1" s="140">
      <c r="A61" s="233" t="n">
        <v>3785</v>
      </c>
      <c r="B61" s="233">
        <f>VLOOKUP(A61,門市主檔!A:B,2,FALSE)</f>
        <v/>
      </c>
      <c r="C61" s="355">
        <f>IF(COUNTIFS(IM!$F:$F,A61,IM!$AD:$AD,"O",IM!$X:$X,"&gt;="&amp;$R$1, IM!$X:$X,"&lt;="&amp;$S$1)&gt;0,"V","")</f>
        <v/>
      </c>
      <c r="D61" s="355">
        <f>IF(AND(C61&lt;&gt;"V", COUNTIFS(IM!$F:$F,A61, IM!$AD:$AD, "O", IM!$X:$X, "&gt;="&amp;$R$2, IM!$X:$X, "&lt;="&amp;$S$2)&gt;0), "V", "")</f>
        <v/>
      </c>
      <c r="E61" s="355">
        <f>IF(AND(C61&lt;&gt;"V",D61&lt;&gt;"V", COUNTIFS(IM!$F:$F, A61, IM!$AD:$AD, "O", IM!$X:$X, "&gt;="&amp;$R$3, IM!$X:$X, "&lt;="&amp;$S$3)&gt;0), "V", "")</f>
        <v/>
      </c>
      <c r="F61" s="233">
        <f>IF(COUNTBLANK(C61:E61)=3,"未保養","")</f>
        <v/>
      </c>
      <c r="G61" s="233">
        <f>IF(AND(VLOOKUP(A61,門市主檔!A:Y,25,FALSE)="STAR", VLOOKUP(A61,門市主檔!A:N,14,FALSE)=""), "未更換", IF(VLOOKUP(A61,門市主檔!A:Y,25,FALSE)&lt;&gt;"STAR", "無專案", "已更換"))</f>
        <v/>
      </c>
      <c r="H61" s="339">
        <f>VLOOKUP(A61,門市主檔!A:U,21,FALSE)</f>
        <v/>
      </c>
      <c r="I61" s="233">
        <f>VLOOKUP(A61,'0919門市清單主檔'!B:V,21,FALSE)</f>
        <v/>
      </c>
      <c r="J61" s="245" t="n">
        <v>45695.65277777778</v>
      </c>
      <c r="K61" s="211" t="n"/>
      <c r="L61" s="211" t="n"/>
      <c r="M61" s="211" t="n"/>
      <c r="N61" s="211" t="n"/>
      <c r="O61" s="211" t="n"/>
      <c r="P61" s="211" t="n"/>
      <c r="Q61" s="241" t="inlineStr">
        <is>
          <t>萊爾富</t>
        </is>
      </c>
    </row>
    <row r="62" ht="18.75" customHeight="1" s="140">
      <c r="A62" s="233" t="inlineStr">
        <is>
          <t>L535</t>
        </is>
      </c>
      <c r="B62" s="233">
        <f>VLOOKUP(A62,門市主檔!A:B,2,FALSE)</f>
        <v/>
      </c>
      <c r="C62" s="355">
        <f>IF(COUNTIFS(IM!$F:$F,A62,IM!$AD:$AD,"O",IM!$X:$X,"&gt;="&amp;$R$1, IM!$X:$X,"&lt;="&amp;$S$1)&gt;0,"V","")</f>
        <v/>
      </c>
      <c r="D62" s="355">
        <f>IF(AND(C62&lt;&gt;"V", COUNTIFS(IM!$F:$F,A62, IM!$AD:$AD, "O", IM!$X:$X, "&gt;="&amp;$R$2, IM!$X:$X, "&lt;="&amp;$S$2)&gt;0), "V", "")</f>
        <v/>
      </c>
      <c r="E62" s="355">
        <f>IF(AND(C62&lt;&gt;"V",D62&lt;&gt;"V", COUNTIFS(IM!$F:$F, A62, IM!$AD:$AD, "O", IM!$X:$X, "&gt;="&amp;$R$3, IM!$X:$X, "&lt;="&amp;$S$3)&gt;0), "V", "")</f>
        <v/>
      </c>
      <c r="F62" s="233">
        <f>IF(COUNTBLANK(C62:E62)=3,"未保養","")</f>
        <v/>
      </c>
      <c r="G62" s="233">
        <f>IF(AND(VLOOKUP(A62,門市主檔!A:Y,25,FALSE)="STAR", VLOOKUP(A62,門市主檔!A:N,14,FALSE)=""), "未更換", IF(VLOOKUP(A62,門市主檔!A:Y,25,FALSE)&lt;&gt;"STAR", "無專案", "已更換"))</f>
        <v/>
      </c>
      <c r="H62" s="339">
        <f>VLOOKUP(A62,門市主檔!A:U,21,FALSE)</f>
        <v/>
      </c>
      <c r="I62" s="233">
        <f>VLOOKUP(A62,'0919門市清單主檔'!B:V,21,FALSE)</f>
        <v/>
      </c>
      <c r="J62" s="245" t="n">
        <v>45695.58333333334</v>
      </c>
      <c r="K62" s="211" t="n"/>
      <c r="L62" s="211" t="n"/>
      <c r="M62" s="211" t="n"/>
      <c r="N62" s="211" t="n"/>
      <c r="O62" s="211" t="n"/>
      <c r="P62" s="211" t="n"/>
      <c r="Q62" s="241" t="inlineStr">
        <is>
          <t>萊爾富</t>
        </is>
      </c>
    </row>
    <row r="63" ht="18.75" customHeight="1" s="140">
      <c r="A63" s="233" t="n">
        <v>2743</v>
      </c>
      <c r="B63" s="233">
        <f>VLOOKUP(A63,門市主檔!A:B,2,FALSE)</f>
        <v/>
      </c>
      <c r="C63" s="355">
        <f>IF(COUNTIFS(IM!$F:$F,A63,IM!$AD:$AD,"O",IM!$X:$X,"&gt;="&amp;$R$1, IM!$X:$X,"&lt;="&amp;$S$1)&gt;0,"V","")</f>
        <v/>
      </c>
      <c r="D63" s="355">
        <f>IF(AND(C63&lt;&gt;"V", COUNTIFS(IM!$F:$F,A63, IM!$AD:$AD, "O", IM!$X:$X, "&gt;="&amp;$R$2, IM!$X:$X, "&lt;="&amp;$S$2)&gt;0), "V", "")</f>
        <v/>
      </c>
      <c r="E63" s="355">
        <f>IF(AND(C63&lt;&gt;"V",D63&lt;&gt;"V", COUNTIFS(IM!$F:$F, A63, IM!$AD:$AD, "O", IM!$X:$X, "&gt;="&amp;$R$3, IM!$X:$X, "&lt;="&amp;$S$3)&gt;0), "V", "")</f>
        <v/>
      </c>
      <c r="F63" s="233">
        <f>IF(COUNTBLANK(C63:E63)=3,"未保養","")</f>
        <v/>
      </c>
      <c r="G63" s="233">
        <f>IF(AND(VLOOKUP(A63,門市主檔!A:Y,25,FALSE)="STAR", VLOOKUP(A63,門市主檔!A:N,14,FALSE)=""), "未更換", IF(VLOOKUP(A63,門市主檔!A:Y,25,FALSE)&lt;&gt;"STAR", "無專案", "已更換"))</f>
        <v/>
      </c>
      <c r="H63" s="339">
        <f>VLOOKUP(A63,門市主檔!A:U,21,FALSE)</f>
        <v/>
      </c>
      <c r="I63" s="233">
        <f>VLOOKUP(A63,'0919門市清單主檔'!B:V,21,FALSE)</f>
        <v/>
      </c>
      <c r="J63" s="245" t="n">
        <v>45695.63541666666</v>
      </c>
      <c r="K63" s="211" t="n"/>
      <c r="L63" s="211" t="n"/>
      <c r="M63" s="211" t="n"/>
      <c r="N63" s="211" t="n"/>
      <c r="O63" s="211" t="n"/>
      <c r="P63" s="211" t="n"/>
      <c r="Q63" s="241" t="inlineStr">
        <is>
          <t>萊爾富</t>
        </is>
      </c>
    </row>
    <row r="64" ht="19.5" customHeight="1" s="140">
      <c r="A64" s="233" t="n">
        <v>2109</v>
      </c>
      <c r="B64" s="233">
        <f>VLOOKUP(A64,門市主檔!A:B,2,FALSE)</f>
        <v/>
      </c>
      <c r="C64" s="355">
        <f>IF(COUNTIFS(IM!$F:$F,A64,IM!$AD:$AD,"O",IM!$X:$X,"&gt;="&amp;$R$1, IM!$X:$X,"&lt;="&amp;$S$1)&gt;0,"V","")</f>
        <v/>
      </c>
      <c r="D64" s="355">
        <f>IF(AND(C64&lt;&gt;"V", COUNTIFS(IM!$F:$F,A64, IM!$AD:$AD, "O", IM!$X:$X, "&gt;="&amp;$R$2, IM!$X:$X, "&lt;="&amp;$S$2)&gt;0), "V", "")</f>
        <v/>
      </c>
      <c r="E64" s="355">
        <f>IF(AND(C64&lt;&gt;"V",D64&lt;&gt;"V", COUNTIFS(IM!$F:$F, A64, IM!$AD:$AD, "O", IM!$X:$X, "&gt;="&amp;$R$3, IM!$X:$X, "&lt;="&amp;$S$3)&gt;0), "V", "")</f>
        <v/>
      </c>
      <c r="F64" s="233">
        <f>IF(COUNTBLANK(C64:E64)=3,"未保養","")</f>
        <v/>
      </c>
      <c r="G64" s="233">
        <f>IF(AND(VLOOKUP(A64,門市主檔!A:Y,25,FALSE)="STAR", VLOOKUP(A64,門市主檔!A:N,14,FALSE)=""), "未更換", IF(VLOOKUP(A64,門市主檔!A:Y,25,FALSE)&lt;&gt;"STAR", "無專案", "已更換"))</f>
        <v/>
      </c>
      <c r="H64" s="339">
        <f>VLOOKUP(A64,門市主檔!A:U,21,FALSE)</f>
        <v/>
      </c>
      <c r="I64" s="233">
        <f>VLOOKUP(A64,'0919門市清單主檔'!B:V,21,FALSE)</f>
        <v/>
      </c>
      <c r="J64" s="245" t="n">
        <v>45695.60416666666</v>
      </c>
      <c r="K64" s="211" t="n"/>
      <c r="L64" s="211" t="n"/>
      <c r="M64" s="211" t="n"/>
      <c r="N64" s="211" t="n"/>
      <c r="O64" s="211" t="n"/>
      <c r="P64" s="211" t="n"/>
      <c r="Q64" s="241" t="inlineStr">
        <is>
          <t>萊爾富</t>
        </is>
      </c>
    </row>
    <row r="65" ht="19.5" customHeight="1" s="140">
      <c r="A65" s="233" t="n">
        <v>4208</v>
      </c>
      <c r="B65" s="233">
        <f>VLOOKUP(A65,門市主檔!A:B,2,FALSE)</f>
        <v/>
      </c>
      <c r="C65" s="355">
        <f>IF(COUNTIFS(IM!$F:$F,A65,IM!$AD:$AD,"O",IM!$X:$X,"&gt;="&amp;$R$1, IM!$X:$X,"&lt;="&amp;$S$1)&gt;0,"V","")</f>
        <v/>
      </c>
      <c r="D65" s="355">
        <f>IF(AND(C65&lt;&gt;"V", COUNTIFS(IM!$F:$F,A65, IM!$AD:$AD, "O", IM!$X:$X, "&gt;="&amp;$R$2, IM!$X:$X, "&lt;="&amp;$S$2)&gt;0), "V", "")</f>
        <v/>
      </c>
      <c r="E65" s="355">
        <f>IF(AND(C65&lt;&gt;"V",D65&lt;&gt;"V", COUNTIFS(IM!$F:$F, A65, IM!$AD:$AD, "O", IM!$X:$X, "&gt;="&amp;$R$3, IM!$X:$X, "&lt;="&amp;$S$3)&gt;0), "V", "")</f>
        <v/>
      </c>
      <c r="F65" s="233">
        <f>IF(COUNTBLANK(C65:E65)=3,"未保養","")</f>
        <v/>
      </c>
      <c r="G65" s="233">
        <f>IF(AND(VLOOKUP(A65,門市主檔!A:Y,25,FALSE)="STAR", VLOOKUP(A65,門市主檔!A:N,14,FALSE)=""), "未更換", IF(VLOOKUP(A65,門市主檔!A:Y,25,FALSE)&lt;&gt;"STAR", "無專案", "已更換"))</f>
        <v/>
      </c>
      <c r="H65" s="339">
        <f>VLOOKUP(A65,門市主檔!A:U,21,FALSE)</f>
        <v/>
      </c>
      <c r="I65" s="233">
        <f>VLOOKUP(A65,'0919門市清單主檔'!B:V,21,FALSE)</f>
        <v/>
      </c>
      <c r="J65" s="245" t="n">
        <v>45695.61805555555</v>
      </c>
      <c r="K65" s="211" t="n"/>
      <c r="L65" s="211" t="n"/>
      <c r="M65" s="211" t="n"/>
      <c r="N65" s="211" t="n"/>
      <c r="O65" s="211" t="n"/>
      <c r="P65" s="211" t="n"/>
      <c r="Q65" s="241" t="inlineStr">
        <is>
          <t>萊爾富</t>
        </is>
      </c>
    </row>
    <row r="66" ht="15.75" customHeight="1" s="140">
      <c r="A66" s="211" t="n"/>
      <c r="B66" s="211" t="n"/>
      <c r="C66" s="359" t="n"/>
      <c r="D66" s="359" t="n"/>
      <c r="E66" s="359" t="n"/>
      <c r="F66" s="211" t="n"/>
      <c r="G66" s="211" t="n"/>
      <c r="H66" s="211" t="n"/>
      <c r="I66" s="211" t="n"/>
      <c r="J66" s="211" t="n"/>
      <c r="K66" s="211" t="n"/>
      <c r="L66" s="211" t="n"/>
      <c r="M66" s="211" t="n"/>
      <c r="N66" s="211" t="n"/>
      <c r="O66" s="211" t="n"/>
      <c r="P66" s="211" t="n"/>
      <c r="Q66" s="211" t="n"/>
    </row>
    <row r="67" ht="15.75" customHeight="1" s="140">
      <c r="A67" s="211" t="n"/>
      <c r="B67" s="211" t="n"/>
      <c r="C67" s="359" t="n"/>
      <c r="D67" s="359" t="n"/>
      <c r="E67" s="359" t="n"/>
      <c r="F67" s="211" t="n"/>
      <c r="G67" s="211" t="n"/>
      <c r="H67" s="211" t="n"/>
      <c r="I67" s="211" t="n"/>
      <c r="J67" s="211" t="n"/>
      <c r="K67" s="211" t="n"/>
      <c r="L67" s="211" t="n"/>
      <c r="M67" s="211" t="n"/>
      <c r="N67" s="211" t="n"/>
      <c r="O67" s="211" t="n"/>
      <c r="P67" s="211" t="n"/>
      <c r="Q67" s="211" t="n"/>
    </row>
    <row r="68" ht="15.75" customHeight="1" s="140">
      <c r="A68" s="211" t="n"/>
      <c r="B68" s="211" t="n"/>
      <c r="C68" s="359" t="n"/>
      <c r="D68" s="359" t="n"/>
      <c r="E68" s="359" t="n"/>
      <c r="F68" s="211" t="n"/>
      <c r="G68" s="211" t="n"/>
      <c r="H68" s="211" t="n"/>
      <c r="I68" s="211" t="n"/>
      <c r="J68" s="211" t="n"/>
      <c r="K68" s="211" t="n"/>
      <c r="L68" s="211" t="n"/>
      <c r="M68" s="211" t="n"/>
      <c r="N68" s="211" t="n"/>
      <c r="O68" s="211" t="n"/>
      <c r="P68" s="211" t="n"/>
      <c r="Q68" s="211" t="n"/>
    </row>
    <row r="69" ht="15.75" customHeight="1" s="140">
      <c r="A69" s="211" t="n"/>
      <c r="B69" s="211" t="n"/>
      <c r="C69" s="359" t="n"/>
      <c r="D69" s="359" t="n"/>
      <c r="E69" s="359" t="n"/>
      <c r="F69" s="211" t="n"/>
      <c r="G69" s="211" t="n"/>
      <c r="H69" s="211" t="n"/>
      <c r="I69" s="211" t="n"/>
      <c r="J69" s="211" t="n"/>
      <c r="K69" s="211" t="n"/>
      <c r="L69" s="211" t="n"/>
      <c r="M69" s="211" t="n"/>
      <c r="N69" s="211" t="n"/>
      <c r="O69" s="211" t="n"/>
      <c r="P69" s="211" t="n"/>
      <c r="Q69" s="211" t="n"/>
    </row>
    <row r="70" ht="15.75" customHeight="1" s="140">
      <c r="A70" s="211" t="n"/>
      <c r="B70" s="211" t="n"/>
      <c r="C70" s="359" t="n"/>
      <c r="D70" s="359" t="n"/>
      <c r="E70" s="359" t="n"/>
      <c r="F70" s="211" t="n"/>
      <c r="G70" s="211" t="n"/>
      <c r="H70" s="211" t="n"/>
      <c r="I70" s="211" t="n"/>
      <c r="J70" s="211" t="n"/>
      <c r="K70" s="211" t="n"/>
      <c r="L70" s="211" t="n"/>
      <c r="M70" s="211" t="n"/>
      <c r="N70" s="211" t="n"/>
      <c r="O70" s="211" t="n"/>
      <c r="P70" s="211" t="n"/>
      <c r="Q70" s="211" t="n"/>
    </row>
    <row r="71" ht="15.75" customHeight="1" s="140">
      <c r="A71" s="211" t="n"/>
      <c r="B71" s="211" t="n"/>
      <c r="C71" s="359" t="n"/>
      <c r="D71" s="359" t="n"/>
      <c r="E71" s="359" t="n"/>
      <c r="F71" s="211" t="n"/>
      <c r="G71" s="211" t="n"/>
      <c r="H71" s="211" t="n"/>
      <c r="I71" s="211" t="n"/>
      <c r="J71" s="211" t="n"/>
      <c r="K71" s="211" t="n"/>
      <c r="L71" s="211" t="n"/>
      <c r="M71" s="211" t="n"/>
      <c r="N71" s="211" t="n"/>
      <c r="O71" s="211" t="n"/>
      <c r="P71" s="211" t="n"/>
      <c r="Q71" s="211" t="n"/>
    </row>
    <row r="72" ht="15.75" customHeight="1" s="140">
      <c r="A72" s="211" t="n"/>
      <c r="B72" s="211" t="n"/>
      <c r="C72" s="359" t="n"/>
      <c r="D72" s="359" t="n"/>
      <c r="E72" s="359" t="n"/>
      <c r="F72" s="211" t="n"/>
      <c r="G72" s="211" t="n"/>
      <c r="H72" s="211" t="n"/>
      <c r="I72" s="211" t="n"/>
      <c r="J72" s="211" t="n"/>
      <c r="K72" s="211" t="n"/>
      <c r="L72" s="211" t="n"/>
      <c r="M72" s="211" t="n"/>
      <c r="N72" s="211" t="n"/>
      <c r="O72" s="211" t="n"/>
      <c r="P72" s="211" t="n"/>
      <c r="Q72" s="211" t="n"/>
    </row>
    <row r="73" ht="15.75" customHeight="1" s="140">
      <c r="A73" s="211" t="n"/>
      <c r="B73" s="211" t="n"/>
      <c r="C73" s="359" t="n"/>
      <c r="D73" s="359" t="n"/>
      <c r="E73" s="359" t="n"/>
      <c r="F73" s="211" t="n"/>
      <c r="G73" s="211" t="n"/>
      <c r="H73" s="211" t="n"/>
      <c r="I73" s="211" t="n"/>
      <c r="J73" s="211" t="n"/>
      <c r="K73" s="211" t="n"/>
      <c r="L73" s="211" t="n"/>
      <c r="M73" s="211" t="n"/>
      <c r="N73" s="211" t="n"/>
      <c r="O73" s="211" t="n"/>
      <c r="P73" s="211" t="n"/>
      <c r="Q73" s="211" t="n"/>
    </row>
    <row r="74" ht="15.75" customHeight="1" s="140">
      <c r="A74" s="211" t="n"/>
      <c r="B74" s="211" t="n"/>
      <c r="C74" s="359" t="n"/>
      <c r="D74" s="359" t="n"/>
      <c r="E74" s="359" t="n"/>
      <c r="F74" s="211" t="n"/>
      <c r="G74" s="211" t="n"/>
      <c r="H74" s="211" t="n"/>
      <c r="I74" s="211" t="n"/>
      <c r="J74" s="211" t="n"/>
      <c r="K74" s="211" t="n"/>
      <c r="L74" s="211" t="n"/>
      <c r="M74" s="211" t="n"/>
      <c r="N74" s="211" t="n"/>
      <c r="O74" s="211" t="n"/>
      <c r="P74" s="211" t="n"/>
      <c r="Q74" s="211" t="n"/>
    </row>
    <row r="75" ht="15.75" customHeight="1" s="140">
      <c r="A75" s="211" t="n"/>
      <c r="B75" s="211" t="n"/>
      <c r="C75" s="359" t="n"/>
      <c r="D75" s="359" t="n"/>
      <c r="E75" s="359" t="n"/>
      <c r="F75" s="211" t="n"/>
      <c r="G75" s="211" t="n"/>
      <c r="H75" s="211" t="n"/>
      <c r="I75" s="211" t="n"/>
      <c r="J75" s="211" t="n"/>
      <c r="K75" s="211" t="n"/>
      <c r="L75" s="211" t="n"/>
      <c r="M75" s="211" t="n"/>
      <c r="N75" s="211" t="n"/>
      <c r="O75" s="211" t="n"/>
      <c r="P75" s="211" t="n"/>
      <c r="Q75" s="211" t="n"/>
    </row>
    <row r="76" ht="15.75" customHeight="1" s="140">
      <c r="A76" s="211" t="n"/>
      <c r="B76" s="211" t="n"/>
      <c r="C76" s="359" t="n"/>
      <c r="D76" s="359" t="n"/>
      <c r="E76" s="359" t="n"/>
      <c r="F76" s="211" t="n"/>
      <c r="G76" s="211" t="n"/>
      <c r="H76" s="211" t="n"/>
      <c r="I76" s="211" t="n"/>
      <c r="J76" s="211" t="n"/>
      <c r="K76" s="211" t="n"/>
      <c r="L76" s="211" t="n"/>
      <c r="M76" s="211" t="n"/>
      <c r="N76" s="211" t="n"/>
      <c r="O76" s="211" t="n"/>
      <c r="P76" s="211" t="n"/>
      <c r="Q76" s="211" t="n"/>
    </row>
    <row r="77" ht="15.75" customHeight="1" s="140">
      <c r="A77" s="211" t="n"/>
      <c r="B77" s="211" t="n"/>
      <c r="C77" s="359" t="n"/>
      <c r="D77" s="359" t="n"/>
      <c r="E77" s="359" t="n"/>
      <c r="F77" s="211" t="n"/>
      <c r="G77" s="211" t="n"/>
      <c r="H77" s="211" t="n"/>
      <c r="I77" s="211" t="n"/>
      <c r="J77" s="211" t="n"/>
      <c r="K77" s="211" t="n"/>
      <c r="L77" s="211" t="n"/>
      <c r="M77" s="211" t="n"/>
      <c r="N77" s="211" t="n"/>
      <c r="O77" s="211" t="n"/>
      <c r="P77" s="211" t="n"/>
      <c r="Q77" s="211" t="n"/>
    </row>
    <row r="78" ht="15.75" customHeight="1" s="140">
      <c r="A78" s="211" t="n"/>
      <c r="B78" s="211" t="n"/>
      <c r="C78" s="359" t="n"/>
      <c r="D78" s="359" t="n"/>
      <c r="E78" s="359" t="n"/>
      <c r="F78" s="211" t="n"/>
      <c r="G78" s="211" t="n"/>
      <c r="H78" s="211" t="n"/>
      <c r="I78" s="211" t="n"/>
      <c r="J78" s="211" t="n"/>
      <c r="K78" s="211" t="n"/>
      <c r="L78" s="211" t="n"/>
      <c r="M78" s="211" t="n"/>
      <c r="N78" s="211" t="n"/>
      <c r="O78" s="211" t="n"/>
      <c r="P78" s="211" t="n"/>
      <c r="Q78" s="211" t="n"/>
    </row>
    <row r="79" ht="15.75" customHeight="1" s="140">
      <c r="A79" s="211" t="n"/>
      <c r="B79" s="211" t="n"/>
      <c r="C79" s="359" t="n"/>
      <c r="D79" s="359" t="n"/>
      <c r="E79" s="359" t="n"/>
      <c r="F79" s="211" t="n"/>
      <c r="G79" s="211" t="n"/>
      <c r="H79" s="211" t="n"/>
      <c r="I79" s="211" t="n"/>
      <c r="J79" s="211" t="n"/>
      <c r="K79" s="211" t="n"/>
      <c r="L79" s="211" t="n"/>
      <c r="M79" s="211" t="n"/>
      <c r="N79" s="211" t="n"/>
      <c r="O79" s="211" t="n"/>
      <c r="P79" s="211" t="n"/>
      <c r="Q79" s="211" t="n"/>
    </row>
    <row r="80" ht="15.75" customHeight="1" s="140">
      <c r="A80" s="211" t="n"/>
      <c r="B80" s="211" t="n"/>
      <c r="C80" s="359" t="n"/>
      <c r="D80" s="359" t="n"/>
      <c r="E80" s="359" t="n"/>
      <c r="F80" s="211" t="n"/>
      <c r="G80" s="211" t="n"/>
      <c r="H80" s="211" t="n"/>
      <c r="I80" s="211" t="n"/>
      <c r="J80" s="211" t="n"/>
      <c r="K80" s="211" t="n"/>
      <c r="L80" s="211" t="n"/>
      <c r="M80" s="211" t="n"/>
      <c r="N80" s="211" t="n"/>
      <c r="O80" s="211" t="n"/>
      <c r="P80" s="211" t="n"/>
      <c r="Q80" s="211" t="n"/>
    </row>
    <row r="81" ht="15.75" customHeight="1" s="140">
      <c r="A81" s="211" t="n"/>
      <c r="B81" s="211" t="n"/>
      <c r="C81" s="359" t="n"/>
      <c r="D81" s="359" t="n"/>
      <c r="E81" s="359" t="n"/>
      <c r="F81" s="211" t="n"/>
      <c r="G81" s="211" t="n"/>
      <c r="H81" s="211" t="n"/>
      <c r="I81" s="211" t="n"/>
      <c r="J81" s="211" t="n"/>
      <c r="K81" s="211" t="n"/>
      <c r="L81" s="211" t="n"/>
      <c r="M81" s="211" t="n"/>
      <c r="N81" s="211" t="n"/>
      <c r="O81" s="211" t="n"/>
      <c r="P81" s="211" t="n"/>
      <c r="Q81" s="211" t="n"/>
    </row>
    <row r="82" ht="15.75" customHeight="1" s="140">
      <c r="A82" s="211" t="n"/>
      <c r="B82" s="211" t="n"/>
      <c r="C82" s="359" t="n"/>
      <c r="D82" s="359" t="n"/>
      <c r="E82" s="359" t="n"/>
      <c r="F82" s="211" t="n"/>
      <c r="G82" s="211" t="n"/>
      <c r="H82" s="211" t="n"/>
      <c r="I82" s="211" t="n"/>
      <c r="J82" s="211" t="n"/>
      <c r="K82" s="211" t="n"/>
      <c r="L82" s="211" t="n"/>
      <c r="M82" s="211" t="n"/>
      <c r="N82" s="211" t="n"/>
      <c r="O82" s="211" t="n"/>
      <c r="P82" s="211" t="n"/>
      <c r="Q82" s="211" t="n"/>
    </row>
    <row r="83" ht="15.75" customHeight="1" s="140">
      <c r="A83" s="211" t="n"/>
      <c r="B83" s="211" t="n"/>
      <c r="C83" s="359" t="n"/>
      <c r="D83" s="359" t="n"/>
      <c r="E83" s="359" t="n"/>
      <c r="F83" s="211" t="n"/>
      <c r="G83" s="211" t="n"/>
      <c r="H83" s="211" t="n"/>
      <c r="I83" s="211" t="n"/>
      <c r="J83" s="211" t="n"/>
      <c r="K83" s="211" t="n"/>
      <c r="L83" s="211" t="n"/>
      <c r="M83" s="211" t="n"/>
      <c r="N83" s="211" t="n"/>
      <c r="O83" s="211" t="n"/>
      <c r="P83" s="211" t="n"/>
      <c r="Q83" s="211" t="n"/>
    </row>
    <row r="84" ht="15.75" customHeight="1" s="140">
      <c r="A84" s="211" t="n"/>
      <c r="B84" s="211" t="n"/>
      <c r="C84" s="359" t="n"/>
      <c r="D84" s="359" t="n"/>
      <c r="E84" s="359" t="n"/>
      <c r="F84" s="211" t="n"/>
      <c r="G84" s="211" t="n"/>
      <c r="H84" s="211" t="n"/>
      <c r="I84" s="211" t="n"/>
      <c r="J84" s="211" t="n"/>
      <c r="K84" s="211" t="n"/>
      <c r="L84" s="211" t="n"/>
      <c r="M84" s="211" t="n"/>
      <c r="N84" s="211" t="n"/>
      <c r="O84" s="211" t="n"/>
      <c r="P84" s="211" t="n"/>
      <c r="Q84" s="211" t="n"/>
    </row>
    <row r="85" ht="15.75" customHeight="1" s="140">
      <c r="A85" s="211" t="n"/>
      <c r="B85" s="211" t="n"/>
      <c r="C85" s="359" t="n"/>
      <c r="D85" s="359" t="n"/>
      <c r="E85" s="359" t="n"/>
      <c r="F85" s="211" t="n"/>
      <c r="G85" s="211" t="n"/>
      <c r="H85" s="211" t="n"/>
      <c r="I85" s="211" t="n"/>
      <c r="J85" s="211" t="n"/>
      <c r="K85" s="211" t="n"/>
      <c r="L85" s="211" t="n"/>
      <c r="M85" s="211" t="n"/>
      <c r="N85" s="211" t="n"/>
      <c r="O85" s="211" t="n"/>
      <c r="P85" s="211" t="n"/>
      <c r="Q85" s="211" t="n"/>
    </row>
    <row r="86" ht="15.75" customHeight="1" s="140">
      <c r="A86" s="211" t="n"/>
      <c r="B86" s="211" t="n"/>
      <c r="C86" s="359" t="n"/>
      <c r="D86" s="359" t="n"/>
      <c r="E86" s="359" t="n"/>
      <c r="F86" s="211" t="n"/>
      <c r="G86" s="211" t="n"/>
      <c r="H86" s="211" t="n"/>
      <c r="I86" s="211" t="n"/>
      <c r="J86" s="211" t="n"/>
      <c r="K86" s="211" t="n"/>
      <c r="L86" s="211" t="n"/>
      <c r="M86" s="211" t="n"/>
      <c r="N86" s="211" t="n"/>
      <c r="O86" s="211" t="n"/>
      <c r="P86" s="211" t="n"/>
      <c r="Q86" s="211" t="n"/>
    </row>
    <row r="87" ht="15.75" customHeight="1" s="140">
      <c r="A87" s="211" t="n"/>
      <c r="B87" s="211" t="n"/>
      <c r="C87" s="359" t="n"/>
      <c r="D87" s="359" t="n"/>
      <c r="E87" s="359" t="n"/>
      <c r="F87" s="211" t="n"/>
      <c r="G87" s="211" t="n"/>
      <c r="H87" s="211" t="n"/>
      <c r="I87" s="211" t="n"/>
      <c r="J87" s="211" t="n"/>
      <c r="K87" s="211" t="n"/>
      <c r="L87" s="211" t="n"/>
      <c r="M87" s="211" t="n"/>
      <c r="N87" s="211" t="n"/>
      <c r="O87" s="211" t="n"/>
      <c r="P87" s="211" t="n"/>
      <c r="Q87" s="211" t="n"/>
    </row>
    <row r="88" ht="15.75" customHeight="1" s="140">
      <c r="A88" s="211" t="n"/>
      <c r="B88" s="211" t="n"/>
      <c r="C88" s="359" t="n"/>
      <c r="D88" s="359" t="n"/>
      <c r="E88" s="359" t="n"/>
      <c r="F88" s="211" t="n"/>
      <c r="G88" s="211" t="n"/>
      <c r="H88" s="211" t="n"/>
      <c r="I88" s="211" t="n"/>
      <c r="J88" s="211" t="n"/>
      <c r="K88" s="211" t="n"/>
      <c r="L88" s="211" t="n"/>
      <c r="M88" s="211" t="n"/>
      <c r="N88" s="211" t="n"/>
      <c r="O88" s="211" t="n"/>
      <c r="P88" s="211" t="n"/>
      <c r="Q88" s="211" t="n"/>
    </row>
    <row r="89" ht="15.75" customHeight="1" s="140">
      <c r="A89" s="211" t="n"/>
      <c r="B89" s="211" t="n"/>
      <c r="C89" s="359" t="n"/>
      <c r="D89" s="359" t="n"/>
      <c r="E89" s="359" t="n"/>
      <c r="F89" s="211" t="n"/>
      <c r="G89" s="211" t="n"/>
      <c r="H89" s="211" t="n"/>
      <c r="I89" s="211" t="n"/>
      <c r="J89" s="211" t="n"/>
      <c r="K89" s="211" t="n"/>
      <c r="L89" s="211" t="n"/>
      <c r="M89" s="211" t="n"/>
      <c r="N89" s="211" t="n"/>
      <c r="O89" s="211" t="n"/>
      <c r="P89" s="211" t="n"/>
      <c r="Q89" s="211" t="n"/>
    </row>
    <row r="90" ht="15.75" customHeight="1" s="140">
      <c r="A90" s="211" t="n"/>
      <c r="B90" s="211" t="n"/>
      <c r="C90" s="359" t="n"/>
      <c r="D90" s="359" t="n"/>
      <c r="E90" s="359" t="n"/>
      <c r="F90" s="211" t="n"/>
      <c r="G90" s="211" t="n"/>
      <c r="H90" s="211" t="n"/>
      <c r="I90" s="211" t="n"/>
      <c r="J90" s="211" t="n"/>
      <c r="K90" s="211" t="n"/>
      <c r="L90" s="211" t="n"/>
      <c r="M90" s="211" t="n"/>
      <c r="N90" s="211" t="n"/>
      <c r="O90" s="211" t="n"/>
      <c r="P90" s="211" t="n"/>
      <c r="Q90" s="211" t="n"/>
    </row>
    <row r="91" ht="15.75" customHeight="1" s="140">
      <c r="A91" s="211" t="n"/>
      <c r="B91" s="211" t="n"/>
      <c r="C91" s="359" t="n"/>
      <c r="D91" s="359" t="n"/>
      <c r="E91" s="359" t="n"/>
      <c r="F91" s="211" t="n"/>
      <c r="G91" s="211" t="n"/>
      <c r="H91" s="211" t="n"/>
      <c r="I91" s="211" t="n"/>
      <c r="J91" s="211" t="n"/>
      <c r="K91" s="211" t="n"/>
      <c r="L91" s="211" t="n"/>
      <c r="M91" s="211" t="n"/>
      <c r="N91" s="211" t="n"/>
      <c r="O91" s="211" t="n"/>
      <c r="P91" s="211" t="n"/>
      <c r="Q91" s="211" t="n"/>
    </row>
    <row r="92" ht="15.75" customHeight="1" s="140">
      <c r="A92" s="211" t="n"/>
      <c r="B92" s="211" t="n"/>
      <c r="C92" s="359" t="n"/>
      <c r="D92" s="359" t="n"/>
      <c r="E92" s="359" t="n"/>
      <c r="F92" s="211" t="n"/>
      <c r="G92" s="211" t="n"/>
      <c r="H92" s="211" t="n"/>
      <c r="I92" s="211" t="n"/>
      <c r="J92" s="211" t="n"/>
      <c r="K92" s="211" t="n"/>
      <c r="L92" s="211" t="n"/>
      <c r="M92" s="211" t="n"/>
      <c r="N92" s="211" t="n"/>
      <c r="O92" s="211" t="n"/>
      <c r="P92" s="211" t="n"/>
      <c r="Q92" s="211" t="n"/>
    </row>
    <row r="93" ht="15.75" customHeight="1" s="140">
      <c r="A93" s="211" t="n"/>
      <c r="B93" s="211" t="n"/>
      <c r="C93" s="359" t="n"/>
      <c r="D93" s="359" t="n"/>
      <c r="E93" s="359" t="n"/>
      <c r="F93" s="211" t="n"/>
      <c r="G93" s="211" t="n"/>
      <c r="H93" s="211" t="n"/>
      <c r="I93" s="211" t="n"/>
      <c r="J93" s="211" t="n"/>
      <c r="K93" s="211" t="n"/>
      <c r="L93" s="211" t="n"/>
      <c r="M93" s="211" t="n"/>
      <c r="N93" s="211" t="n"/>
      <c r="O93" s="211" t="n"/>
      <c r="P93" s="211" t="n"/>
      <c r="Q93" s="211" t="n"/>
    </row>
    <row r="94" ht="15.75" customHeight="1" s="140">
      <c r="A94" s="211" t="n"/>
      <c r="B94" s="211" t="n"/>
      <c r="C94" s="359" t="n"/>
      <c r="D94" s="359" t="n"/>
      <c r="E94" s="359" t="n"/>
      <c r="F94" s="211" t="n"/>
      <c r="G94" s="211" t="n"/>
      <c r="H94" s="211" t="n"/>
      <c r="I94" s="211" t="n"/>
      <c r="J94" s="211" t="n"/>
      <c r="K94" s="211" t="n"/>
      <c r="L94" s="211" t="n"/>
      <c r="M94" s="211" t="n"/>
      <c r="N94" s="211" t="n"/>
      <c r="O94" s="211" t="n"/>
      <c r="P94" s="211" t="n"/>
      <c r="Q94" s="211" t="n"/>
    </row>
    <row r="95" ht="15.75" customHeight="1" s="140">
      <c r="A95" s="211" t="n"/>
      <c r="B95" s="211" t="n"/>
      <c r="C95" s="359" t="n"/>
      <c r="D95" s="359" t="n"/>
      <c r="E95" s="359" t="n"/>
      <c r="F95" s="211" t="n"/>
      <c r="G95" s="211" t="n"/>
      <c r="H95" s="211" t="n"/>
      <c r="I95" s="211" t="n"/>
      <c r="J95" s="211" t="n"/>
      <c r="K95" s="211" t="n"/>
      <c r="L95" s="211" t="n"/>
      <c r="M95" s="211" t="n"/>
      <c r="N95" s="211" t="n"/>
      <c r="O95" s="211" t="n"/>
      <c r="P95" s="211" t="n"/>
      <c r="Q95" s="211" t="n"/>
    </row>
    <row r="96" ht="15.75" customHeight="1" s="140">
      <c r="A96" s="211" t="n"/>
      <c r="B96" s="211" t="n"/>
      <c r="C96" s="359" t="n"/>
      <c r="D96" s="359" t="n"/>
      <c r="E96" s="359" t="n"/>
      <c r="F96" s="211" t="n"/>
      <c r="G96" s="211" t="n"/>
      <c r="H96" s="211" t="n"/>
      <c r="I96" s="211" t="n"/>
      <c r="J96" s="211" t="n"/>
      <c r="K96" s="211" t="n"/>
      <c r="L96" s="211" t="n"/>
      <c r="M96" s="211" t="n"/>
      <c r="N96" s="211" t="n"/>
      <c r="O96" s="211" t="n"/>
      <c r="P96" s="211" t="n"/>
      <c r="Q96" s="211" t="n"/>
    </row>
    <row r="97" ht="15.75" customHeight="1" s="140">
      <c r="A97" s="211" t="n"/>
      <c r="B97" s="211" t="n"/>
      <c r="C97" s="359" t="n"/>
      <c r="D97" s="359" t="n"/>
      <c r="E97" s="359" t="n"/>
      <c r="F97" s="211" t="n"/>
      <c r="G97" s="211" t="n"/>
      <c r="H97" s="211" t="n"/>
      <c r="I97" s="211" t="n"/>
      <c r="J97" s="211" t="n"/>
      <c r="K97" s="211" t="n"/>
      <c r="L97" s="211" t="n"/>
      <c r="M97" s="211" t="n"/>
      <c r="N97" s="211" t="n"/>
      <c r="O97" s="211" t="n"/>
      <c r="P97" s="211" t="n"/>
      <c r="Q97" s="211" t="n"/>
    </row>
    <row r="98" ht="15.75" customHeight="1" s="140">
      <c r="A98" s="211" t="n"/>
      <c r="B98" s="211" t="n"/>
      <c r="C98" s="359" t="n"/>
      <c r="D98" s="359" t="n"/>
      <c r="E98" s="359" t="n"/>
      <c r="F98" s="211" t="n"/>
      <c r="G98" s="211" t="n"/>
      <c r="H98" s="211" t="n"/>
      <c r="I98" s="211" t="n"/>
      <c r="J98" s="211" t="n"/>
      <c r="K98" s="211" t="n"/>
      <c r="L98" s="211" t="n"/>
      <c r="M98" s="211" t="n"/>
      <c r="N98" s="211" t="n"/>
      <c r="O98" s="211" t="n"/>
      <c r="P98" s="211" t="n"/>
      <c r="Q98" s="211" t="n"/>
    </row>
    <row r="99" ht="15.75" customHeight="1" s="140">
      <c r="A99" s="211" t="n"/>
      <c r="B99" s="211" t="n"/>
      <c r="C99" s="359" t="n"/>
      <c r="D99" s="359" t="n"/>
      <c r="E99" s="359" t="n"/>
      <c r="F99" s="211" t="n"/>
      <c r="G99" s="211" t="n"/>
      <c r="H99" s="211" t="n"/>
      <c r="I99" s="211" t="n"/>
      <c r="J99" s="211" t="n"/>
      <c r="K99" s="211" t="n"/>
      <c r="L99" s="211" t="n"/>
      <c r="M99" s="211" t="n"/>
      <c r="N99" s="211" t="n"/>
      <c r="O99" s="211" t="n"/>
      <c r="P99" s="211" t="n"/>
      <c r="Q99" s="211" t="n"/>
    </row>
    <row r="100" ht="15.75" customHeight="1" s="140">
      <c r="A100" s="211" t="n"/>
      <c r="B100" s="211" t="n"/>
      <c r="C100" s="359" t="n"/>
      <c r="D100" s="359" t="n"/>
      <c r="E100" s="359" t="n"/>
      <c r="F100" s="211" t="n"/>
      <c r="G100" s="211" t="n"/>
      <c r="H100" s="211" t="n"/>
      <c r="I100" s="211" t="n"/>
      <c r="J100" s="211" t="n"/>
      <c r="K100" s="211" t="n"/>
      <c r="L100" s="211" t="n"/>
      <c r="M100" s="211" t="n"/>
      <c r="N100" s="211" t="n"/>
      <c r="O100" s="211" t="n"/>
      <c r="P100" s="211" t="n"/>
      <c r="Q100" s="211" t="n"/>
    </row>
    <row r="101" ht="15.75" customHeight="1" s="140">
      <c r="A101" s="211" t="n"/>
      <c r="B101" s="211" t="n"/>
      <c r="C101" s="359" t="n"/>
      <c r="D101" s="359" t="n"/>
      <c r="E101" s="359" t="n"/>
      <c r="F101" s="211" t="n"/>
      <c r="G101" s="211" t="n"/>
      <c r="H101" s="211" t="n"/>
      <c r="I101" s="211" t="n"/>
      <c r="J101" s="211" t="n"/>
      <c r="K101" s="211" t="n"/>
      <c r="L101" s="211" t="n"/>
      <c r="M101" s="211" t="n"/>
      <c r="N101" s="211" t="n"/>
      <c r="O101" s="211" t="n"/>
      <c r="P101" s="211" t="n"/>
      <c r="Q101" s="211" t="n"/>
    </row>
    <row r="102" ht="15.75" customHeight="1" s="140">
      <c r="A102" s="211" t="n"/>
      <c r="B102" s="211" t="n"/>
      <c r="C102" s="359" t="n"/>
      <c r="D102" s="359" t="n"/>
      <c r="E102" s="359" t="n"/>
      <c r="F102" s="211" t="n"/>
      <c r="G102" s="211" t="n"/>
      <c r="H102" s="211" t="n"/>
      <c r="I102" s="211" t="n"/>
      <c r="J102" s="211" t="n"/>
      <c r="K102" s="211" t="n"/>
      <c r="L102" s="211" t="n"/>
      <c r="M102" s="211" t="n"/>
      <c r="N102" s="211" t="n"/>
      <c r="O102" s="211" t="n"/>
      <c r="P102" s="211" t="n"/>
      <c r="Q102" s="211" t="n"/>
    </row>
    <row r="103" ht="15.75" customHeight="1" s="140">
      <c r="A103" s="211" t="n"/>
      <c r="B103" s="211" t="n"/>
      <c r="C103" s="359" t="n"/>
      <c r="D103" s="359" t="n"/>
      <c r="E103" s="359" t="n"/>
      <c r="F103" s="211" t="n"/>
      <c r="G103" s="211" t="n"/>
      <c r="H103" s="211" t="n"/>
      <c r="I103" s="211" t="n"/>
      <c r="J103" s="211" t="n"/>
      <c r="K103" s="211" t="n"/>
      <c r="L103" s="211" t="n"/>
      <c r="M103" s="211" t="n"/>
      <c r="N103" s="211" t="n"/>
      <c r="O103" s="211" t="n"/>
      <c r="P103" s="211" t="n"/>
      <c r="Q103" s="211" t="n"/>
    </row>
    <row r="104" ht="15.75" customHeight="1" s="140">
      <c r="A104" s="211" t="n"/>
      <c r="B104" s="211" t="n"/>
      <c r="C104" s="359" t="n"/>
      <c r="D104" s="359" t="n"/>
      <c r="E104" s="359" t="n"/>
      <c r="F104" s="211" t="n"/>
      <c r="G104" s="211" t="n"/>
      <c r="H104" s="211" t="n"/>
      <c r="I104" s="211" t="n"/>
      <c r="J104" s="211" t="n"/>
      <c r="K104" s="211" t="n"/>
      <c r="L104" s="211" t="n"/>
      <c r="M104" s="211" t="n"/>
      <c r="N104" s="211" t="n"/>
      <c r="O104" s="211" t="n"/>
      <c r="P104" s="211" t="n"/>
      <c r="Q104" s="211" t="n"/>
    </row>
    <row r="105" ht="15.75" customHeight="1" s="140">
      <c r="A105" s="211" t="n"/>
      <c r="B105" s="211" t="n"/>
      <c r="C105" s="359" t="n"/>
      <c r="D105" s="359" t="n"/>
      <c r="E105" s="359" t="n"/>
      <c r="F105" s="211" t="n"/>
      <c r="G105" s="211" t="n"/>
      <c r="H105" s="211" t="n"/>
      <c r="I105" s="211" t="n"/>
      <c r="J105" s="211" t="n"/>
      <c r="K105" s="211" t="n"/>
      <c r="L105" s="211" t="n"/>
      <c r="M105" s="211" t="n"/>
      <c r="N105" s="211" t="n"/>
      <c r="O105" s="211" t="n"/>
      <c r="P105" s="211" t="n"/>
      <c r="Q105" s="211" t="n"/>
    </row>
    <row r="106" ht="15.75" customHeight="1" s="140">
      <c r="A106" s="211" t="n"/>
      <c r="B106" s="211" t="n"/>
      <c r="C106" s="359" t="n"/>
      <c r="D106" s="359" t="n"/>
      <c r="E106" s="359" t="n"/>
      <c r="F106" s="211" t="n"/>
      <c r="G106" s="211" t="n"/>
      <c r="H106" s="211" t="n"/>
      <c r="I106" s="211" t="n"/>
      <c r="J106" s="211" t="n"/>
      <c r="K106" s="211" t="n"/>
      <c r="L106" s="211" t="n"/>
      <c r="M106" s="211" t="n"/>
      <c r="N106" s="211" t="n"/>
      <c r="O106" s="211" t="n"/>
      <c r="P106" s="211" t="n"/>
      <c r="Q106" s="211" t="n"/>
    </row>
    <row r="107" ht="15.75" customHeight="1" s="140">
      <c r="A107" s="211" t="n"/>
      <c r="B107" s="211" t="n"/>
      <c r="C107" s="359" t="n"/>
      <c r="D107" s="359" t="n"/>
      <c r="E107" s="359" t="n"/>
      <c r="F107" s="211" t="n"/>
      <c r="G107" s="211" t="n"/>
      <c r="H107" s="211" t="n"/>
      <c r="I107" s="211" t="n"/>
      <c r="J107" s="211" t="n"/>
      <c r="K107" s="211" t="n"/>
      <c r="L107" s="211" t="n"/>
      <c r="M107" s="211" t="n"/>
      <c r="N107" s="211" t="n"/>
      <c r="O107" s="211" t="n"/>
      <c r="P107" s="211" t="n"/>
      <c r="Q107" s="211" t="n"/>
    </row>
    <row r="108" ht="15.75" customHeight="1" s="140">
      <c r="A108" s="211" t="n"/>
      <c r="B108" s="211" t="n"/>
      <c r="C108" s="359" t="n"/>
      <c r="D108" s="359" t="n"/>
      <c r="E108" s="359" t="n"/>
      <c r="F108" s="211" t="n"/>
      <c r="G108" s="211" t="n"/>
      <c r="H108" s="211" t="n"/>
      <c r="I108" s="211" t="n"/>
      <c r="J108" s="211" t="n"/>
      <c r="K108" s="211" t="n"/>
      <c r="L108" s="211" t="n"/>
      <c r="M108" s="211" t="n"/>
      <c r="N108" s="211" t="n"/>
      <c r="O108" s="211" t="n"/>
      <c r="P108" s="211" t="n"/>
      <c r="Q108" s="211" t="n"/>
    </row>
    <row r="109" ht="15.75" customHeight="1" s="140">
      <c r="A109" s="211" t="n"/>
      <c r="B109" s="211" t="n"/>
      <c r="C109" s="359" t="n"/>
      <c r="D109" s="359" t="n"/>
      <c r="E109" s="359" t="n"/>
      <c r="F109" s="211" t="n"/>
      <c r="G109" s="211" t="n"/>
      <c r="H109" s="211" t="n"/>
      <c r="I109" s="211" t="n"/>
      <c r="J109" s="211" t="n"/>
      <c r="K109" s="211" t="n"/>
      <c r="L109" s="211" t="n"/>
      <c r="M109" s="211" t="n"/>
      <c r="N109" s="211" t="n"/>
      <c r="O109" s="211" t="n"/>
      <c r="P109" s="211" t="n"/>
      <c r="Q109" s="211" t="n"/>
    </row>
    <row r="110" ht="15.75" customHeight="1" s="140">
      <c r="A110" s="211" t="n"/>
      <c r="B110" s="211" t="n"/>
      <c r="C110" s="359" t="n"/>
      <c r="D110" s="359" t="n"/>
      <c r="E110" s="359" t="n"/>
      <c r="F110" s="211" t="n"/>
      <c r="G110" s="211" t="n"/>
      <c r="H110" s="211" t="n"/>
      <c r="I110" s="211" t="n"/>
      <c r="J110" s="211" t="n"/>
      <c r="K110" s="211" t="n"/>
      <c r="L110" s="211" t="n"/>
      <c r="M110" s="211" t="n"/>
      <c r="N110" s="211" t="n"/>
      <c r="O110" s="211" t="n"/>
      <c r="P110" s="211" t="n"/>
      <c r="Q110" s="211" t="n"/>
    </row>
    <row r="111" ht="15.75" customHeight="1" s="140">
      <c r="A111" s="211" t="n"/>
      <c r="B111" s="211" t="n"/>
      <c r="C111" s="359" t="n"/>
      <c r="D111" s="359" t="n"/>
      <c r="E111" s="359" t="n"/>
      <c r="F111" s="211" t="n"/>
      <c r="G111" s="211" t="n"/>
      <c r="H111" s="211" t="n"/>
      <c r="I111" s="211" t="n"/>
      <c r="J111" s="211" t="n"/>
      <c r="K111" s="211" t="n"/>
      <c r="L111" s="211" t="n"/>
      <c r="M111" s="211" t="n"/>
      <c r="N111" s="211" t="n"/>
      <c r="O111" s="211" t="n"/>
      <c r="P111" s="211" t="n"/>
      <c r="Q111" s="211" t="n"/>
    </row>
    <row r="112" ht="15.75" customHeight="1" s="140">
      <c r="A112" s="211" t="n"/>
      <c r="B112" s="211" t="n"/>
      <c r="C112" s="359" t="n"/>
      <c r="D112" s="359" t="n"/>
      <c r="E112" s="359" t="n"/>
      <c r="F112" s="211" t="n"/>
      <c r="G112" s="211" t="n"/>
      <c r="H112" s="211" t="n"/>
      <c r="I112" s="211" t="n"/>
      <c r="J112" s="211" t="n"/>
      <c r="K112" s="211" t="n"/>
      <c r="L112" s="211" t="n"/>
      <c r="M112" s="211" t="n"/>
      <c r="N112" s="211" t="n"/>
      <c r="O112" s="211" t="n"/>
      <c r="P112" s="211" t="n"/>
      <c r="Q112" s="211" t="n"/>
    </row>
    <row r="113" ht="15.75" customHeight="1" s="140">
      <c r="A113" s="211" t="n"/>
      <c r="B113" s="211" t="n"/>
      <c r="C113" s="359" t="n"/>
      <c r="D113" s="359" t="n"/>
      <c r="E113" s="359" t="n"/>
      <c r="F113" s="211" t="n"/>
      <c r="G113" s="211" t="n"/>
      <c r="H113" s="211" t="n"/>
      <c r="I113" s="211" t="n"/>
      <c r="J113" s="211" t="n"/>
      <c r="K113" s="211" t="n"/>
      <c r="L113" s="211" t="n"/>
      <c r="M113" s="211" t="n"/>
      <c r="N113" s="211" t="n"/>
      <c r="O113" s="211" t="n"/>
      <c r="P113" s="211" t="n"/>
      <c r="Q113" s="211" t="n"/>
    </row>
    <row r="114" ht="15.75" customHeight="1" s="140">
      <c r="A114" s="211" t="n"/>
      <c r="B114" s="211" t="n"/>
      <c r="C114" s="359" t="n"/>
      <c r="D114" s="359" t="n"/>
      <c r="E114" s="359" t="n"/>
      <c r="F114" s="211" t="n"/>
      <c r="G114" s="211" t="n"/>
      <c r="H114" s="211" t="n"/>
      <c r="I114" s="211" t="n"/>
      <c r="J114" s="211" t="n"/>
      <c r="K114" s="211" t="n"/>
      <c r="L114" s="211" t="n"/>
      <c r="M114" s="211" t="n"/>
      <c r="N114" s="211" t="n"/>
      <c r="O114" s="211" t="n"/>
      <c r="P114" s="211" t="n"/>
      <c r="Q114" s="211" t="n"/>
    </row>
    <row r="115" ht="15.75" customHeight="1" s="140">
      <c r="A115" s="211" t="n"/>
      <c r="B115" s="211" t="n"/>
      <c r="C115" s="359" t="n"/>
      <c r="D115" s="359" t="n"/>
      <c r="E115" s="359" t="n"/>
      <c r="F115" s="211" t="n"/>
      <c r="G115" s="211" t="n"/>
      <c r="H115" s="211" t="n"/>
      <c r="I115" s="211" t="n"/>
      <c r="J115" s="211" t="n"/>
      <c r="K115" s="211" t="n"/>
      <c r="L115" s="211" t="n"/>
      <c r="M115" s="211" t="n"/>
      <c r="N115" s="211" t="n"/>
      <c r="O115" s="211" t="n"/>
      <c r="P115" s="211" t="n"/>
      <c r="Q115" s="211" t="n"/>
    </row>
    <row r="116" ht="15.75" customHeight="1" s="140">
      <c r="A116" s="211" t="n"/>
      <c r="B116" s="211" t="n"/>
      <c r="C116" s="359" t="n"/>
      <c r="D116" s="359" t="n"/>
      <c r="E116" s="359" t="n"/>
      <c r="F116" s="211" t="n"/>
      <c r="G116" s="211" t="n"/>
      <c r="H116" s="211" t="n"/>
      <c r="I116" s="211" t="n"/>
      <c r="J116" s="211" t="n"/>
      <c r="K116" s="211" t="n"/>
      <c r="L116" s="211" t="n"/>
      <c r="M116" s="211" t="n"/>
      <c r="N116" s="211" t="n"/>
      <c r="O116" s="211" t="n"/>
      <c r="P116" s="211" t="n"/>
      <c r="Q116" s="211" t="n"/>
    </row>
    <row r="117" ht="15.75" customHeight="1" s="140">
      <c r="A117" s="211" t="n"/>
      <c r="B117" s="211" t="n"/>
      <c r="C117" s="359" t="n"/>
      <c r="D117" s="359" t="n"/>
      <c r="E117" s="359" t="n"/>
      <c r="F117" s="211" t="n"/>
      <c r="G117" s="211" t="n"/>
      <c r="H117" s="211" t="n"/>
      <c r="I117" s="211" t="n"/>
      <c r="J117" s="211" t="n"/>
      <c r="K117" s="211" t="n"/>
      <c r="L117" s="211" t="n"/>
      <c r="M117" s="211" t="n"/>
      <c r="N117" s="211" t="n"/>
      <c r="O117" s="211" t="n"/>
      <c r="P117" s="211" t="n"/>
      <c r="Q117" s="211" t="n"/>
    </row>
    <row r="118" ht="15.75" customHeight="1" s="140">
      <c r="A118" s="211" t="n"/>
      <c r="B118" s="211" t="n"/>
      <c r="C118" s="359" t="n"/>
      <c r="D118" s="359" t="n"/>
      <c r="E118" s="359" t="n"/>
      <c r="F118" s="211" t="n"/>
      <c r="G118" s="211" t="n"/>
      <c r="H118" s="211" t="n"/>
      <c r="I118" s="211" t="n"/>
      <c r="J118" s="211" t="n"/>
      <c r="K118" s="211" t="n"/>
      <c r="L118" s="211" t="n"/>
      <c r="M118" s="211" t="n"/>
      <c r="N118" s="211" t="n"/>
      <c r="O118" s="211" t="n"/>
      <c r="P118" s="211" t="n"/>
      <c r="Q118" s="211" t="n"/>
    </row>
    <row r="119" ht="15.75" customHeight="1" s="140">
      <c r="A119" s="211" t="n"/>
      <c r="B119" s="211" t="n"/>
      <c r="C119" s="359" t="n"/>
      <c r="D119" s="359" t="n"/>
      <c r="E119" s="359" t="n"/>
      <c r="F119" s="211" t="n"/>
      <c r="G119" s="211" t="n"/>
      <c r="H119" s="211" t="n"/>
      <c r="I119" s="211" t="n"/>
      <c r="J119" s="211" t="n"/>
      <c r="K119" s="211" t="n"/>
      <c r="L119" s="211" t="n"/>
      <c r="M119" s="211" t="n"/>
      <c r="N119" s="211" t="n"/>
      <c r="O119" s="211" t="n"/>
      <c r="P119" s="211" t="n"/>
      <c r="Q119" s="211" t="n"/>
    </row>
    <row r="120" ht="15.75" customHeight="1" s="140">
      <c r="A120" s="211" t="n"/>
      <c r="B120" s="211" t="n"/>
      <c r="C120" s="359" t="n"/>
      <c r="D120" s="359" t="n"/>
      <c r="E120" s="359" t="n"/>
      <c r="F120" s="211" t="n"/>
      <c r="G120" s="211" t="n"/>
      <c r="H120" s="211" t="n"/>
      <c r="I120" s="211" t="n"/>
      <c r="J120" s="211" t="n"/>
      <c r="K120" s="211" t="n"/>
      <c r="L120" s="211" t="n"/>
      <c r="M120" s="211" t="n"/>
      <c r="N120" s="211" t="n"/>
      <c r="O120" s="211" t="n"/>
      <c r="P120" s="211" t="n"/>
      <c r="Q120" s="211" t="n"/>
    </row>
    <row r="121" ht="15.75" customHeight="1" s="140">
      <c r="A121" s="211" t="n"/>
      <c r="B121" s="211" t="n"/>
      <c r="C121" s="359" t="n"/>
      <c r="D121" s="359" t="n"/>
      <c r="E121" s="359" t="n"/>
      <c r="F121" s="211" t="n"/>
      <c r="G121" s="211" t="n"/>
      <c r="H121" s="211" t="n"/>
      <c r="I121" s="211" t="n"/>
      <c r="J121" s="211" t="n"/>
      <c r="K121" s="211" t="n"/>
      <c r="L121" s="211" t="n"/>
      <c r="M121" s="211" t="n"/>
      <c r="N121" s="211" t="n"/>
      <c r="O121" s="211" t="n"/>
      <c r="P121" s="211" t="n"/>
      <c r="Q121" s="211" t="n"/>
    </row>
    <row r="122" ht="15.75" customHeight="1" s="140">
      <c r="A122" s="211" t="n"/>
      <c r="B122" s="211" t="n"/>
      <c r="C122" s="359" t="n"/>
      <c r="D122" s="359" t="n"/>
      <c r="E122" s="359" t="n"/>
      <c r="F122" s="211" t="n"/>
      <c r="G122" s="211" t="n"/>
      <c r="H122" s="211" t="n"/>
      <c r="I122" s="211" t="n"/>
      <c r="J122" s="211" t="n"/>
      <c r="K122" s="211" t="n"/>
      <c r="L122" s="211" t="n"/>
      <c r="M122" s="211" t="n"/>
      <c r="N122" s="211" t="n"/>
      <c r="O122" s="211" t="n"/>
      <c r="P122" s="211" t="n"/>
      <c r="Q122" s="211" t="n"/>
    </row>
    <row r="123" ht="15.75" customHeight="1" s="140">
      <c r="A123" s="211" t="n"/>
      <c r="B123" s="211" t="n"/>
      <c r="C123" s="359" t="n"/>
      <c r="D123" s="359" t="n"/>
      <c r="E123" s="359" t="n"/>
      <c r="F123" s="211" t="n"/>
      <c r="G123" s="211" t="n"/>
      <c r="H123" s="211" t="n"/>
      <c r="I123" s="211" t="n"/>
      <c r="J123" s="211" t="n"/>
      <c r="K123" s="211" t="n"/>
      <c r="L123" s="211" t="n"/>
      <c r="M123" s="211" t="n"/>
      <c r="N123" s="211" t="n"/>
      <c r="O123" s="211" t="n"/>
      <c r="P123" s="211" t="n"/>
      <c r="Q123" s="211" t="n"/>
    </row>
    <row r="124" ht="15.75" customHeight="1" s="140">
      <c r="A124" s="211" t="n"/>
      <c r="B124" s="211" t="n"/>
      <c r="C124" s="359" t="n"/>
      <c r="D124" s="359" t="n"/>
      <c r="E124" s="359" t="n"/>
      <c r="F124" s="211" t="n"/>
      <c r="G124" s="211" t="n"/>
      <c r="H124" s="211" t="n"/>
      <c r="I124" s="211" t="n"/>
      <c r="J124" s="211" t="n"/>
      <c r="K124" s="211" t="n"/>
      <c r="L124" s="211" t="n"/>
      <c r="M124" s="211" t="n"/>
      <c r="N124" s="211" t="n"/>
      <c r="O124" s="211" t="n"/>
      <c r="P124" s="211" t="n"/>
      <c r="Q124" s="211" t="n"/>
    </row>
    <row r="125" ht="15.75" customHeight="1" s="140">
      <c r="A125" s="211" t="n"/>
      <c r="B125" s="211" t="n"/>
      <c r="C125" s="359" t="n"/>
      <c r="D125" s="359" t="n"/>
      <c r="E125" s="359" t="n"/>
      <c r="F125" s="211" t="n"/>
      <c r="G125" s="211" t="n"/>
      <c r="H125" s="211" t="n"/>
      <c r="I125" s="211" t="n"/>
      <c r="J125" s="211" t="n"/>
      <c r="K125" s="211" t="n"/>
      <c r="L125" s="211" t="n"/>
      <c r="M125" s="211" t="n"/>
      <c r="N125" s="211" t="n"/>
      <c r="O125" s="211" t="n"/>
      <c r="P125" s="211" t="n"/>
      <c r="Q125" s="211" t="n"/>
    </row>
    <row r="126" ht="15.75" customHeight="1" s="140">
      <c r="A126" s="211" t="n"/>
      <c r="B126" s="211" t="n"/>
      <c r="C126" s="359" t="n"/>
      <c r="D126" s="359" t="n"/>
      <c r="E126" s="359" t="n"/>
      <c r="F126" s="211" t="n"/>
      <c r="G126" s="211" t="n"/>
      <c r="H126" s="211" t="n"/>
      <c r="I126" s="211" t="n"/>
      <c r="J126" s="211" t="n"/>
      <c r="K126" s="211" t="n"/>
      <c r="L126" s="211" t="n"/>
      <c r="M126" s="211" t="n"/>
      <c r="N126" s="211" t="n"/>
      <c r="O126" s="211" t="n"/>
      <c r="P126" s="211" t="n"/>
      <c r="Q126" s="211" t="n"/>
    </row>
    <row r="127" ht="15.75" customHeight="1" s="140">
      <c r="A127" s="211" t="n"/>
      <c r="B127" s="211" t="n"/>
      <c r="C127" s="359" t="n"/>
      <c r="D127" s="359" t="n"/>
      <c r="E127" s="359" t="n"/>
      <c r="F127" s="211" t="n"/>
      <c r="G127" s="211" t="n"/>
      <c r="H127" s="211" t="n"/>
      <c r="I127" s="211" t="n"/>
      <c r="J127" s="211" t="n"/>
      <c r="K127" s="211" t="n"/>
      <c r="L127" s="211" t="n"/>
      <c r="M127" s="211" t="n"/>
      <c r="N127" s="211" t="n"/>
      <c r="O127" s="211" t="n"/>
      <c r="P127" s="211" t="n"/>
      <c r="Q127" s="211" t="n"/>
    </row>
    <row r="128" ht="15.75" customHeight="1" s="140">
      <c r="A128" s="211" t="n"/>
      <c r="B128" s="211" t="n"/>
      <c r="C128" s="359" t="n"/>
      <c r="D128" s="359" t="n"/>
      <c r="E128" s="359" t="n"/>
      <c r="F128" s="211" t="n"/>
      <c r="G128" s="211" t="n"/>
      <c r="H128" s="211" t="n"/>
      <c r="I128" s="211" t="n"/>
      <c r="J128" s="211" t="n"/>
      <c r="K128" s="211" t="n"/>
      <c r="L128" s="211" t="n"/>
      <c r="M128" s="211" t="n"/>
      <c r="N128" s="211" t="n"/>
      <c r="O128" s="211" t="n"/>
      <c r="P128" s="211" t="n"/>
      <c r="Q128" s="211" t="n"/>
    </row>
    <row r="129" ht="15.75" customHeight="1" s="140">
      <c r="A129" s="211" t="n"/>
      <c r="B129" s="211" t="n"/>
      <c r="C129" s="359" t="n"/>
      <c r="D129" s="359" t="n"/>
      <c r="E129" s="359" t="n"/>
      <c r="F129" s="211" t="n"/>
      <c r="G129" s="211" t="n"/>
      <c r="H129" s="211" t="n"/>
      <c r="I129" s="211" t="n"/>
      <c r="J129" s="211" t="n"/>
      <c r="K129" s="211" t="n"/>
      <c r="L129" s="211" t="n"/>
      <c r="M129" s="211" t="n"/>
      <c r="N129" s="211" t="n"/>
      <c r="O129" s="211" t="n"/>
      <c r="P129" s="211" t="n"/>
      <c r="Q129" s="211" t="n"/>
    </row>
    <row r="130" ht="15.75" customHeight="1" s="140">
      <c r="A130" s="211" t="n"/>
      <c r="B130" s="211" t="n"/>
      <c r="C130" s="359" t="n"/>
      <c r="D130" s="359" t="n"/>
      <c r="E130" s="359" t="n"/>
      <c r="F130" s="211" t="n"/>
      <c r="G130" s="211" t="n"/>
      <c r="H130" s="211" t="n"/>
      <c r="I130" s="211" t="n"/>
      <c r="J130" s="211" t="n"/>
      <c r="K130" s="211" t="n"/>
      <c r="L130" s="211" t="n"/>
      <c r="M130" s="211" t="n"/>
      <c r="N130" s="211" t="n"/>
      <c r="O130" s="211" t="n"/>
      <c r="P130" s="211" t="n"/>
      <c r="Q130" s="211" t="n"/>
    </row>
    <row r="131" ht="15.75" customHeight="1" s="140">
      <c r="A131" s="211" t="n"/>
      <c r="B131" s="211" t="n"/>
      <c r="C131" s="359" t="n"/>
      <c r="D131" s="359" t="n"/>
      <c r="E131" s="359" t="n"/>
      <c r="F131" s="211" t="n"/>
      <c r="G131" s="211" t="n"/>
      <c r="H131" s="211" t="n"/>
      <c r="I131" s="211" t="n"/>
      <c r="J131" s="211" t="n"/>
      <c r="K131" s="211" t="n"/>
      <c r="L131" s="211" t="n"/>
      <c r="M131" s="211" t="n"/>
      <c r="N131" s="211" t="n"/>
      <c r="O131" s="211" t="n"/>
      <c r="P131" s="211" t="n"/>
      <c r="Q131" s="211" t="n"/>
    </row>
    <row r="132" ht="15.75" customHeight="1" s="140">
      <c r="A132" s="211" t="n"/>
      <c r="B132" s="211" t="n"/>
      <c r="C132" s="359" t="n"/>
      <c r="D132" s="359" t="n"/>
      <c r="E132" s="359" t="n"/>
      <c r="F132" s="211" t="n"/>
      <c r="G132" s="211" t="n"/>
      <c r="H132" s="211" t="n"/>
      <c r="I132" s="211" t="n"/>
      <c r="J132" s="211" t="n"/>
      <c r="K132" s="211" t="n"/>
      <c r="L132" s="211" t="n"/>
      <c r="M132" s="211" t="n"/>
      <c r="N132" s="211" t="n"/>
      <c r="O132" s="211" t="n"/>
      <c r="P132" s="211" t="n"/>
      <c r="Q132" s="211" t="n"/>
    </row>
    <row r="133" ht="15.75" customHeight="1" s="140">
      <c r="A133" s="211" t="n"/>
      <c r="B133" s="211" t="n"/>
      <c r="C133" s="359" t="n"/>
      <c r="D133" s="359" t="n"/>
      <c r="E133" s="359" t="n"/>
      <c r="F133" s="211" t="n"/>
      <c r="G133" s="211" t="n"/>
      <c r="H133" s="211" t="n"/>
      <c r="I133" s="211" t="n"/>
      <c r="J133" s="211" t="n"/>
      <c r="K133" s="211" t="n"/>
      <c r="L133" s="211" t="n"/>
      <c r="M133" s="211" t="n"/>
      <c r="N133" s="211" t="n"/>
      <c r="O133" s="211" t="n"/>
      <c r="P133" s="211" t="n"/>
      <c r="Q133" s="211" t="n"/>
    </row>
    <row r="134" ht="15.75" customHeight="1" s="140">
      <c r="A134" s="211" t="n"/>
      <c r="B134" s="211" t="n"/>
      <c r="C134" s="359" t="n"/>
      <c r="D134" s="359" t="n"/>
      <c r="E134" s="359" t="n"/>
      <c r="F134" s="211" t="n"/>
      <c r="G134" s="211" t="n"/>
      <c r="H134" s="211" t="n"/>
      <c r="I134" s="211" t="n"/>
      <c r="J134" s="211" t="n"/>
      <c r="K134" s="211" t="n"/>
      <c r="L134" s="211" t="n"/>
      <c r="M134" s="211" t="n"/>
      <c r="N134" s="211" t="n"/>
      <c r="O134" s="211" t="n"/>
      <c r="P134" s="211" t="n"/>
      <c r="Q134" s="211" t="n"/>
    </row>
    <row r="135" ht="15.75" customHeight="1" s="140">
      <c r="A135" s="211" t="n"/>
      <c r="B135" s="211" t="n"/>
      <c r="C135" s="359" t="n"/>
      <c r="D135" s="359" t="n"/>
      <c r="E135" s="359" t="n"/>
      <c r="F135" s="211" t="n"/>
      <c r="G135" s="211" t="n"/>
      <c r="H135" s="211" t="n"/>
      <c r="I135" s="211" t="n"/>
      <c r="J135" s="211" t="n"/>
      <c r="K135" s="211" t="n"/>
      <c r="L135" s="211" t="n"/>
      <c r="M135" s="211" t="n"/>
      <c r="N135" s="211" t="n"/>
      <c r="O135" s="211" t="n"/>
      <c r="P135" s="211" t="n"/>
      <c r="Q135" s="211" t="n"/>
    </row>
    <row r="136" ht="15.75" customHeight="1" s="140">
      <c r="A136" s="211" t="n"/>
      <c r="B136" s="211" t="n"/>
      <c r="C136" s="359" t="n"/>
      <c r="D136" s="359" t="n"/>
      <c r="E136" s="359" t="n"/>
      <c r="F136" s="211" t="n"/>
      <c r="G136" s="211" t="n"/>
      <c r="H136" s="211" t="n"/>
      <c r="I136" s="211" t="n"/>
      <c r="J136" s="211" t="n"/>
      <c r="K136" s="211" t="n"/>
      <c r="L136" s="211" t="n"/>
      <c r="M136" s="211" t="n"/>
      <c r="N136" s="211" t="n"/>
      <c r="O136" s="211" t="n"/>
      <c r="P136" s="211" t="n"/>
      <c r="Q136" s="211" t="n"/>
    </row>
    <row r="137" ht="15.75" customHeight="1" s="140">
      <c r="A137" s="211" t="n"/>
      <c r="B137" s="211" t="n"/>
      <c r="C137" s="359" t="n"/>
      <c r="D137" s="359" t="n"/>
      <c r="E137" s="359" t="n"/>
      <c r="F137" s="211" t="n"/>
      <c r="G137" s="211" t="n"/>
      <c r="H137" s="211" t="n"/>
      <c r="I137" s="211" t="n"/>
      <c r="J137" s="211" t="n"/>
      <c r="K137" s="211" t="n"/>
      <c r="L137" s="211" t="n"/>
      <c r="M137" s="211" t="n"/>
      <c r="N137" s="211" t="n"/>
      <c r="O137" s="211" t="n"/>
      <c r="P137" s="211" t="n"/>
      <c r="Q137" s="211" t="n"/>
    </row>
    <row r="138" ht="15.75" customHeight="1" s="140">
      <c r="A138" s="211" t="n"/>
      <c r="B138" s="211" t="n"/>
      <c r="C138" s="359" t="n"/>
      <c r="D138" s="359" t="n"/>
      <c r="E138" s="359" t="n"/>
      <c r="F138" s="211" t="n"/>
      <c r="G138" s="211" t="n"/>
      <c r="H138" s="211" t="n"/>
      <c r="I138" s="211" t="n"/>
      <c r="J138" s="211" t="n"/>
      <c r="K138" s="211" t="n"/>
      <c r="L138" s="211" t="n"/>
      <c r="M138" s="211" t="n"/>
      <c r="N138" s="211" t="n"/>
      <c r="O138" s="211" t="n"/>
      <c r="P138" s="211" t="n"/>
      <c r="Q138" s="211" t="n"/>
    </row>
    <row r="139" ht="15.75" customHeight="1" s="140">
      <c r="A139" s="211" t="n"/>
      <c r="B139" s="211" t="n"/>
      <c r="C139" s="359" t="n"/>
      <c r="D139" s="359" t="n"/>
      <c r="E139" s="359" t="n"/>
      <c r="F139" s="211" t="n"/>
      <c r="G139" s="211" t="n"/>
      <c r="H139" s="211" t="n"/>
      <c r="I139" s="211" t="n"/>
      <c r="J139" s="211" t="n"/>
      <c r="K139" s="211" t="n"/>
      <c r="L139" s="211" t="n"/>
      <c r="M139" s="211" t="n"/>
      <c r="N139" s="211" t="n"/>
      <c r="O139" s="211" t="n"/>
      <c r="P139" s="211" t="n"/>
      <c r="Q139" s="211" t="n"/>
    </row>
    <row r="140" ht="15.75" customHeight="1" s="140">
      <c r="A140" s="211" t="n"/>
      <c r="B140" s="211" t="n"/>
      <c r="C140" s="359" t="n"/>
      <c r="D140" s="359" t="n"/>
      <c r="E140" s="359" t="n"/>
      <c r="F140" s="211" t="n"/>
      <c r="G140" s="211" t="n"/>
      <c r="H140" s="211" t="n"/>
      <c r="I140" s="211" t="n"/>
      <c r="J140" s="211" t="n"/>
      <c r="K140" s="211" t="n"/>
      <c r="L140" s="211" t="n"/>
      <c r="M140" s="211" t="n"/>
      <c r="N140" s="211" t="n"/>
      <c r="O140" s="211" t="n"/>
      <c r="P140" s="211" t="n"/>
      <c r="Q140" s="211" t="n"/>
    </row>
    <row r="141" ht="15.75" customHeight="1" s="140">
      <c r="A141" s="211" t="n"/>
      <c r="B141" s="211" t="n"/>
      <c r="C141" s="359" t="n"/>
      <c r="D141" s="359" t="n"/>
      <c r="E141" s="359" t="n"/>
      <c r="F141" s="211" t="n"/>
      <c r="G141" s="211" t="n"/>
      <c r="H141" s="211" t="n"/>
      <c r="I141" s="211" t="n"/>
      <c r="J141" s="211" t="n"/>
      <c r="K141" s="211" t="n"/>
      <c r="L141" s="211" t="n"/>
      <c r="M141" s="211" t="n"/>
      <c r="N141" s="211" t="n"/>
      <c r="O141" s="211" t="n"/>
      <c r="P141" s="211" t="n"/>
      <c r="Q141" s="211" t="n"/>
    </row>
    <row r="142" ht="15.75" customHeight="1" s="140">
      <c r="A142" s="211" t="n"/>
      <c r="B142" s="211" t="n"/>
      <c r="C142" s="359" t="n"/>
      <c r="D142" s="359" t="n"/>
      <c r="E142" s="359" t="n"/>
      <c r="F142" s="211" t="n"/>
      <c r="G142" s="211" t="n"/>
      <c r="H142" s="211" t="n"/>
      <c r="I142" s="211" t="n"/>
      <c r="J142" s="211" t="n"/>
      <c r="K142" s="211" t="n"/>
      <c r="L142" s="211" t="n"/>
      <c r="M142" s="211" t="n"/>
      <c r="N142" s="211" t="n"/>
      <c r="O142" s="211" t="n"/>
      <c r="P142" s="211" t="n"/>
      <c r="Q142" s="211" t="n"/>
    </row>
    <row r="143" ht="15.75" customHeight="1" s="140">
      <c r="A143" s="211" t="n"/>
      <c r="B143" s="211" t="n"/>
      <c r="C143" s="359" t="n"/>
      <c r="D143" s="359" t="n"/>
      <c r="E143" s="359" t="n"/>
      <c r="F143" s="211" t="n"/>
      <c r="G143" s="211" t="n"/>
      <c r="H143" s="211" t="n"/>
      <c r="I143" s="211" t="n"/>
      <c r="J143" s="211" t="n"/>
      <c r="K143" s="211" t="n"/>
      <c r="L143" s="211" t="n"/>
      <c r="M143" s="211" t="n"/>
      <c r="N143" s="211" t="n"/>
      <c r="O143" s="211" t="n"/>
      <c r="P143" s="211" t="n"/>
      <c r="Q143" s="211" t="n"/>
    </row>
    <row r="144" ht="15.75" customHeight="1" s="140">
      <c r="A144" s="211" t="n"/>
      <c r="B144" s="211" t="n"/>
      <c r="C144" s="359" t="n"/>
      <c r="D144" s="359" t="n"/>
      <c r="E144" s="359" t="n"/>
      <c r="F144" s="211" t="n"/>
      <c r="G144" s="211" t="n"/>
      <c r="H144" s="211" t="n"/>
      <c r="I144" s="211" t="n"/>
      <c r="J144" s="211" t="n"/>
      <c r="K144" s="211" t="n"/>
      <c r="L144" s="211" t="n"/>
      <c r="M144" s="211" t="n"/>
      <c r="N144" s="211" t="n"/>
      <c r="O144" s="211" t="n"/>
      <c r="P144" s="211" t="n"/>
      <c r="Q144" s="211" t="n"/>
    </row>
    <row r="145" ht="15.75" customHeight="1" s="140">
      <c r="A145" s="211" t="n"/>
      <c r="B145" s="211" t="n"/>
      <c r="C145" s="359" t="n"/>
      <c r="D145" s="359" t="n"/>
      <c r="E145" s="359" t="n"/>
      <c r="F145" s="211" t="n"/>
      <c r="G145" s="211" t="n"/>
      <c r="H145" s="211" t="n"/>
      <c r="I145" s="211" t="n"/>
      <c r="J145" s="211" t="n"/>
      <c r="K145" s="211" t="n"/>
      <c r="L145" s="211" t="n"/>
      <c r="M145" s="211" t="n"/>
      <c r="N145" s="211" t="n"/>
      <c r="O145" s="211" t="n"/>
      <c r="P145" s="211" t="n"/>
      <c r="Q145" s="211" t="n"/>
    </row>
    <row r="146" ht="15.75" customHeight="1" s="140">
      <c r="A146" s="211" t="n"/>
      <c r="B146" s="211" t="n"/>
      <c r="C146" s="359" t="n"/>
      <c r="D146" s="359" t="n"/>
      <c r="E146" s="359" t="n"/>
      <c r="F146" s="211" t="n"/>
      <c r="G146" s="211" t="n"/>
      <c r="H146" s="211" t="n"/>
      <c r="I146" s="211" t="n"/>
      <c r="J146" s="211" t="n"/>
      <c r="K146" s="211" t="n"/>
      <c r="L146" s="211" t="n"/>
      <c r="M146" s="211" t="n"/>
      <c r="N146" s="211" t="n"/>
      <c r="O146" s="211" t="n"/>
      <c r="P146" s="211" t="n"/>
      <c r="Q146" s="211" t="n"/>
    </row>
    <row r="147" ht="15.75" customHeight="1" s="140">
      <c r="A147" s="211" t="n"/>
      <c r="B147" s="211" t="n"/>
      <c r="C147" s="359" t="n"/>
      <c r="D147" s="359" t="n"/>
      <c r="E147" s="359" t="n"/>
      <c r="F147" s="211" t="n"/>
      <c r="G147" s="211" t="n"/>
      <c r="H147" s="211" t="n"/>
      <c r="I147" s="211" t="n"/>
      <c r="J147" s="211" t="n"/>
      <c r="K147" s="211" t="n"/>
      <c r="L147" s="211" t="n"/>
      <c r="M147" s="211" t="n"/>
      <c r="N147" s="211" t="n"/>
      <c r="O147" s="211" t="n"/>
      <c r="P147" s="211" t="n"/>
      <c r="Q147" s="211" t="n"/>
    </row>
    <row r="148" ht="15.75" customHeight="1" s="140">
      <c r="A148" s="211" t="n"/>
      <c r="B148" s="211" t="n"/>
      <c r="C148" s="359" t="n"/>
      <c r="D148" s="359" t="n"/>
      <c r="E148" s="359" t="n"/>
      <c r="F148" s="211" t="n"/>
      <c r="G148" s="211" t="n"/>
      <c r="H148" s="211" t="n"/>
      <c r="I148" s="211" t="n"/>
      <c r="J148" s="211" t="n"/>
      <c r="K148" s="211" t="n"/>
      <c r="L148" s="211" t="n"/>
      <c r="M148" s="211" t="n"/>
      <c r="N148" s="211" t="n"/>
      <c r="O148" s="211" t="n"/>
      <c r="P148" s="211" t="n"/>
      <c r="Q148" s="211" t="n"/>
    </row>
    <row r="149" ht="15.75" customHeight="1" s="140">
      <c r="A149" s="211" t="n"/>
      <c r="B149" s="211" t="n"/>
      <c r="C149" s="359" t="n"/>
      <c r="D149" s="359" t="n"/>
      <c r="E149" s="359" t="n"/>
      <c r="F149" s="211" t="n"/>
      <c r="G149" s="211" t="n"/>
      <c r="H149" s="211" t="n"/>
      <c r="I149" s="211" t="n"/>
      <c r="J149" s="211" t="n"/>
      <c r="K149" s="211" t="n"/>
      <c r="L149" s="211" t="n"/>
      <c r="M149" s="211" t="n"/>
      <c r="N149" s="211" t="n"/>
      <c r="O149" s="211" t="n"/>
      <c r="P149" s="211" t="n"/>
      <c r="Q149" s="211" t="n"/>
    </row>
    <row r="150" ht="15.75" customHeight="1" s="140">
      <c r="A150" s="211" t="n"/>
      <c r="B150" s="211" t="n"/>
      <c r="C150" s="359" t="n"/>
      <c r="D150" s="359" t="n"/>
      <c r="E150" s="359" t="n"/>
      <c r="F150" s="211" t="n"/>
      <c r="G150" s="211" t="n"/>
      <c r="H150" s="211" t="n"/>
      <c r="I150" s="211" t="n"/>
      <c r="J150" s="211" t="n"/>
      <c r="K150" s="211" t="n"/>
      <c r="L150" s="211" t="n"/>
      <c r="M150" s="211" t="n"/>
      <c r="N150" s="211" t="n"/>
      <c r="O150" s="211" t="n"/>
      <c r="P150" s="211" t="n"/>
      <c r="Q150" s="211" t="n"/>
    </row>
    <row r="151" ht="15.75" customHeight="1" s="140">
      <c r="A151" s="211" t="n"/>
      <c r="B151" s="211" t="n"/>
      <c r="C151" s="359" t="n"/>
      <c r="D151" s="359" t="n"/>
      <c r="E151" s="359" t="n"/>
      <c r="F151" s="211" t="n"/>
      <c r="G151" s="211" t="n"/>
      <c r="H151" s="211" t="n"/>
      <c r="I151" s="211" t="n"/>
      <c r="J151" s="211" t="n"/>
      <c r="K151" s="211" t="n"/>
      <c r="L151" s="211" t="n"/>
      <c r="M151" s="211" t="n"/>
      <c r="N151" s="211" t="n"/>
      <c r="O151" s="211" t="n"/>
      <c r="P151" s="211" t="n"/>
      <c r="Q151" s="211" t="n"/>
    </row>
    <row r="152" ht="15.75" customHeight="1" s="140">
      <c r="A152" s="211" t="n"/>
      <c r="B152" s="211" t="n"/>
      <c r="C152" s="359" t="n"/>
      <c r="D152" s="359" t="n"/>
      <c r="E152" s="359" t="n"/>
      <c r="F152" s="211" t="n"/>
      <c r="G152" s="211" t="n"/>
      <c r="H152" s="211" t="n"/>
      <c r="I152" s="211" t="n"/>
      <c r="J152" s="211" t="n"/>
      <c r="K152" s="211" t="n"/>
      <c r="L152" s="211" t="n"/>
      <c r="M152" s="211" t="n"/>
      <c r="N152" s="211" t="n"/>
      <c r="O152" s="211" t="n"/>
      <c r="P152" s="211" t="n"/>
      <c r="Q152" s="211" t="n"/>
    </row>
    <row r="153" ht="15.75" customHeight="1" s="140">
      <c r="A153" s="211" t="n"/>
      <c r="B153" s="211" t="n"/>
      <c r="C153" s="359" t="n"/>
      <c r="D153" s="359" t="n"/>
      <c r="E153" s="359" t="n"/>
      <c r="F153" s="211" t="n"/>
      <c r="G153" s="211" t="n"/>
      <c r="H153" s="211" t="n"/>
      <c r="I153" s="211" t="n"/>
      <c r="J153" s="211" t="n"/>
      <c r="K153" s="211" t="n"/>
      <c r="L153" s="211" t="n"/>
      <c r="M153" s="211" t="n"/>
      <c r="N153" s="211" t="n"/>
      <c r="O153" s="211" t="n"/>
      <c r="P153" s="211" t="n"/>
      <c r="Q153" s="211" t="n"/>
    </row>
    <row r="154" ht="15.75" customHeight="1" s="140">
      <c r="A154" s="211" t="n"/>
      <c r="B154" s="211" t="n"/>
      <c r="C154" s="359" t="n"/>
      <c r="D154" s="359" t="n"/>
      <c r="E154" s="359" t="n"/>
      <c r="F154" s="211" t="n"/>
      <c r="G154" s="211" t="n"/>
      <c r="H154" s="211" t="n"/>
      <c r="I154" s="211" t="n"/>
      <c r="J154" s="211" t="n"/>
      <c r="K154" s="211" t="n"/>
      <c r="L154" s="211" t="n"/>
      <c r="M154" s="211" t="n"/>
      <c r="N154" s="211" t="n"/>
      <c r="O154" s="211" t="n"/>
      <c r="P154" s="211" t="n"/>
      <c r="Q154" s="211" t="n"/>
    </row>
    <row r="155" ht="15.75" customHeight="1" s="140">
      <c r="A155" s="211" t="n"/>
      <c r="B155" s="211" t="n"/>
      <c r="C155" s="359" t="n"/>
      <c r="D155" s="359" t="n"/>
      <c r="E155" s="359" t="n"/>
      <c r="F155" s="211" t="n"/>
      <c r="G155" s="211" t="n"/>
      <c r="H155" s="211" t="n"/>
      <c r="I155" s="211" t="n"/>
      <c r="J155" s="211" t="n"/>
      <c r="K155" s="211" t="n"/>
      <c r="L155" s="211" t="n"/>
      <c r="M155" s="211" t="n"/>
      <c r="N155" s="211" t="n"/>
      <c r="O155" s="211" t="n"/>
      <c r="P155" s="211" t="n"/>
      <c r="Q155" s="211" t="n"/>
    </row>
    <row r="156" ht="15.75" customHeight="1" s="140">
      <c r="A156" s="211" t="n"/>
      <c r="B156" s="211" t="n"/>
      <c r="C156" s="359" t="n"/>
      <c r="D156" s="359" t="n"/>
      <c r="E156" s="359" t="n"/>
      <c r="F156" s="211" t="n"/>
      <c r="G156" s="211" t="n"/>
      <c r="H156" s="211" t="n"/>
      <c r="I156" s="211" t="n"/>
      <c r="J156" s="211" t="n"/>
      <c r="K156" s="211" t="n"/>
      <c r="L156" s="211" t="n"/>
      <c r="M156" s="211" t="n"/>
      <c r="N156" s="211" t="n"/>
      <c r="O156" s="211" t="n"/>
      <c r="P156" s="211" t="n"/>
      <c r="Q156" s="211" t="n"/>
    </row>
    <row r="157" ht="15.75" customHeight="1" s="140">
      <c r="A157" s="211" t="n"/>
      <c r="B157" s="211" t="n"/>
      <c r="C157" s="359" t="n"/>
      <c r="D157" s="359" t="n"/>
      <c r="E157" s="359" t="n"/>
      <c r="F157" s="211" t="n"/>
      <c r="G157" s="211" t="n"/>
      <c r="H157" s="211" t="n"/>
      <c r="I157" s="211" t="n"/>
      <c r="J157" s="211" t="n"/>
      <c r="K157" s="211" t="n"/>
      <c r="L157" s="211" t="n"/>
      <c r="M157" s="211" t="n"/>
      <c r="N157" s="211" t="n"/>
      <c r="O157" s="211" t="n"/>
      <c r="P157" s="211" t="n"/>
      <c r="Q157" s="211" t="n"/>
    </row>
    <row r="158" ht="15.75" customHeight="1" s="140">
      <c r="A158" s="211" t="n"/>
      <c r="B158" s="211" t="n"/>
      <c r="C158" s="359" t="n"/>
      <c r="D158" s="359" t="n"/>
      <c r="E158" s="359" t="n"/>
      <c r="F158" s="211" t="n"/>
      <c r="G158" s="211" t="n"/>
      <c r="H158" s="211" t="n"/>
      <c r="I158" s="211" t="n"/>
      <c r="J158" s="211" t="n"/>
      <c r="K158" s="211" t="n"/>
      <c r="L158" s="211" t="n"/>
      <c r="M158" s="211" t="n"/>
      <c r="N158" s="211" t="n"/>
      <c r="O158" s="211" t="n"/>
      <c r="P158" s="211" t="n"/>
      <c r="Q158" s="211" t="n"/>
    </row>
    <row r="159" ht="15.75" customHeight="1" s="140">
      <c r="A159" s="211" t="n"/>
      <c r="B159" s="211" t="n"/>
      <c r="C159" s="359" t="n"/>
      <c r="D159" s="359" t="n"/>
      <c r="E159" s="359" t="n"/>
      <c r="F159" s="211" t="n"/>
      <c r="G159" s="211" t="n"/>
      <c r="H159" s="211" t="n"/>
      <c r="I159" s="211" t="n"/>
      <c r="J159" s="211" t="n"/>
      <c r="K159" s="211" t="n"/>
      <c r="L159" s="211" t="n"/>
      <c r="M159" s="211" t="n"/>
      <c r="N159" s="211" t="n"/>
      <c r="O159" s="211" t="n"/>
      <c r="P159" s="211" t="n"/>
      <c r="Q159" s="211" t="n"/>
    </row>
    <row r="160" ht="15.75" customHeight="1" s="140">
      <c r="A160" s="211" t="n"/>
      <c r="B160" s="211" t="n"/>
      <c r="C160" s="359" t="n"/>
      <c r="D160" s="359" t="n"/>
      <c r="E160" s="359" t="n"/>
      <c r="F160" s="211" t="n"/>
      <c r="G160" s="211" t="n"/>
      <c r="H160" s="211" t="n"/>
      <c r="I160" s="211" t="n"/>
      <c r="J160" s="211" t="n"/>
      <c r="K160" s="211" t="n"/>
      <c r="L160" s="211" t="n"/>
      <c r="M160" s="211" t="n"/>
      <c r="N160" s="211" t="n"/>
      <c r="O160" s="211" t="n"/>
      <c r="P160" s="211" t="n"/>
      <c r="Q160" s="211" t="n"/>
    </row>
    <row r="161" ht="15.75" customHeight="1" s="140">
      <c r="A161" s="211" t="n"/>
      <c r="B161" s="211" t="n"/>
      <c r="C161" s="359" t="n"/>
      <c r="D161" s="359" t="n"/>
      <c r="E161" s="359" t="n"/>
      <c r="F161" s="211" t="n"/>
      <c r="G161" s="211" t="n"/>
      <c r="H161" s="211" t="n"/>
      <c r="I161" s="211" t="n"/>
      <c r="J161" s="211" t="n"/>
      <c r="K161" s="211" t="n"/>
      <c r="L161" s="211" t="n"/>
      <c r="M161" s="211" t="n"/>
      <c r="N161" s="211" t="n"/>
      <c r="O161" s="211" t="n"/>
      <c r="P161" s="211" t="n"/>
      <c r="Q161" s="211" t="n"/>
    </row>
    <row r="162" ht="15.75" customHeight="1" s="140">
      <c r="A162" s="211" t="n"/>
      <c r="B162" s="211" t="n"/>
      <c r="C162" s="359" t="n"/>
      <c r="D162" s="359" t="n"/>
      <c r="E162" s="359" t="n"/>
      <c r="F162" s="211" t="n"/>
      <c r="G162" s="211" t="n"/>
      <c r="H162" s="211" t="n"/>
      <c r="I162" s="211" t="n"/>
      <c r="J162" s="211" t="n"/>
      <c r="K162" s="211" t="n"/>
      <c r="L162" s="211" t="n"/>
      <c r="M162" s="211" t="n"/>
      <c r="N162" s="211" t="n"/>
      <c r="O162" s="211" t="n"/>
      <c r="P162" s="211" t="n"/>
      <c r="Q162" s="211" t="n"/>
    </row>
    <row r="163" ht="15.75" customHeight="1" s="140">
      <c r="A163" s="211" t="n"/>
      <c r="B163" s="211" t="n"/>
      <c r="C163" s="359" t="n"/>
      <c r="D163" s="359" t="n"/>
      <c r="E163" s="359" t="n"/>
      <c r="F163" s="211" t="n"/>
      <c r="G163" s="211" t="n"/>
      <c r="H163" s="211" t="n"/>
      <c r="I163" s="211" t="n"/>
      <c r="J163" s="211" t="n"/>
      <c r="K163" s="211" t="n"/>
      <c r="L163" s="211" t="n"/>
      <c r="M163" s="211" t="n"/>
      <c r="N163" s="211" t="n"/>
      <c r="O163" s="211" t="n"/>
      <c r="P163" s="211" t="n"/>
      <c r="Q163" s="211" t="n"/>
    </row>
    <row r="164" ht="15.75" customHeight="1" s="140">
      <c r="A164" s="211" t="n"/>
      <c r="B164" s="211" t="n"/>
      <c r="C164" s="359" t="n"/>
      <c r="D164" s="359" t="n"/>
      <c r="E164" s="359" t="n"/>
      <c r="F164" s="211" t="n"/>
      <c r="G164" s="211" t="n"/>
      <c r="H164" s="211" t="n"/>
      <c r="I164" s="211" t="n"/>
      <c r="J164" s="211" t="n"/>
      <c r="K164" s="211" t="n"/>
      <c r="L164" s="211" t="n"/>
      <c r="M164" s="211" t="n"/>
      <c r="N164" s="211" t="n"/>
      <c r="O164" s="211" t="n"/>
      <c r="P164" s="211" t="n"/>
      <c r="Q164" s="211" t="n"/>
    </row>
    <row r="165" ht="15.75" customHeight="1" s="140">
      <c r="A165" s="211" t="n"/>
      <c r="B165" s="211" t="n"/>
      <c r="C165" s="359" t="n"/>
      <c r="D165" s="359" t="n"/>
      <c r="E165" s="359" t="n"/>
      <c r="F165" s="211" t="n"/>
      <c r="G165" s="211" t="n"/>
      <c r="H165" s="211" t="n"/>
      <c r="I165" s="211" t="n"/>
      <c r="J165" s="211" t="n"/>
      <c r="K165" s="211" t="n"/>
      <c r="L165" s="211" t="n"/>
      <c r="M165" s="211" t="n"/>
      <c r="N165" s="211" t="n"/>
      <c r="O165" s="211" t="n"/>
      <c r="P165" s="211" t="n"/>
      <c r="Q165" s="211" t="n"/>
    </row>
    <row r="166" ht="15.75" customHeight="1" s="140">
      <c r="A166" s="211" t="n"/>
      <c r="B166" s="211" t="n"/>
      <c r="C166" s="359" t="n"/>
      <c r="D166" s="359" t="n"/>
      <c r="E166" s="359" t="n"/>
      <c r="F166" s="211" t="n"/>
      <c r="G166" s="211" t="n"/>
      <c r="H166" s="211" t="n"/>
      <c r="I166" s="211" t="n"/>
      <c r="J166" s="211" t="n"/>
      <c r="K166" s="211" t="n"/>
      <c r="L166" s="211" t="n"/>
      <c r="M166" s="211" t="n"/>
      <c r="N166" s="211" t="n"/>
      <c r="O166" s="211" t="n"/>
      <c r="P166" s="211" t="n"/>
      <c r="Q166" s="211" t="n"/>
    </row>
    <row r="167" ht="15.75" customHeight="1" s="140">
      <c r="A167" s="211" t="n"/>
      <c r="B167" s="211" t="n"/>
      <c r="C167" s="359" t="n"/>
      <c r="D167" s="359" t="n"/>
      <c r="E167" s="359" t="n"/>
      <c r="F167" s="211" t="n"/>
      <c r="G167" s="211" t="n"/>
      <c r="H167" s="211" t="n"/>
      <c r="I167" s="211" t="n"/>
      <c r="J167" s="211" t="n"/>
      <c r="K167" s="211" t="n"/>
      <c r="L167" s="211" t="n"/>
      <c r="M167" s="211" t="n"/>
      <c r="N167" s="211" t="n"/>
      <c r="O167" s="211" t="n"/>
      <c r="P167" s="211" t="n"/>
      <c r="Q167" s="211" t="n"/>
    </row>
    <row r="168" ht="15.75" customHeight="1" s="140">
      <c r="A168" s="211" t="n"/>
      <c r="B168" s="211" t="n"/>
      <c r="C168" s="359" t="n"/>
      <c r="D168" s="359" t="n"/>
      <c r="E168" s="359" t="n"/>
      <c r="F168" s="211" t="n"/>
      <c r="G168" s="211" t="n"/>
      <c r="H168" s="211" t="n"/>
      <c r="I168" s="211" t="n"/>
      <c r="J168" s="211" t="n"/>
      <c r="K168" s="211" t="n"/>
      <c r="L168" s="211" t="n"/>
      <c r="M168" s="211" t="n"/>
      <c r="N168" s="211" t="n"/>
      <c r="O168" s="211" t="n"/>
      <c r="P168" s="211" t="n"/>
      <c r="Q168" s="211" t="n"/>
    </row>
    <row r="169" ht="15.75" customHeight="1" s="140">
      <c r="A169" s="211" t="n"/>
      <c r="B169" s="211" t="n"/>
      <c r="C169" s="359" t="n"/>
      <c r="D169" s="359" t="n"/>
      <c r="E169" s="359" t="n"/>
      <c r="F169" s="211" t="n"/>
      <c r="G169" s="211" t="n"/>
      <c r="H169" s="211" t="n"/>
      <c r="I169" s="211" t="n"/>
      <c r="J169" s="211" t="n"/>
      <c r="K169" s="211" t="n"/>
      <c r="L169" s="211" t="n"/>
      <c r="M169" s="211" t="n"/>
      <c r="N169" s="211" t="n"/>
      <c r="O169" s="211" t="n"/>
      <c r="P169" s="211" t="n"/>
      <c r="Q169" s="211" t="n"/>
    </row>
    <row r="170" ht="15.75" customHeight="1" s="140">
      <c r="A170" s="211" t="n"/>
      <c r="B170" s="211" t="n"/>
      <c r="C170" s="359" t="n"/>
      <c r="D170" s="359" t="n"/>
      <c r="E170" s="359" t="n"/>
      <c r="F170" s="211" t="n"/>
      <c r="G170" s="211" t="n"/>
      <c r="H170" s="211" t="n"/>
      <c r="I170" s="211" t="n"/>
      <c r="J170" s="211" t="n"/>
      <c r="K170" s="211" t="n"/>
      <c r="L170" s="211" t="n"/>
      <c r="M170" s="211" t="n"/>
      <c r="N170" s="211" t="n"/>
      <c r="O170" s="211" t="n"/>
      <c r="P170" s="211" t="n"/>
      <c r="Q170" s="211" t="n"/>
    </row>
    <row r="171" ht="15.75" customHeight="1" s="140">
      <c r="A171" s="211" t="n"/>
      <c r="B171" s="211" t="n"/>
      <c r="C171" s="359" t="n"/>
      <c r="D171" s="359" t="n"/>
      <c r="E171" s="359" t="n"/>
      <c r="F171" s="211" t="n"/>
      <c r="G171" s="211" t="n"/>
      <c r="H171" s="211" t="n"/>
      <c r="I171" s="211" t="n"/>
      <c r="J171" s="211" t="n"/>
      <c r="K171" s="211" t="n"/>
      <c r="L171" s="211" t="n"/>
      <c r="M171" s="211" t="n"/>
      <c r="N171" s="211" t="n"/>
      <c r="O171" s="211" t="n"/>
      <c r="P171" s="211" t="n"/>
      <c r="Q171" s="211" t="n"/>
    </row>
    <row r="172" ht="15.75" customHeight="1" s="140">
      <c r="A172" s="211" t="n"/>
      <c r="B172" s="211" t="n"/>
      <c r="C172" s="359" t="n"/>
      <c r="D172" s="359" t="n"/>
      <c r="E172" s="359" t="n"/>
      <c r="F172" s="211" t="n"/>
      <c r="G172" s="211" t="n"/>
      <c r="H172" s="211" t="n"/>
      <c r="I172" s="211" t="n"/>
      <c r="J172" s="211" t="n"/>
      <c r="K172" s="211" t="n"/>
      <c r="L172" s="211" t="n"/>
      <c r="M172" s="211" t="n"/>
      <c r="N172" s="211" t="n"/>
      <c r="O172" s="211" t="n"/>
      <c r="P172" s="211" t="n"/>
      <c r="Q172" s="211" t="n"/>
    </row>
    <row r="173" ht="15.75" customHeight="1" s="140">
      <c r="A173" s="211" t="n"/>
      <c r="B173" s="211" t="n"/>
      <c r="C173" s="359" t="n"/>
      <c r="D173" s="359" t="n"/>
      <c r="E173" s="359" t="n"/>
      <c r="F173" s="211" t="n"/>
      <c r="G173" s="211" t="n"/>
      <c r="H173" s="211" t="n"/>
      <c r="I173" s="211" t="n"/>
      <c r="J173" s="211" t="n"/>
      <c r="K173" s="211" t="n"/>
      <c r="L173" s="211" t="n"/>
      <c r="M173" s="211" t="n"/>
      <c r="N173" s="211" t="n"/>
      <c r="O173" s="211" t="n"/>
      <c r="P173" s="211" t="n"/>
      <c r="Q173" s="211" t="n"/>
    </row>
    <row r="174" ht="15.75" customHeight="1" s="140">
      <c r="A174" s="211" t="n"/>
      <c r="B174" s="211" t="n"/>
      <c r="C174" s="359" t="n"/>
      <c r="D174" s="359" t="n"/>
      <c r="E174" s="359" t="n"/>
      <c r="F174" s="211" t="n"/>
      <c r="G174" s="211" t="n"/>
      <c r="H174" s="211" t="n"/>
      <c r="I174" s="211" t="n"/>
      <c r="J174" s="211" t="n"/>
      <c r="K174" s="211" t="n"/>
      <c r="L174" s="211" t="n"/>
      <c r="M174" s="211" t="n"/>
      <c r="N174" s="211" t="n"/>
      <c r="O174" s="211" t="n"/>
      <c r="P174" s="211" t="n"/>
      <c r="Q174" s="211" t="n"/>
    </row>
    <row r="175" ht="15.75" customHeight="1" s="140">
      <c r="A175" s="211" t="n"/>
      <c r="B175" s="211" t="n"/>
      <c r="C175" s="359" t="n"/>
      <c r="D175" s="359" t="n"/>
      <c r="E175" s="359" t="n"/>
      <c r="F175" s="211" t="n"/>
      <c r="G175" s="211" t="n"/>
      <c r="H175" s="211" t="n"/>
      <c r="I175" s="211" t="n"/>
      <c r="J175" s="211" t="n"/>
      <c r="K175" s="211" t="n"/>
      <c r="L175" s="211" t="n"/>
      <c r="M175" s="211" t="n"/>
      <c r="N175" s="211" t="n"/>
      <c r="O175" s="211" t="n"/>
      <c r="P175" s="211" t="n"/>
      <c r="Q175" s="211" t="n"/>
    </row>
    <row r="176" ht="15.75" customHeight="1" s="140">
      <c r="A176" s="211" t="n"/>
      <c r="B176" s="211" t="n"/>
      <c r="C176" s="359" t="n"/>
      <c r="D176" s="359" t="n"/>
      <c r="E176" s="359" t="n"/>
      <c r="F176" s="211" t="n"/>
      <c r="G176" s="211" t="n"/>
      <c r="H176" s="211" t="n"/>
      <c r="I176" s="211" t="n"/>
      <c r="J176" s="211" t="n"/>
      <c r="K176" s="211" t="n"/>
      <c r="L176" s="211" t="n"/>
      <c r="M176" s="211" t="n"/>
      <c r="N176" s="211" t="n"/>
      <c r="O176" s="211" t="n"/>
      <c r="P176" s="211" t="n"/>
      <c r="Q176" s="211" t="n"/>
    </row>
    <row r="177" ht="15.75" customHeight="1" s="140">
      <c r="A177" s="211" t="n"/>
      <c r="B177" s="211" t="n"/>
      <c r="C177" s="359" t="n"/>
      <c r="D177" s="359" t="n"/>
      <c r="E177" s="359" t="n"/>
      <c r="F177" s="211" t="n"/>
      <c r="G177" s="211" t="n"/>
      <c r="H177" s="211" t="n"/>
      <c r="I177" s="211" t="n"/>
      <c r="J177" s="211" t="n"/>
      <c r="K177" s="211" t="n"/>
      <c r="L177" s="211" t="n"/>
      <c r="M177" s="211" t="n"/>
      <c r="N177" s="211" t="n"/>
      <c r="O177" s="211" t="n"/>
      <c r="P177" s="211" t="n"/>
      <c r="Q177" s="211" t="n"/>
    </row>
    <row r="178" ht="15.75" customHeight="1" s="140">
      <c r="A178" s="211" t="n"/>
      <c r="B178" s="211" t="n"/>
      <c r="C178" s="359" t="n"/>
      <c r="D178" s="359" t="n"/>
      <c r="E178" s="359" t="n"/>
      <c r="F178" s="211" t="n"/>
      <c r="G178" s="211" t="n"/>
      <c r="H178" s="211" t="n"/>
      <c r="I178" s="211" t="n"/>
      <c r="J178" s="211" t="n"/>
      <c r="K178" s="211" t="n"/>
      <c r="L178" s="211" t="n"/>
      <c r="M178" s="211" t="n"/>
      <c r="N178" s="211" t="n"/>
      <c r="O178" s="211" t="n"/>
      <c r="P178" s="211" t="n"/>
      <c r="Q178" s="211" t="n"/>
    </row>
    <row r="179" ht="15.75" customHeight="1" s="140">
      <c r="A179" s="211" t="n"/>
      <c r="B179" s="211" t="n"/>
      <c r="C179" s="359" t="n"/>
      <c r="D179" s="359" t="n"/>
      <c r="E179" s="359" t="n"/>
      <c r="F179" s="211" t="n"/>
      <c r="G179" s="211" t="n"/>
      <c r="H179" s="211" t="n"/>
      <c r="I179" s="211" t="n"/>
      <c r="J179" s="211" t="n"/>
      <c r="K179" s="211" t="n"/>
      <c r="L179" s="211" t="n"/>
      <c r="M179" s="211" t="n"/>
      <c r="N179" s="211" t="n"/>
      <c r="O179" s="211" t="n"/>
      <c r="P179" s="211" t="n"/>
      <c r="Q179" s="211" t="n"/>
    </row>
    <row r="180" ht="15.75" customHeight="1" s="140">
      <c r="A180" s="211" t="n"/>
      <c r="B180" s="211" t="n"/>
      <c r="C180" s="359" t="n"/>
      <c r="D180" s="359" t="n"/>
      <c r="E180" s="359" t="n"/>
      <c r="F180" s="211" t="n"/>
      <c r="G180" s="211" t="n"/>
      <c r="H180" s="211" t="n"/>
      <c r="I180" s="211" t="n"/>
      <c r="J180" s="211" t="n"/>
      <c r="K180" s="211" t="n"/>
      <c r="L180" s="211" t="n"/>
      <c r="M180" s="211" t="n"/>
      <c r="N180" s="211" t="n"/>
      <c r="O180" s="211" t="n"/>
      <c r="P180" s="211" t="n"/>
      <c r="Q180" s="211" t="n"/>
    </row>
    <row r="181" ht="15.75" customHeight="1" s="140">
      <c r="A181" s="211" t="n"/>
      <c r="B181" s="211" t="n"/>
      <c r="C181" s="359" t="n"/>
      <c r="D181" s="359" t="n"/>
      <c r="E181" s="359" t="n"/>
      <c r="F181" s="211" t="n"/>
      <c r="G181" s="211" t="n"/>
      <c r="H181" s="211" t="n"/>
      <c r="I181" s="211" t="n"/>
      <c r="J181" s="211" t="n"/>
      <c r="K181" s="211" t="n"/>
      <c r="L181" s="211" t="n"/>
      <c r="M181" s="211" t="n"/>
      <c r="N181" s="211" t="n"/>
      <c r="O181" s="211" t="n"/>
      <c r="P181" s="211" t="n"/>
      <c r="Q181" s="211" t="n"/>
    </row>
    <row r="182" ht="15.75" customHeight="1" s="140">
      <c r="A182" s="211" t="n"/>
      <c r="B182" s="211" t="n"/>
      <c r="C182" s="359" t="n"/>
      <c r="D182" s="359" t="n"/>
      <c r="E182" s="359" t="n"/>
      <c r="F182" s="211" t="n"/>
      <c r="G182" s="211" t="n"/>
      <c r="H182" s="211" t="n"/>
      <c r="I182" s="211" t="n"/>
      <c r="J182" s="211" t="n"/>
      <c r="K182" s="211" t="n"/>
      <c r="L182" s="211" t="n"/>
      <c r="M182" s="211" t="n"/>
      <c r="N182" s="211" t="n"/>
      <c r="O182" s="211" t="n"/>
      <c r="P182" s="211" t="n"/>
      <c r="Q182" s="211" t="n"/>
    </row>
    <row r="183" ht="15.75" customHeight="1" s="140">
      <c r="A183" s="211" t="n"/>
      <c r="B183" s="211" t="n"/>
      <c r="C183" s="359" t="n"/>
      <c r="D183" s="359" t="n"/>
      <c r="E183" s="359" t="n"/>
      <c r="F183" s="211" t="n"/>
      <c r="G183" s="211" t="n"/>
      <c r="H183" s="211" t="n"/>
      <c r="I183" s="211" t="n"/>
      <c r="J183" s="211" t="n"/>
      <c r="K183" s="211" t="n"/>
      <c r="L183" s="211" t="n"/>
      <c r="M183" s="211" t="n"/>
      <c r="N183" s="211" t="n"/>
      <c r="O183" s="211" t="n"/>
      <c r="P183" s="211" t="n"/>
      <c r="Q183" s="211" t="n"/>
    </row>
    <row r="184" ht="15.75" customHeight="1" s="140">
      <c r="A184" s="211" t="n"/>
      <c r="B184" s="211" t="n"/>
      <c r="C184" s="359" t="n"/>
      <c r="D184" s="359" t="n"/>
      <c r="E184" s="359" t="n"/>
      <c r="F184" s="211" t="n"/>
      <c r="G184" s="211" t="n"/>
      <c r="H184" s="211" t="n"/>
      <c r="I184" s="211" t="n"/>
      <c r="J184" s="211" t="n"/>
      <c r="K184" s="211" t="n"/>
      <c r="L184" s="211" t="n"/>
      <c r="M184" s="211" t="n"/>
      <c r="N184" s="211" t="n"/>
      <c r="O184" s="211" t="n"/>
      <c r="P184" s="211" t="n"/>
      <c r="Q184" s="211" t="n"/>
    </row>
    <row r="185" ht="15.75" customHeight="1" s="140">
      <c r="A185" s="211" t="n"/>
      <c r="B185" s="211" t="n"/>
      <c r="C185" s="359" t="n"/>
      <c r="D185" s="359" t="n"/>
      <c r="E185" s="359" t="n"/>
      <c r="F185" s="211" t="n"/>
      <c r="G185" s="211" t="n"/>
      <c r="H185" s="211" t="n"/>
      <c r="I185" s="211" t="n"/>
      <c r="J185" s="211" t="n"/>
      <c r="K185" s="211" t="n"/>
      <c r="L185" s="211" t="n"/>
      <c r="M185" s="211" t="n"/>
      <c r="N185" s="211" t="n"/>
      <c r="O185" s="211" t="n"/>
      <c r="P185" s="211" t="n"/>
      <c r="Q185" s="211" t="n"/>
    </row>
    <row r="186" ht="15.75" customHeight="1" s="140">
      <c r="A186" s="211" t="n"/>
      <c r="B186" s="211" t="n"/>
      <c r="C186" s="359" t="n"/>
      <c r="D186" s="359" t="n"/>
      <c r="E186" s="359" t="n"/>
      <c r="F186" s="211" t="n"/>
      <c r="G186" s="211" t="n"/>
      <c r="H186" s="211" t="n"/>
      <c r="I186" s="211" t="n"/>
      <c r="J186" s="211" t="n"/>
      <c r="K186" s="211" t="n"/>
      <c r="L186" s="211" t="n"/>
      <c r="M186" s="211" t="n"/>
      <c r="N186" s="211" t="n"/>
      <c r="O186" s="211" t="n"/>
      <c r="P186" s="211" t="n"/>
      <c r="Q186" s="211" t="n"/>
    </row>
    <row r="187" ht="15.75" customHeight="1" s="140">
      <c r="A187" s="211" t="n"/>
      <c r="B187" s="211" t="n"/>
      <c r="C187" s="359" t="n"/>
      <c r="D187" s="359" t="n"/>
      <c r="E187" s="359" t="n"/>
      <c r="F187" s="211" t="n"/>
      <c r="G187" s="211" t="n"/>
      <c r="H187" s="211" t="n"/>
      <c r="I187" s="211" t="n"/>
      <c r="J187" s="211" t="n"/>
      <c r="K187" s="211" t="n"/>
      <c r="L187" s="211" t="n"/>
      <c r="M187" s="211" t="n"/>
      <c r="N187" s="211" t="n"/>
      <c r="O187" s="211" t="n"/>
      <c r="P187" s="211" t="n"/>
      <c r="Q187" s="211" t="n"/>
    </row>
    <row r="188" ht="15.75" customHeight="1" s="140">
      <c r="A188" s="211" t="n"/>
      <c r="B188" s="211" t="n"/>
      <c r="C188" s="359" t="n"/>
      <c r="D188" s="359" t="n"/>
      <c r="E188" s="359" t="n"/>
      <c r="F188" s="211" t="n"/>
      <c r="G188" s="211" t="n"/>
      <c r="H188" s="211" t="n"/>
      <c r="I188" s="211" t="n"/>
      <c r="J188" s="211" t="n"/>
      <c r="K188" s="211" t="n"/>
      <c r="L188" s="211" t="n"/>
      <c r="M188" s="211" t="n"/>
      <c r="N188" s="211" t="n"/>
      <c r="O188" s="211" t="n"/>
      <c r="P188" s="211" t="n"/>
      <c r="Q188" s="211" t="n"/>
    </row>
    <row r="189" ht="15.75" customHeight="1" s="140">
      <c r="A189" s="211" t="n"/>
      <c r="B189" s="211" t="n"/>
      <c r="C189" s="359" t="n"/>
      <c r="D189" s="359" t="n"/>
      <c r="E189" s="359" t="n"/>
      <c r="F189" s="211" t="n"/>
      <c r="G189" s="211" t="n"/>
      <c r="H189" s="211" t="n"/>
      <c r="I189" s="211" t="n"/>
      <c r="J189" s="211" t="n"/>
      <c r="K189" s="211" t="n"/>
      <c r="L189" s="211" t="n"/>
      <c r="M189" s="211" t="n"/>
      <c r="N189" s="211" t="n"/>
      <c r="O189" s="211" t="n"/>
      <c r="P189" s="211" t="n"/>
      <c r="Q189" s="211" t="n"/>
    </row>
    <row r="190" ht="15.75" customHeight="1" s="140">
      <c r="A190" s="211" t="n"/>
      <c r="B190" s="211" t="n"/>
      <c r="C190" s="359" t="n"/>
      <c r="D190" s="359" t="n"/>
      <c r="E190" s="359" t="n"/>
      <c r="F190" s="211" t="n"/>
      <c r="G190" s="211" t="n"/>
      <c r="H190" s="211" t="n"/>
      <c r="I190" s="211" t="n"/>
      <c r="J190" s="211" t="n"/>
      <c r="K190" s="211" t="n"/>
      <c r="L190" s="211" t="n"/>
      <c r="M190" s="211" t="n"/>
      <c r="N190" s="211" t="n"/>
      <c r="O190" s="211" t="n"/>
      <c r="P190" s="211" t="n"/>
      <c r="Q190" s="211" t="n"/>
    </row>
    <row r="191" ht="15.75" customHeight="1" s="140">
      <c r="A191" s="211" t="n"/>
      <c r="B191" s="211" t="n"/>
      <c r="C191" s="359" t="n"/>
      <c r="D191" s="359" t="n"/>
      <c r="E191" s="359" t="n"/>
      <c r="F191" s="211" t="n"/>
      <c r="G191" s="211" t="n"/>
      <c r="H191" s="211" t="n"/>
      <c r="I191" s="211" t="n"/>
      <c r="J191" s="211" t="n"/>
      <c r="K191" s="211" t="n"/>
      <c r="L191" s="211" t="n"/>
      <c r="M191" s="211" t="n"/>
      <c r="N191" s="211" t="n"/>
      <c r="O191" s="211" t="n"/>
      <c r="P191" s="211" t="n"/>
      <c r="Q191" s="211" t="n"/>
    </row>
    <row r="192" ht="15.75" customHeight="1" s="140">
      <c r="A192" s="211" t="n"/>
      <c r="B192" s="211" t="n"/>
      <c r="C192" s="359" t="n"/>
      <c r="D192" s="359" t="n"/>
      <c r="E192" s="359" t="n"/>
      <c r="F192" s="211" t="n"/>
      <c r="G192" s="211" t="n"/>
      <c r="H192" s="211" t="n"/>
      <c r="I192" s="211" t="n"/>
      <c r="J192" s="211" t="n"/>
      <c r="K192" s="211" t="n"/>
      <c r="L192" s="211" t="n"/>
      <c r="M192" s="211" t="n"/>
      <c r="N192" s="211" t="n"/>
      <c r="O192" s="211" t="n"/>
      <c r="P192" s="211" t="n"/>
      <c r="Q192" s="211" t="n"/>
    </row>
    <row r="193" ht="15.75" customHeight="1" s="140">
      <c r="A193" s="211" t="n"/>
      <c r="B193" s="211" t="n"/>
      <c r="C193" s="359" t="n"/>
      <c r="D193" s="359" t="n"/>
      <c r="E193" s="359" t="n"/>
      <c r="F193" s="211" t="n"/>
      <c r="G193" s="211" t="n"/>
      <c r="H193" s="211" t="n"/>
      <c r="I193" s="211" t="n"/>
      <c r="J193" s="211" t="n"/>
      <c r="K193" s="211" t="n"/>
      <c r="L193" s="211" t="n"/>
      <c r="M193" s="211" t="n"/>
      <c r="N193" s="211" t="n"/>
      <c r="O193" s="211" t="n"/>
      <c r="P193" s="211" t="n"/>
      <c r="Q193" s="211" t="n"/>
    </row>
    <row r="194" ht="15.75" customHeight="1" s="140">
      <c r="A194" s="211" t="n"/>
      <c r="B194" s="211" t="n"/>
      <c r="C194" s="359" t="n"/>
      <c r="D194" s="359" t="n"/>
      <c r="E194" s="359" t="n"/>
      <c r="F194" s="211" t="n"/>
      <c r="G194" s="211" t="n"/>
      <c r="H194" s="211" t="n"/>
      <c r="I194" s="211" t="n"/>
      <c r="J194" s="211" t="n"/>
      <c r="K194" s="211" t="n"/>
      <c r="L194" s="211" t="n"/>
      <c r="M194" s="211" t="n"/>
      <c r="N194" s="211" t="n"/>
      <c r="O194" s="211" t="n"/>
      <c r="P194" s="211" t="n"/>
      <c r="Q194" s="211" t="n"/>
    </row>
    <row r="195" ht="15.75" customHeight="1" s="140">
      <c r="A195" s="211" t="n"/>
      <c r="B195" s="211" t="n"/>
      <c r="C195" s="359" t="n"/>
      <c r="D195" s="359" t="n"/>
      <c r="E195" s="359" t="n"/>
      <c r="F195" s="211" t="n"/>
      <c r="G195" s="211" t="n"/>
      <c r="H195" s="211" t="n"/>
      <c r="I195" s="211" t="n"/>
      <c r="J195" s="211" t="n"/>
      <c r="K195" s="211" t="n"/>
      <c r="L195" s="211" t="n"/>
      <c r="M195" s="211" t="n"/>
      <c r="N195" s="211" t="n"/>
      <c r="O195" s="211" t="n"/>
      <c r="P195" s="211" t="n"/>
      <c r="Q195" s="211" t="n"/>
    </row>
    <row r="196" ht="15.75" customHeight="1" s="140">
      <c r="A196" s="211" t="n"/>
      <c r="B196" s="211" t="n"/>
      <c r="C196" s="359" t="n"/>
      <c r="D196" s="359" t="n"/>
      <c r="E196" s="359" t="n"/>
      <c r="F196" s="211" t="n"/>
      <c r="G196" s="211" t="n"/>
      <c r="H196" s="211" t="n"/>
      <c r="I196" s="211" t="n"/>
      <c r="J196" s="211" t="n"/>
      <c r="K196" s="211" t="n"/>
      <c r="L196" s="211" t="n"/>
      <c r="M196" s="211" t="n"/>
      <c r="N196" s="211" t="n"/>
      <c r="O196" s="211" t="n"/>
      <c r="P196" s="211" t="n"/>
      <c r="Q196" s="211" t="n"/>
    </row>
    <row r="197" ht="15.75" customHeight="1" s="140">
      <c r="A197" s="211" t="n"/>
      <c r="B197" s="211" t="n"/>
      <c r="C197" s="359" t="n"/>
      <c r="D197" s="359" t="n"/>
      <c r="E197" s="359" t="n"/>
      <c r="F197" s="211" t="n"/>
      <c r="G197" s="211" t="n"/>
      <c r="H197" s="211" t="n"/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</row>
    <row r="198" ht="15.75" customHeight="1" s="140">
      <c r="A198" s="211" t="n"/>
      <c r="B198" s="211" t="n"/>
      <c r="C198" s="359" t="n"/>
      <c r="D198" s="359" t="n"/>
      <c r="E198" s="359" t="n"/>
      <c r="F198" s="211" t="n"/>
      <c r="G198" s="211" t="n"/>
      <c r="H198" s="211" t="n"/>
      <c r="I198" s="211" t="n"/>
      <c r="J198" s="211" t="n"/>
      <c r="K198" s="211" t="n"/>
      <c r="L198" s="211" t="n"/>
      <c r="M198" s="211" t="n"/>
      <c r="N198" s="211" t="n"/>
      <c r="O198" s="211" t="n"/>
      <c r="P198" s="211" t="n"/>
      <c r="Q198" s="211" t="n"/>
    </row>
    <row r="199" ht="15.75" customHeight="1" s="140">
      <c r="A199" s="211" t="n"/>
      <c r="B199" s="211" t="n"/>
      <c r="C199" s="359" t="n"/>
      <c r="D199" s="359" t="n"/>
      <c r="E199" s="359" t="n"/>
      <c r="F199" s="211" t="n"/>
      <c r="G199" s="211" t="n"/>
      <c r="H199" s="211" t="n"/>
      <c r="I199" s="211" t="n"/>
      <c r="J199" s="211" t="n"/>
      <c r="K199" s="211" t="n"/>
      <c r="L199" s="211" t="n"/>
      <c r="M199" s="211" t="n"/>
      <c r="N199" s="211" t="n"/>
      <c r="O199" s="211" t="n"/>
      <c r="P199" s="211" t="n"/>
      <c r="Q199" s="211" t="n"/>
    </row>
    <row r="200" ht="15.75" customHeight="1" s="140">
      <c r="A200" s="211" t="n"/>
      <c r="B200" s="211" t="n"/>
      <c r="C200" s="359" t="n"/>
      <c r="D200" s="359" t="n"/>
      <c r="E200" s="359" t="n"/>
      <c r="F200" s="211" t="n"/>
      <c r="G200" s="211" t="n"/>
      <c r="H200" s="211" t="n"/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</row>
    <row r="201" ht="15.75" customHeight="1" s="140">
      <c r="A201" s="211" t="n"/>
      <c r="B201" s="211" t="n"/>
      <c r="C201" s="359" t="n"/>
      <c r="D201" s="359" t="n"/>
      <c r="E201" s="359" t="n"/>
      <c r="F201" s="211" t="n"/>
      <c r="G201" s="211" t="n"/>
      <c r="H201" s="211" t="n"/>
      <c r="I201" s="211" t="n"/>
      <c r="J201" s="211" t="n"/>
      <c r="K201" s="211" t="n"/>
      <c r="L201" s="211" t="n"/>
      <c r="M201" s="211" t="n"/>
      <c r="N201" s="211" t="n"/>
      <c r="O201" s="211" t="n"/>
      <c r="P201" s="211" t="n"/>
      <c r="Q201" s="211" t="n"/>
    </row>
    <row r="202" ht="15.75" customHeight="1" s="140">
      <c r="A202" s="211" t="n"/>
      <c r="B202" s="211" t="n"/>
      <c r="C202" s="359" t="n"/>
      <c r="D202" s="359" t="n"/>
      <c r="E202" s="359" t="n"/>
      <c r="F202" s="211" t="n"/>
      <c r="G202" s="211" t="n"/>
      <c r="H202" s="211" t="n"/>
      <c r="I202" s="211" t="n"/>
      <c r="J202" s="211" t="n"/>
      <c r="K202" s="211" t="n"/>
      <c r="L202" s="211" t="n"/>
      <c r="M202" s="211" t="n"/>
      <c r="N202" s="211" t="n"/>
      <c r="O202" s="211" t="n"/>
      <c r="P202" s="211" t="n"/>
      <c r="Q202" s="211" t="n"/>
    </row>
    <row r="203" ht="15.75" customHeight="1" s="140">
      <c r="A203" s="211" t="n"/>
      <c r="B203" s="211" t="n"/>
      <c r="C203" s="359" t="n"/>
      <c r="D203" s="359" t="n"/>
      <c r="E203" s="359" t="n"/>
      <c r="F203" s="211" t="n"/>
      <c r="G203" s="211" t="n"/>
      <c r="H203" s="211" t="n"/>
      <c r="I203" s="211" t="n"/>
      <c r="J203" s="211" t="n"/>
      <c r="K203" s="211" t="n"/>
      <c r="L203" s="211" t="n"/>
      <c r="M203" s="211" t="n"/>
      <c r="N203" s="211" t="n"/>
      <c r="O203" s="211" t="n"/>
      <c r="P203" s="211" t="n"/>
      <c r="Q203" s="211" t="n"/>
    </row>
    <row r="204" ht="15.75" customHeight="1" s="140">
      <c r="A204" s="211" t="n"/>
      <c r="B204" s="211" t="n"/>
      <c r="C204" s="359" t="n"/>
      <c r="D204" s="359" t="n"/>
      <c r="E204" s="359" t="n"/>
      <c r="F204" s="211" t="n"/>
      <c r="G204" s="211" t="n"/>
      <c r="H204" s="211" t="n"/>
      <c r="I204" s="211" t="n"/>
      <c r="J204" s="211" t="n"/>
      <c r="K204" s="211" t="n"/>
      <c r="L204" s="211" t="n"/>
      <c r="M204" s="211" t="n"/>
      <c r="N204" s="211" t="n"/>
      <c r="O204" s="211" t="n"/>
      <c r="P204" s="211" t="n"/>
      <c r="Q204" s="211" t="n"/>
    </row>
    <row r="205" ht="15.75" customHeight="1" s="140">
      <c r="A205" s="211" t="n"/>
      <c r="B205" s="211" t="n"/>
      <c r="C205" s="359" t="n"/>
      <c r="D205" s="359" t="n"/>
      <c r="E205" s="359" t="n"/>
      <c r="F205" s="211" t="n"/>
      <c r="G205" s="211" t="n"/>
      <c r="H205" s="211" t="n"/>
      <c r="I205" s="211" t="n"/>
      <c r="J205" s="211" t="n"/>
      <c r="K205" s="211" t="n"/>
      <c r="L205" s="211" t="n"/>
      <c r="M205" s="211" t="n"/>
      <c r="N205" s="211" t="n"/>
      <c r="O205" s="211" t="n"/>
      <c r="P205" s="211" t="n"/>
      <c r="Q205" s="211" t="n"/>
    </row>
    <row r="206" ht="15.75" customHeight="1" s="140">
      <c r="A206" s="211" t="n"/>
      <c r="B206" s="211" t="n"/>
      <c r="C206" s="359" t="n"/>
      <c r="D206" s="359" t="n"/>
      <c r="E206" s="359" t="n"/>
      <c r="F206" s="211" t="n"/>
      <c r="G206" s="211" t="n"/>
      <c r="H206" s="211" t="n"/>
      <c r="I206" s="211" t="n"/>
      <c r="J206" s="211" t="n"/>
      <c r="K206" s="211" t="n"/>
      <c r="L206" s="211" t="n"/>
      <c r="M206" s="211" t="n"/>
      <c r="N206" s="211" t="n"/>
      <c r="O206" s="211" t="n"/>
      <c r="P206" s="211" t="n"/>
      <c r="Q206" s="211" t="n"/>
    </row>
    <row r="207" ht="15.75" customHeight="1" s="140">
      <c r="A207" s="211" t="n"/>
      <c r="B207" s="211" t="n"/>
      <c r="C207" s="359" t="n"/>
      <c r="D207" s="359" t="n"/>
      <c r="E207" s="359" t="n"/>
      <c r="F207" s="211" t="n"/>
      <c r="G207" s="211" t="n"/>
      <c r="H207" s="211" t="n"/>
      <c r="I207" s="211" t="n"/>
      <c r="J207" s="211" t="n"/>
      <c r="K207" s="211" t="n"/>
      <c r="L207" s="211" t="n"/>
      <c r="M207" s="211" t="n"/>
      <c r="N207" s="211" t="n"/>
      <c r="O207" s="211" t="n"/>
      <c r="P207" s="211" t="n"/>
      <c r="Q207" s="211" t="n"/>
    </row>
    <row r="208" ht="15.75" customHeight="1" s="140">
      <c r="A208" s="211" t="n"/>
      <c r="B208" s="211" t="n"/>
      <c r="C208" s="359" t="n"/>
      <c r="D208" s="359" t="n"/>
      <c r="E208" s="359" t="n"/>
      <c r="F208" s="211" t="n"/>
      <c r="G208" s="211" t="n"/>
      <c r="H208" s="211" t="n"/>
      <c r="I208" s="211" t="n"/>
      <c r="J208" s="211" t="n"/>
      <c r="K208" s="211" t="n"/>
      <c r="L208" s="211" t="n"/>
      <c r="M208" s="211" t="n"/>
      <c r="N208" s="211" t="n"/>
      <c r="O208" s="211" t="n"/>
      <c r="P208" s="211" t="n"/>
      <c r="Q208" s="211" t="n"/>
    </row>
    <row r="209" ht="15.75" customHeight="1" s="140">
      <c r="A209" s="211" t="n"/>
      <c r="B209" s="211" t="n"/>
      <c r="C209" s="359" t="n"/>
      <c r="D209" s="359" t="n"/>
      <c r="E209" s="359" t="n"/>
      <c r="F209" s="211" t="n"/>
      <c r="G209" s="211" t="n"/>
      <c r="H209" s="211" t="n"/>
      <c r="I209" s="211" t="n"/>
      <c r="J209" s="211" t="n"/>
      <c r="K209" s="211" t="n"/>
      <c r="L209" s="211" t="n"/>
      <c r="M209" s="211" t="n"/>
      <c r="N209" s="211" t="n"/>
      <c r="O209" s="211" t="n"/>
      <c r="P209" s="211" t="n"/>
      <c r="Q209" s="211" t="n"/>
    </row>
    <row r="210" ht="15.75" customHeight="1" s="140">
      <c r="A210" s="211" t="n"/>
      <c r="B210" s="211" t="n"/>
      <c r="C210" s="359" t="n"/>
      <c r="D210" s="359" t="n"/>
      <c r="E210" s="359" t="n"/>
      <c r="F210" s="211" t="n"/>
      <c r="G210" s="211" t="n"/>
      <c r="H210" s="211" t="n"/>
      <c r="I210" s="211" t="n"/>
      <c r="J210" s="211" t="n"/>
      <c r="K210" s="211" t="n"/>
      <c r="L210" s="211" t="n"/>
      <c r="M210" s="211" t="n"/>
      <c r="N210" s="211" t="n"/>
      <c r="O210" s="211" t="n"/>
      <c r="P210" s="211" t="n"/>
      <c r="Q210" s="211" t="n"/>
    </row>
    <row r="211" ht="15.75" customHeight="1" s="140">
      <c r="A211" s="211" t="n"/>
      <c r="B211" s="211" t="n"/>
      <c r="C211" s="359" t="n"/>
      <c r="D211" s="359" t="n"/>
      <c r="E211" s="359" t="n"/>
      <c r="F211" s="211" t="n"/>
      <c r="G211" s="211" t="n"/>
      <c r="H211" s="211" t="n"/>
      <c r="I211" s="211" t="n"/>
      <c r="J211" s="211" t="n"/>
      <c r="K211" s="211" t="n"/>
      <c r="L211" s="211" t="n"/>
      <c r="M211" s="211" t="n"/>
      <c r="N211" s="211" t="n"/>
      <c r="O211" s="211" t="n"/>
      <c r="P211" s="211" t="n"/>
      <c r="Q211" s="211" t="n"/>
    </row>
    <row r="212" ht="15.75" customHeight="1" s="140">
      <c r="A212" s="211" t="n"/>
      <c r="B212" s="211" t="n"/>
      <c r="C212" s="359" t="n"/>
      <c r="D212" s="359" t="n"/>
      <c r="E212" s="359" t="n"/>
      <c r="F212" s="211" t="n"/>
      <c r="G212" s="211" t="n"/>
      <c r="H212" s="211" t="n"/>
      <c r="I212" s="211" t="n"/>
      <c r="J212" s="211" t="n"/>
      <c r="K212" s="211" t="n"/>
      <c r="L212" s="211" t="n"/>
      <c r="M212" s="211" t="n"/>
      <c r="N212" s="211" t="n"/>
      <c r="O212" s="211" t="n"/>
      <c r="P212" s="211" t="n"/>
      <c r="Q212" s="211" t="n"/>
    </row>
    <row r="213" ht="15.75" customHeight="1" s="140">
      <c r="A213" s="211" t="n"/>
      <c r="B213" s="211" t="n"/>
      <c r="C213" s="359" t="n"/>
      <c r="D213" s="359" t="n"/>
      <c r="E213" s="359" t="n"/>
      <c r="F213" s="211" t="n"/>
      <c r="G213" s="211" t="n"/>
      <c r="H213" s="211" t="n"/>
      <c r="I213" s="211" t="n"/>
      <c r="J213" s="211" t="n"/>
      <c r="K213" s="211" t="n"/>
      <c r="L213" s="211" t="n"/>
      <c r="M213" s="211" t="n"/>
      <c r="N213" s="211" t="n"/>
      <c r="O213" s="211" t="n"/>
      <c r="P213" s="211" t="n"/>
      <c r="Q213" s="211" t="n"/>
    </row>
    <row r="214" ht="15.75" customHeight="1" s="140">
      <c r="A214" s="211" t="n"/>
      <c r="B214" s="211" t="n"/>
      <c r="C214" s="359" t="n"/>
      <c r="D214" s="359" t="n"/>
      <c r="E214" s="359" t="n"/>
      <c r="F214" s="211" t="n"/>
      <c r="G214" s="211" t="n"/>
      <c r="H214" s="211" t="n"/>
      <c r="I214" s="211" t="n"/>
      <c r="J214" s="211" t="n"/>
      <c r="K214" s="211" t="n"/>
      <c r="L214" s="211" t="n"/>
      <c r="M214" s="211" t="n"/>
      <c r="N214" s="211" t="n"/>
      <c r="O214" s="211" t="n"/>
      <c r="P214" s="211" t="n"/>
      <c r="Q214" s="211" t="n"/>
    </row>
    <row r="215" ht="15.75" customHeight="1" s="140">
      <c r="A215" s="211" t="n"/>
      <c r="B215" s="211" t="n"/>
      <c r="C215" s="359" t="n"/>
      <c r="D215" s="359" t="n"/>
      <c r="E215" s="359" t="n"/>
      <c r="F215" s="211" t="n"/>
      <c r="G215" s="211" t="n"/>
      <c r="H215" s="211" t="n"/>
      <c r="I215" s="211" t="n"/>
      <c r="J215" s="211" t="n"/>
      <c r="K215" s="211" t="n"/>
      <c r="L215" s="211" t="n"/>
      <c r="M215" s="211" t="n"/>
      <c r="N215" s="211" t="n"/>
      <c r="O215" s="211" t="n"/>
      <c r="P215" s="211" t="n"/>
      <c r="Q215" s="211" t="n"/>
    </row>
    <row r="216" ht="15.75" customHeight="1" s="140">
      <c r="A216" s="211" t="n"/>
      <c r="B216" s="211" t="n"/>
      <c r="C216" s="359" t="n"/>
      <c r="D216" s="359" t="n"/>
      <c r="E216" s="359" t="n"/>
      <c r="F216" s="211" t="n"/>
      <c r="G216" s="211" t="n"/>
      <c r="H216" s="211" t="n"/>
      <c r="I216" s="211" t="n"/>
      <c r="J216" s="211" t="n"/>
      <c r="K216" s="211" t="n"/>
      <c r="L216" s="211" t="n"/>
      <c r="M216" s="211" t="n"/>
      <c r="N216" s="211" t="n"/>
      <c r="O216" s="211" t="n"/>
      <c r="P216" s="211" t="n"/>
      <c r="Q216" s="211" t="n"/>
    </row>
    <row r="217" ht="15.75" customHeight="1" s="140">
      <c r="A217" s="211" t="n"/>
      <c r="B217" s="211" t="n"/>
      <c r="C217" s="359" t="n"/>
      <c r="D217" s="359" t="n"/>
      <c r="E217" s="359" t="n"/>
      <c r="F217" s="211" t="n"/>
      <c r="G217" s="211" t="n"/>
      <c r="H217" s="211" t="n"/>
      <c r="I217" s="211" t="n"/>
      <c r="J217" s="211" t="n"/>
      <c r="K217" s="211" t="n"/>
      <c r="L217" s="211" t="n"/>
      <c r="M217" s="211" t="n"/>
      <c r="N217" s="211" t="n"/>
      <c r="O217" s="211" t="n"/>
      <c r="P217" s="211" t="n"/>
      <c r="Q217" s="211" t="n"/>
    </row>
    <row r="218" ht="15.75" customHeight="1" s="140">
      <c r="A218" s="211" t="n"/>
      <c r="B218" s="211" t="n"/>
      <c r="C218" s="359" t="n"/>
      <c r="D218" s="359" t="n"/>
      <c r="E218" s="359" t="n"/>
      <c r="F218" s="211" t="n"/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</row>
    <row r="219" ht="15.75" customHeight="1" s="140">
      <c r="A219" s="211" t="n"/>
      <c r="B219" s="211" t="n"/>
      <c r="C219" s="359" t="n"/>
      <c r="D219" s="359" t="n"/>
      <c r="E219" s="359" t="n"/>
      <c r="F219" s="211" t="n"/>
      <c r="G219" s="211" t="n"/>
      <c r="H219" s="211" t="n"/>
      <c r="I219" s="211" t="n"/>
      <c r="J219" s="211" t="n"/>
      <c r="K219" s="211" t="n"/>
      <c r="L219" s="211" t="n"/>
      <c r="M219" s="211" t="n"/>
      <c r="N219" s="211" t="n"/>
      <c r="O219" s="211" t="n"/>
      <c r="P219" s="211" t="n"/>
      <c r="Q219" s="211" t="n"/>
    </row>
    <row r="220" ht="15.75" customHeight="1" s="140">
      <c r="A220" s="211" t="n"/>
      <c r="B220" s="211" t="n"/>
      <c r="C220" s="359" t="n"/>
      <c r="D220" s="359" t="n"/>
      <c r="E220" s="359" t="n"/>
      <c r="F220" s="211" t="n"/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</row>
    <row r="221" ht="15.75" customHeight="1" s="140">
      <c r="A221" s="211" t="n"/>
      <c r="B221" s="211" t="n"/>
      <c r="C221" s="359" t="n"/>
      <c r="D221" s="359" t="n"/>
      <c r="E221" s="359" t="n"/>
      <c r="F221" s="211" t="n"/>
      <c r="G221" s="211" t="n"/>
      <c r="H221" s="211" t="n"/>
      <c r="I221" s="211" t="n"/>
      <c r="J221" s="211" t="n"/>
      <c r="K221" s="211" t="n"/>
      <c r="L221" s="211" t="n"/>
      <c r="M221" s="211" t="n"/>
      <c r="N221" s="211" t="n"/>
      <c r="O221" s="211" t="n"/>
      <c r="P221" s="211" t="n"/>
      <c r="Q221" s="211" t="n"/>
    </row>
    <row r="222" ht="15.75" customHeight="1" s="140">
      <c r="A222" s="211" t="n"/>
      <c r="B222" s="211" t="n"/>
      <c r="C222" s="359" t="n"/>
      <c r="D222" s="359" t="n"/>
      <c r="E222" s="359" t="n"/>
      <c r="F222" s="211" t="n"/>
      <c r="G222" s="211" t="n"/>
      <c r="H222" s="211" t="n"/>
      <c r="I222" s="211" t="n"/>
      <c r="J222" s="211" t="n"/>
      <c r="K222" s="211" t="n"/>
      <c r="L222" s="211" t="n"/>
      <c r="M222" s="211" t="n"/>
      <c r="N222" s="211" t="n"/>
      <c r="O222" s="211" t="n"/>
      <c r="P222" s="211" t="n"/>
      <c r="Q222" s="211" t="n"/>
    </row>
    <row r="223" ht="15.75" customHeight="1" s="140">
      <c r="A223" s="211" t="n"/>
      <c r="B223" s="211" t="n"/>
      <c r="C223" s="359" t="n"/>
      <c r="D223" s="359" t="n"/>
      <c r="E223" s="359" t="n"/>
      <c r="F223" s="211" t="n"/>
      <c r="G223" s="211" t="n"/>
      <c r="H223" s="211" t="n"/>
      <c r="I223" s="211" t="n"/>
      <c r="J223" s="211" t="n"/>
      <c r="K223" s="211" t="n"/>
      <c r="L223" s="211" t="n"/>
      <c r="M223" s="211" t="n"/>
      <c r="N223" s="211" t="n"/>
      <c r="O223" s="211" t="n"/>
      <c r="P223" s="211" t="n"/>
      <c r="Q223" s="211" t="n"/>
    </row>
    <row r="224" ht="15.75" customHeight="1" s="140">
      <c r="A224" s="211" t="n"/>
      <c r="B224" s="211" t="n"/>
      <c r="C224" s="359" t="n"/>
      <c r="D224" s="359" t="n"/>
      <c r="E224" s="359" t="n"/>
      <c r="F224" s="211" t="n"/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</row>
    <row r="225" ht="15.75" customHeight="1" s="140">
      <c r="A225" s="211" t="n"/>
      <c r="B225" s="211" t="n"/>
      <c r="C225" s="359" t="n"/>
      <c r="D225" s="359" t="n"/>
      <c r="E225" s="359" t="n"/>
      <c r="F225" s="211" t="n"/>
      <c r="G225" s="211" t="n"/>
      <c r="H225" s="211" t="n"/>
      <c r="I225" s="211" t="n"/>
      <c r="J225" s="211" t="n"/>
      <c r="K225" s="211" t="n"/>
      <c r="L225" s="211" t="n"/>
      <c r="M225" s="211" t="n"/>
      <c r="N225" s="211" t="n"/>
      <c r="O225" s="211" t="n"/>
      <c r="P225" s="211" t="n"/>
      <c r="Q225" s="211" t="n"/>
    </row>
    <row r="226" ht="15.75" customHeight="1" s="140">
      <c r="A226" s="211" t="n"/>
      <c r="B226" s="211" t="n"/>
      <c r="C226" s="359" t="n"/>
      <c r="D226" s="359" t="n"/>
      <c r="E226" s="359" t="n"/>
      <c r="F226" s="211" t="n"/>
      <c r="G226" s="211" t="n"/>
      <c r="H226" s="211" t="n"/>
      <c r="I226" s="211" t="n"/>
      <c r="J226" s="211" t="n"/>
      <c r="K226" s="211" t="n"/>
      <c r="L226" s="211" t="n"/>
      <c r="M226" s="211" t="n"/>
      <c r="N226" s="211" t="n"/>
      <c r="O226" s="211" t="n"/>
      <c r="P226" s="211" t="n"/>
      <c r="Q226" s="211" t="n"/>
    </row>
    <row r="227" ht="15.75" customHeight="1" s="140">
      <c r="A227" s="211" t="n"/>
      <c r="B227" s="211" t="n"/>
      <c r="C227" s="359" t="n"/>
      <c r="D227" s="359" t="n"/>
      <c r="E227" s="359" t="n"/>
      <c r="F227" s="211" t="n"/>
      <c r="G227" s="211" t="n"/>
      <c r="H227" s="211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</row>
    <row r="228" ht="15.75" customHeight="1" s="140">
      <c r="A228" s="211" t="n"/>
      <c r="B228" s="211" t="n"/>
      <c r="C228" s="359" t="n"/>
      <c r="D228" s="359" t="n"/>
      <c r="E228" s="359" t="n"/>
      <c r="F228" s="211" t="n"/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</row>
    <row r="229" ht="15.75" customHeight="1" s="140">
      <c r="A229" s="211" t="n"/>
      <c r="B229" s="211" t="n"/>
      <c r="C229" s="359" t="n"/>
      <c r="D229" s="359" t="n"/>
      <c r="E229" s="359" t="n"/>
      <c r="F229" s="211" t="n"/>
      <c r="G229" s="211" t="n"/>
      <c r="H229" s="211" t="n"/>
      <c r="I229" s="211" t="n"/>
      <c r="J229" s="211" t="n"/>
      <c r="K229" s="211" t="n"/>
      <c r="L229" s="211" t="n"/>
      <c r="M229" s="211" t="n"/>
      <c r="N229" s="211" t="n"/>
      <c r="O229" s="211" t="n"/>
      <c r="P229" s="211" t="n"/>
      <c r="Q229" s="211" t="n"/>
    </row>
    <row r="230" ht="15.75" customHeight="1" s="140">
      <c r="A230" s="211" t="n"/>
      <c r="B230" s="211" t="n"/>
      <c r="C230" s="359" t="n"/>
      <c r="D230" s="359" t="n"/>
      <c r="E230" s="359" t="n"/>
      <c r="F230" s="211" t="n"/>
      <c r="G230" s="211" t="n"/>
      <c r="H230" s="211" t="n"/>
      <c r="I230" s="211" t="n"/>
      <c r="J230" s="211" t="n"/>
      <c r="K230" s="211" t="n"/>
      <c r="L230" s="211" t="n"/>
      <c r="M230" s="211" t="n"/>
      <c r="N230" s="211" t="n"/>
      <c r="O230" s="211" t="n"/>
      <c r="P230" s="211" t="n"/>
      <c r="Q230" s="211" t="n"/>
    </row>
    <row r="231" ht="15.75" customHeight="1" s="140">
      <c r="A231" s="211" t="n"/>
      <c r="B231" s="211" t="n"/>
      <c r="C231" s="359" t="n"/>
      <c r="D231" s="359" t="n"/>
      <c r="E231" s="359" t="n"/>
      <c r="F231" s="211" t="n"/>
      <c r="G231" s="211" t="n"/>
      <c r="H231" s="211" t="n"/>
      <c r="I231" s="211" t="n"/>
      <c r="J231" s="211" t="n"/>
      <c r="K231" s="211" t="n"/>
      <c r="L231" s="211" t="n"/>
      <c r="M231" s="211" t="n"/>
      <c r="N231" s="211" t="n"/>
      <c r="O231" s="211" t="n"/>
      <c r="P231" s="211" t="n"/>
      <c r="Q231" s="211" t="n"/>
    </row>
    <row r="232" ht="15.75" customHeight="1" s="140">
      <c r="A232" s="211" t="n"/>
      <c r="B232" s="211" t="n"/>
      <c r="C232" s="359" t="n"/>
      <c r="D232" s="359" t="n"/>
      <c r="E232" s="359" t="n"/>
      <c r="F232" s="211" t="n"/>
      <c r="G232" s="211" t="n"/>
      <c r="H232" s="211" t="n"/>
      <c r="I232" s="211" t="n"/>
      <c r="J232" s="211" t="n"/>
      <c r="K232" s="211" t="n"/>
      <c r="L232" s="211" t="n"/>
      <c r="M232" s="211" t="n"/>
      <c r="N232" s="211" t="n"/>
      <c r="O232" s="211" t="n"/>
      <c r="P232" s="211" t="n"/>
      <c r="Q232" s="211" t="n"/>
    </row>
    <row r="233" ht="15.75" customHeight="1" s="140">
      <c r="A233" s="211" t="n"/>
      <c r="B233" s="211" t="n"/>
      <c r="C233" s="359" t="n"/>
      <c r="D233" s="359" t="n"/>
      <c r="E233" s="359" t="n"/>
      <c r="F233" s="211" t="n"/>
      <c r="G233" s="211" t="n"/>
      <c r="H233" s="211" t="n"/>
      <c r="I233" s="211" t="n"/>
      <c r="J233" s="211" t="n"/>
      <c r="K233" s="211" t="n"/>
      <c r="L233" s="211" t="n"/>
      <c r="M233" s="211" t="n"/>
      <c r="N233" s="211" t="n"/>
      <c r="O233" s="211" t="n"/>
      <c r="P233" s="211" t="n"/>
      <c r="Q233" s="211" t="n"/>
    </row>
    <row r="234" ht="15.75" customHeight="1" s="140">
      <c r="A234" s="211" t="n"/>
      <c r="B234" s="211" t="n"/>
      <c r="C234" s="359" t="n"/>
      <c r="D234" s="359" t="n"/>
      <c r="E234" s="359" t="n"/>
      <c r="F234" s="211" t="n"/>
      <c r="G234" s="211" t="n"/>
      <c r="H234" s="211" t="n"/>
      <c r="I234" s="211" t="n"/>
      <c r="J234" s="211" t="n"/>
      <c r="K234" s="211" t="n"/>
      <c r="L234" s="211" t="n"/>
      <c r="M234" s="211" t="n"/>
      <c r="N234" s="211" t="n"/>
      <c r="O234" s="211" t="n"/>
      <c r="P234" s="211" t="n"/>
      <c r="Q234" s="211" t="n"/>
    </row>
    <row r="235" ht="15.75" customHeight="1" s="140">
      <c r="A235" s="211" t="n"/>
      <c r="B235" s="211" t="n"/>
      <c r="C235" s="359" t="n"/>
      <c r="D235" s="359" t="n"/>
      <c r="E235" s="359" t="n"/>
      <c r="F235" s="211" t="n"/>
      <c r="G235" s="211" t="n"/>
      <c r="H235" s="211" t="n"/>
      <c r="I235" s="211" t="n"/>
      <c r="J235" s="211" t="n"/>
      <c r="K235" s="211" t="n"/>
      <c r="L235" s="211" t="n"/>
      <c r="M235" s="211" t="n"/>
      <c r="N235" s="211" t="n"/>
      <c r="O235" s="211" t="n"/>
      <c r="P235" s="211" t="n"/>
      <c r="Q235" s="211" t="n"/>
    </row>
    <row r="236" ht="15.75" customHeight="1" s="140">
      <c r="A236" s="211" t="n"/>
      <c r="B236" s="211" t="n"/>
      <c r="C236" s="359" t="n"/>
      <c r="D236" s="359" t="n"/>
      <c r="E236" s="359" t="n"/>
      <c r="F236" s="211" t="n"/>
      <c r="G236" s="211" t="n"/>
      <c r="H236" s="211" t="n"/>
      <c r="I236" s="211" t="n"/>
      <c r="J236" s="211" t="n"/>
      <c r="K236" s="211" t="n"/>
      <c r="L236" s="211" t="n"/>
      <c r="M236" s="211" t="n"/>
      <c r="N236" s="211" t="n"/>
      <c r="O236" s="211" t="n"/>
      <c r="P236" s="211" t="n"/>
      <c r="Q236" s="211" t="n"/>
    </row>
    <row r="237" ht="15.75" customHeight="1" s="140">
      <c r="A237" s="211" t="n"/>
      <c r="B237" s="211" t="n"/>
      <c r="C237" s="359" t="n"/>
      <c r="D237" s="359" t="n"/>
      <c r="E237" s="359" t="n"/>
      <c r="F237" s="211" t="n"/>
      <c r="G237" s="211" t="n"/>
      <c r="H237" s="211" t="n"/>
      <c r="I237" s="211" t="n"/>
      <c r="J237" s="211" t="n"/>
      <c r="K237" s="211" t="n"/>
      <c r="L237" s="211" t="n"/>
      <c r="M237" s="211" t="n"/>
      <c r="N237" s="211" t="n"/>
      <c r="O237" s="211" t="n"/>
      <c r="P237" s="211" t="n"/>
      <c r="Q237" s="211" t="n"/>
    </row>
    <row r="238" ht="15.75" customHeight="1" s="140">
      <c r="A238" s="211" t="n"/>
      <c r="B238" s="211" t="n"/>
      <c r="C238" s="359" t="n"/>
      <c r="D238" s="359" t="n"/>
      <c r="E238" s="359" t="n"/>
      <c r="F238" s="211" t="n"/>
      <c r="G238" s="211" t="n"/>
      <c r="H238" s="211" t="n"/>
      <c r="I238" s="211" t="n"/>
      <c r="J238" s="211" t="n"/>
      <c r="K238" s="211" t="n"/>
      <c r="L238" s="211" t="n"/>
      <c r="M238" s="211" t="n"/>
      <c r="N238" s="211" t="n"/>
      <c r="O238" s="211" t="n"/>
      <c r="P238" s="211" t="n"/>
      <c r="Q238" s="211" t="n"/>
    </row>
    <row r="239" ht="15.75" customHeight="1" s="140">
      <c r="A239" s="211" t="n"/>
      <c r="B239" s="211" t="n"/>
      <c r="C239" s="359" t="n"/>
      <c r="D239" s="359" t="n"/>
      <c r="E239" s="359" t="n"/>
      <c r="F239" s="211" t="n"/>
      <c r="G239" s="211" t="n"/>
      <c r="H239" s="211" t="n"/>
      <c r="I239" s="211" t="n"/>
      <c r="J239" s="211" t="n"/>
      <c r="K239" s="211" t="n"/>
      <c r="L239" s="211" t="n"/>
      <c r="M239" s="211" t="n"/>
      <c r="N239" s="211" t="n"/>
      <c r="O239" s="211" t="n"/>
      <c r="P239" s="211" t="n"/>
      <c r="Q239" s="211" t="n"/>
    </row>
    <row r="240" ht="15.75" customHeight="1" s="140">
      <c r="A240" s="211" t="n"/>
      <c r="B240" s="211" t="n"/>
      <c r="C240" s="359" t="n"/>
      <c r="D240" s="359" t="n"/>
      <c r="E240" s="359" t="n"/>
      <c r="F240" s="211" t="n"/>
      <c r="G240" s="211" t="n"/>
      <c r="H240" s="211" t="n"/>
      <c r="I240" s="211" t="n"/>
      <c r="J240" s="211" t="n"/>
      <c r="K240" s="211" t="n"/>
      <c r="L240" s="211" t="n"/>
      <c r="M240" s="211" t="n"/>
      <c r="N240" s="211" t="n"/>
      <c r="O240" s="211" t="n"/>
      <c r="P240" s="211" t="n"/>
      <c r="Q240" s="211" t="n"/>
    </row>
    <row r="241" ht="15.75" customHeight="1" s="140">
      <c r="A241" s="211" t="n"/>
      <c r="B241" s="211" t="n"/>
      <c r="C241" s="359" t="n"/>
      <c r="D241" s="359" t="n"/>
      <c r="E241" s="359" t="n"/>
      <c r="F241" s="211" t="n"/>
      <c r="G241" s="211" t="n"/>
      <c r="H241" s="211" t="n"/>
      <c r="I241" s="211" t="n"/>
      <c r="J241" s="211" t="n"/>
      <c r="K241" s="211" t="n"/>
      <c r="L241" s="211" t="n"/>
      <c r="M241" s="211" t="n"/>
      <c r="N241" s="211" t="n"/>
      <c r="O241" s="211" t="n"/>
      <c r="P241" s="211" t="n"/>
      <c r="Q241" s="211" t="n"/>
    </row>
    <row r="242" ht="15.75" customHeight="1" s="140">
      <c r="A242" s="211" t="n"/>
      <c r="B242" s="211" t="n"/>
      <c r="C242" s="359" t="n"/>
      <c r="D242" s="359" t="n"/>
      <c r="E242" s="359" t="n"/>
      <c r="F242" s="211" t="n"/>
      <c r="G242" s="211" t="n"/>
      <c r="H242" s="211" t="n"/>
      <c r="I242" s="211" t="n"/>
      <c r="J242" s="211" t="n"/>
      <c r="K242" s="211" t="n"/>
      <c r="L242" s="211" t="n"/>
      <c r="M242" s="211" t="n"/>
      <c r="N242" s="211" t="n"/>
      <c r="O242" s="211" t="n"/>
      <c r="P242" s="211" t="n"/>
      <c r="Q242" s="211" t="n"/>
    </row>
    <row r="243" ht="15.75" customHeight="1" s="140">
      <c r="A243" s="211" t="n"/>
      <c r="B243" s="211" t="n"/>
      <c r="C243" s="359" t="n"/>
      <c r="D243" s="359" t="n"/>
      <c r="E243" s="359" t="n"/>
      <c r="F243" s="211" t="n"/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</row>
    <row r="244" ht="15.75" customHeight="1" s="140">
      <c r="A244" s="211" t="n"/>
      <c r="B244" s="211" t="n"/>
      <c r="C244" s="359" t="n"/>
      <c r="D244" s="359" t="n"/>
      <c r="E244" s="359" t="n"/>
      <c r="F244" s="211" t="n"/>
      <c r="G244" s="211" t="n"/>
      <c r="H244" s="211" t="n"/>
      <c r="I244" s="211" t="n"/>
      <c r="J244" s="211" t="n"/>
      <c r="K244" s="211" t="n"/>
      <c r="L244" s="211" t="n"/>
      <c r="M244" s="211" t="n"/>
      <c r="N244" s="211" t="n"/>
      <c r="O244" s="211" t="n"/>
      <c r="P244" s="211" t="n"/>
      <c r="Q244" s="211" t="n"/>
    </row>
    <row r="245" ht="15.75" customHeight="1" s="140">
      <c r="A245" s="211" t="n"/>
      <c r="B245" s="211" t="n"/>
      <c r="C245" s="239" t="n"/>
      <c r="D245" s="239" t="n"/>
      <c r="E245" s="239" t="n"/>
      <c r="F245" s="211" t="n"/>
      <c r="G245" s="211" t="n"/>
      <c r="H245" s="211" t="n"/>
      <c r="I245" s="211" t="n"/>
      <c r="J245" s="211" t="n"/>
      <c r="K245" s="211" t="n"/>
      <c r="L245" s="211" t="n"/>
      <c r="M245" s="211" t="n"/>
      <c r="N245" s="211" t="n"/>
      <c r="O245" s="211" t="n"/>
      <c r="P245" s="211" t="n"/>
      <c r="Q245" s="211" t="n"/>
    </row>
    <row r="246" ht="15.75" customHeight="1" s="140">
      <c r="A246" s="211" t="n"/>
      <c r="B246" s="211" t="n"/>
      <c r="C246" s="239" t="n"/>
      <c r="D246" s="239" t="n"/>
      <c r="E246" s="239" t="n"/>
      <c r="F246" s="211" t="n"/>
      <c r="G246" s="211" t="n"/>
      <c r="H246" s="211" t="n"/>
      <c r="I246" s="211" t="n"/>
      <c r="J246" s="211" t="n"/>
      <c r="K246" s="211" t="n"/>
      <c r="L246" s="211" t="n"/>
      <c r="M246" s="211" t="n"/>
      <c r="N246" s="211" t="n"/>
      <c r="O246" s="211" t="n"/>
      <c r="P246" s="211" t="n"/>
      <c r="Q246" s="211" t="n"/>
    </row>
    <row r="247" ht="15.75" customHeight="1" s="140">
      <c r="A247" s="211" t="n"/>
      <c r="B247" s="211" t="n"/>
      <c r="C247" s="239" t="n"/>
      <c r="D247" s="239" t="n"/>
      <c r="E247" s="239" t="n"/>
      <c r="F247" s="211" t="n"/>
      <c r="G247" s="211" t="n"/>
      <c r="H247" s="211" t="n"/>
      <c r="I247" s="211" t="n"/>
      <c r="J247" s="211" t="n"/>
      <c r="K247" s="211" t="n"/>
      <c r="L247" s="211" t="n"/>
      <c r="M247" s="211" t="n"/>
      <c r="N247" s="211" t="n"/>
      <c r="O247" s="211" t="n"/>
      <c r="P247" s="211" t="n"/>
      <c r="Q247" s="211" t="n"/>
    </row>
    <row r="248" ht="15.75" customHeight="1" s="140">
      <c r="A248" s="211" t="n"/>
      <c r="B248" s="211" t="n"/>
      <c r="C248" s="239" t="n"/>
      <c r="D248" s="239" t="n"/>
      <c r="E248" s="239" t="n"/>
      <c r="F248" s="211" t="n"/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O248" s="211" t="n"/>
      <c r="P248" s="211" t="n"/>
      <c r="Q248" s="211" t="n"/>
    </row>
    <row r="249" ht="15.75" customHeight="1" s="140">
      <c r="A249" s="211" t="n"/>
      <c r="B249" s="211" t="n"/>
      <c r="C249" s="239" t="n"/>
      <c r="D249" s="239" t="n"/>
      <c r="E249" s="239" t="n"/>
      <c r="F249" s="211" t="n"/>
      <c r="G249" s="211" t="n"/>
      <c r="H249" s="211" t="n"/>
      <c r="I249" s="211" t="n"/>
      <c r="J249" s="211" t="n"/>
      <c r="K249" s="211" t="n"/>
      <c r="L249" s="211" t="n"/>
      <c r="M249" s="211" t="n"/>
      <c r="N249" s="211" t="n"/>
      <c r="O249" s="211" t="n"/>
      <c r="P249" s="211" t="n"/>
      <c r="Q249" s="211" t="n"/>
    </row>
    <row r="250" ht="15.75" customHeight="1" s="140">
      <c r="A250" s="211" t="n"/>
      <c r="B250" s="211" t="n"/>
      <c r="C250" s="239" t="n"/>
      <c r="D250" s="239" t="n"/>
      <c r="E250" s="239" t="n"/>
      <c r="F250" s="211" t="n"/>
      <c r="G250" s="211" t="n"/>
      <c r="H250" s="211" t="n"/>
      <c r="I250" s="211" t="n"/>
      <c r="J250" s="211" t="n"/>
      <c r="K250" s="211" t="n"/>
      <c r="L250" s="211" t="n"/>
      <c r="M250" s="211" t="n"/>
      <c r="N250" s="211" t="n"/>
      <c r="O250" s="211" t="n"/>
      <c r="P250" s="211" t="n"/>
      <c r="Q250" s="211" t="n"/>
    </row>
    <row r="251" ht="15.75" customHeight="1" s="140">
      <c r="A251" s="211" t="n"/>
      <c r="B251" s="211" t="n"/>
      <c r="C251" s="239" t="n"/>
      <c r="D251" s="239" t="n"/>
      <c r="E251" s="239" t="n"/>
      <c r="F251" s="211" t="n"/>
      <c r="G251" s="211" t="n"/>
      <c r="H251" s="211" t="n"/>
      <c r="I251" s="211" t="n"/>
      <c r="J251" s="211" t="n"/>
      <c r="K251" s="211" t="n"/>
      <c r="L251" s="211" t="n"/>
      <c r="M251" s="211" t="n"/>
      <c r="N251" s="211" t="n"/>
      <c r="O251" s="211" t="n"/>
      <c r="P251" s="211" t="n"/>
      <c r="Q251" s="211" t="n"/>
    </row>
    <row r="252" ht="15.75" customHeight="1" s="140">
      <c r="A252" s="211" t="n"/>
      <c r="B252" s="211" t="n"/>
      <c r="C252" s="239" t="n"/>
      <c r="D252" s="239" t="n"/>
      <c r="E252" s="239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</row>
    <row r="253" ht="15.75" customHeight="1" s="140">
      <c r="A253" s="211" t="n"/>
      <c r="B253" s="211" t="n"/>
      <c r="C253" s="239" t="n"/>
      <c r="D253" s="239" t="n"/>
      <c r="E253" s="239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</row>
    <row r="254" ht="15.75" customHeight="1" s="140">
      <c r="A254" s="211" t="n"/>
      <c r="B254" s="211" t="n"/>
      <c r="C254" s="239" t="n"/>
      <c r="D254" s="239" t="n"/>
      <c r="E254" s="239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</row>
    <row r="255" ht="15.75" customHeight="1" s="140">
      <c r="A255" s="211" t="n"/>
      <c r="B255" s="211" t="n"/>
      <c r="C255" s="239" t="n"/>
      <c r="D255" s="239" t="n"/>
      <c r="E255" s="239" t="n"/>
      <c r="F255" s="211" t="n"/>
      <c r="G255" s="211" t="n"/>
      <c r="H255" s="211" t="n"/>
      <c r="I255" s="211" t="n"/>
      <c r="J255" s="211" t="n"/>
      <c r="K255" s="211" t="n"/>
      <c r="L255" s="211" t="n"/>
      <c r="M255" s="211" t="n"/>
      <c r="N255" s="211" t="n"/>
      <c r="O255" s="211" t="n"/>
      <c r="P255" s="211" t="n"/>
      <c r="Q255" s="211" t="n"/>
    </row>
    <row r="256" ht="15.75" customHeight="1" s="140">
      <c r="A256" s="211" t="n"/>
      <c r="B256" s="211" t="n"/>
      <c r="C256" s="239" t="n"/>
      <c r="D256" s="239" t="n"/>
      <c r="E256" s="239" t="n"/>
      <c r="F256" s="211" t="n"/>
      <c r="G256" s="211" t="n"/>
      <c r="H256" s="211" t="n"/>
      <c r="I256" s="211" t="n"/>
      <c r="J256" s="211" t="n"/>
      <c r="K256" s="211" t="n"/>
      <c r="L256" s="211" t="n"/>
      <c r="M256" s="211" t="n"/>
      <c r="N256" s="211" t="n"/>
      <c r="O256" s="211" t="n"/>
      <c r="P256" s="211" t="n"/>
      <c r="Q256" s="211" t="n"/>
    </row>
    <row r="257" ht="15.75" customHeight="1" s="140">
      <c r="A257" s="211" t="n"/>
      <c r="B257" s="211" t="n"/>
      <c r="C257" s="239" t="n"/>
      <c r="D257" s="239" t="n"/>
      <c r="E257" s="239" t="n"/>
      <c r="F257" s="211" t="n"/>
      <c r="G257" s="211" t="n"/>
      <c r="H257" s="211" t="n"/>
      <c r="I257" s="211" t="n"/>
      <c r="J257" s="211" t="n"/>
      <c r="K257" s="211" t="n"/>
      <c r="L257" s="211" t="n"/>
      <c r="M257" s="211" t="n"/>
      <c r="N257" s="211" t="n"/>
      <c r="O257" s="211" t="n"/>
      <c r="P257" s="211" t="n"/>
      <c r="Q257" s="211" t="n"/>
    </row>
    <row r="258" ht="15.75" customHeight="1" s="140">
      <c r="A258" s="211" t="n"/>
      <c r="B258" s="211" t="n"/>
      <c r="C258" s="239" t="n"/>
      <c r="D258" s="239" t="n"/>
      <c r="E258" s="239" t="n"/>
      <c r="F258" s="211" t="n"/>
      <c r="G258" s="211" t="n"/>
      <c r="H258" s="211" t="n"/>
      <c r="I258" s="211" t="n"/>
      <c r="J258" s="211" t="n"/>
      <c r="K258" s="211" t="n"/>
      <c r="L258" s="211" t="n"/>
      <c r="M258" s="211" t="n"/>
      <c r="N258" s="211" t="n"/>
      <c r="O258" s="211" t="n"/>
      <c r="P258" s="211" t="n"/>
      <c r="Q258" s="211" t="n"/>
    </row>
    <row r="259" ht="15.75" customHeight="1" s="140">
      <c r="A259" s="211" t="n"/>
      <c r="B259" s="211" t="n"/>
      <c r="C259" s="239" t="n"/>
      <c r="D259" s="239" t="n"/>
      <c r="E259" s="239" t="n"/>
      <c r="F259" s="211" t="n"/>
      <c r="G259" s="211" t="n"/>
      <c r="H259" s="211" t="n"/>
      <c r="I259" s="211" t="n"/>
      <c r="J259" s="211" t="n"/>
      <c r="K259" s="211" t="n"/>
      <c r="L259" s="211" t="n"/>
      <c r="M259" s="211" t="n"/>
      <c r="N259" s="211" t="n"/>
      <c r="O259" s="211" t="n"/>
      <c r="P259" s="211" t="n"/>
      <c r="Q259" s="211" t="n"/>
    </row>
    <row r="260" ht="15.75" customHeight="1" s="140">
      <c r="A260" s="211" t="n"/>
      <c r="B260" s="211" t="n"/>
      <c r="C260" s="239" t="n"/>
      <c r="D260" s="239" t="n"/>
      <c r="E260" s="239" t="n"/>
      <c r="F260" s="211" t="n"/>
      <c r="G260" s="211" t="n"/>
      <c r="H260" s="211" t="n"/>
      <c r="I260" s="211" t="n"/>
      <c r="J260" s="211" t="n"/>
      <c r="K260" s="211" t="n"/>
      <c r="L260" s="211" t="n"/>
      <c r="M260" s="211" t="n"/>
      <c r="N260" s="211" t="n"/>
      <c r="O260" s="211" t="n"/>
      <c r="P260" s="211" t="n"/>
      <c r="Q260" s="211" t="n"/>
    </row>
    <row r="261" ht="15.75" customHeight="1" s="140">
      <c r="A261" s="211" t="n"/>
      <c r="B261" s="211" t="n"/>
      <c r="C261" s="239" t="n"/>
      <c r="D261" s="239" t="n"/>
      <c r="E261" s="239" t="n"/>
      <c r="F261" s="211" t="n"/>
      <c r="G261" s="211" t="n"/>
      <c r="H261" s="211" t="n"/>
      <c r="I261" s="211" t="n"/>
      <c r="J261" s="211" t="n"/>
      <c r="K261" s="211" t="n"/>
      <c r="L261" s="211" t="n"/>
      <c r="M261" s="211" t="n"/>
      <c r="N261" s="211" t="n"/>
      <c r="O261" s="211" t="n"/>
      <c r="P261" s="211" t="n"/>
      <c r="Q261" s="211" t="n"/>
    </row>
    <row r="262" ht="15.75" customHeight="1" s="140">
      <c r="A262" s="211" t="n"/>
      <c r="B262" s="211" t="n"/>
      <c r="C262" s="239" t="n"/>
      <c r="D262" s="239" t="n"/>
      <c r="E262" s="239" t="n"/>
      <c r="F262" s="211" t="n"/>
      <c r="G262" s="211" t="n"/>
      <c r="H262" s="211" t="n"/>
      <c r="I262" s="211" t="n"/>
      <c r="J262" s="211" t="n"/>
      <c r="K262" s="211" t="n"/>
      <c r="L262" s="211" t="n"/>
      <c r="M262" s="211" t="n"/>
      <c r="N262" s="211" t="n"/>
      <c r="O262" s="211" t="n"/>
      <c r="P262" s="211" t="n"/>
      <c r="Q262" s="211" t="n"/>
    </row>
    <row r="263" ht="15.75" customHeight="1" s="140">
      <c r="A263" s="211" t="n"/>
      <c r="B263" s="211" t="n"/>
      <c r="C263" s="239" t="n"/>
      <c r="D263" s="239" t="n"/>
      <c r="E263" s="239" t="n"/>
      <c r="F263" s="211" t="n"/>
      <c r="G263" s="211" t="n"/>
      <c r="H263" s="211" t="n"/>
      <c r="I263" s="211" t="n"/>
      <c r="J263" s="211" t="n"/>
      <c r="K263" s="211" t="n"/>
      <c r="L263" s="211" t="n"/>
      <c r="M263" s="211" t="n"/>
      <c r="N263" s="211" t="n"/>
      <c r="O263" s="211" t="n"/>
      <c r="P263" s="211" t="n"/>
      <c r="Q263" s="211" t="n"/>
    </row>
    <row r="264" ht="15.75" customHeight="1" s="140">
      <c r="A264" s="211" t="n"/>
      <c r="B264" s="211" t="n"/>
      <c r="C264" s="239" t="n"/>
      <c r="D264" s="239" t="n"/>
      <c r="E264" s="239" t="n"/>
      <c r="F264" s="211" t="n"/>
      <c r="G264" s="211" t="n"/>
      <c r="H264" s="211" t="n"/>
      <c r="I264" s="211" t="n"/>
      <c r="J264" s="211" t="n"/>
      <c r="K264" s="211" t="n"/>
      <c r="L264" s="211" t="n"/>
      <c r="M264" s="211" t="n"/>
      <c r="N264" s="211" t="n"/>
      <c r="O264" s="211" t="n"/>
      <c r="P264" s="211" t="n"/>
      <c r="Q264" s="211" t="n"/>
    </row>
    <row r="265" ht="15.75" customHeight="1" s="140">
      <c r="A265" s="211" t="n"/>
      <c r="B265" s="211" t="n"/>
      <c r="C265" s="239" t="n"/>
      <c r="D265" s="239" t="n"/>
      <c r="E265" s="239" t="n"/>
      <c r="F265" s="211" t="n"/>
      <c r="G265" s="211" t="n"/>
      <c r="H265" s="211" t="n"/>
      <c r="I265" s="211" t="n"/>
      <c r="J265" s="211" t="n"/>
      <c r="K265" s="211" t="n"/>
      <c r="L265" s="211" t="n"/>
      <c r="M265" s="211" t="n"/>
      <c r="N265" s="211" t="n"/>
      <c r="O265" s="211" t="n"/>
      <c r="P265" s="211" t="n"/>
      <c r="Q265" s="211" t="n"/>
    </row>
    <row r="266" ht="15.75" customHeight="1" s="140">
      <c r="A266" s="211" t="n"/>
      <c r="B266" s="211" t="n"/>
      <c r="C266" s="239" t="n"/>
      <c r="D266" s="239" t="n"/>
      <c r="E266" s="239" t="n"/>
      <c r="F266" s="211" t="n"/>
      <c r="G266" s="211" t="n"/>
      <c r="H266" s="211" t="n"/>
      <c r="I266" s="211" t="n"/>
      <c r="J266" s="211" t="n"/>
      <c r="K266" s="211" t="n"/>
      <c r="L266" s="211" t="n"/>
      <c r="M266" s="211" t="n"/>
      <c r="N266" s="211" t="n"/>
      <c r="O266" s="211" t="n"/>
      <c r="P266" s="211" t="n"/>
      <c r="Q266" s="211" t="n"/>
    </row>
    <row r="267" ht="15.75" customHeight="1" s="140">
      <c r="A267" s="211" t="n"/>
      <c r="B267" s="211" t="n"/>
      <c r="C267" s="239" t="n"/>
      <c r="D267" s="239" t="n"/>
      <c r="E267" s="239" t="n"/>
      <c r="F267" s="211" t="n"/>
      <c r="G267" s="211" t="n"/>
      <c r="H267" s="211" t="n"/>
      <c r="I267" s="211" t="n"/>
      <c r="J267" s="211" t="n"/>
      <c r="K267" s="211" t="n"/>
      <c r="L267" s="211" t="n"/>
      <c r="M267" s="211" t="n"/>
      <c r="N267" s="211" t="n"/>
      <c r="O267" s="211" t="n"/>
      <c r="P267" s="211" t="n"/>
      <c r="Q267" s="211" t="n"/>
    </row>
    <row r="268" ht="15.75" customHeight="1" s="140">
      <c r="A268" s="211" t="n"/>
      <c r="B268" s="211" t="n"/>
      <c r="C268" s="239" t="n"/>
      <c r="D268" s="239" t="n"/>
      <c r="E268" s="239" t="n"/>
      <c r="F268" s="211" t="n"/>
      <c r="G268" s="211" t="n"/>
      <c r="H268" s="211" t="n"/>
      <c r="I268" s="211" t="n"/>
      <c r="J268" s="211" t="n"/>
      <c r="K268" s="211" t="n"/>
      <c r="L268" s="211" t="n"/>
      <c r="M268" s="211" t="n"/>
      <c r="N268" s="211" t="n"/>
      <c r="O268" s="211" t="n"/>
      <c r="P268" s="211" t="n"/>
      <c r="Q268" s="211" t="n"/>
    </row>
    <row r="269" ht="15.75" customHeight="1" s="140">
      <c r="A269" s="211" t="n"/>
      <c r="B269" s="211" t="n"/>
      <c r="C269" s="239" t="n"/>
      <c r="D269" s="239" t="n"/>
      <c r="E269" s="239" t="n"/>
      <c r="F269" s="211" t="n"/>
      <c r="G269" s="211" t="n"/>
      <c r="H269" s="211" t="n"/>
      <c r="I269" s="211" t="n"/>
      <c r="J269" s="211" t="n"/>
      <c r="K269" s="211" t="n"/>
      <c r="L269" s="211" t="n"/>
      <c r="M269" s="211" t="n"/>
      <c r="N269" s="211" t="n"/>
      <c r="O269" s="211" t="n"/>
      <c r="P269" s="211" t="n"/>
      <c r="Q269" s="211" t="n"/>
    </row>
    <row r="270" ht="15.75" customHeight="1" s="140">
      <c r="A270" s="211" t="n"/>
      <c r="B270" s="211" t="n"/>
      <c r="C270" s="239" t="n"/>
      <c r="D270" s="239" t="n"/>
      <c r="E270" s="239" t="n"/>
      <c r="F270" s="211" t="n"/>
      <c r="G270" s="211" t="n"/>
      <c r="H270" s="211" t="n"/>
      <c r="I270" s="211" t="n"/>
      <c r="J270" s="211" t="n"/>
      <c r="K270" s="211" t="n"/>
      <c r="L270" s="211" t="n"/>
      <c r="M270" s="211" t="n"/>
      <c r="N270" s="211" t="n"/>
      <c r="O270" s="211" t="n"/>
      <c r="P270" s="211" t="n"/>
      <c r="Q270" s="211" t="n"/>
    </row>
    <row r="271" ht="15.75" customHeight="1" s="140">
      <c r="A271" s="211" t="n"/>
      <c r="B271" s="211" t="n"/>
      <c r="C271" s="239" t="n"/>
      <c r="D271" s="239" t="n"/>
      <c r="E271" s="239" t="n"/>
      <c r="F271" s="211" t="n"/>
      <c r="G271" s="211" t="n"/>
      <c r="H271" s="211" t="n"/>
      <c r="I271" s="211" t="n"/>
      <c r="J271" s="211" t="n"/>
      <c r="K271" s="211" t="n"/>
      <c r="L271" s="211" t="n"/>
      <c r="M271" s="211" t="n"/>
      <c r="N271" s="211" t="n"/>
      <c r="O271" s="211" t="n"/>
      <c r="P271" s="211" t="n"/>
      <c r="Q271" s="211" t="n"/>
    </row>
    <row r="272" ht="15.75" customHeight="1" s="140">
      <c r="A272" s="211" t="n"/>
      <c r="B272" s="211" t="n"/>
      <c r="C272" s="239" t="n"/>
      <c r="D272" s="239" t="n"/>
      <c r="E272" s="239" t="n"/>
      <c r="F272" s="211" t="n"/>
      <c r="G272" s="211" t="n"/>
      <c r="H272" s="211" t="n"/>
      <c r="I272" s="211" t="n"/>
      <c r="J272" s="211" t="n"/>
      <c r="K272" s="211" t="n"/>
      <c r="L272" s="211" t="n"/>
      <c r="M272" s="211" t="n"/>
      <c r="N272" s="211" t="n"/>
      <c r="O272" s="211" t="n"/>
      <c r="P272" s="211" t="n"/>
      <c r="Q272" s="211" t="n"/>
    </row>
    <row r="273" ht="15.75" customHeight="1" s="140">
      <c r="A273" s="211" t="n"/>
      <c r="B273" s="211" t="n"/>
      <c r="C273" s="239" t="n"/>
      <c r="D273" s="239" t="n"/>
      <c r="E273" s="239" t="n"/>
      <c r="F273" s="211" t="n"/>
      <c r="G273" s="211" t="n"/>
      <c r="H273" s="211" t="n"/>
      <c r="I273" s="211" t="n"/>
      <c r="J273" s="211" t="n"/>
      <c r="K273" s="211" t="n"/>
      <c r="L273" s="211" t="n"/>
      <c r="M273" s="211" t="n"/>
      <c r="N273" s="211" t="n"/>
      <c r="O273" s="211" t="n"/>
      <c r="P273" s="211" t="n"/>
      <c r="Q273" s="211" t="n"/>
    </row>
    <row r="274" ht="15.75" customHeight="1" s="140">
      <c r="A274" s="211" t="n"/>
      <c r="B274" s="211" t="n"/>
      <c r="C274" s="239" t="n"/>
      <c r="D274" s="239" t="n"/>
      <c r="E274" s="239" t="n"/>
      <c r="F274" s="211" t="n"/>
      <c r="G274" s="211" t="n"/>
      <c r="H274" s="211" t="n"/>
      <c r="I274" s="211" t="n"/>
      <c r="J274" s="211" t="n"/>
      <c r="K274" s="211" t="n"/>
      <c r="L274" s="211" t="n"/>
      <c r="M274" s="211" t="n"/>
      <c r="N274" s="211" t="n"/>
      <c r="O274" s="211" t="n"/>
      <c r="P274" s="211" t="n"/>
      <c r="Q274" s="211" t="n"/>
    </row>
    <row r="275" ht="15.75" customHeight="1" s="140">
      <c r="A275" s="211" t="n"/>
      <c r="B275" s="211" t="n"/>
      <c r="C275" s="239" t="n"/>
      <c r="D275" s="239" t="n"/>
      <c r="E275" s="239" t="n"/>
      <c r="F275" s="211" t="n"/>
      <c r="G275" s="211" t="n"/>
      <c r="H275" s="211" t="n"/>
      <c r="I275" s="211" t="n"/>
      <c r="J275" s="211" t="n"/>
      <c r="K275" s="211" t="n"/>
      <c r="L275" s="211" t="n"/>
      <c r="M275" s="211" t="n"/>
      <c r="N275" s="211" t="n"/>
      <c r="O275" s="211" t="n"/>
      <c r="P275" s="211" t="n"/>
      <c r="Q275" s="211" t="n"/>
    </row>
    <row r="276" ht="15.75" customHeight="1" s="140">
      <c r="A276" s="211" t="n"/>
      <c r="B276" s="211" t="n"/>
      <c r="C276" s="239" t="n"/>
      <c r="D276" s="239" t="n"/>
      <c r="E276" s="239" t="n"/>
      <c r="F276" s="211" t="n"/>
      <c r="G276" s="211" t="n"/>
      <c r="H276" s="211" t="n"/>
      <c r="I276" s="211" t="n"/>
      <c r="J276" s="211" t="n"/>
      <c r="K276" s="211" t="n"/>
      <c r="L276" s="211" t="n"/>
      <c r="M276" s="211" t="n"/>
      <c r="N276" s="211" t="n"/>
      <c r="O276" s="211" t="n"/>
      <c r="P276" s="211" t="n"/>
      <c r="Q276" s="211" t="n"/>
    </row>
    <row r="277" ht="15.75" customHeight="1" s="140">
      <c r="A277" s="211" t="n"/>
      <c r="B277" s="211" t="n"/>
      <c r="C277" s="239" t="n"/>
      <c r="D277" s="239" t="n"/>
      <c r="E277" s="239" t="n"/>
      <c r="F277" s="211" t="n"/>
      <c r="G277" s="211" t="n"/>
      <c r="H277" s="211" t="n"/>
      <c r="I277" s="211" t="n"/>
      <c r="J277" s="211" t="n"/>
      <c r="K277" s="211" t="n"/>
      <c r="L277" s="211" t="n"/>
      <c r="M277" s="211" t="n"/>
      <c r="N277" s="211" t="n"/>
      <c r="O277" s="211" t="n"/>
      <c r="P277" s="211" t="n"/>
      <c r="Q277" s="211" t="n"/>
    </row>
    <row r="278" ht="15.75" customHeight="1" s="140">
      <c r="A278" s="211" t="n"/>
      <c r="B278" s="211" t="n"/>
      <c r="C278" s="239" t="n"/>
      <c r="D278" s="239" t="n"/>
      <c r="E278" s="239" t="n"/>
      <c r="F278" s="211" t="n"/>
      <c r="G278" s="211" t="n"/>
      <c r="H278" s="211" t="n"/>
      <c r="I278" s="211" t="n"/>
      <c r="J278" s="211" t="n"/>
      <c r="K278" s="211" t="n"/>
      <c r="L278" s="211" t="n"/>
      <c r="M278" s="211" t="n"/>
      <c r="N278" s="211" t="n"/>
      <c r="O278" s="211" t="n"/>
      <c r="P278" s="211" t="n"/>
      <c r="Q278" s="211" t="n"/>
    </row>
    <row r="279" ht="15.75" customHeight="1" s="140">
      <c r="A279" s="211" t="n"/>
      <c r="B279" s="211" t="n"/>
      <c r="C279" s="239" t="n"/>
      <c r="D279" s="239" t="n"/>
      <c r="E279" s="239" t="n"/>
      <c r="F279" s="211" t="n"/>
      <c r="G279" s="211" t="n"/>
      <c r="H279" s="211" t="n"/>
      <c r="I279" s="211" t="n"/>
      <c r="J279" s="211" t="n"/>
      <c r="K279" s="211" t="n"/>
      <c r="L279" s="211" t="n"/>
      <c r="M279" s="211" t="n"/>
      <c r="N279" s="211" t="n"/>
      <c r="O279" s="211" t="n"/>
      <c r="P279" s="211" t="n"/>
      <c r="Q279" s="211" t="n"/>
    </row>
    <row r="280" ht="15.75" customHeight="1" s="140">
      <c r="A280" s="211" t="n"/>
      <c r="B280" s="211" t="n"/>
      <c r="C280" s="239" t="n"/>
      <c r="D280" s="239" t="n"/>
      <c r="E280" s="239" t="n"/>
      <c r="F280" s="211" t="n"/>
      <c r="G280" s="211" t="n"/>
      <c r="H280" s="211" t="n"/>
      <c r="I280" s="211" t="n"/>
      <c r="J280" s="211" t="n"/>
      <c r="K280" s="211" t="n"/>
      <c r="L280" s="211" t="n"/>
      <c r="M280" s="211" t="n"/>
      <c r="N280" s="211" t="n"/>
      <c r="O280" s="211" t="n"/>
      <c r="P280" s="211" t="n"/>
      <c r="Q280" s="211" t="n"/>
    </row>
    <row r="281" ht="15.75" customHeight="1" s="140">
      <c r="A281" s="211" t="n"/>
      <c r="B281" s="211" t="n"/>
      <c r="C281" s="239" t="n"/>
      <c r="D281" s="239" t="n"/>
      <c r="E281" s="239" t="n"/>
      <c r="F281" s="211" t="n"/>
      <c r="G281" s="211" t="n"/>
      <c r="H281" s="211" t="n"/>
      <c r="I281" s="211" t="n"/>
      <c r="J281" s="211" t="n"/>
      <c r="K281" s="211" t="n"/>
      <c r="L281" s="211" t="n"/>
      <c r="M281" s="211" t="n"/>
      <c r="N281" s="211" t="n"/>
      <c r="O281" s="211" t="n"/>
      <c r="P281" s="211" t="n"/>
      <c r="Q281" s="211" t="n"/>
    </row>
    <row r="282" ht="15.75" customHeight="1" s="140">
      <c r="A282" s="211" t="n"/>
      <c r="B282" s="211" t="n"/>
      <c r="C282" s="239" t="n"/>
      <c r="D282" s="239" t="n"/>
      <c r="E282" s="239" t="n"/>
      <c r="F282" s="211" t="n"/>
      <c r="G282" s="211" t="n"/>
      <c r="H282" s="211" t="n"/>
      <c r="I282" s="211" t="n"/>
      <c r="J282" s="211" t="n"/>
      <c r="K282" s="211" t="n"/>
      <c r="L282" s="211" t="n"/>
      <c r="M282" s="211" t="n"/>
      <c r="N282" s="211" t="n"/>
      <c r="O282" s="211" t="n"/>
      <c r="P282" s="211" t="n"/>
      <c r="Q282" s="211" t="n"/>
    </row>
    <row r="283" ht="15.75" customHeight="1" s="140">
      <c r="A283" s="211" t="n"/>
      <c r="B283" s="211" t="n"/>
      <c r="C283" s="239" t="n"/>
      <c r="D283" s="239" t="n"/>
      <c r="E283" s="239" t="n"/>
      <c r="F283" s="211" t="n"/>
      <c r="G283" s="211" t="n"/>
      <c r="H283" s="211" t="n"/>
      <c r="I283" s="211" t="n"/>
      <c r="J283" s="211" t="n"/>
      <c r="K283" s="211" t="n"/>
      <c r="L283" s="211" t="n"/>
      <c r="M283" s="211" t="n"/>
      <c r="N283" s="211" t="n"/>
      <c r="O283" s="211" t="n"/>
      <c r="P283" s="211" t="n"/>
      <c r="Q283" s="211" t="n"/>
    </row>
    <row r="284" ht="15.75" customHeight="1" s="140">
      <c r="A284" s="211" t="n"/>
      <c r="B284" s="211" t="n"/>
      <c r="C284" s="239" t="n"/>
      <c r="D284" s="239" t="n"/>
      <c r="E284" s="239" t="n"/>
      <c r="F284" s="211" t="n"/>
      <c r="G284" s="211" t="n"/>
      <c r="H284" s="211" t="n"/>
      <c r="I284" s="211" t="n"/>
      <c r="J284" s="211" t="n"/>
      <c r="K284" s="211" t="n"/>
      <c r="L284" s="211" t="n"/>
      <c r="M284" s="211" t="n"/>
      <c r="N284" s="211" t="n"/>
      <c r="O284" s="211" t="n"/>
      <c r="P284" s="211" t="n"/>
      <c r="Q284" s="211" t="n"/>
    </row>
    <row r="285" ht="15.75" customHeight="1" s="140">
      <c r="A285" s="211" t="n"/>
      <c r="B285" s="211" t="n"/>
      <c r="C285" s="239" t="n"/>
      <c r="D285" s="239" t="n"/>
      <c r="E285" s="239" t="n"/>
      <c r="F285" s="211" t="n"/>
      <c r="G285" s="211" t="n"/>
      <c r="H285" s="211" t="n"/>
      <c r="I285" s="211" t="n"/>
      <c r="J285" s="211" t="n"/>
      <c r="K285" s="211" t="n"/>
      <c r="L285" s="211" t="n"/>
      <c r="M285" s="211" t="n"/>
      <c r="N285" s="211" t="n"/>
      <c r="O285" s="211" t="n"/>
      <c r="P285" s="211" t="n"/>
      <c r="Q285" s="211" t="n"/>
    </row>
    <row r="286" ht="15.75" customHeight="1" s="140">
      <c r="A286" s="211" t="n"/>
      <c r="B286" s="211" t="n"/>
      <c r="C286" s="239" t="n"/>
      <c r="D286" s="239" t="n"/>
      <c r="E286" s="239" t="n"/>
      <c r="F286" s="211" t="n"/>
      <c r="G286" s="211" t="n"/>
      <c r="H286" s="211" t="n"/>
      <c r="I286" s="211" t="n"/>
      <c r="J286" s="211" t="n"/>
      <c r="K286" s="211" t="n"/>
      <c r="L286" s="211" t="n"/>
      <c r="M286" s="211" t="n"/>
      <c r="N286" s="211" t="n"/>
      <c r="O286" s="211" t="n"/>
      <c r="P286" s="211" t="n"/>
      <c r="Q286" s="211" t="n"/>
    </row>
    <row r="287" ht="15.75" customHeight="1" s="140">
      <c r="A287" s="211" t="n"/>
      <c r="B287" s="211" t="n"/>
      <c r="C287" s="239" t="n"/>
      <c r="D287" s="239" t="n"/>
      <c r="E287" s="239" t="n"/>
      <c r="F287" s="211" t="n"/>
      <c r="G287" s="211" t="n"/>
      <c r="H287" s="211" t="n"/>
      <c r="I287" s="211" t="n"/>
      <c r="J287" s="211" t="n"/>
      <c r="K287" s="211" t="n"/>
      <c r="L287" s="211" t="n"/>
      <c r="M287" s="211" t="n"/>
      <c r="N287" s="211" t="n"/>
      <c r="O287" s="211" t="n"/>
      <c r="P287" s="211" t="n"/>
      <c r="Q287" s="211" t="n"/>
    </row>
    <row r="288" ht="15.75" customHeight="1" s="140">
      <c r="A288" s="211" t="n"/>
      <c r="B288" s="211" t="n"/>
      <c r="C288" s="239" t="n"/>
      <c r="D288" s="239" t="n"/>
      <c r="E288" s="239" t="n"/>
      <c r="F288" s="211" t="n"/>
      <c r="G288" s="211" t="n"/>
      <c r="H288" s="211" t="n"/>
      <c r="I288" s="211" t="n"/>
      <c r="J288" s="211" t="n"/>
      <c r="K288" s="211" t="n"/>
      <c r="L288" s="211" t="n"/>
      <c r="M288" s="211" t="n"/>
      <c r="N288" s="211" t="n"/>
      <c r="O288" s="211" t="n"/>
      <c r="P288" s="211" t="n"/>
      <c r="Q288" s="211" t="n"/>
    </row>
    <row r="289" ht="15.75" customHeight="1" s="140">
      <c r="A289" s="211" t="n"/>
      <c r="B289" s="211" t="n"/>
      <c r="C289" s="239" t="n"/>
      <c r="D289" s="239" t="n"/>
      <c r="E289" s="239" t="n"/>
      <c r="F289" s="211" t="n"/>
      <c r="G289" s="211" t="n"/>
      <c r="H289" s="211" t="n"/>
      <c r="I289" s="211" t="n"/>
      <c r="J289" s="211" t="n"/>
      <c r="K289" s="211" t="n"/>
      <c r="L289" s="211" t="n"/>
      <c r="M289" s="211" t="n"/>
      <c r="N289" s="211" t="n"/>
      <c r="O289" s="211" t="n"/>
      <c r="P289" s="211" t="n"/>
      <c r="Q289" s="211" t="n"/>
    </row>
    <row r="290" ht="15.75" customHeight="1" s="140">
      <c r="A290" s="211" t="n"/>
      <c r="B290" s="211" t="n"/>
      <c r="C290" s="239" t="n"/>
      <c r="D290" s="239" t="n"/>
      <c r="E290" s="239" t="n"/>
      <c r="F290" s="211" t="n"/>
      <c r="G290" s="211" t="n"/>
      <c r="H290" s="211" t="n"/>
      <c r="I290" s="211" t="n"/>
      <c r="J290" s="211" t="n"/>
      <c r="K290" s="211" t="n"/>
      <c r="L290" s="211" t="n"/>
      <c r="M290" s="211" t="n"/>
      <c r="N290" s="211" t="n"/>
      <c r="O290" s="211" t="n"/>
      <c r="P290" s="211" t="n"/>
      <c r="Q290" s="211" t="n"/>
    </row>
    <row r="291" ht="15.75" customHeight="1" s="140">
      <c r="A291" s="211" t="n"/>
      <c r="B291" s="211" t="n"/>
      <c r="C291" s="239" t="n"/>
      <c r="D291" s="239" t="n"/>
      <c r="E291" s="239" t="n"/>
      <c r="F291" s="211" t="n"/>
      <c r="G291" s="211" t="n"/>
      <c r="H291" s="211" t="n"/>
      <c r="I291" s="211" t="n"/>
      <c r="J291" s="211" t="n"/>
      <c r="K291" s="211" t="n"/>
      <c r="L291" s="211" t="n"/>
      <c r="M291" s="211" t="n"/>
      <c r="N291" s="211" t="n"/>
      <c r="O291" s="211" t="n"/>
      <c r="P291" s="211" t="n"/>
      <c r="Q291" s="211" t="n"/>
    </row>
    <row r="292" ht="15.75" customHeight="1" s="140">
      <c r="A292" s="211" t="n"/>
      <c r="B292" s="211" t="n"/>
      <c r="C292" s="239" t="n"/>
      <c r="D292" s="239" t="n"/>
      <c r="E292" s="239" t="n"/>
      <c r="F292" s="211" t="n"/>
      <c r="G292" s="211" t="n"/>
      <c r="H292" s="211" t="n"/>
      <c r="I292" s="211" t="n"/>
      <c r="J292" s="211" t="n"/>
      <c r="K292" s="211" t="n"/>
      <c r="L292" s="211" t="n"/>
      <c r="M292" s="211" t="n"/>
      <c r="N292" s="211" t="n"/>
      <c r="O292" s="211" t="n"/>
      <c r="P292" s="211" t="n"/>
      <c r="Q292" s="211" t="n"/>
    </row>
    <row r="293" ht="15.75" customHeight="1" s="140">
      <c r="A293" s="211" t="n"/>
      <c r="B293" s="211" t="n"/>
      <c r="C293" s="239" t="n"/>
      <c r="D293" s="239" t="n"/>
      <c r="E293" s="239" t="n"/>
      <c r="F293" s="211" t="n"/>
      <c r="G293" s="211" t="n"/>
      <c r="H293" s="211" t="n"/>
      <c r="I293" s="211" t="n"/>
      <c r="J293" s="211" t="n"/>
      <c r="K293" s="211" t="n"/>
      <c r="L293" s="211" t="n"/>
      <c r="M293" s="211" t="n"/>
      <c r="N293" s="211" t="n"/>
      <c r="O293" s="211" t="n"/>
      <c r="P293" s="211" t="n"/>
      <c r="Q293" s="211" t="n"/>
    </row>
    <row r="294" ht="15.75" customHeight="1" s="140">
      <c r="A294" s="211" t="n"/>
      <c r="B294" s="211" t="n"/>
      <c r="C294" s="239" t="n"/>
      <c r="D294" s="239" t="n"/>
      <c r="E294" s="239" t="n"/>
      <c r="F294" s="211" t="n"/>
      <c r="G294" s="211" t="n"/>
      <c r="H294" s="211" t="n"/>
      <c r="I294" s="211" t="n"/>
      <c r="J294" s="211" t="n"/>
      <c r="K294" s="211" t="n"/>
      <c r="L294" s="211" t="n"/>
      <c r="M294" s="211" t="n"/>
      <c r="N294" s="211" t="n"/>
      <c r="O294" s="211" t="n"/>
      <c r="P294" s="211" t="n"/>
      <c r="Q294" s="211" t="n"/>
    </row>
    <row r="295" ht="15.75" customHeight="1" s="140">
      <c r="A295" s="211" t="n"/>
      <c r="B295" s="211" t="n"/>
      <c r="C295" s="239" t="n"/>
      <c r="D295" s="239" t="n"/>
      <c r="E295" s="239" t="n"/>
      <c r="F295" s="211" t="n"/>
      <c r="G295" s="211" t="n"/>
      <c r="H295" s="211" t="n"/>
      <c r="I295" s="211" t="n"/>
      <c r="J295" s="211" t="n"/>
      <c r="K295" s="211" t="n"/>
      <c r="L295" s="211" t="n"/>
      <c r="M295" s="211" t="n"/>
      <c r="N295" s="211" t="n"/>
      <c r="O295" s="211" t="n"/>
      <c r="P295" s="211" t="n"/>
      <c r="Q295" s="211" t="n"/>
    </row>
    <row r="296" ht="15.75" customHeight="1" s="140">
      <c r="A296" s="211" t="n"/>
      <c r="B296" s="211" t="n"/>
      <c r="C296" s="239" t="n"/>
      <c r="D296" s="239" t="n"/>
      <c r="E296" s="239" t="n"/>
      <c r="F296" s="211" t="n"/>
      <c r="G296" s="211" t="n"/>
      <c r="H296" s="211" t="n"/>
      <c r="I296" s="211" t="n"/>
      <c r="J296" s="211" t="n"/>
      <c r="K296" s="211" t="n"/>
      <c r="L296" s="211" t="n"/>
      <c r="M296" s="211" t="n"/>
      <c r="N296" s="211" t="n"/>
      <c r="O296" s="211" t="n"/>
      <c r="P296" s="211" t="n"/>
      <c r="Q296" s="211" t="n"/>
    </row>
    <row r="297" ht="15.75" customHeight="1" s="140">
      <c r="A297" s="211" t="n"/>
      <c r="B297" s="211" t="n"/>
      <c r="C297" s="239" t="n"/>
      <c r="D297" s="239" t="n"/>
      <c r="E297" s="239" t="n"/>
      <c r="F297" s="211" t="n"/>
      <c r="G297" s="211" t="n"/>
      <c r="H297" s="211" t="n"/>
      <c r="I297" s="211" t="n"/>
      <c r="J297" s="211" t="n"/>
      <c r="K297" s="211" t="n"/>
      <c r="L297" s="211" t="n"/>
      <c r="M297" s="211" t="n"/>
      <c r="N297" s="211" t="n"/>
      <c r="O297" s="211" t="n"/>
      <c r="P297" s="211" t="n"/>
      <c r="Q297" s="211" t="n"/>
    </row>
    <row r="298" ht="15.75" customHeight="1" s="140">
      <c r="A298" s="211" t="n"/>
      <c r="B298" s="211" t="n"/>
      <c r="C298" s="239" t="n"/>
      <c r="D298" s="239" t="n"/>
      <c r="E298" s="239" t="n"/>
      <c r="F298" s="211" t="n"/>
      <c r="G298" s="211" t="n"/>
      <c r="H298" s="211" t="n"/>
      <c r="I298" s="211" t="n"/>
      <c r="J298" s="211" t="n"/>
      <c r="K298" s="211" t="n"/>
      <c r="L298" s="211" t="n"/>
      <c r="M298" s="211" t="n"/>
      <c r="N298" s="211" t="n"/>
      <c r="O298" s="211" t="n"/>
      <c r="P298" s="211" t="n"/>
      <c r="Q298" s="211" t="n"/>
    </row>
    <row r="299" ht="15.75" customHeight="1" s="140">
      <c r="A299" s="211" t="n"/>
      <c r="B299" s="211" t="n"/>
      <c r="C299" s="239" t="n"/>
      <c r="D299" s="239" t="n"/>
      <c r="E299" s="239" t="n"/>
      <c r="F299" s="211" t="n"/>
      <c r="G299" s="211" t="n"/>
      <c r="H299" s="211" t="n"/>
      <c r="I299" s="211" t="n"/>
      <c r="J299" s="211" t="n"/>
      <c r="K299" s="211" t="n"/>
      <c r="L299" s="211" t="n"/>
      <c r="M299" s="211" t="n"/>
      <c r="N299" s="211" t="n"/>
      <c r="O299" s="211" t="n"/>
      <c r="P299" s="211" t="n"/>
      <c r="Q299" s="211" t="n"/>
    </row>
    <row r="300" ht="15.75" customHeight="1" s="140">
      <c r="A300" s="211" t="n"/>
      <c r="B300" s="211" t="n"/>
      <c r="C300" s="239" t="n"/>
      <c r="D300" s="239" t="n"/>
      <c r="E300" s="239" t="n"/>
      <c r="F300" s="211" t="n"/>
      <c r="G300" s="211" t="n"/>
      <c r="H300" s="211" t="n"/>
      <c r="I300" s="211" t="n"/>
      <c r="J300" s="211" t="n"/>
      <c r="K300" s="211" t="n"/>
      <c r="L300" s="211" t="n"/>
      <c r="M300" s="211" t="n"/>
      <c r="N300" s="211" t="n"/>
      <c r="O300" s="211" t="n"/>
      <c r="P300" s="211" t="n"/>
      <c r="Q300" s="211" t="n"/>
    </row>
    <row r="301" ht="15.75" customHeight="1" s="140">
      <c r="A301" s="211" t="n"/>
      <c r="B301" s="211" t="n"/>
      <c r="C301" s="239" t="n"/>
      <c r="D301" s="239" t="n"/>
      <c r="E301" s="239" t="n"/>
      <c r="F301" s="211" t="n"/>
      <c r="G301" s="211" t="n"/>
      <c r="H301" s="211" t="n"/>
      <c r="I301" s="211" t="n"/>
      <c r="J301" s="211" t="n"/>
      <c r="K301" s="211" t="n"/>
      <c r="L301" s="211" t="n"/>
      <c r="M301" s="211" t="n"/>
      <c r="N301" s="211" t="n"/>
      <c r="O301" s="211" t="n"/>
      <c r="P301" s="211" t="n"/>
      <c r="Q301" s="211" t="n"/>
    </row>
    <row r="302" ht="15.75" customHeight="1" s="140">
      <c r="A302" s="211" t="n"/>
      <c r="B302" s="211" t="n"/>
      <c r="C302" s="239" t="n"/>
      <c r="D302" s="239" t="n"/>
      <c r="E302" s="239" t="n"/>
      <c r="F302" s="211" t="n"/>
      <c r="G302" s="211" t="n"/>
      <c r="H302" s="211" t="n"/>
      <c r="I302" s="211" t="n"/>
      <c r="J302" s="211" t="n"/>
      <c r="K302" s="211" t="n"/>
      <c r="L302" s="211" t="n"/>
      <c r="M302" s="211" t="n"/>
      <c r="N302" s="211" t="n"/>
      <c r="O302" s="211" t="n"/>
      <c r="P302" s="211" t="n"/>
      <c r="Q302" s="211" t="n"/>
    </row>
    <row r="303" ht="15.75" customHeight="1" s="140">
      <c r="A303" s="211" t="n"/>
      <c r="B303" s="211" t="n"/>
      <c r="C303" s="239" t="n"/>
      <c r="D303" s="239" t="n"/>
      <c r="E303" s="239" t="n"/>
      <c r="F303" s="211" t="n"/>
      <c r="G303" s="211" t="n"/>
      <c r="H303" s="211" t="n"/>
      <c r="I303" s="211" t="n"/>
      <c r="J303" s="211" t="n"/>
      <c r="K303" s="211" t="n"/>
      <c r="L303" s="211" t="n"/>
      <c r="M303" s="211" t="n"/>
      <c r="N303" s="211" t="n"/>
      <c r="O303" s="211" t="n"/>
      <c r="P303" s="211" t="n"/>
      <c r="Q303" s="211" t="n"/>
    </row>
    <row r="304" ht="15.75" customHeight="1" s="140">
      <c r="A304" s="211" t="n"/>
      <c r="B304" s="211" t="n"/>
      <c r="C304" s="239" t="n"/>
      <c r="D304" s="239" t="n"/>
      <c r="E304" s="239" t="n"/>
      <c r="F304" s="211" t="n"/>
      <c r="G304" s="211" t="n"/>
      <c r="H304" s="211" t="n"/>
      <c r="I304" s="211" t="n"/>
      <c r="J304" s="211" t="n"/>
      <c r="K304" s="211" t="n"/>
      <c r="L304" s="211" t="n"/>
      <c r="M304" s="211" t="n"/>
      <c r="N304" s="211" t="n"/>
      <c r="O304" s="211" t="n"/>
      <c r="P304" s="211" t="n"/>
      <c r="Q304" s="211" t="n"/>
    </row>
    <row r="305" ht="15.75" customHeight="1" s="140">
      <c r="A305" s="211" t="n"/>
      <c r="B305" s="211" t="n"/>
      <c r="C305" s="239" t="n"/>
      <c r="D305" s="239" t="n"/>
      <c r="E305" s="239" t="n"/>
      <c r="F305" s="211" t="n"/>
      <c r="G305" s="211" t="n"/>
      <c r="H305" s="211" t="n"/>
      <c r="I305" s="211" t="n"/>
      <c r="J305" s="211" t="n"/>
      <c r="K305" s="211" t="n"/>
      <c r="L305" s="211" t="n"/>
      <c r="M305" s="211" t="n"/>
      <c r="N305" s="211" t="n"/>
      <c r="O305" s="211" t="n"/>
      <c r="P305" s="211" t="n"/>
      <c r="Q305" s="211" t="n"/>
    </row>
    <row r="306" ht="15.75" customHeight="1" s="140">
      <c r="A306" s="211" t="n"/>
      <c r="B306" s="211" t="n"/>
      <c r="C306" s="239" t="n"/>
      <c r="D306" s="239" t="n"/>
      <c r="E306" s="239" t="n"/>
      <c r="F306" s="211" t="n"/>
      <c r="G306" s="211" t="n"/>
      <c r="H306" s="211" t="n"/>
      <c r="I306" s="211" t="n"/>
      <c r="J306" s="211" t="n"/>
      <c r="K306" s="211" t="n"/>
      <c r="L306" s="211" t="n"/>
      <c r="M306" s="211" t="n"/>
      <c r="N306" s="211" t="n"/>
      <c r="O306" s="211" t="n"/>
      <c r="P306" s="211" t="n"/>
      <c r="Q306" s="211" t="n"/>
    </row>
    <row r="307" ht="15.75" customHeight="1" s="140">
      <c r="A307" s="211" t="n"/>
      <c r="B307" s="211" t="n"/>
      <c r="C307" s="239" t="n"/>
      <c r="D307" s="239" t="n"/>
      <c r="E307" s="239" t="n"/>
      <c r="F307" s="211" t="n"/>
      <c r="G307" s="211" t="n"/>
      <c r="H307" s="211" t="n"/>
      <c r="I307" s="211" t="n"/>
      <c r="J307" s="211" t="n"/>
      <c r="K307" s="211" t="n"/>
      <c r="L307" s="211" t="n"/>
      <c r="M307" s="211" t="n"/>
      <c r="N307" s="211" t="n"/>
      <c r="O307" s="211" t="n"/>
      <c r="P307" s="211" t="n"/>
      <c r="Q307" s="211" t="n"/>
    </row>
    <row r="308" ht="15.75" customHeight="1" s="140">
      <c r="A308" s="211" t="n"/>
      <c r="B308" s="211" t="n"/>
      <c r="C308" s="239" t="n"/>
      <c r="D308" s="239" t="n"/>
      <c r="E308" s="239" t="n"/>
      <c r="F308" s="211" t="n"/>
      <c r="G308" s="211" t="n"/>
      <c r="H308" s="211" t="n"/>
      <c r="I308" s="211" t="n"/>
      <c r="J308" s="211" t="n"/>
      <c r="K308" s="211" t="n"/>
      <c r="L308" s="211" t="n"/>
      <c r="M308" s="211" t="n"/>
      <c r="N308" s="211" t="n"/>
      <c r="O308" s="211" t="n"/>
      <c r="P308" s="211" t="n"/>
      <c r="Q308" s="211" t="n"/>
    </row>
    <row r="309" ht="15.75" customHeight="1" s="140">
      <c r="A309" s="211" t="n"/>
      <c r="B309" s="211" t="n"/>
      <c r="C309" s="239" t="n"/>
      <c r="D309" s="239" t="n"/>
      <c r="E309" s="239" t="n"/>
      <c r="F309" s="211" t="n"/>
      <c r="G309" s="211" t="n"/>
      <c r="H309" s="211" t="n"/>
      <c r="I309" s="211" t="n"/>
      <c r="J309" s="211" t="n"/>
      <c r="K309" s="211" t="n"/>
      <c r="L309" s="211" t="n"/>
      <c r="M309" s="211" t="n"/>
      <c r="N309" s="211" t="n"/>
      <c r="O309" s="211" t="n"/>
      <c r="P309" s="211" t="n"/>
      <c r="Q309" s="211" t="n"/>
    </row>
    <row r="310" ht="15.75" customHeight="1" s="140">
      <c r="A310" s="211" t="n"/>
      <c r="B310" s="211" t="n"/>
      <c r="C310" s="239" t="n"/>
      <c r="D310" s="239" t="n"/>
      <c r="E310" s="239" t="n"/>
      <c r="F310" s="211" t="n"/>
      <c r="G310" s="211" t="n"/>
      <c r="H310" s="211" t="n"/>
      <c r="I310" s="211" t="n"/>
      <c r="J310" s="211" t="n"/>
      <c r="K310" s="211" t="n"/>
      <c r="L310" s="211" t="n"/>
      <c r="M310" s="211" t="n"/>
      <c r="N310" s="211" t="n"/>
      <c r="O310" s="211" t="n"/>
      <c r="P310" s="211" t="n"/>
      <c r="Q310" s="211" t="n"/>
    </row>
    <row r="311" ht="15.75" customHeight="1" s="140">
      <c r="A311" s="211" t="n"/>
      <c r="B311" s="211" t="n"/>
      <c r="C311" s="239" t="n"/>
      <c r="D311" s="239" t="n"/>
      <c r="E311" s="239" t="n"/>
      <c r="F311" s="211" t="n"/>
      <c r="G311" s="211" t="n"/>
      <c r="H311" s="211" t="n"/>
      <c r="I311" s="211" t="n"/>
      <c r="J311" s="211" t="n"/>
      <c r="K311" s="211" t="n"/>
      <c r="L311" s="211" t="n"/>
      <c r="M311" s="211" t="n"/>
      <c r="N311" s="211" t="n"/>
      <c r="O311" s="211" t="n"/>
      <c r="P311" s="211" t="n"/>
      <c r="Q311" s="211" t="n"/>
    </row>
    <row r="312" ht="15.75" customHeight="1" s="140">
      <c r="A312" s="211" t="n"/>
      <c r="B312" s="211" t="n"/>
      <c r="C312" s="239" t="n"/>
      <c r="D312" s="239" t="n"/>
      <c r="E312" s="239" t="n"/>
      <c r="F312" s="211" t="n"/>
      <c r="G312" s="211" t="n"/>
      <c r="H312" s="211" t="n"/>
      <c r="I312" s="211" t="n"/>
      <c r="J312" s="211" t="n"/>
      <c r="K312" s="211" t="n"/>
      <c r="L312" s="211" t="n"/>
      <c r="M312" s="211" t="n"/>
      <c r="N312" s="211" t="n"/>
      <c r="O312" s="211" t="n"/>
      <c r="P312" s="211" t="n"/>
      <c r="Q312" s="211" t="n"/>
    </row>
    <row r="313" ht="15.75" customHeight="1" s="140">
      <c r="A313" s="211" t="n"/>
      <c r="B313" s="211" t="n"/>
      <c r="C313" s="239" t="n"/>
      <c r="D313" s="239" t="n"/>
      <c r="E313" s="239" t="n"/>
      <c r="F313" s="211" t="n"/>
      <c r="G313" s="211" t="n"/>
      <c r="H313" s="211" t="n"/>
      <c r="I313" s="211" t="n"/>
      <c r="J313" s="211" t="n"/>
      <c r="K313" s="211" t="n"/>
      <c r="L313" s="211" t="n"/>
      <c r="M313" s="211" t="n"/>
      <c r="N313" s="211" t="n"/>
      <c r="O313" s="211" t="n"/>
      <c r="P313" s="211" t="n"/>
      <c r="Q313" s="211" t="n"/>
    </row>
    <row r="314" ht="15.75" customHeight="1" s="140">
      <c r="A314" s="211" t="n"/>
      <c r="B314" s="211" t="n"/>
      <c r="C314" s="239" t="n"/>
      <c r="D314" s="239" t="n"/>
      <c r="E314" s="239" t="n"/>
      <c r="F314" s="211" t="n"/>
      <c r="G314" s="211" t="n"/>
      <c r="H314" s="211" t="n"/>
      <c r="I314" s="211" t="n"/>
      <c r="J314" s="211" t="n"/>
      <c r="K314" s="211" t="n"/>
      <c r="L314" s="211" t="n"/>
      <c r="M314" s="211" t="n"/>
      <c r="N314" s="211" t="n"/>
      <c r="O314" s="211" t="n"/>
      <c r="P314" s="211" t="n"/>
      <c r="Q314" s="211" t="n"/>
    </row>
    <row r="315" ht="15.75" customHeight="1" s="140">
      <c r="A315" s="211" t="n"/>
      <c r="B315" s="211" t="n"/>
      <c r="C315" s="239" t="n"/>
      <c r="D315" s="239" t="n"/>
      <c r="E315" s="239" t="n"/>
      <c r="F315" s="211" t="n"/>
      <c r="G315" s="211" t="n"/>
      <c r="H315" s="211" t="n"/>
      <c r="I315" s="211" t="n"/>
      <c r="J315" s="211" t="n"/>
      <c r="K315" s="211" t="n"/>
      <c r="L315" s="211" t="n"/>
      <c r="M315" s="211" t="n"/>
      <c r="N315" s="211" t="n"/>
      <c r="O315" s="211" t="n"/>
      <c r="P315" s="211" t="n"/>
      <c r="Q315" s="211" t="n"/>
    </row>
    <row r="316" ht="15.75" customHeight="1" s="140">
      <c r="A316" s="211" t="n"/>
      <c r="B316" s="211" t="n"/>
      <c r="C316" s="239" t="n"/>
      <c r="D316" s="239" t="n"/>
      <c r="E316" s="239" t="n"/>
      <c r="F316" s="211" t="n"/>
      <c r="G316" s="211" t="n"/>
      <c r="H316" s="211" t="n"/>
      <c r="I316" s="211" t="n"/>
      <c r="J316" s="211" t="n"/>
      <c r="K316" s="211" t="n"/>
      <c r="L316" s="211" t="n"/>
      <c r="M316" s="211" t="n"/>
      <c r="N316" s="211" t="n"/>
      <c r="O316" s="211" t="n"/>
      <c r="P316" s="211" t="n"/>
      <c r="Q316" s="211" t="n"/>
    </row>
    <row r="317" ht="15.75" customHeight="1" s="140">
      <c r="A317" s="211" t="n"/>
      <c r="B317" s="211" t="n"/>
      <c r="C317" s="239" t="n"/>
      <c r="D317" s="239" t="n"/>
      <c r="E317" s="239" t="n"/>
      <c r="F317" s="211" t="n"/>
      <c r="G317" s="211" t="n"/>
      <c r="H317" s="211" t="n"/>
      <c r="I317" s="211" t="n"/>
      <c r="J317" s="211" t="n"/>
      <c r="K317" s="211" t="n"/>
      <c r="L317" s="211" t="n"/>
      <c r="M317" s="211" t="n"/>
      <c r="N317" s="211" t="n"/>
      <c r="O317" s="211" t="n"/>
      <c r="P317" s="211" t="n"/>
      <c r="Q317" s="211" t="n"/>
    </row>
    <row r="318" ht="15.75" customHeight="1" s="140">
      <c r="A318" s="211" t="n"/>
      <c r="B318" s="211" t="n"/>
      <c r="C318" s="239" t="n"/>
      <c r="D318" s="239" t="n"/>
      <c r="E318" s="239" t="n"/>
      <c r="F318" s="211" t="n"/>
      <c r="G318" s="211" t="n"/>
      <c r="H318" s="211" t="n"/>
      <c r="I318" s="211" t="n"/>
      <c r="J318" s="211" t="n"/>
      <c r="K318" s="211" t="n"/>
      <c r="L318" s="211" t="n"/>
      <c r="M318" s="211" t="n"/>
      <c r="N318" s="211" t="n"/>
      <c r="O318" s="211" t="n"/>
      <c r="P318" s="211" t="n"/>
      <c r="Q318" s="211" t="n"/>
    </row>
    <row r="319" ht="15.75" customHeight="1" s="140">
      <c r="A319" s="211" t="n"/>
      <c r="B319" s="211" t="n"/>
      <c r="C319" s="239" t="n"/>
      <c r="D319" s="239" t="n"/>
      <c r="E319" s="239" t="n"/>
      <c r="F319" s="211" t="n"/>
      <c r="G319" s="211" t="n"/>
      <c r="H319" s="211" t="n"/>
      <c r="I319" s="211" t="n"/>
      <c r="J319" s="211" t="n"/>
      <c r="K319" s="211" t="n"/>
      <c r="L319" s="211" t="n"/>
      <c r="M319" s="211" t="n"/>
      <c r="N319" s="211" t="n"/>
      <c r="O319" s="211" t="n"/>
      <c r="P319" s="211" t="n"/>
      <c r="Q319" s="211" t="n"/>
    </row>
    <row r="320" ht="15.75" customHeight="1" s="140">
      <c r="A320" s="211" t="n"/>
      <c r="B320" s="211" t="n"/>
      <c r="C320" s="239" t="n"/>
      <c r="D320" s="239" t="n"/>
      <c r="E320" s="239" t="n"/>
      <c r="F320" s="211" t="n"/>
      <c r="G320" s="211" t="n"/>
      <c r="H320" s="211" t="n"/>
      <c r="I320" s="211" t="n"/>
      <c r="J320" s="211" t="n"/>
      <c r="K320" s="211" t="n"/>
      <c r="L320" s="211" t="n"/>
      <c r="M320" s="211" t="n"/>
      <c r="N320" s="211" t="n"/>
      <c r="O320" s="211" t="n"/>
      <c r="P320" s="211" t="n"/>
      <c r="Q320" s="211" t="n"/>
    </row>
    <row r="321" ht="15.75" customHeight="1" s="140">
      <c r="A321" s="211" t="n"/>
      <c r="B321" s="211" t="n"/>
      <c r="C321" s="239" t="n"/>
      <c r="D321" s="239" t="n"/>
      <c r="E321" s="239" t="n"/>
      <c r="F321" s="211" t="n"/>
      <c r="G321" s="211" t="n"/>
      <c r="H321" s="211" t="n"/>
      <c r="I321" s="211" t="n"/>
      <c r="J321" s="211" t="n"/>
      <c r="K321" s="211" t="n"/>
      <c r="L321" s="211" t="n"/>
      <c r="M321" s="211" t="n"/>
      <c r="N321" s="211" t="n"/>
      <c r="O321" s="211" t="n"/>
      <c r="P321" s="211" t="n"/>
      <c r="Q321" s="211" t="n"/>
    </row>
    <row r="322" ht="15.75" customHeight="1" s="140">
      <c r="A322" s="211" t="n"/>
      <c r="B322" s="211" t="n"/>
      <c r="C322" s="239" t="n"/>
      <c r="D322" s="239" t="n"/>
      <c r="E322" s="239" t="n"/>
      <c r="F322" s="211" t="n"/>
      <c r="G322" s="211" t="n"/>
      <c r="H322" s="211" t="n"/>
      <c r="I322" s="211" t="n"/>
      <c r="J322" s="211" t="n"/>
      <c r="K322" s="211" t="n"/>
      <c r="L322" s="211" t="n"/>
      <c r="M322" s="211" t="n"/>
      <c r="N322" s="211" t="n"/>
      <c r="O322" s="211" t="n"/>
      <c r="P322" s="211" t="n"/>
      <c r="Q322" s="211" t="n"/>
    </row>
    <row r="323" ht="15.75" customHeight="1" s="140">
      <c r="A323" s="211" t="n"/>
      <c r="B323" s="211" t="n"/>
      <c r="C323" s="239" t="n"/>
      <c r="D323" s="239" t="n"/>
      <c r="E323" s="239" t="n"/>
      <c r="F323" s="211" t="n"/>
      <c r="G323" s="211" t="n"/>
      <c r="H323" s="211" t="n"/>
      <c r="I323" s="211" t="n"/>
      <c r="J323" s="211" t="n"/>
      <c r="K323" s="211" t="n"/>
      <c r="L323" s="211" t="n"/>
      <c r="M323" s="211" t="n"/>
      <c r="N323" s="211" t="n"/>
      <c r="O323" s="211" t="n"/>
      <c r="P323" s="211" t="n"/>
      <c r="Q323" s="211" t="n"/>
    </row>
    <row r="324" ht="15.75" customHeight="1" s="140">
      <c r="A324" s="211" t="n"/>
      <c r="B324" s="211" t="n"/>
      <c r="C324" s="239" t="n"/>
      <c r="D324" s="239" t="n"/>
      <c r="E324" s="239" t="n"/>
      <c r="F324" s="211" t="n"/>
      <c r="G324" s="211" t="n"/>
      <c r="H324" s="211" t="n"/>
      <c r="I324" s="211" t="n"/>
      <c r="J324" s="211" t="n"/>
      <c r="K324" s="211" t="n"/>
      <c r="L324" s="211" t="n"/>
      <c r="M324" s="211" t="n"/>
      <c r="N324" s="211" t="n"/>
      <c r="O324" s="211" t="n"/>
      <c r="P324" s="211" t="n"/>
      <c r="Q324" s="211" t="n"/>
    </row>
    <row r="325" ht="15.75" customHeight="1" s="140">
      <c r="A325" s="211" t="n"/>
      <c r="B325" s="211" t="n"/>
      <c r="C325" s="239" t="n"/>
      <c r="D325" s="239" t="n"/>
      <c r="E325" s="239" t="n"/>
      <c r="F325" s="211" t="n"/>
      <c r="G325" s="211" t="n"/>
      <c r="H325" s="211" t="n"/>
      <c r="I325" s="211" t="n"/>
      <c r="J325" s="211" t="n"/>
      <c r="K325" s="211" t="n"/>
      <c r="L325" s="211" t="n"/>
      <c r="M325" s="211" t="n"/>
      <c r="N325" s="211" t="n"/>
      <c r="O325" s="211" t="n"/>
      <c r="P325" s="211" t="n"/>
      <c r="Q325" s="211" t="n"/>
    </row>
    <row r="326" ht="15.75" customHeight="1" s="140">
      <c r="A326" s="211" t="n"/>
      <c r="B326" s="211" t="n"/>
      <c r="C326" s="239" t="n"/>
      <c r="D326" s="239" t="n"/>
      <c r="E326" s="239" t="n"/>
      <c r="F326" s="211" t="n"/>
      <c r="G326" s="211" t="n"/>
      <c r="H326" s="211" t="n"/>
      <c r="I326" s="211" t="n"/>
      <c r="J326" s="211" t="n"/>
      <c r="K326" s="211" t="n"/>
      <c r="L326" s="211" t="n"/>
      <c r="M326" s="211" t="n"/>
      <c r="N326" s="211" t="n"/>
      <c r="O326" s="211" t="n"/>
      <c r="P326" s="211" t="n"/>
      <c r="Q326" s="211" t="n"/>
    </row>
    <row r="327" ht="15.75" customHeight="1" s="140">
      <c r="A327" s="211" t="n"/>
      <c r="B327" s="211" t="n"/>
      <c r="C327" s="239" t="n"/>
      <c r="D327" s="239" t="n"/>
      <c r="E327" s="239" t="n"/>
      <c r="F327" s="211" t="n"/>
      <c r="G327" s="211" t="n"/>
      <c r="H327" s="211" t="n"/>
      <c r="I327" s="211" t="n"/>
      <c r="J327" s="211" t="n"/>
      <c r="K327" s="211" t="n"/>
      <c r="L327" s="211" t="n"/>
      <c r="M327" s="211" t="n"/>
      <c r="N327" s="211" t="n"/>
      <c r="O327" s="211" t="n"/>
      <c r="P327" s="211" t="n"/>
      <c r="Q327" s="211" t="n"/>
    </row>
    <row r="328" ht="15.75" customHeight="1" s="140">
      <c r="A328" s="211" t="n"/>
      <c r="B328" s="211" t="n"/>
      <c r="C328" s="239" t="n"/>
      <c r="D328" s="239" t="n"/>
      <c r="E328" s="239" t="n"/>
      <c r="F328" s="211" t="n"/>
      <c r="G328" s="211" t="n"/>
      <c r="H328" s="211" t="n"/>
      <c r="I328" s="211" t="n"/>
      <c r="J328" s="211" t="n"/>
      <c r="K328" s="211" t="n"/>
      <c r="L328" s="211" t="n"/>
      <c r="M328" s="211" t="n"/>
      <c r="N328" s="211" t="n"/>
      <c r="O328" s="211" t="n"/>
      <c r="P328" s="211" t="n"/>
      <c r="Q328" s="211" t="n"/>
    </row>
    <row r="329" ht="15.75" customHeight="1" s="140">
      <c r="A329" s="211" t="n"/>
      <c r="B329" s="211" t="n"/>
      <c r="C329" s="239" t="n"/>
      <c r="D329" s="239" t="n"/>
      <c r="E329" s="239" t="n"/>
      <c r="F329" s="211" t="n"/>
      <c r="G329" s="211" t="n"/>
      <c r="H329" s="211" t="n"/>
      <c r="I329" s="211" t="n"/>
      <c r="J329" s="211" t="n"/>
      <c r="K329" s="211" t="n"/>
      <c r="L329" s="211" t="n"/>
      <c r="M329" s="211" t="n"/>
      <c r="N329" s="211" t="n"/>
      <c r="O329" s="211" t="n"/>
      <c r="P329" s="211" t="n"/>
      <c r="Q329" s="211" t="n"/>
    </row>
    <row r="330" ht="15.75" customHeight="1" s="140">
      <c r="A330" s="211" t="n"/>
      <c r="B330" s="211" t="n"/>
      <c r="C330" s="239" t="n"/>
      <c r="D330" s="239" t="n"/>
      <c r="E330" s="239" t="n"/>
      <c r="F330" s="211" t="n"/>
      <c r="G330" s="211" t="n"/>
      <c r="H330" s="211" t="n"/>
      <c r="I330" s="211" t="n"/>
      <c r="J330" s="211" t="n"/>
      <c r="K330" s="211" t="n"/>
      <c r="L330" s="211" t="n"/>
      <c r="M330" s="211" t="n"/>
      <c r="N330" s="211" t="n"/>
      <c r="O330" s="211" t="n"/>
      <c r="P330" s="211" t="n"/>
      <c r="Q330" s="211" t="n"/>
    </row>
    <row r="331" ht="15.75" customHeight="1" s="140">
      <c r="A331" s="211" t="n"/>
      <c r="B331" s="211" t="n"/>
      <c r="C331" s="239" t="n"/>
      <c r="D331" s="239" t="n"/>
      <c r="E331" s="239" t="n"/>
      <c r="F331" s="211" t="n"/>
      <c r="G331" s="211" t="n"/>
      <c r="H331" s="211" t="n"/>
      <c r="I331" s="211" t="n"/>
      <c r="J331" s="211" t="n"/>
      <c r="K331" s="211" t="n"/>
      <c r="L331" s="211" t="n"/>
      <c r="M331" s="211" t="n"/>
      <c r="N331" s="211" t="n"/>
      <c r="O331" s="211" t="n"/>
      <c r="P331" s="211" t="n"/>
      <c r="Q331" s="211" t="n"/>
    </row>
    <row r="332" ht="15.75" customHeight="1" s="140">
      <c r="A332" s="211" t="n"/>
      <c r="B332" s="211" t="n"/>
      <c r="C332" s="239" t="n"/>
      <c r="D332" s="239" t="n"/>
      <c r="E332" s="239" t="n"/>
      <c r="F332" s="211" t="n"/>
      <c r="G332" s="211" t="n"/>
      <c r="H332" s="211" t="n"/>
      <c r="I332" s="211" t="n"/>
      <c r="J332" s="211" t="n"/>
      <c r="K332" s="211" t="n"/>
      <c r="L332" s="211" t="n"/>
      <c r="M332" s="211" t="n"/>
      <c r="N332" s="211" t="n"/>
      <c r="O332" s="211" t="n"/>
      <c r="P332" s="211" t="n"/>
      <c r="Q332" s="211" t="n"/>
    </row>
    <row r="333" ht="15.75" customHeight="1" s="140">
      <c r="A333" s="211" t="n"/>
      <c r="B333" s="211" t="n"/>
      <c r="C333" s="239" t="n"/>
      <c r="D333" s="239" t="n"/>
      <c r="E333" s="239" t="n"/>
      <c r="F333" s="211" t="n"/>
      <c r="G333" s="211" t="n"/>
      <c r="H333" s="211" t="n"/>
      <c r="I333" s="211" t="n"/>
      <c r="J333" s="211" t="n"/>
      <c r="K333" s="211" t="n"/>
      <c r="L333" s="211" t="n"/>
      <c r="M333" s="211" t="n"/>
      <c r="N333" s="211" t="n"/>
      <c r="O333" s="211" t="n"/>
      <c r="P333" s="211" t="n"/>
      <c r="Q333" s="211" t="n"/>
    </row>
    <row r="334" ht="15.75" customHeight="1" s="140">
      <c r="A334" s="211" t="n"/>
      <c r="B334" s="211" t="n"/>
      <c r="C334" s="239" t="n"/>
      <c r="D334" s="239" t="n"/>
      <c r="E334" s="239" t="n"/>
      <c r="F334" s="211" t="n"/>
      <c r="G334" s="211" t="n"/>
      <c r="H334" s="211" t="n"/>
      <c r="I334" s="211" t="n"/>
      <c r="J334" s="211" t="n"/>
      <c r="K334" s="211" t="n"/>
      <c r="L334" s="211" t="n"/>
      <c r="M334" s="211" t="n"/>
      <c r="N334" s="211" t="n"/>
      <c r="O334" s="211" t="n"/>
      <c r="P334" s="211" t="n"/>
      <c r="Q334" s="211" t="n"/>
    </row>
    <row r="335" ht="15.75" customHeight="1" s="140">
      <c r="A335" s="211" t="n"/>
      <c r="B335" s="211" t="n"/>
      <c r="C335" s="239" t="n"/>
      <c r="D335" s="239" t="n"/>
      <c r="E335" s="239" t="n"/>
      <c r="F335" s="211" t="n"/>
      <c r="G335" s="211" t="n"/>
      <c r="H335" s="211" t="n"/>
      <c r="I335" s="211" t="n"/>
      <c r="J335" s="211" t="n"/>
      <c r="K335" s="211" t="n"/>
      <c r="L335" s="211" t="n"/>
      <c r="M335" s="211" t="n"/>
      <c r="N335" s="211" t="n"/>
      <c r="O335" s="211" t="n"/>
      <c r="P335" s="211" t="n"/>
      <c r="Q335" s="211" t="n"/>
    </row>
    <row r="336" ht="15.75" customHeight="1" s="140">
      <c r="A336" s="211" t="n"/>
      <c r="B336" s="211" t="n"/>
      <c r="C336" s="239" t="n"/>
      <c r="D336" s="239" t="n"/>
      <c r="E336" s="239" t="n"/>
      <c r="F336" s="211" t="n"/>
      <c r="G336" s="211" t="n"/>
      <c r="H336" s="211" t="n"/>
      <c r="I336" s="211" t="n"/>
      <c r="J336" s="211" t="n"/>
      <c r="K336" s="211" t="n"/>
      <c r="L336" s="211" t="n"/>
      <c r="M336" s="211" t="n"/>
      <c r="N336" s="211" t="n"/>
      <c r="O336" s="211" t="n"/>
      <c r="P336" s="211" t="n"/>
      <c r="Q336" s="211" t="n"/>
    </row>
    <row r="337" ht="15.75" customHeight="1" s="140">
      <c r="A337" s="211" t="n"/>
      <c r="B337" s="211" t="n"/>
      <c r="C337" s="239" t="n"/>
      <c r="D337" s="239" t="n"/>
      <c r="E337" s="239" t="n"/>
      <c r="F337" s="211" t="n"/>
      <c r="G337" s="211" t="n"/>
      <c r="H337" s="211" t="n"/>
      <c r="I337" s="211" t="n"/>
      <c r="J337" s="211" t="n"/>
      <c r="K337" s="211" t="n"/>
      <c r="L337" s="211" t="n"/>
      <c r="M337" s="211" t="n"/>
      <c r="N337" s="211" t="n"/>
      <c r="O337" s="211" t="n"/>
      <c r="P337" s="211" t="n"/>
      <c r="Q337" s="211" t="n"/>
    </row>
    <row r="338" ht="15.75" customHeight="1" s="140">
      <c r="A338" s="211" t="n"/>
      <c r="B338" s="211" t="n"/>
      <c r="C338" s="239" t="n"/>
      <c r="D338" s="239" t="n"/>
      <c r="E338" s="239" t="n"/>
      <c r="F338" s="211" t="n"/>
      <c r="G338" s="211" t="n"/>
      <c r="H338" s="211" t="n"/>
      <c r="I338" s="211" t="n"/>
      <c r="J338" s="211" t="n"/>
      <c r="K338" s="211" t="n"/>
      <c r="L338" s="211" t="n"/>
      <c r="M338" s="211" t="n"/>
      <c r="N338" s="211" t="n"/>
      <c r="O338" s="211" t="n"/>
      <c r="P338" s="211" t="n"/>
      <c r="Q338" s="211" t="n"/>
    </row>
    <row r="339" ht="15.75" customHeight="1" s="140">
      <c r="A339" s="211" t="n"/>
      <c r="B339" s="211" t="n"/>
      <c r="C339" s="239" t="n"/>
      <c r="D339" s="239" t="n"/>
      <c r="E339" s="239" t="n"/>
      <c r="F339" s="211" t="n"/>
      <c r="G339" s="211" t="n"/>
      <c r="H339" s="211" t="n"/>
      <c r="I339" s="211" t="n"/>
      <c r="J339" s="211" t="n"/>
      <c r="K339" s="211" t="n"/>
      <c r="L339" s="211" t="n"/>
      <c r="M339" s="211" t="n"/>
      <c r="N339" s="211" t="n"/>
      <c r="O339" s="211" t="n"/>
      <c r="P339" s="211" t="n"/>
      <c r="Q339" s="211" t="n"/>
    </row>
    <row r="340" ht="15.75" customHeight="1" s="140">
      <c r="A340" s="211" t="n"/>
      <c r="B340" s="211" t="n"/>
      <c r="C340" s="239" t="n"/>
      <c r="D340" s="239" t="n"/>
      <c r="E340" s="239" t="n"/>
      <c r="F340" s="211" t="n"/>
      <c r="G340" s="211" t="n"/>
      <c r="H340" s="211" t="n"/>
      <c r="I340" s="211" t="n"/>
      <c r="J340" s="211" t="n"/>
      <c r="K340" s="211" t="n"/>
      <c r="L340" s="211" t="n"/>
      <c r="M340" s="211" t="n"/>
      <c r="N340" s="211" t="n"/>
      <c r="O340" s="211" t="n"/>
      <c r="P340" s="211" t="n"/>
      <c r="Q340" s="211" t="n"/>
    </row>
    <row r="341" ht="15.75" customHeight="1" s="140">
      <c r="A341" s="211" t="n"/>
      <c r="B341" s="211" t="n"/>
      <c r="C341" s="239" t="n"/>
      <c r="D341" s="239" t="n"/>
      <c r="E341" s="239" t="n"/>
      <c r="F341" s="211" t="n"/>
      <c r="G341" s="211" t="n"/>
      <c r="H341" s="211" t="n"/>
      <c r="I341" s="211" t="n"/>
      <c r="J341" s="211" t="n"/>
      <c r="K341" s="211" t="n"/>
      <c r="L341" s="211" t="n"/>
      <c r="M341" s="211" t="n"/>
      <c r="N341" s="211" t="n"/>
      <c r="O341" s="211" t="n"/>
      <c r="P341" s="211" t="n"/>
      <c r="Q341" s="211" t="n"/>
    </row>
    <row r="342" ht="15.75" customHeight="1" s="140">
      <c r="A342" s="211" t="n"/>
      <c r="B342" s="211" t="n"/>
      <c r="C342" s="239" t="n"/>
      <c r="D342" s="239" t="n"/>
      <c r="E342" s="239" t="n"/>
      <c r="F342" s="211" t="n"/>
      <c r="G342" s="211" t="n"/>
      <c r="H342" s="211" t="n"/>
      <c r="I342" s="211" t="n"/>
      <c r="J342" s="211" t="n"/>
      <c r="K342" s="211" t="n"/>
      <c r="L342" s="211" t="n"/>
      <c r="M342" s="211" t="n"/>
      <c r="N342" s="211" t="n"/>
      <c r="O342" s="211" t="n"/>
      <c r="P342" s="211" t="n"/>
      <c r="Q342" s="211" t="n"/>
    </row>
    <row r="343" ht="15.75" customHeight="1" s="140">
      <c r="A343" s="211" t="n"/>
      <c r="B343" s="211" t="n"/>
      <c r="C343" s="239" t="n"/>
      <c r="D343" s="239" t="n"/>
      <c r="E343" s="239" t="n"/>
      <c r="F343" s="211" t="n"/>
      <c r="G343" s="211" t="n"/>
      <c r="H343" s="211" t="n"/>
      <c r="I343" s="211" t="n"/>
      <c r="J343" s="211" t="n"/>
      <c r="K343" s="211" t="n"/>
      <c r="L343" s="211" t="n"/>
      <c r="M343" s="211" t="n"/>
      <c r="N343" s="211" t="n"/>
      <c r="O343" s="211" t="n"/>
      <c r="P343" s="211" t="n"/>
      <c r="Q343" s="211" t="n"/>
    </row>
    <row r="344" ht="15.75" customHeight="1" s="140">
      <c r="A344" s="211" t="n"/>
      <c r="B344" s="211" t="n"/>
      <c r="C344" s="239" t="n"/>
      <c r="D344" s="239" t="n"/>
      <c r="E344" s="239" t="n"/>
      <c r="F344" s="211" t="n"/>
      <c r="G344" s="211" t="n"/>
      <c r="H344" s="211" t="n"/>
      <c r="I344" s="211" t="n"/>
      <c r="J344" s="211" t="n"/>
      <c r="K344" s="211" t="n"/>
      <c r="L344" s="211" t="n"/>
      <c r="M344" s="211" t="n"/>
      <c r="N344" s="211" t="n"/>
      <c r="O344" s="211" t="n"/>
      <c r="P344" s="211" t="n"/>
      <c r="Q344" s="211" t="n"/>
    </row>
    <row r="345" ht="15.75" customHeight="1" s="140">
      <c r="A345" s="211" t="n"/>
      <c r="B345" s="211" t="n"/>
      <c r="C345" s="239" t="n"/>
      <c r="D345" s="239" t="n"/>
      <c r="E345" s="239" t="n"/>
      <c r="F345" s="211" t="n"/>
      <c r="G345" s="211" t="n"/>
      <c r="H345" s="211" t="n"/>
      <c r="I345" s="211" t="n"/>
      <c r="J345" s="211" t="n"/>
      <c r="K345" s="211" t="n"/>
      <c r="L345" s="211" t="n"/>
      <c r="M345" s="211" t="n"/>
      <c r="N345" s="211" t="n"/>
      <c r="O345" s="211" t="n"/>
      <c r="P345" s="211" t="n"/>
      <c r="Q345" s="211" t="n"/>
    </row>
    <row r="346" ht="15.75" customHeight="1" s="140">
      <c r="A346" s="211" t="n"/>
      <c r="B346" s="211" t="n"/>
      <c r="C346" s="239" t="n"/>
      <c r="D346" s="239" t="n"/>
      <c r="E346" s="239" t="n"/>
      <c r="F346" s="211" t="n"/>
      <c r="G346" s="211" t="n"/>
      <c r="H346" s="211" t="n"/>
      <c r="I346" s="211" t="n"/>
      <c r="J346" s="211" t="n"/>
      <c r="K346" s="211" t="n"/>
      <c r="L346" s="211" t="n"/>
      <c r="M346" s="211" t="n"/>
      <c r="N346" s="211" t="n"/>
      <c r="O346" s="211" t="n"/>
      <c r="P346" s="211" t="n"/>
      <c r="Q346" s="211" t="n"/>
    </row>
    <row r="347" ht="15.75" customHeight="1" s="140">
      <c r="A347" s="211" t="n"/>
      <c r="B347" s="211" t="n"/>
      <c r="C347" s="239" t="n"/>
      <c r="D347" s="239" t="n"/>
      <c r="E347" s="239" t="n"/>
      <c r="F347" s="211" t="n"/>
      <c r="G347" s="211" t="n"/>
      <c r="H347" s="211" t="n"/>
      <c r="I347" s="211" t="n"/>
      <c r="J347" s="211" t="n"/>
      <c r="K347" s="211" t="n"/>
      <c r="L347" s="211" t="n"/>
      <c r="M347" s="211" t="n"/>
      <c r="N347" s="211" t="n"/>
      <c r="O347" s="211" t="n"/>
      <c r="P347" s="211" t="n"/>
      <c r="Q347" s="211" t="n"/>
    </row>
    <row r="348" ht="15.75" customHeight="1" s="140">
      <c r="A348" s="211" t="n"/>
      <c r="B348" s="211" t="n"/>
      <c r="C348" s="239" t="n"/>
      <c r="D348" s="239" t="n"/>
      <c r="E348" s="239" t="n"/>
      <c r="F348" s="211" t="n"/>
      <c r="G348" s="211" t="n"/>
      <c r="H348" s="211" t="n"/>
      <c r="I348" s="211" t="n"/>
      <c r="J348" s="211" t="n"/>
      <c r="K348" s="211" t="n"/>
      <c r="L348" s="211" t="n"/>
      <c r="M348" s="211" t="n"/>
      <c r="N348" s="211" t="n"/>
      <c r="O348" s="211" t="n"/>
      <c r="P348" s="211" t="n"/>
      <c r="Q348" s="211" t="n"/>
    </row>
    <row r="349" ht="15.75" customHeight="1" s="140">
      <c r="A349" s="211" t="n"/>
      <c r="B349" s="211" t="n"/>
      <c r="C349" s="239" t="n"/>
      <c r="D349" s="239" t="n"/>
      <c r="E349" s="239" t="n"/>
      <c r="F349" s="211" t="n"/>
      <c r="G349" s="211" t="n"/>
      <c r="H349" s="211" t="n"/>
      <c r="I349" s="211" t="n"/>
      <c r="J349" s="211" t="n"/>
      <c r="K349" s="211" t="n"/>
      <c r="L349" s="211" t="n"/>
      <c r="M349" s="211" t="n"/>
      <c r="N349" s="211" t="n"/>
      <c r="O349" s="211" t="n"/>
      <c r="P349" s="211" t="n"/>
      <c r="Q349" s="211" t="n"/>
    </row>
    <row r="350" ht="15.75" customHeight="1" s="140">
      <c r="A350" s="211" t="n"/>
      <c r="B350" s="211" t="n"/>
      <c r="C350" s="239" t="n"/>
      <c r="D350" s="239" t="n"/>
      <c r="E350" s="239" t="n"/>
      <c r="F350" s="211" t="n"/>
      <c r="G350" s="211" t="n"/>
      <c r="H350" s="211" t="n"/>
      <c r="I350" s="211" t="n"/>
      <c r="J350" s="211" t="n"/>
      <c r="K350" s="211" t="n"/>
      <c r="L350" s="211" t="n"/>
      <c r="M350" s="211" t="n"/>
      <c r="N350" s="211" t="n"/>
      <c r="O350" s="211" t="n"/>
      <c r="P350" s="211" t="n"/>
      <c r="Q350" s="211" t="n"/>
    </row>
    <row r="351" ht="15.75" customHeight="1" s="140">
      <c r="A351" s="211" t="n"/>
      <c r="B351" s="211" t="n"/>
      <c r="C351" s="239" t="n"/>
      <c r="D351" s="239" t="n"/>
      <c r="E351" s="239" t="n"/>
      <c r="F351" s="211" t="n"/>
      <c r="G351" s="211" t="n"/>
      <c r="H351" s="211" t="n"/>
      <c r="I351" s="211" t="n"/>
      <c r="J351" s="211" t="n"/>
      <c r="K351" s="211" t="n"/>
      <c r="L351" s="211" t="n"/>
      <c r="M351" s="211" t="n"/>
      <c r="N351" s="211" t="n"/>
      <c r="O351" s="211" t="n"/>
      <c r="P351" s="211" t="n"/>
      <c r="Q351" s="211" t="n"/>
    </row>
    <row r="352" ht="15.75" customHeight="1" s="140">
      <c r="A352" s="211" t="n"/>
      <c r="B352" s="211" t="n"/>
      <c r="C352" s="239" t="n"/>
      <c r="D352" s="239" t="n"/>
      <c r="E352" s="239" t="n"/>
      <c r="F352" s="211" t="n"/>
      <c r="G352" s="211" t="n"/>
      <c r="H352" s="211" t="n"/>
      <c r="I352" s="211" t="n"/>
      <c r="J352" s="211" t="n"/>
      <c r="K352" s="211" t="n"/>
      <c r="L352" s="211" t="n"/>
      <c r="M352" s="211" t="n"/>
      <c r="N352" s="211" t="n"/>
      <c r="O352" s="211" t="n"/>
      <c r="P352" s="211" t="n"/>
      <c r="Q352" s="211" t="n"/>
    </row>
    <row r="353" ht="15.75" customHeight="1" s="140">
      <c r="A353" s="211" t="n"/>
      <c r="B353" s="211" t="n"/>
      <c r="C353" s="239" t="n"/>
      <c r="D353" s="239" t="n"/>
      <c r="E353" s="239" t="n"/>
      <c r="F353" s="211" t="n"/>
      <c r="G353" s="211" t="n"/>
      <c r="H353" s="211" t="n"/>
      <c r="I353" s="211" t="n"/>
      <c r="J353" s="211" t="n"/>
      <c r="K353" s="211" t="n"/>
      <c r="L353" s="211" t="n"/>
      <c r="M353" s="211" t="n"/>
      <c r="N353" s="211" t="n"/>
      <c r="O353" s="211" t="n"/>
      <c r="P353" s="211" t="n"/>
      <c r="Q353" s="211" t="n"/>
    </row>
    <row r="354" ht="15.75" customHeight="1" s="140">
      <c r="A354" s="211" t="n"/>
      <c r="B354" s="211" t="n"/>
      <c r="C354" s="239" t="n"/>
      <c r="D354" s="239" t="n"/>
      <c r="E354" s="239" t="n"/>
      <c r="F354" s="211" t="n"/>
      <c r="G354" s="211" t="n"/>
      <c r="H354" s="211" t="n"/>
      <c r="I354" s="211" t="n"/>
      <c r="J354" s="211" t="n"/>
      <c r="K354" s="211" t="n"/>
      <c r="L354" s="211" t="n"/>
      <c r="M354" s="211" t="n"/>
      <c r="N354" s="211" t="n"/>
      <c r="O354" s="211" t="n"/>
      <c r="P354" s="211" t="n"/>
      <c r="Q354" s="211" t="n"/>
    </row>
    <row r="355" ht="15.75" customHeight="1" s="140">
      <c r="A355" s="211" t="n"/>
      <c r="B355" s="211" t="n"/>
      <c r="C355" s="239" t="n"/>
      <c r="D355" s="239" t="n"/>
      <c r="E355" s="239" t="n"/>
      <c r="F355" s="211" t="n"/>
      <c r="G355" s="211" t="n"/>
      <c r="H355" s="211" t="n"/>
      <c r="I355" s="211" t="n"/>
      <c r="J355" s="211" t="n"/>
      <c r="K355" s="211" t="n"/>
      <c r="L355" s="211" t="n"/>
      <c r="M355" s="211" t="n"/>
      <c r="N355" s="211" t="n"/>
      <c r="O355" s="211" t="n"/>
      <c r="P355" s="211" t="n"/>
      <c r="Q355" s="211" t="n"/>
    </row>
    <row r="356" ht="15.75" customHeight="1" s="140">
      <c r="A356" s="211" t="n"/>
      <c r="B356" s="211" t="n"/>
      <c r="C356" s="239" t="n"/>
      <c r="D356" s="239" t="n"/>
      <c r="E356" s="239" t="n"/>
      <c r="F356" s="211" t="n"/>
      <c r="G356" s="211" t="n"/>
      <c r="H356" s="211" t="n"/>
      <c r="I356" s="211" t="n"/>
      <c r="J356" s="211" t="n"/>
      <c r="K356" s="211" t="n"/>
      <c r="L356" s="211" t="n"/>
      <c r="M356" s="211" t="n"/>
      <c r="N356" s="211" t="n"/>
      <c r="O356" s="211" t="n"/>
      <c r="P356" s="211" t="n"/>
      <c r="Q356" s="211" t="n"/>
    </row>
    <row r="357" ht="15.75" customHeight="1" s="140">
      <c r="A357" s="211" t="n"/>
      <c r="B357" s="211" t="n"/>
      <c r="C357" s="239" t="n"/>
      <c r="D357" s="239" t="n"/>
      <c r="E357" s="239" t="n"/>
      <c r="F357" s="211" t="n"/>
      <c r="G357" s="211" t="n"/>
      <c r="H357" s="211" t="n"/>
      <c r="I357" s="211" t="n"/>
      <c r="J357" s="211" t="n"/>
      <c r="K357" s="211" t="n"/>
      <c r="L357" s="211" t="n"/>
      <c r="M357" s="211" t="n"/>
      <c r="N357" s="211" t="n"/>
      <c r="O357" s="211" t="n"/>
      <c r="P357" s="211" t="n"/>
      <c r="Q357" s="211" t="n"/>
    </row>
    <row r="358" ht="15.75" customHeight="1" s="140">
      <c r="A358" s="211" t="n"/>
      <c r="B358" s="211" t="n"/>
      <c r="C358" s="239" t="n"/>
      <c r="D358" s="239" t="n"/>
      <c r="E358" s="239" t="n"/>
      <c r="F358" s="211" t="n"/>
      <c r="G358" s="211" t="n"/>
      <c r="H358" s="211" t="n"/>
      <c r="I358" s="211" t="n"/>
      <c r="J358" s="211" t="n"/>
      <c r="K358" s="211" t="n"/>
      <c r="L358" s="211" t="n"/>
      <c r="M358" s="211" t="n"/>
      <c r="N358" s="211" t="n"/>
      <c r="O358" s="211" t="n"/>
      <c r="P358" s="211" t="n"/>
      <c r="Q358" s="211" t="n"/>
    </row>
    <row r="359" ht="15.75" customHeight="1" s="140">
      <c r="A359" s="211" t="n"/>
      <c r="B359" s="211" t="n"/>
      <c r="C359" s="239" t="n"/>
      <c r="D359" s="239" t="n"/>
      <c r="E359" s="239" t="n"/>
      <c r="F359" s="211" t="n"/>
      <c r="G359" s="211" t="n"/>
      <c r="H359" s="211" t="n"/>
      <c r="I359" s="211" t="n"/>
      <c r="J359" s="211" t="n"/>
      <c r="K359" s="211" t="n"/>
      <c r="L359" s="211" t="n"/>
      <c r="M359" s="211" t="n"/>
      <c r="N359" s="211" t="n"/>
      <c r="O359" s="211" t="n"/>
      <c r="P359" s="211" t="n"/>
      <c r="Q359" s="211" t="n"/>
    </row>
    <row r="360" ht="15.75" customHeight="1" s="140">
      <c r="A360" s="211" t="n"/>
      <c r="B360" s="211" t="n"/>
      <c r="C360" s="239" t="n"/>
      <c r="D360" s="239" t="n"/>
      <c r="E360" s="239" t="n"/>
      <c r="F360" s="211" t="n"/>
      <c r="G360" s="211" t="n"/>
      <c r="H360" s="211" t="n"/>
      <c r="I360" s="211" t="n"/>
      <c r="J360" s="211" t="n"/>
      <c r="K360" s="211" t="n"/>
      <c r="L360" s="211" t="n"/>
      <c r="M360" s="211" t="n"/>
      <c r="N360" s="211" t="n"/>
      <c r="O360" s="211" t="n"/>
      <c r="P360" s="211" t="n"/>
      <c r="Q360" s="211" t="n"/>
    </row>
    <row r="361" ht="15.75" customHeight="1" s="140">
      <c r="A361" s="211" t="n"/>
      <c r="B361" s="211" t="n"/>
      <c r="C361" s="239" t="n"/>
      <c r="D361" s="239" t="n"/>
      <c r="E361" s="239" t="n"/>
      <c r="F361" s="211" t="n"/>
      <c r="G361" s="211" t="n"/>
      <c r="H361" s="211" t="n"/>
      <c r="I361" s="211" t="n"/>
      <c r="J361" s="211" t="n"/>
      <c r="K361" s="211" t="n"/>
      <c r="L361" s="211" t="n"/>
      <c r="M361" s="211" t="n"/>
      <c r="N361" s="211" t="n"/>
      <c r="O361" s="211" t="n"/>
      <c r="P361" s="211" t="n"/>
      <c r="Q361" s="211" t="n"/>
    </row>
    <row r="362" ht="15.75" customHeight="1" s="140">
      <c r="A362" s="211" t="n"/>
      <c r="B362" s="211" t="n"/>
      <c r="C362" s="239" t="n"/>
      <c r="D362" s="239" t="n"/>
      <c r="E362" s="239" t="n"/>
      <c r="F362" s="211" t="n"/>
      <c r="G362" s="211" t="n"/>
      <c r="H362" s="211" t="n"/>
      <c r="I362" s="211" t="n"/>
      <c r="J362" s="211" t="n"/>
      <c r="K362" s="211" t="n"/>
      <c r="L362" s="211" t="n"/>
      <c r="M362" s="211" t="n"/>
      <c r="N362" s="211" t="n"/>
      <c r="O362" s="211" t="n"/>
      <c r="P362" s="211" t="n"/>
      <c r="Q362" s="211" t="n"/>
    </row>
    <row r="363" ht="15.75" customHeight="1" s="140">
      <c r="A363" s="211" t="n"/>
      <c r="B363" s="211" t="n"/>
      <c r="C363" s="239" t="n"/>
      <c r="D363" s="239" t="n"/>
      <c r="E363" s="239" t="n"/>
      <c r="F363" s="211" t="n"/>
      <c r="G363" s="211" t="n"/>
      <c r="H363" s="211" t="n"/>
      <c r="I363" s="211" t="n"/>
      <c r="J363" s="211" t="n"/>
      <c r="K363" s="211" t="n"/>
      <c r="L363" s="211" t="n"/>
      <c r="M363" s="211" t="n"/>
      <c r="N363" s="211" t="n"/>
      <c r="O363" s="211" t="n"/>
      <c r="P363" s="211" t="n"/>
      <c r="Q363" s="211" t="n"/>
    </row>
    <row r="364" ht="15.75" customHeight="1" s="140">
      <c r="A364" s="211" t="n"/>
      <c r="B364" s="211" t="n"/>
      <c r="C364" s="239" t="n"/>
      <c r="D364" s="239" t="n"/>
      <c r="E364" s="239" t="n"/>
      <c r="F364" s="211" t="n"/>
      <c r="G364" s="211" t="n"/>
      <c r="H364" s="211" t="n"/>
      <c r="I364" s="211" t="n"/>
      <c r="J364" s="211" t="n"/>
      <c r="K364" s="211" t="n"/>
      <c r="L364" s="211" t="n"/>
      <c r="M364" s="211" t="n"/>
      <c r="N364" s="211" t="n"/>
      <c r="O364" s="211" t="n"/>
      <c r="P364" s="211" t="n"/>
      <c r="Q364" s="211" t="n"/>
    </row>
    <row r="365" ht="15.75" customHeight="1" s="140">
      <c r="A365" s="211" t="n"/>
      <c r="B365" s="211" t="n"/>
      <c r="C365" s="239" t="n"/>
      <c r="D365" s="239" t="n"/>
      <c r="E365" s="239" t="n"/>
      <c r="F365" s="211" t="n"/>
      <c r="G365" s="211" t="n"/>
      <c r="H365" s="211" t="n"/>
      <c r="I365" s="211" t="n"/>
      <c r="J365" s="211" t="n"/>
      <c r="K365" s="211" t="n"/>
      <c r="L365" s="211" t="n"/>
      <c r="M365" s="211" t="n"/>
      <c r="N365" s="211" t="n"/>
      <c r="O365" s="211" t="n"/>
      <c r="P365" s="211" t="n"/>
      <c r="Q365" s="211" t="n"/>
    </row>
    <row r="366" ht="15.75" customHeight="1" s="140">
      <c r="A366" s="211" t="n"/>
      <c r="B366" s="211" t="n"/>
      <c r="C366" s="239" t="n"/>
      <c r="D366" s="239" t="n"/>
      <c r="E366" s="239" t="n"/>
      <c r="F366" s="211" t="n"/>
      <c r="G366" s="211" t="n"/>
      <c r="H366" s="211" t="n"/>
      <c r="I366" s="211" t="n"/>
      <c r="J366" s="211" t="n"/>
      <c r="K366" s="211" t="n"/>
      <c r="L366" s="211" t="n"/>
      <c r="M366" s="211" t="n"/>
      <c r="N366" s="211" t="n"/>
      <c r="O366" s="211" t="n"/>
      <c r="P366" s="211" t="n"/>
      <c r="Q366" s="211" t="n"/>
    </row>
    <row r="367" ht="15.75" customHeight="1" s="140">
      <c r="A367" s="211" t="n"/>
      <c r="B367" s="211" t="n"/>
      <c r="C367" s="239" t="n"/>
      <c r="D367" s="239" t="n"/>
      <c r="E367" s="239" t="n"/>
      <c r="F367" s="211" t="n"/>
      <c r="G367" s="211" t="n"/>
      <c r="H367" s="211" t="n"/>
      <c r="I367" s="211" t="n"/>
      <c r="J367" s="211" t="n"/>
      <c r="K367" s="211" t="n"/>
      <c r="L367" s="211" t="n"/>
      <c r="M367" s="211" t="n"/>
      <c r="N367" s="211" t="n"/>
      <c r="O367" s="211" t="n"/>
      <c r="P367" s="211" t="n"/>
      <c r="Q367" s="211" t="n"/>
    </row>
    <row r="368" ht="15.75" customHeight="1" s="140">
      <c r="A368" s="211" t="n"/>
      <c r="B368" s="211" t="n"/>
      <c r="C368" s="239" t="n"/>
      <c r="D368" s="239" t="n"/>
      <c r="E368" s="239" t="n"/>
      <c r="F368" s="211" t="n"/>
      <c r="G368" s="211" t="n"/>
      <c r="H368" s="211" t="n"/>
      <c r="I368" s="211" t="n"/>
      <c r="J368" s="211" t="n"/>
      <c r="K368" s="211" t="n"/>
      <c r="L368" s="211" t="n"/>
      <c r="M368" s="211" t="n"/>
      <c r="N368" s="211" t="n"/>
      <c r="O368" s="211" t="n"/>
      <c r="P368" s="211" t="n"/>
      <c r="Q368" s="211" t="n"/>
    </row>
    <row r="369" ht="15.75" customHeight="1" s="140">
      <c r="A369" s="211" t="n"/>
      <c r="B369" s="211" t="n"/>
      <c r="C369" s="239" t="n"/>
      <c r="D369" s="239" t="n"/>
      <c r="E369" s="239" t="n"/>
      <c r="F369" s="211" t="n"/>
      <c r="G369" s="211" t="n"/>
      <c r="H369" s="211" t="n"/>
      <c r="I369" s="211" t="n"/>
      <c r="J369" s="211" t="n"/>
      <c r="K369" s="211" t="n"/>
      <c r="L369" s="211" t="n"/>
      <c r="M369" s="211" t="n"/>
      <c r="N369" s="211" t="n"/>
      <c r="O369" s="211" t="n"/>
      <c r="P369" s="211" t="n"/>
      <c r="Q369" s="211" t="n"/>
    </row>
    <row r="370" ht="15.75" customHeight="1" s="140">
      <c r="A370" s="211" t="n"/>
      <c r="B370" s="211" t="n"/>
      <c r="C370" s="239" t="n"/>
      <c r="D370" s="239" t="n"/>
      <c r="E370" s="239" t="n"/>
      <c r="F370" s="211" t="n"/>
      <c r="G370" s="211" t="n"/>
      <c r="H370" s="211" t="n"/>
      <c r="I370" s="211" t="n"/>
      <c r="J370" s="211" t="n"/>
      <c r="K370" s="211" t="n"/>
      <c r="L370" s="211" t="n"/>
      <c r="M370" s="211" t="n"/>
      <c r="N370" s="211" t="n"/>
      <c r="O370" s="211" t="n"/>
      <c r="P370" s="211" t="n"/>
      <c r="Q370" s="211" t="n"/>
    </row>
    <row r="371" ht="15.75" customHeight="1" s="140">
      <c r="A371" s="211" t="n"/>
      <c r="B371" s="211" t="n"/>
      <c r="C371" s="239" t="n"/>
      <c r="D371" s="239" t="n"/>
      <c r="E371" s="239" t="n"/>
      <c r="F371" s="211" t="n"/>
      <c r="G371" s="211" t="n"/>
      <c r="H371" s="211" t="n"/>
      <c r="I371" s="211" t="n"/>
      <c r="J371" s="211" t="n"/>
      <c r="K371" s="211" t="n"/>
      <c r="L371" s="211" t="n"/>
      <c r="M371" s="211" t="n"/>
      <c r="N371" s="211" t="n"/>
      <c r="O371" s="211" t="n"/>
      <c r="P371" s="211" t="n"/>
      <c r="Q371" s="211" t="n"/>
    </row>
    <row r="372" ht="15.75" customHeight="1" s="140">
      <c r="A372" s="211" t="n"/>
      <c r="B372" s="211" t="n"/>
      <c r="C372" s="239" t="n"/>
      <c r="D372" s="239" t="n"/>
      <c r="E372" s="239" t="n"/>
      <c r="F372" s="211" t="n"/>
      <c r="G372" s="211" t="n"/>
      <c r="H372" s="211" t="n"/>
      <c r="I372" s="211" t="n"/>
      <c r="J372" s="211" t="n"/>
      <c r="K372" s="211" t="n"/>
      <c r="L372" s="211" t="n"/>
      <c r="M372" s="211" t="n"/>
      <c r="N372" s="211" t="n"/>
      <c r="O372" s="211" t="n"/>
      <c r="P372" s="211" t="n"/>
      <c r="Q372" s="211" t="n"/>
    </row>
    <row r="373" ht="15.75" customHeight="1" s="140">
      <c r="A373" s="211" t="n"/>
      <c r="B373" s="211" t="n"/>
      <c r="C373" s="239" t="n"/>
      <c r="D373" s="239" t="n"/>
      <c r="E373" s="239" t="n"/>
      <c r="F373" s="211" t="n"/>
      <c r="G373" s="211" t="n"/>
      <c r="H373" s="211" t="n"/>
      <c r="I373" s="211" t="n"/>
      <c r="J373" s="211" t="n"/>
      <c r="K373" s="211" t="n"/>
      <c r="L373" s="211" t="n"/>
      <c r="M373" s="211" t="n"/>
      <c r="N373" s="211" t="n"/>
      <c r="O373" s="211" t="n"/>
      <c r="P373" s="211" t="n"/>
      <c r="Q373" s="211" t="n"/>
    </row>
    <row r="374" ht="15.75" customHeight="1" s="140">
      <c r="A374" s="211" t="n"/>
      <c r="B374" s="211" t="n"/>
      <c r="C374" s="239" t="n"/>
      <c r="D374" s="239" t="n"/>
      <c r="E374" s="239" t="n"/>
      <c r="F374" s="211" t="n"/>
      <c r="G374" s="211" t="n"/>
      <c r="H374" s="211" t="n"/>
      <c r="I374" s="211" t="n"/>
      <c r="J374" s="211" t="n"/>
      <c r="K374" s="211" t="n"/>
      <c r="L374" s="211" t="n"/>
      <c r="M374" s="211" t="n"/>
      <c r="N374" s="211" t="n"/>
      <c r="O374" s="211" t="n"/>
      <c r="P374" s="211" t="n"/>
      <c r="Q374" s="211" t="n"/>
    </row>
    <row r="375" ht="15.75" customHeight="1" s="140">
      <c r="A375" s="211" t="n"/>
      <c r="B375" s="211" t="n"/>
      <c r="C375" s="239" t="n"/>
      <c r="D375" s="239" t="n"/>
      <c r="E375" s="239" t="n"/>
      <c r="F375" s="211" t="n"/>
      <c r="G375" s="211" t="n"/>
      <c r="H375" s="211" t="n"/>
      <c r="I375" s="211" t="n"/>
      <c r="J375" s="211" t="n"/>
      <c r="K375" s="211" t="n"/>
      <c r="L375" s="211" t="n"/>
      <c r="M375" s="211" t="n"/>
      <c r="N375" s="211" t="n"/>
      <c r="O375" s="211" t="n"/>
      <c r="P375" s="211" t="n"/>
      <c r="Q375" s="211" t="n"/>
    </row>
    <row r="376" ht="15.75" customHeight="1" s="140">
      <c r="A376" s="211" t="n"/>
      <c r="B376" s="211" t="n"/>
      <c r="C376" s="239" t="n"/>
      <c r="D376" s="239" t="n"/>
      <c r="E376" s="239" t="n"/>
      <c r="F376" s="211" t="n"/>
      <c r="G376" s="211" t="n"/>
      <c r="H376" s="211" t="n"/>
      <c r="I376" s="211" t="n"/>
      <c r="J376" s="211" t="n"/>
      <c r="K376" s="211" t="n"/>
      <c r="L376" s="211" t="n"/>
      <c r="M376" s="211" t="n"/>
      <c r="N376" s="211" t="n"/>
      <c r="O376" s="211" t="n"/>
      <c r="P376" s="211" t="n"/>
      <c r="Q376" s="211" t="n"/>
    </row>
    <row r="377" ht="15.75" customHeight="1" s="140">
      <c r="A377" s="211" t="n"/>
      <c r="B377" s="211" t="n"/>
      <c r="C377" s="239" t="n"/>
      <c r="D377" s="239" t="n"/>
      <c r="E377" s="239" t="n"/>
      <c r="F377" s="211" t="n"/>
      <c r="G377" s="211" t="n"/>
      <c r="H377" s="211" t="n"/>
      <c r="I377" s="211" t="n"/>
      <c r="J377" s="211" t="n"/>
      <c r="K377" s="211" t="n"/>
      <c r="L377" s="211" t="n"/>
      <c r="M377" s="211" t="n"/>
      <c r="N377" s="211" t="n"/>
      <c r="O377" s="211" t="n"/>
      <c r="P377" s="211" t="n"/>
      <c r="Q377" s="211" t="n"/>
    </row>
    <row r="378" ht="15.75" customHeight="1" s="140">
      <c r="A378" s="211" t="n"/>
      <c r="B378" s="211" t="n"/>
      <c r="C378" s="239" t="n"/>
      <c r="D378" s="239" t="n"/>
      <c r="E378" s="239" t="n"/>
      <c r="F378" s="211" t="n"/>
      <c r="G378" s="211" t="n"/>
      <c r="H378" s="211" t="n"/>
      <c r="I378" s="211" t="n"/>
      <c r="J378" s="211" t="n"/>
      <c r="K378" s="211" t="n"/>
      <c r="L378" s="211" t="n"/>
      <c r="M378" s="211" t="n"/>
      <c r="N378" s="211" t="n"/>
      <c r="O378" s="211" t="n"/>
      <c r="P378" s="211" t="n"/>
      <c r="Q378" s="211" t="n"/>
    </row>
    <row r="379" ht="15.75" customHeight="1" s="140">
      <c r="A379" s="211" t="n"/>
      <c r="B379" s="211" t="n"/>
      <c r="C379" s="239" t="n"/>
      <c r="D379" s="239" t="n"/>
      <c r="E379" s="239" t="n"/>
      <c r="F379" s="211" t="n"/>
      <c r="G379" s="211" t="n"/>
      <c r="H379" s="211" t="n"/>
      <c r="I379" s="211" t="n"/>
      <c r="J379" s="211" t="n"/>
      <c r="K379" s="211" t="n"/>
      <c r="L379" s="211" t="n"/>
      <c r="M379" s="211" t="n"/>
      <c r="N379" s="211" t="n"/>
      <c r="O379" s="211" t="n"/>
      <c r="P379" s="211" t="n"/>
      <c r="Q379" s="211" t="n"/>
    </row>
    <row r="380" ht="15.75" customHeight="1" s="140">
      <c r="A380" s="211" t="n"/>
      <c r="B380" s="211" t="n"/>
      <c r="C380" s="239" t="n"/>
      <c r="D380" s="239" t="n"/>
      <c r="E380" s="239" t="n"/>
      <c r="F380" s="211" t="n"/>
      <c r="G380" s="211" t="n"/>
      <c r="H380" s="211" t="n"/>
      <c r="I380" s="211" t="n"/>
      <c r="J380" s="211" t="n"/>
      <c r="K380" s="211" t="n"/>
      <c r="L380" s="211" t="n"/>
      <c r="M380" s="211" t="n"/>
      <c r="N380" s="211" t="n"/>
      <c r="O380" s="211" t="n"/>
      <c r="P380" s="211" t="n"/>
      <c r="Q380" s="211" t="n"/>
    </row>
    <row r="381" ht="15.75" customHeight="1" s="140">
      <c r="A381" s="211" t="n"/>
      <c r="B381" s="211" t="n"/>
      <c r="C381" s="239" t="n"/>
      <c r="D381" s="239" t="n"/>
      <c r="E381" s="239" t="n"/>
      <c r="F381" s="211" t="n"/>
      <c r="G381" s="211" t="n"/>
      <c r="H381" s="211" t="n"/>
      <c r="I381" s="211" t="n"/>
      <c r="J381" s="211" t="n"/>
      <c r="K381" s="211" t="n"/>
      <c r="L381" s="211" t="n"/>
      <c r="M381" s="211" t="n"/>
      <c r="N381" s="211" t="n"/>
      <c r="O381" s="211" t="n"/>
      <c r="P381" s="211" t="n"/>
      <c r="Q381" s="211" t="n"/>
    </row>
    <row r="382" ht="15.75" customHeight="1" s="140">
      <c r="A382" s="211" t="n"/>
      <c r="B382" s="211" t="n"/>
      <c r="C382" s="239" t="n"/>
      <c r="D382" s="239" t="n"/>
      <c r="E382" s="239" t="n"/>
      <c r="F382" s="211" t="n"/>
      <c r="G382" s="211" t="n"/>
      <c r="H382" s="211" t="n"/>
      <c r="I382" s="211" t="n"/>
      <c r="J382" s="211" t="n"/>
      <c r="K382" s="211" t="n"/>
      <c r="L382" s="211" t="n"/>
      <c r="M382" s="211" t="n"/>
      <c r="N382" s="211" t="n"/>
      <c r="O382" s="211" t="n"/>
      <c r="P382" s="211" t="n"/>
      <c r="Q382" s="211" t="n"/>
    </row>
    <row r="383" ht="15.75" customHeight="1" s="140">
      <c r="A383" s="211" t="n"/>
      <c r="B383" s="211" t="n"/>
      <c r="C383" s="239" t="n"/>
      <c r="D383" s="239" t="n"/>
      <c r="E383" s="239" t="n"/>
      <c r="F383" s="211" t="n"/>
      <c r="G383" s="211" t="n"/>
      <c r="H383" s="211" t="n"/>
      <c r="I383" s="211" t="n"/>
      <c r="J383" s="211" t="n"/>
      <c r="K383" s="211" t="n"/>
      <c r="L383" s="211" t="n"/>
      <c r="M383" s="211" t="n"/>
      <c r="N383" s="211" t="n"/>
      <c r="O383" s="211" t="n"/>
      <c r="P383" s="211" t="n"/>
      <c r="Q383" s="211" t="n"/>
    </row>
    <row r="384" ht="15.75" customHeight="1" s="140">
      <c r="A384" s="211" t="n"/>
      <c r="B384" s="211" t="n"/>
      <c r="C384" s="239" t="n"/>
      <c r="D384" s="239" t="n"/>
      <c r="E384" s="239" t="n"/>
      <c r="F384" s="211" t="n"/>
      <c r="G384" s="211" t="n"/>
      <c r="H384" s="211" t="n"/>
      <c r="I384" s="211" t="n"/>
      <c r="J384" s="211" t="n"/>
      <c r="K384" s="211" t="n"/>
      <c r="L384" s="211" t="n"/>
      <c r="M384" s="211" t="n"/>
      <c r="N384" s="211" t="n"/>
      <c r="O384" s="211" t="n"/>
      <c r="P384" s="211" t="n"/>
      <c r="Q384" s="211" t="n"/>
    </row>
    <row r="385" ht="15.75" customHeight="1" s="140">
      <c r="A385" s="211" t="n"/>
      <c r="B385" s="211" t="n"/>
      <c r="C385" s="239" t="n"/>
      <c r="D385" s="239" t="n"/>
      <c r="E385" s="239" t="n"/>
      <c r="F385" s="211" t="n"/>
      <c r="G385" s="211" t="n"/>
      <c r="H385" s="211" t="n"/>
      <c r="I385" s="211" t="n"/>
      <c r="J385" s="211" t="n"/>
      <c r="K385" s="211" t="n"/>
      <c r="L385" s="211" t="n"/>
      <c r="M385" s="211" t="n"/>
      <c r="N385" s="211" t="n"/>
      <c r="O385" s="211" t="n"/>
      <c r="P385" s="211" t="n"/>
      <c r="Q385" s="211" t="n"/>
    </row>
    <row r="386" ht="15.75" customHeight="1" s="140">
      <c r="A386" s="211" t="n"/>
      <c r="B386" s="211" t="n"/>
      <c r="C386" s="239" t="n"/>
      <c r="D386" s="239" t="n"/>
      <c r="E386" s="239" t="n"/>
      <c r="F386" s="211" t="n"/>
      <c r="G386" s="211" t="n"/>
      <c r="H386" s="211" t="n"/>
      <c r="I386" s="211" t="n"/>
      <c r="J386" s="211" t="n"/>
      <c r="K386" s="211" t="n"/>
      <c r="L386" s="211" t="n"/>
      <c r="M386" s="211" t="n"/>
      <c r="N386" s="211" t="n"/>
      <c r="O386" s="211" t="n"/>
      <c r="P386" s="211" t="n"/>
      <c r="Q386" s="211" t="n"/>
    </row>
    <row r="387" ht="15.75" customHeight="1" s="140">
      <c r="A387" s="211" t="n"/>
      <c r="B387" s="211" t="n"/>
      <c r="C387" s="239" t="n"/>
      <c r="D387" s="239" t="n"/>
      <c r="E387" s="239" t="n"/>
      <c r="F387" s="211" t="n"/>
      <c r="G387" s="211" t="n"/>
      <c r="H387" s="211" t="n"/>
      <c r="I387" s="211" t="n"/>
      <c r="J387" s="211" t="n"/>
      <c r="K387" s="211" t="n"/>
      <c r="L387" s="211" t="n"/>
      <c r="M387" s="211" t="n"/>
      <c r="N387" s="211" t="n"/>
      <c r="O387" s="211" t="n"/>
      <c r="P387" s="211" t="n"/>
      <c r="Q387" s="211" t="n"/>
    </row>
    <row r="388" ht="15.75" customHeight="1" s="140">
      <c r="A388" s="211" t="n"/>
      <c r="B388" s="211" t="n"/>
      <c r="C388" s="239" t="n"/>
      <c r="D388" s="239" t="n"/>
      <c r="E388" s="239" t="n"/>
      <c r="F388" s="211" t="n"/>
      <c r="G388" s="211" t="n"/>
      <c r="H388" s="211" t="n"/>
      <c r="I388" s="211" t="n"/>
      <c r="J388" s="211" t="n"/>
      <c r="K388" s="211" t="n"/>
      <c r="L388" s="211" t="n"/>
      <c r="M388" s="211" t="n"/>
      <c r="N388" s="211" t="n"/>
      <c r="O388" s="211" t="n"/>
      <c r="P388" s="211" t="n"/>
      <c r="Q388" s="211" t="n"/>
    </row>
    <row r="389" ht="15.75" customHeight="1" s="140">
      <c r="A389" s="211" t="n"/>
      <c r="B389" s="211" t="n"/>
      <c r="C389" s="239" t="n"/>
      <c r="D389" s="239" t="n"/>
      <c r="E389" s="239" t="n"/>
      <c r="F389" s="211" t="n"/>
      <c r="G389" s="211" t="n"/>
      <c r="H389" s="211" t="n"/>
      <c r="I389" s="211" t="n"/>
      <c r="J389" s="211" t="n"/>
      <c r="K389" s="211" t="n"/>
      <c r="L389" s="211" t="n"/>
      <c r="M389" s="211" t="n"/>
      <c r="N389" s="211" t="n"/>
      <c r="O389" s="211" t="n"/>
      <c r="P389" s="211" t="n"/>
      <c r="Q389" s="211" t="n"/>
    </row>
    <row r="390" ht="15.75" customHeight="1" s="140">
      <c r="A390" s="211" t="n"/>
      <c r="B390" s="211" t="n"/>
      <c r="C390" s="239" t="n"/>
      <c r="D390" s="239" t="n"/>
      <c r="E390" s="239" t="n"/>
      <c r="F390" s="211" t="n"/>
      <c r="G390" s="211" t="n"/>
      <c r="H390" s="211" t="n"/>
      <c r="I390" s="211" t="n"/>
      <c r="J390" s="211" t="n"/>
      <c r="K390" s="211" t="n"/>
      <c r="L390" s="211" t="n"/>
      <c r="M390" s="211" t="n"/>
      <c r="N390" s="211" t="n"/>
      <c r="O390" s="211" t="n"/>
      <c r="P390" s="211" t="n"/>
      <c r="Q390" s="211" t="n"/>
    </row>
    <row r="391" ht="15.75" customHeight="1" s="140">
      <c r="A391" s="211" t="n"/>
      <c r="B391" s="211" t="n"/>
      <c r="C391" s="239" t="n"/>
      <c r="D391" s="239" t="n"/>
      <c r="E391" s="239" t="n"/>
      <c r="F391" s="211" t="n"/>
      <c r="G391" s="211" t="n"/>
      <c r="H391" s="211" t="n"/>
      <c r="I391" s="211" t="n"/>
      <c r="J391" s="211" t="n"/>
      <c r="K391" s="211" t="n"/>
      <c r="L391" s="211" t="n"/>
      <c r="M391" s="211" t="n"/>
      <c r="N391" s="211" t="n"/>
      <c r="O391" s="211" t="n"/>
      <c r="P391" s="211" t="n"/>
      <c r="Q391" s="211" t="n"/>
    </row>
    <row r="392" ht="15.75" customHeight="1" s="140">
      <c r="A392" s="211" t="n"/>
      <c r="B392" s="211" t="n"/>
      <c r="C392" s="239" t="n"/>
      <c r="D392" s="239" t="n"/>
      <c r="E392" s="239" t="n"/>
      <c r="F392" s="211" t="n"/>
      <c r="G392" s="211" t="n"/>
      <c r="H392" s="211" t="n"/>
      <c r="I392" s="211" t="n"/>
      <c r="J392" s="211" t="n"/>
      <c r="K392" s="211" t="n"/>
      <c r="L392" s="211" t="n"/>
      <c r="M392" s="211" t="n"/>
      <c r="N392" s="211" t="n"/>
      <c r="O392" s="211" t="n"/>
      <c r="P392" s="211" t="n"/>
      <c r="Q392" s="211" t="n"/>
    </row>
    <row r="393" ht="15.75" customHeight="1" s="140">
      <c r="A393" s="211" t="n"/>
      <c r="B393" s="211" t="n"/>
      <c r="C393" s="239" t="n"/>
      <c r="D393" s="239" t="n"/>
      <c r="E393" s="239" t="n"/>
      <c r="F393" s="211" t="n"/>
      <c r="G393" s="211" t="n"/>
      <c r="H393" s="211" t="n"/>
      <c r="I393" s="211" t="n"/>
      <c r="J393" s="211" t="n"/>
      <c r="K393" s="211" t="n"/>
      <c r="L393" s="211" t="n"/>
      <c r="M393" s="211" t="n"/>
      <c r="N393" s="211" t="n"/>
      <c r="O393" s="211" t="n"/>
      <c r="P393" s="211" t="n"/>
      <c r="Q393" s="211" t="n"/>
    </row>
    <row r="394" ht="15.75" customHeight="1" s="140">
      <c r="A394" s="211" t="n"/>
      <c r="B394" s="211" t="n"/>
      <c r="C394" s="239" t="n"/>
      <c r="D394" s="239" t="n"/>
      <c r="E394" s="239" t="n"/>
      <c r="F394" s="211" t="n"/>
      <c r="G394" s="211" t="n"/>
      <c r="H394" s="211" t="n"/>
      <c r="I394" s="211" t="n"/>
      <c r="J394" s="211" t="n"/>
      <c r="K394" s="211" t="n"/>
      <c r="L394" s="211" t="n"/>
      <c r="M394" s="211" t="n"/>
      <c r="N394" s="211" t="n"/>
      <c r="O394" s="211" t="n"/>
      <c r="P394" s="211" t="n"/>
      <c r="Q394" s="211" t="n"/>
    </row>
    <row r="395" ht="15.75" customHeight="1" s="140">
      <c r="A395" s="211" t="n"/>
      <c r="B395" s="211" t="n"/>
      <c r="C395" s="239" t="n"/>
      <c r="D395" s="239" t="n"/>
      <c r="E395" s="239" t="n"/>
      <c r="F395" s="211" t="n"/>
      <c r="G395" s="211" t="n"/>
      <c r="H395" s="211" t="n"/>
      <c r="I395" s="211" t="n"/>
      <c r="J395" s="211" t="n"/>
      <c r="K395" s="211" t="n"/>
      <c r="L395" s="211" t="n"/>
      <c r="M395" s="211" t="n"/>
      <c r="N395" s="211" t="n"/>
      <c r="O395" s="211" t="n"/>
      <c r="P395" s="211" t="n"/>
      <c r="Q395" s="211" t="n"/>
    </row>
    <row r="396" ht="15.75" customHeight="1" s="140">
      <c r="A396" s="211" t="n"/>
      <c r="B396" s="211" t="n"/>
      <c r="C396" s="239" t="n"/>
      <c r="D396" s="239" t="n"/>
      <c r="E396" s="239" t="n"/>
      <c r="F396" s="211" t="n"/>
      <c r="G396" s="211" t="n"/>
      <c r="H396" s="211" t="n"/>
      <c r="I396" s="211" t="n"/>
      <c r="J396" s="211" t="n"/>
      <c r="K396" s="211" t="n"/>
      <c r="L396" s="211" t="n"/>
      <c r="M396" s="211" t="n"/>
      <c r="N396" s="211" t="n"/>
      <c r="O396" s="211" t="n"/>
      <c r="P396" s="211" t="n"/>
      <c r="Q396" s="211" t="n"/>
    </row>
    <row r="397" ht="15.75" customHeight="1" s="140">
      <c r="A397" s="211" t="n"/>
      <c r="B397" s="211" t="n"/>
      <c r="C397" s="239" t="n"/>
      <c r="D397" s="239" t="n"/>
      <c r="E397" s="239" t="n"/>
      <c r="F397" s="211" t="n"/>
      <c r="G397" s="211" t="n"/>
      <c r="H397" s="211" t="n"/>
      <c r="I397" s="211" t="n"/>
      <c r="J397" s="211" t="n"/>
      <c r="K397" s="211" t="n"/>
      <c r="L397" s="211" t="n"/>
      <c r="M397" s="211" t="n"/>
      <c r="N397" s="211" t="n"/>
      <c r="O397" s="211" t="n"/>
      <c r="P397" s="211" t="n"/>
      <c r="Q397" s="211" t="n"/>
    </row>
    <row r="398" ht="15.75" customHeight="1" s="140">
      <c r="A398" s="211" t="n"/>
      <c r="B398" s="211" t="n"/>
      <c r="C398" s="239" t="n"/>
      <c r="D398" s="239" t="n"/>
      <c r="E398" s="239" t="n"/>
      <c r="F398" s="211" t="n"/>
      <c r="G398" s="211" t="n"/>
      <c r="H398" s="211" t="n"/>
      <c r="I398" s="211" t="n"/>
      <c r="J398" s="211" t="n"/>
      <c r="K398" s="211" t="n"/>
      <c r="L398" s="211" t="n"/>
      <c r="M398" s="211" t="n"/>
      <c r="N398" s="211" t="n"/>
      <c r="O398" s="211" t="n"/>
      <c r="P398" s="211" t="n"/>
      <c r="Q398" s="211" t="n"/>
    </row>
    <row r="399" ht="15.75" customHeight="1" s="140">
      <c r="A399" s="211" t="n"/>
      <c r="B399" s="211" t="n"/>
      <c r="C399" s="239" t="n"/>
      <c r="D399" s="239" t="n"/>
      <c r="E399" s="239" t="n"/>
      <c r="F399" s="211" t="n"/>
      <c r="G399" s="211" t="n"/>
      <c r="H399" s="211" t="n"/>
      <c r="I399" s="211" t="n"/>
      <c r="J399" s="211" t="n"/>
      <c r="K399" s="211" t="n"/>
      <c r="L399" s="211" t="n"/>
      <c r="M399" s="211" t="n"/>
      <c r="N399" s="211" t="n"/>
      <c r="O399" s="211" t="n"/>
      <c r="P399" s="211" t="n"/>
      <c r="Q399" s="211" t="n"/>
    </row>
    <row r="400" ht="15.75" customHeight="1" s="140">
      <c r="A400" s="211" t="n"/>
      <c r="B400" s="211" t="n"/>
      <c r="C400" s="239" t="n"/>
      <c r="D400" s="239" t="n"/>
      <c r="E400" s="239" t="n"/>
      <c r="F400" s="211" t="n"/>
      <c r="G400" s="211" t="n"/>
      <c r="H400" s="211" t="n"/>
      <c r="I400" s="211" t="n"/>
      <c r="J400" s="211" t="n"/>
      <c r="K400" s="211" t="n"/>
      <c r="L400" s="211" t="n"/>
      <c r="M400" s="211" t="n"/>
      <c r="N400" s="211" t="n"/>
      <c r="O400" s="211" t="n"/>
      <c r="P400" s="211" t="n"/>
      <c r="Q400" s="211" t="n"/>
    </row>
    <row r="401" ht="15.75" customHeight="1" s="140">
      <c r="A401" s="211" t="n"/>
      <c r="B401" s="211" t="n"/>
      <c r="C401" s="239" t="n"/>
      <c r="D401" s="239" t="n"/>
      <c r="E401" s="239" t="n"/>
      <c r="F401" s="211" t="n"/>
      <c r="G401" s="211" t="n"/>
      <c r="H401" s="211" t="n"/>
      <c r="I401" s="211" t="n"/>
      <c r="J401" s="211" t="n"/>
      <c r="K401" s="211" t="n"/>
      <c r="L401" s="211" t="n"/>
      <c r="M401" s="211" t="n"/>
      <c r="N401" s="211" t="n"/>
      <c r="O401" s="211" t="n"/>
      <c r="P401" s="211" t="n"/>
      <c r="Q401" s="211" t="n"/>
    </row>
    <row r="402" ht="15.75" customHeight="1" s="140">
      <c r="A402" s="211" t="n"/>
      <c r="B402" s="211" t="n"/>
      <c r="C402" s="239" t="n"/>
      <c r="D402" s="239" t="n"/>
      <c r="E402" s="239" t="n"/>
      <c r="F402" s="211" t="n"/>
      <c r="G402" s="211" t="n"/>
      <c r="H402" s="211" t="n"/>
      <c r="I402" s="211" t="n"/>
      <c r="J402" s="211" t="n"/>
      <c r="K402" s="211" t="n"/>
      <c r="L402" s="211" t="n"/>
      <c r="M402" s="211" t="n"/>
      <c r="N402" s="211" t="n"/>
      <c r="O402" s="211" t="n"/>
      <c r="P402" s="211" t="n"/>
      <c r="Q402" s="211" t="n"/>
    </row>
    <row r="403" ht="15.75" customHeight="1" s="140">
      <c r="A403" s="211" t="n"/>
      <c r="B403" s="211" t="n"/>
      <c r="C403" s="239" t="n"/>
      <c r="D403" s="239" t="n"/>
      <c r="E403" s="239" t="n"/>
      <c r="F403" s="211" t="n"/>
      <c r="G403" s="211" t="n"/>
      <c r="H403" s="211" t="n"/>
      <c r="I403" s="211" t="n"/>
      <c r="J403" s="211" t="n"/>
      <c r="K403" s="211" t="n"/>
      <c r="L403" s="211" t="n"/>
      <c r="M403" s="211" t="n"/>
      <c r="N403" s="211" t="n"/>
      <c r="O403" s="211" t="n"/>
      <c r="P403" s="211" t="n"/>
      <c r="Q403" s="211" t="n"/>
    </row>
    <row r="404" ht="15.75" customHeight="1" s="140">
      <c r="A404" s="211" t="n"/>
      <c r="B404" s="211" t="n"/>
      <c r="C404" s="239" t="n"/>
      <c r="D404" s="239" t="n"/>
      <c r="E404" s="239" t="n"/>
      <c r="F404" s="211" t="n"/>
      <c r="G404" s="211" t="n"/>
      <c r="H404" s="211" t="n"/>
      <c r="I404" s="211" t="n"/>
      <c r="J404" s="211" t="n"/>
      <c r="K404" s="211" t="n"/>
      <c r="L404" s="211" t="n"/>
      <c r="M404" s="211" t="n"/>
      <c r="N404" s="211" t="n"/>
      <c r="O404" s="211" t="n"/>
      <c r="P404" s="211" t="n"/>
      <c r="Q404" s="211" t="n"/>
    </row>
    <row r="405" ht="15.75" customHeight="1" s="140">
      <c r="A405" s="211" t="n"/>
      <c r="B405" s="211" t="n"/>
      <c r="C405" s="239" t="n"/>
      <c r="D405" s="239" t="n"/>
      <c r="E405" s="239" t="n"/>
      <c r="F405" s="211" t="n"/>
      <c r="G405" s="211" t="n"/>
      <c r="H405" s="211" t="n"/>
      <c r="I405" s="211" t="n"/>
      <c r="J405" s="211" t="n"/>
      <c r="K405" s="211" t="n"/>
      <c r="L405" s="211" t="n"/>
      <c r="M405" s="211" t="n"/>
      <c r="N405" s="211" t="n"/>
      <c r="O405" s="211" t="n"/>
      <c r="P405" s="211" t="n"/>
      <c r="Q405" s="211" t="n"/>
    </row>
    <row r="406" ht="15.75" customHeight="1" s="140">
      <c r="A406" s="211" t="n"/>
      <c r="B406" s="211" t="n"/>
      <c r="C406" s="239" t="n"/>
      <c r="D406" s="239" t="n"/>
      <c r="E406" s="239" t="n"/>
      <c r="F406" s="211" t="n"/>
      <c r="G406" s="211" t="n"/>
      <c r="H406" s="211" t="n"/>
      <c r="I406" s="211" t="n"/>
      <c r="J406" s="211" t="n"/>
      <c r="K406" s="211" t="n"/>
      <c r="L406" s="211" t="n"/>
      <c r="M406" s="211" t="n"/>
      <c r="N406" s="211" t="n"/>
      <c r="O406" s="211" t="n"/>
      <c r="P406" s="211" t="n"/>
      <c r="Q406" s="211" t="n"/>
    </row>
    <row r="407" ht="15.75" customHeight="1" s="140">
      <c r="A407" s="211" t="n"/>
      <c r="B407" s="211" t="n"/>
      <c r="C407" s="239" t="n"/>
      <c r="D407" s="239" t="n"/>
      <c r="E407" s="239" t="n"/>
      <c r="F407" s="211" t="n"/>
      <c r="G407" s="211" t="n"/>
      <c r="H407" s="211" t="n"/>
      <c r="I407" s="211" t="n"/>
      <c r="J407" s="211" t="n"/>
      <c r="K407" s="211" t="n"/>
      <c r="L407" s="211" t="n"/>
      <c r="M407" s="211" t="n"/>
      <c r="N407" s="211" t="n"/>
      <c r="O407" s="211" t="n"/>
      <c r="P407" s="211" t="n"/>
      <c r="Q407" s="211" t="n"/>
    </row>
    <row r="408" ht="15.75" customHeight="1" s="140">
      <c r="A408" s="211" t="n"/>
      <c r="B408" s="211" t="n"/>
      <c r="C408" s="239" t="n"/>
      <c r="D408" s="239" t="n"/>
      <c r="E408" s="239" t="n"/>
      <c r="F408" s="211" t="n"/>
      <c r="G408" s="211" t="n"/>
      <c r="H408" s="211" t="n"/>
      <c r="I408" s="211" t="n"/>
      <c r="J408" s="211" t="n"/>
      <c r="K408" s="211" t="n"/>
      <c r="L408" s="211" t="n"/>
      <c r="M408" s="211" t="n"/>
      <c r="N408" s="211" t="n"/>
      <c r="O408" s="211" t="n"/>
      <c r="P408" s="211" t="n"/>
      <c r="Q408" s="211" t="n"/>
    </row>
    <row r="409" ht="15.75" customHeight="1" s="140">
      <c r="A409" s="211" t="n"/>
      <c r="B409" s="211" t="n"/>
      <c r="C409" s="239" t="n"/>
      <c r="D409" s="239" t="n"/>
      <c r="E409" s="239" t="n"/>
      <c r="F409" s="211" t="n"/>
      <c r="G409" s="211" t="n"/>
      <c r="H409" s="211" t="n"/>
      <c r="I409" s="211" t="n"/>
      <c r="J409" s="211" t="n"/>
      <c r="K409" s="211" t="n"/>
      <c r="L409" s="211" t="n"/>
      <c r="M409" s="211" t="n"/>
      <c r="N409" s="211" t="n"/>
      <c r="O409" s="211" t="n"/>
      <c r="P409" s="211" t="n"/>
      <c r="Q409" s="211" t="n"/>
    </row>
    <row r="410" ht="15.75" customHeight="1" s="140">
      <c r="A410" s="211" t="n"/>
      <c r="B410" s="211" t="n"/>
      <c r="C410" s="239" t="n"/>
      <c r="D410" s="239" t="n"/>
      <c r="E410" s="239" t="n"/>
      <c r="F410" s="211" t="n"/>
      <c r="G410" s="211" t="n"/>
      <c r="H410" s="211" t="n"/>
      <c r="I410" s="211" t="n"/>
      <c r="J410" s="211" t="n"/>
      <c r="K410" s="211" t="n"/>
      <c r="L410" s="211" t="n"/>
      <c r="M410" s="211" t="n"/>
      <c r="N410" s="211" t="n"/>
      <c r="O410" s="211" t="n"/>
      <c r="P410" s="211" t="n"/>
      <c r="Q410" s="211" t="n"/>
    </row>
    <row r="411" ht="15.75" customHeight="1" s="140">
      <c r="A411" s="211" t="n"/>
      <c r="B411" s="211" t="n"/>
      <c r="C411" s="239" t="n"/>
      <c r="D411" s="239" t="n"/>
      <c r="E411" s="239" t="n"/>
      <c r="F411" s="211" t="n"/>
      <c r="G411" s="211" t="n"/>
      <c r="H411" s="211" t="n"/>
      <c r="I411" s="211" t="n"/>
      <c r="J411" s="211" t="n"/>
      <c r="K411" s="211" t="n"/>
      <c r="L411" s="211" t="n"/>
      <c r="M411" s="211" t="n"/>
      <c r="N411" s="211" t="n"/>
      <c r="O411" s="211" t="n"/>
      <c r="P411" s="211" t="n"/>
      <c r="Q411" s="211" t="n"/>
    </row>
    <row r="412" ht="15.75" customHeight="1" s="140">
      <c r="A412" s="211" t="n"/>
      <c r="B412" s="211" t="n"/>
      <c r="C412" s="239" t="n"/>
      <c r="D412" s="239" t="n"/>
      <c r="E412" s="239" t="n"/>
      <c r="F412" s="211" t="n"/>
      <c r="G412" s="211" t="n"/>
      <c r="H412" s="211" t="n"/>
      <c r="I412" s="211" t="n"/>
      <c r="J412" s="211" t="n"/>
      <c r="K412" s="211" t="n"/>
      <c r="L412" s="211" t="n"/>
      <c r="M412" s="211" t="n"/>
      <c r="N412" s="211" t="n"/>
      <c r="O412" s="211" t="n"/>
      <c r="P412" s="211" t="n"/>
      <c r="Q412" s="211" t="n"/>
    </row>
    <row r="413" ht="15.75" customHeight="1" s="140">
      <c r="A413" s="211" t="n"/>
      <c r="B413" s="211" t="n"/>
      <c r="C413" s="239" t="n"/>
      <c r="D413" s="239" t="n"/>
      <c r="E413" s="239" t="n"/>
      <c r="F413" s="211" t="n"/>
      <c r="G413" s="211" t="n"/>
      <c r="H413" s="211" t="n"/>
      <c r="I413" s="211" t="n"/>
      <c r="J413" s="211" t="n"/>
      <c r="K413" s="211" t="n"/>
      <c r="L413" s="211" t="n"/>
      <c r="M413" s="211" t="n"/>
      <c r="N413" s="211" t="n"/>
      <c r="O413" s="211" t="n"/>
      <c r="P413" s="211" t="n"/>
      <c r="Q413" s="211" t="n"/>
    </row>
    <row r="414" ht="15.75" customHeight="1" s="140">
      <c r="A414" s="211" t="n"/>
      <c r="B414" s="211" t="n"/>
      <c r="C414" s="239" t="n"/>
      <c r="D414" s="239" t="n"/>
      <c r="E414" s="239" t="n"/>
      <c r="F414" s="211" t="n"/>
      <c r="G414" s="211" t="n"/>
      <c r="H414" s="211" t="n"/>
      <c r="I414" s="211" t="n"/>
      <c r="J414" s="211" t="n"/>
      <c r="K414" s="211" t="n"/>
      <c r="L414" s="211" t="n"/>
      <c r="M414" s="211" t="n"/>
      <c r="N414" s="211" t="n"/>
      <c r="O414" s="211" t="n"/>
      <c r="P414" s="211" t="n"/>
      <c r="Q414" s="211" t="n"/>
    </row>
    <row r="415" ht="15.75" customHeight="1" s="140">
      <c r="A415" s="211" t="n"/>
      <c r="B415" s="211" t="n"/>
      <c r="C415" s="239" t="n"/>
      <c r="D415" s="239" t="n"/>
      <c r="E415" s="239" t="n"/>
      <c r="F415" s="211" t="n"/>
      <c r="G415" s="211" t="n"/>
      <c r="H415" s="211" t="n"/>
      <c r="I415" s="211" t="n"/>
      <c r="J415" s="211" t="n"/>
      <c r="K415" s="211" t="n"/>
      <c r="L415" s="211" t="n"/>
      <c r="M415" s="211" t="n"/>
      <c r="N415" s="211" t="n"/>
      <c r="O415" s="211" t="n"/>
      <c r="P415" s="211" t="n"/>
      <c r="Q415" s="211" t="n"/>
    </row>
    <row r="416" ht="15.75" customHeight="1" s="140">
      <c r="A416" s="211" t="n"/>
      <c r="B416" s="211" t="n"/>
      <c r="C416" s="239" t="n"/>
      <c r="D416" s="239" t="n"/>
      <c r="E416" s="239" t="n"/>
      <c r="F416" s="211" t="n"/>
      <c r="G416" s="211" t="n"/>
      <c r="H416" s="211" t="n"/>
      <c r="I416" s="211" t="n"/>
      <c r="J416" s="211" t="n"/>
      <c r="K416" s="211" t="n"/>
      <c r="L416" s="211" t="n"/>
      <c r="M416" s="211" t="n"/>
      <c r="N416" s="211" t="n"/>
      <c r="O416" s="211" t="n"/>
      <c r="P416" s="211" t="n"/>
      <c r="Q416" s="211" t="n"/>
    </row>
    <row r="417" ht="15.75" customHeight="1" s="140">
      <c r="A417" s="211" t="n"/>
      <c r="B417" s="211" t="n"/>
      <c r="C417" s="239" t="n"/>
      <c r="D417" s="239" t="n"/>
      <c r="E417" s="239" t="n"/>
      <c r="F417" s="211" t="n"/>
      <c r="G417" s="211" t="n"/>
      <c r="H417" s="211" t="n"/>
      <c r="I417" s="211" t="n"/>
      <c r="J417" s="211" t="n"/>
      <c r="K417" s="211" t="n"/>
      <c r="L417" s="211" t="n"/>
      <c r="M417" s="211" t="n"/>
      <c r="N417" s="211" t="n"/>
      <c r="O417" s="211" t="n"/>
      <c r="P417" s="211" t="n"/>
      <c r="Q417" s="211" t="n"/>
    </row>
    <row r="418" ht="15.75" customHeight="1" s="140">
      <c r="A418" s="211" t="n"/>
      <c r="B418" s="211" t="n"/>
      <c r="C418" s="239" t="n"/>
      <c r="D418" s="239" t="n"/>
      <c r="E418" s="239" t="n"/>
      <c r="F418" s="211" t="n"/>
      <c r="G418" s="211" t="n"/>
      <c r="H418" s="211" t="n"/>
      <c r="I418" s="211" t="n"/>
      <c r="J418" s="211" t="n"/>
      <c r="K418" s="211" t="n"/>
      <c r="L418" s="211" t="n"/>
      <c r="M418" s="211" t="n"/>
      <c r="N418" s="211" t="n"/>
      <c r="O418" s="211" t="n"/>
      <c r="P418" s="211" t="n"/>
      <c r="Q418" s="211" t="n"/>
    </row>
    <row r="419" ht="15.75" customHeight="1" s="140">
      <c r="A419" s="211" t="n"/>
      <c r="B419" s="211" t="n"/>
      <c r="C419" s="239" t="n"/>
      <c r="D419" s="239" t="n"/>
      <c r="E419" s="239" t="n"/>
      <c r="F419" s="211" t="n"/>
      <c r="G419" s="211" t="n"/>
      <c r="H419" s="211" t="n"/>
      <c r="I419" s="211" t="n"/>
      <c r="J419" s="211" t="n"/>
      <c r="K419" s="211" t="n"/>
      <c r="L419" s="211" t="n"/>
      <c r="M419" s="211" t="n"/>
      <c r="N419" s="211" t="n"/>
      <c r="O419" s="211" t="n"/>
      <c r="P419" s="211" t="n"/>
      <c r="Q419" s="211" t="n"/>
    </row>
    <row r="420" ht="15.75" customHeight="1" s="140">
      <c r="A420" s="211" t="n"/>
      <c r="B420" s="211" t="n"/>
      <c r="C420" s="239" t="n"/>
      <c r="D420" s="239" t="n"/>
      <c r="E420" s="239" t="n"/>
      <c r="F420" s="211" t="n"/>
      <c r="G420" s="211" t="n"/>
      <c r="H420" s="211" t="n"/>
      <c r="I420" s="211" t="n"/>
      <c r="J420" s="211" t="n"/>
      <c r="K420" s="211" t="n"/>
      <c r="L420" s="211" t="n"/>
      <c r="M420" s="211" t="n"/>
      <c r="N420" s="211" t="n"/>
      <c r="O420" s="211" t="n"/>
      <c r="P420" s="211" t="n"/>
      <c r="Q420" s="211" t="n"/>
    </row>
    <row r="421" ht="15.75" customHeight="1" s="140">
      <c r="A421" s="211" t="n"/>
      <c r="B421" s="211" t="n"/>
      <c r="C421" s="239" t="n"/>
      <c r="D421" s="239" t="n"/>
      <c r="E421" s="239" t="n"/>
      <c r="F421" s="211" t="n"/>
      <c r="G421" s="211" t="n"/>
      <c r="H421" s="211" t="n"/>
      <c r="I421" s="211" t="n"/>
      <c r="J421" s="211" t="n"/>
      <c r="K421" s="211" t="n"/>
      <c r="L421" s="211" t="n"/>
      <c r="M421" s="211" t="n"/>
      <c r="N421" s="211" t="n"/>
      <c r="O421" s="211" t="n"/>
      <c r="P421" s="211" t="n"/>
      <c r="Q421" s="211" t="n"/>
    </row>
    <row r="422" ht="15.75" customHeight="1" s="140">
      <c r="A422" s="211" t="n"/>
      <c r="B422" s="211" t="n"/>
      <c r="C422" s="239" t="n"/>
      <c r="D422" s="239" t="n"/>
      <c r="E422" s="239" t="n"/>
      <c r="F422" s="211" t="n"/>
      <c r="G422" s="211" t="n"/>
      <c r="H422" s="211" t="n"/>
      <c r="I422" s="211" t="n"/>
      <c r="J422" s="211" t="n"/>
      <c r="K422" s="211" t="n"/>
      <c r="L422" s="211" t="n"/>
      <c r="M422" s="211" t="n"/>
      <c r="N422" s="211" t="n"/>
      <c r="O422" s="211" t="n"/>
      <c r="P422" s="211" t="n"/>
      <c r="Q422" s="211" t="n"/>
    </row>
    <row r="423" ht="15.75" customHeight="1" s="140">
      <c r="A423" s="211" t="n"/>
      <c r="B423" s="211" t="n"/>
      <c r="C423" s="239" t="n"/>
      <c r="D423" s="239" t="n"/>
      <c r="E423" s="239" t="n"/>
      <c r="F423" s="211" t="n"/>
      <c r="G423" s="211" t="n"/>
      <c r="H423" s="211" t="n"/>
      <c r="I423" s="211" t="n"/>
      <c r="J423" s="211" t="n"/>
      <c r="K423" s="211" t="n"/>
      <c r="L423" s="211" t="n"/>
      <c r="M423" s="211" t="n"/>
      <c r="N423" s="211" t="n"/>
      <c r="O423" s="211" t="n"/>
      <c r="P423" s="211" t="n"/>
      <c r="Q423" s="211" t="n"/>
    </row>
    <row r="424" ht="15.75" customHeight="1" s="140">
      <c r="A424" s="211" t="n"/>
      <c r="B424" s="211" t="n"/>
      <c r="C424" s="239" t="n"/>
      <c r="D424" s="239" t="n"/>
      <c r="E424" s="239" t="n"/>
      <c r="F424" s="211" t="n"/>
      <c r="G424" s="211" t="n"/>
      <c r="H424" s="211" t="n"/>
      <c r="I424" s="211" t="n"/>
      <c r="J424" s="211" t="n"/>
      <c r="K424" s="211" t="n"/>
      <c r="L424" s="211" t="n"/>
      <c r="M424" s="211" t="n"/>
      <c r="N424" s="211" t="n"/>
      <c r="O424" s="211" t="n"/>
      <c r="P424" s="211" t="n"/>
      <c r="Q424" s="211" t="n"/>
    </row>
    <row r="425" ht="15.75" customHeight="1" s="140">
      <c r="A425" s="211" t="n"/>
      <c r="B425" s="211" t="n"/>
      <c r="C425" s="239" t="n"/>
      <c r="D425" s="239" t="n"/>
      <c r="E425" s="239" t="n"/>
      <c r="F425" s="211" t="n"/>
      <c r="G425" s="211" t="n"/>
      <c r="H425" s="211" t="n"/>
      <c r="I425" s="211" t="n"/>
      <c r="J425" s="211" t="n"/>
      <c r="K425" s="211" t="n"/>
      <c r="L425" s="211" t="n"/>
      <c r="M425" s="211" t="n"/>
      <c r="N425" s="211" t="n"/>
      <c r="O425" s="211" t="n"/>
      <c r="P425" s="211" t="n"/>
      <c r="Q425" s="211" t="n"/>
    </row>
    <row r="426" ht="15.75" customHeight="1" s="140">
      <c r="A426" s="211" t="n"/>
      <c r="B426" s="211" t="n"/>
      <c r="C426" s="239" t="n"/>
      <c r="D426" s="239" t="n"/>
      <c r="E426" s="239" t="n"/>
      <c r="F426" s="211" t="n"/>
      <c r="G426" s="211" t="n"/>
      <c r="H426" s="211" t="n"/>
      <c r="I426" s="211" t="n"/>
      <c r="J426" s="211" t="n"/>
      <c r="K426" s="211" t="n"/>
      <c r="L426" s="211" t="n"/>
      <c r="M426" s="211" t="n"/>
      <c r="N426" s="211" t="n"/>
      <c r="O426" s="211" t="n"/>
      <c r="P426" s="211" t="n"/>
      <c r="Q426" s="211" t="n"/>
    </row>
    <row r="427" ht="15.75" customHeight="1" s="140">
      <c r="A427" s="211" t="n"/>
      <c r="B427" s="211" t="n"/>
      <c r="C427" s="239" t="n"/>
      <c r="D427" s="239" t="n"/>
      <c r="E427" s="239" t="n"/>
      <c r="F427" s="211" t="n"/>
      <c r="G427" s="211" t="n"/>
      <c r="H427" s="211" t="n"/>
      <c r="I427" s="211" t="n"/>
      <c r="J427" s="211" t="n"/>
      <c r="K427" s="211" t="n"/>
      <c r="L427" s="211" t="n"/>
      <c r="M427" s="211" t="n"/>
      <c r="N427" s="211" t="n"/>
      <c r="O427" s="211" t="n"/>
      <c r="P427" s="211" t="n"/>
      <c r="Q427" s="211" t="n"/>
    </row>
    <row r="428" ht="15.75" customHeight="1" s="140">
      <c r="A428" s="211" t="n"/>
      <c r="B428" s="211" t="n"/>
      <c r="C428" s="239" t="n"/>
      <c r="D428" s="239" t="n"/>
      <c r="E428" s="239" t="n"/>
      <c r="F428" s="211" t="n"/>
      <c r="G428" s="211" t="n"/>
      <c r="H428" s="211" t="n"/>
      <c r="I428" s="211" t="n"/>
      <c r="J428" s="211" t="n"/>
      <c r="K428" s="211" t="n"/>
      <c r="L428" s="211" t="n"/>
      <c r="M428" s="211" t="n"/>
      <c r="N428" s="211" t="n"/>
      <c r="O428" s="211" t="n"/>
      <c r="P428" s="211" t="n"/>
      <c r="Q428" s="211" t="n"/>
    </row>
    <row r="429" ht="15.75" customHeight="1" s="140">
      <c r="A429" s="211" t="n"/>
      <c r="B429" s="211" t="n"/>
      <c r="C429" s="239" t="n"/>
      <c r="D429" s="239" t="n"/>
      <c r="E429" s="239" t="n"/>
      <c r="F429" s="211" t="n"/>
      <c r="G429" s="211" t="n"/>
      <c r="H429" s="211" t="n"/>
      <c r="I429" s="211" t="n"/>
      <c r="J429" s="211" t="n"/>
      <c r="K429" s="211" t="n"/>
      <c r="L429" s="211" t="n"/>
      <c r="M429" s="211" t="n"/>
      <c r="N429" s="211" t="n"/>
      <c r="O429" s="211" t="n"/>
      <c r="P429" s="211" t="n"/>
      <c r="Q429" s="211" t="n"/>
    </row>
    <row r="430" ht="15.75" customHeight="1" s="140">
      <c r="A430" s="211" t="n"/>
      <c r="B430" s="211" t="n"/>
      <c r="C430" s="239" t="n"/>
      <c r="D430" s="239" t="n"/>
      <c r="E430" s="239" t="n"/>
      <c r="F430" s="211" t="n"/>
      <c r="G430" s="211" t="n"/>
      <c r="H430" s="211" t="n"/>
      <c r="I430" s="211" t="n"/>
      <c r="J430" s="211" t="n"/>
      <c r="K430" s="211" t="n"/>
      <c r="L430" s="211" t="n"/>
      <c r="M430" s="211" t="n"/>
      <c r="N430" s="211" t="n"/>
      <c r="O430" s="211" t="n"/>
      <c r="P430" s="211" t="n"/>
      <c r="Q430" s="211" t="n"/>
    </row>
    <row r="431" ht="15.75" customHeight="1" s="140">
      <c r="A431" s="211" t="n"/>
      <c r="B431" s="211" t="n"/>
      <c r="C431" s="239" t="n"/>
      <c r="D431" s="239" t="n"/>
      <c r="E431" s="239" t="n"/>
      <c r="F431" s="211" t="n"/>
      <c r="G431" s="211" t="n"/>
      <c r="H431" s="211" t="n"/>
      <c r="I431" s="211" t="n"/>
      <c r="J431" s="211" t="n"/>
      <c r="K431" s="211" t="n"/>
      <c r="L431" s="211" t="n"/>
      <c r="M431" s="211" t="n"/>
      <c r="N431" s="211" t="n"/>
      <c r="O431" s="211" t="n"/>
      <c r="P431" s="211" t="n"/>
      <c r="Q431" s="211" t="n"/>
    </row>
    <row r="432" ht="15.75" customHeight="1" s="140">
      <c r="A432" s="211" t="n"/>
      <c r="B432" s="211" t="n"/>
      <c r="C432" s="239" t="n"/>
      <c r="D432" s="239" t="n"/>
      <c r="E432" s="239" t="n"/>
      <c r="F432" s="211" t="n"/>
      <c r="G432" s="211" t="n"/>
      <c r="H432" s="211" t="n"/>
      <c r="I432" s="211" t="n"/>
      <c r="J432" s="211" t="n"/>
      <c r="K432" s="211" t="n"/>
      <c r="L432" s="211" t="n"/>
      <c r="M432" s="211" t="n"/>
      <c r="N432" s="211" t="n"/>
      <c r="O432" s="211" t="n"/>
      <c r="P432" s="211" t="n"/>
      <c r="Q432" s="211" t="n"/>
    </row>
    <row r="433" ht="15.75" customHeight="1" s="140">
      <c r="A433" s="211" t="n"/>
      <c r="B433" s="211" t="n"/>
      <c r="C433" s="239" t="n"/>
      <c r="D433" s="239" t="n"/>
      <c r="E433" s="239" t="n"/>
      <c r="F433" s="211" t="n"/>
      <c r="G433" s="211" t="n"/>
      <c r="H433" s="211" t="n"/>
      <c r="I433" s="211" t="n"/>
      <c r="J433" s="211" t="n"/>
      <c r="K433" s="211" t="n"/>
      <c r="L433" s="211" t="n"/>
      <c r="M433" s="211" t="n"/>
      <c r="N433" s="211" t="n"/>
      <c r="O433" s="211" t="n"/>
      <c r="P433" s="211" t="n"/>
      <c r="Q433" s="211" t="n"/>
    </row>
    <row r="434" ht="15.75" customHeight="1" s="140">
      <c r="A434" s="211" t="n"/>
      <c r="B434" s="211" t="n"/>
      <c r="C434" s="239" t="n"/>
      <c r="D434" s="239" t="n"/>
      <c r="E434" s="239" t="n"/>
      <c r="F434" s="211" t="n"/>
      <c r="G434" s="211" t="n"/>
      <c r="H434" s="211" t="n"/>
      <c r="I434" s="211" t="n"/>
      <c r="J434" s="211" t="n"/>
      <c r="K434" s="211" t="n"/>
      <c r="L434" s="211" t="n"/>
      <c r="M434" s="211" t="n"/>
      <c r="N434" s="211" t="n"/>
      <c r="O434" s="211" t="n"/>
      <c r="P434" s="211" t="n"/>
      <c r="Q434" s="211" t="n"/>
    </row>
    <row r="435" ht="15.75" customHeight="1" s="140">
      <c r="A435" s="211" t="n"/>
      <c r="B435" s="211" t="n"/>
      <c r="C435" s="239" t="n"/>
      <c r="D435" s="239" t="n"/>
      <c r="E435" s="239" t="n"/>
      <c r="F435" s="211" t="n"/>
      <c r="G435" s="211" t="n"/>
      <c r="H435" s="211" t="n"/>
      <c r="I435" s="211" t="n"/>
      <c r="J435" s="211" t="n"/>
      <c r="K435" s="211" t="n"/>
      <c r="L435" s="211" t="n"/>
      <c r="M435" s="211" t="n"/>
      <c r="N435" s="211" t="n"/>
      <c r="O435" s="211" t="n"/>
      <c r="P435" s="211" t="n"/>
      <c r="Q435" s="211" t="n"/>
    </row>
    <row r="436" ht="15.75" customHeight="1" s="140">
      <c r="A436" s="211" t="n"/>
      <c r="B436" s="211" t="n"/>
      <c r="C436" s="239" t="n"/>
      <c r="D436" s="239" t="n"/>
      <c r="E436" s="239" t="n"/>
      <c r="F436" s="211" t="n"/>
      <c r="G436" s="211" t="n"/>
      <c r="H436" s="211" t="n"/>
      <c r="I436" s="211" t="n"/>
      <c r="J436" s="211" t="n"/>
      <c r="K436" s="211" t="n"/>
      <c r="L436" s="211" t="n"/>
      <c r="M436" s="211" t="n"/>
      <c r="N436" s="211" t="n"/>
      <c r="O436" s="211" t="n"/>
      <c r="P436" s="211" t="n"/>
      <c r="Q436" s="211" t="n"/>
    </row>
    <row r="437" ht="15.75" customHeight="1" s="140">
      <c r="A437" s="211" t="n"/>
      <c r="B437" s="211" t="n"/>
      <c r="C437" s="239" t="n"/>
      <c r="D437" s="239" t="n"/>
      <c r="E437" s="239" t="n"/>
      <c r="F437" s="211" t="n"/>
      <c r="G437" s="211" t="n"/>
      <c r="H437" s="211" t="n"/>
      <c r="I437" s="211" t="n"/>
      <c r="J437" s="211" t="n"/>
      <c r="K437" s="211" t="n"/>
      <c r="L437" s="211" t="n"/>
      <c r="M437" s="211" t="n"/>
      <c r="N437" s="211" t="n"/>
      <c r="O437" s="211" t="n"/>
      <c r="P437" s="211" t="n"/>
      <c r="Q437" s="211" t="n"/>
    </row>
    <row r="438" ht="15.75" customHeight="1" s="140">
      <c r="A438" s="211" t="n"/>
      <c r="B438" s="211" t="n"/>
      <c r="C438" s="239" t="n"/>
      <c r="D438" s="239" t="n"/>
      <c r="E438" s="239" t="n"/>
      <c r="F438" s="211" t="n"/>
      <c r="G438" s="211" t="n"/>
      <c r="H438" s="211" t="n"/>
      <c r="I438" s="211" t="n"/>
      <c r="J438" s="211" t="n"/>
      <c r="K438" s="211" t="n"/>
      <c r="L438" s="211" t="n"/>
      <c r="M438" s="211" t="n"/>
      <c r="N438" s="211" t="n"/>
      <c r="O438" s="211" t="n"/>
      <c r="P438" s="211" t="n"/>
      <c r="Q438" s="211" t="n"/>
    </row>
    <row r="439" ht="15.75" customHeight="1" s="140">
      <c r="A439" s="211" t="n"/>
      <c r="B439" s="211" t="n"/>
      <c r="C439" s="239" t="n"/>
      <c r="D439" s="239" t="n"/>
      <c r="E439" s="239" t="n"/>
      <c r="F439" s="211" t="n"/>
      <c r="G439" s="211" t="n"/>
      <c r="H439" s="211" t="n"/>
      <c r="I439" s="211" t="n"/>
      <c r="J439" s="211" t="n"/>
      <c r="K439" s="211" t="n"/>
      <c r="L439" s="211" t="n"/>
      <c r="M439" s="211" t="n"/>
      <c r="N439" s="211" t="n"/>
      <c r="O439" s="211" t="n"/>
      <c r="P439" s="211" t="n"/>
      <c r="Q439" s="211" t="n"/>
    </row>
    <row r="440" ht="15.75" customHeight="1" s="140">
      <c r="A440" s="211" t="n"/>
      <c r="B440" s="211" t="n"/>
      <c r="C440" s="239" t="n"/>
      <c r="D440" s="239" t="n"/>
      <c r="E440" s="239" t="n"/>
      <c r="F440" s="211" t="n"/>
      <c r="G440" s="211" t="n"/>
      <c r="H440" s="211" t="n"/>
      <c r="I440" s="211" t="n"/>
      <c r="J440" s="211" t="n"/>
      <c r="K440" s="211" t="n"/>
      <c r="L440" s="211" t="n"/>
      <c r="M440" s="211" t="n"/>
      <c r="N440" s="211" t="n"/>
      <c r="O440" s="211" t="n"/>
      <c r="P440" s="211" t="n"/>
      <c r="Q440" s="211" t="n"/>
    </row>
    <row r="441" ht="15.75" customHeight="1" s="140">
      <c r="A441" s="211" t="n"/>
      <c r="B441" s="211" t="n"/>
      <c r="C441" s="239" t="n"/>
      <c r="D441" s="239" t="n"/>
      <c r="E441" s="239" t="n"/>
      <c r="F441" s="211" t="n"/>
      <c r="G441" s="211" t="n"/>
      <c r="H441" s="211" t="n"/>
      <c r="I441" s="211" t="n"/>
      <c r="J441" s="211" t="n"/>
      <c r="K441" s="211" t="n"/>
      <c r="L441" s="211" t="n"/>
      <c r="M441" s="211" t="n"/>
      <c r="N441" s="211" t="n"/>
      <c r="O441" s="211" t="n"/>
      <c r="P441" s="211" t="n"/>
      <c r="Q441" s="211" t="n"/>
    </row>
    <row r="442" ht="15.75" customHeight="1" s="140">
      <c r="A442" s="211" t="n"/>
      <c r="B442" s="211" t="n"/>
      <c r="C442" s="239" t="n"/>
      <c r="D442" s="239" t="n"/>
      <c r="E442" s="239" t="n"/>
      <c r="F442" s="211" t="n"/>
      <c r="G442" s="211" t="n"/>
      <c r="H442" s="211" t="n"/>
      <c r="I442" s="211" t="n"/>
      <c r="J442" s="211" t="n"/>
      <c r="K442" s="211" t="n"/>
      <c r="L442" s="211" t="n"/>
      <c r="M442" s="211" t="n"/>
      <c r="N442" s="211" t="n"/>
      <c r="O442" s="211" t="n"/>
      <c r="P442" s="211" t="n"/>
      <c r="Q442" s="211" t="n"/>
    </row>
    <row r="443" ht="15.75" customHeight="1" s="140">
      <c r="A443" s="211" t="n"/>
      <c r="B443" s="211" t="n"/>
      <c r="C443" s="239" t="n"/>
      <c r="D443" s="239" t="n"/>
      <c r="E443" s="239" t="n"/>
      <c r="F443" s="211" t="n"/>
      <c r="G443" s="211" t="n"/>
      <c r="H443" s="211" t="n"/>
      <c r="I443" s="211" t="n"/>
      <c r="J443" s="211" t="n"/>
      <c r="K443" s="211" t="n"/>
      <c r="L443" s="211" t="n"/>
      <c r="M443" s="211" t="n"/>
      <c r="N443" s="211" t="n"/>
      <c r="O443" s="211" t="n"/>
      <c r="P443" s="211" t="n"/>
      <c r="Q443" s="211" t="n"/>
    </row>
    <row r="444" ht="15.75" customHeight="1" s="140">
      <c r="A444" s="211" t="n"/>
      <c r="B444" s="211" t="n"/>
      <c r="C444" s="239" t="n"/>
      <c r="D444" s="239" t="n"/>
      <c r="E444" s="239" t="n"/>
      <c r="F444" s="211" t="n"/>
      <c r="G444" s="211" t="n"/>
      <c r="H444" s="211" t="n"/>
      <c r="I444" s="211" t="n"/>
      <c r="J444" s="211" t="n"/>
      <c r="K444" s="211" t="n"/>
      <c r="L444" s="211" t="n"/>
      <c r="M444" s="211" t="n"/>
      <c r="N444" s="211" t="n"/>
      <c r="O444" s="211" t="n"/>
      <c r="P444" s="211" t="n"/>
      <c r="Q444" s="211" t="n"/>
    </row>
    <row r="445" ht="15.75" customHeight="1" s="140">
      <c r="A445" s="211" t="n"/>
      <c r="B445" s="211" t="n"/>
      <c r="C445" s="239" t="n"/>
      <c r="D445" s="239" t="n"/>
      <c r="E445" s="239" t="n"/>
      <c r="F445" s="211" t="n"/>
      <c r="G445" s="211" t="n"/>
      <c r="H445" s="211" t="n"/>
      <c r="I445" s="211" t="n"/>
      <c r="J445" s="211" t="n"/>
      <c r="K445" s="211" t="n"/>
      <c r="L445" s="211" t="n"/>
      <c r="M445" s="211" t="n"/>
      <c r="N445" s="211" t="n"/>
      <c r="O445" s="211" t="n"/>
      <c r="P445" s="211" t="n"/>
      <c r="Q445" s="211" t="n"/>
    </row>
    <row r="446" ht="15.75" customHeight="1" s="140">
      <c r="A446" s="211" t="n"/>
      <c r="B446" s="211" t="n"/>
      <c r="C446" s="239" t="n"/>
      <c r="D446" s="239" t="n"/>
      <c r="E446" s="239" t="n"/>
      <c r="F446" s="211" t="n"/>
      <c r="G446" s="211" t="n"/>
      <c r="H446" s="211" t="n"/>
      <c r="I446" s="211" t="n"/>
      <c r="J446" s="211" t="n"/>
      <c r="K446" s="211" t="n"/>
      <c r="L446" s="211" t="n"/>
      <c r="M446" s="211" t="n"/>
      <c r="N446" s="211" t="n"/>
      <c r="O446" s="211" t="n"/>
      <c r="P446" s="211" t="n"/>
      <c r="Q446" s="211" t="n"/>
    </row>
    <row r="447" ht="15.75" customHeight="1" s="140">
      <c r="A447" s="211" t="n"/>
      <c r="B447" s="211" t="n"/>
      <c r="C447" s="239" t="n"/>
      <c r="D447" s="239" t="n"/>
      <c r="E447" s="239" t="n"/>
      <c r="F447" s="211" t="n"/>
      <c r="G447" s="211" t="n"/>
      <c r="H447" s="211" t="n"/>
      <c r="I447" s="211" t="n"/>
      <c r="J447" s="211" t="n"/>
      <c r="K447" s="211" t="n"/>
      <c r="L447" s="211" t="n"/>
      <c r="M447" s="211" t="n"/>
      <c r="N447" s="211" t="n"/>
      <c r="O447" s="211" t="n"/>
      <c r="P447" s="211" t="n"/>
      <c r="Q447" s="211" t="n"/>
    </row>
    <row r="448" ht="15.75" customHeight="1" s="140">
      <c r="A448" s="211" t="n"/>
      <c r="B448" s="211" t="n"/>
      <c r="C448" s="239" t="n"/>
      <c r="D448" s="239" t="n"/>
      <c r="E448" s="239" t="n"/>
      <c r="F448" s="211" t="n"/>
      <c r="G448" s="211" t="n"/>
      <c r="H448" s="211" t="n"/>
      <c r="I448" s="211" t="n"/>
      <c r="J448" s="211" t="n"/>
      <c r="K448" s="211" t="n"/>
      <c r="L448" s="211" t="n"/>
      <c r="M448" s="211" t="n"/>
      <c r="N448" s="211" t="n"/>
      <c r="O448" s="211" t="n"/>
      <c r="P448" s="211" t="n"/>
      <c r="Q448" s="211" t="n"/>
    </row>
    <row r="449" ht="15.75" customHeight="1" s="140">
      <c r="A449" s="211" t="n"/>
      <c r="B449" s="211" t="n"/>
      <c r="C449" s="239" t="n"/>
      <c r="D449" s="239" t="n"/>
      <c r="E449" s="239" t="n"/>
      <c r="F449" s="211" t="n"/>
      <c r="G449" s="211" t="n"/>
      <c r="H449" s="211" t="n"/>
      <c r="I449" s="211" t="n"/>
      <c r="J449" s="211" t="n"/>
      <c r="K449" s="211" t="n"/>
      <c r="L449" s="211" t="n"/>
      <c r="M449" s="211" t="n"/>
      <c r="N449" s="211" t="n"/>
      <c r="O449" s="211" t="n"/>
      <c r="P449" s="211" t="n"/>
      <c r="Q449" s="211" t="n"/>
    </row>
    <row r="450" ht="15.75" customHeight="1" s="140">
      <c r="A450" s="211" t="n"/>
      <c r="B450" s="211" t="n"/>
      <c r="C450" s="239" t="n"/>
      <c r="D450" s="239" t="n"/>
      <c r="E450" s="239" t="n"/>
      <c r="F450" s="211" t="n"/>
      <c r="G450" s="211" t="n"/>
      <c r="H450" s="211" t="n"/>
      <c r="I450" s="211" t="n"/>
      <c r="J450" s="211" t="n"/>
      <c r="K450" s="211" t="n"/>
      <c r="L450" s="211" t="n"/>
      <c r="M450" s="211" t="n"/>
      <c r="N450" s="211" t="n"/>
      <c r="O450" s="211" t="n"/>
      <c r="P450" s="211" t="n"/>
      <c r="Q450" s="211" t="n"/>
    </row>
    <row r="451" ht="15.75" customHeight="1" s="140">
      <c r="A451" s="211" t="n"/>
      <c r="B451" s="211" t="n"/>
      <c r="C451" s="239" t="n"/>
      <c r="D451" s="239" t="n"/>
      <c r="E451" s="239" t="n"/>
      <c r="F451" s="211" t="n"/>
      <c r="G451" s="211" t="n"/>
      <c r="H451" s="211" t="n"/>
      <c r="I451" s="211" t="n"/>
      <c r="J451" s="211" t="n"/>
      <c r="K451" s="211" t="n"/>
      <c r="L451" s="211" t="n"/>
      <c r="M451" s="211" t="n"/>
      <c r="N451" s="211" t="n"/>
      <c r="O451" s="211" t="n"/>
      <c r="P451" s="211" t="n"/>
      <c r="Q451" s="211" t="n"/>
    </row>
    <row r="452" ht="15.75" customHeight="1" s="140">
      <c r="A452" s="211" t="n"/>
      <c r="B452" s="211" t="n"/>
      <c r="C452" s="239" t="n"/>
      <c r="D452" s="239" t="n"/>
      <c r="E452" s="239" t="n"/>
      <c r="F452" s="211" t="n"/>
      <c r="G452" s="211" t="n"/>
      <c r="H452" s="211" t="n"/>
      <c r="I452" s="211" t="n"/>
      <c r="J452" s="211" t="n"/>
      <c r="K452" s="211" t="n"/>
      <c r="L452" s="211" t="n"/>
      <c r="M452" s="211" t="n"/>
      <c r="N452" s="211" t="n"/>
      <c r="O452" s="211" t="n"/>
      <c r="P452" s="211" t="n"/>
      <c r="Q452" s="211" t="n"/>
    </row>
    <row r="453" ht="15.75" customHeight="1" s="140">
      <c r="A453" s="211" t="n"/>
      <c r="B453" s="211" t="n"/>
      <c r="C453" s="239" t="n"/>
      <c r="D453" s="239" t="n"/>
      <c r="E453" s="239" t="n"/>
      <c r="F453" s="211" t="n"/>
      <c r="G453" s="211" t="n"/>
      <c r="H453" s="211" t="n"/>
      <c r="I453" s="211" t="n"/>
      <c r="J453" s="211" t="n"/>
      <c r="K453" s="211" t="n"/>
      <c r="L453" s="211" t="n"/>
      <c r="M453" s="211" t="n"/>
      <c r="N453" s="211" t="n"/>
      <c r="O453" s="211" t="n"/>
      <c r="P453" s="211" t="n"/>
      <c r="Q453" s="211" t="n"/>
    </row>
    <row r="454" ht="15.75" customHeight="1" s="140">
      <c r="A454" s="211" t="n"/>
      <c r="B454" s="211" t="n"/>
      <c r="C454" s="239" t="n"/>
      <c r="D454" s="239" t="n"/>
      <c r="E454" s="239" t="n"/>
      <c r="F454" s="211" t="n"/>
      <c r="G454" s="211" t="n"/>
      <c r="H454" s="211" t="n"/>
      <c r="I454" s="211" t="n"/>
      <c r="J454" s="211" t="n"/>
      <c r="K454" s="211" t="n"/>
      <c r="L454" s="211" t="n"/>
      <c r="M454" s="211" t="n"/>
      <c r="N454" s="211" t="n"/>
      <c r="O454" s="211" t="n"/>
      <c r="P454" s="211" t="n"/>
      <c r="Q454" s="211" t="n"/>
    </row>
    <row r="455" ht="15.75" customHeight="1" s="140">
      <c r="A455" s="211" t="n"/>
      <c r="B455" s="211" t="n"/>
      <c r="C455" s="239" t="n"/>
      <c r="D455" s="239" t="n"/>
      <c r="E455" s="239" t="n"/>
      <c r="F455" s="211" t="n"/>
      <c r="G455" s="211" t="n"/>
      <c r="H455" s="211" t="n"/>
      <c r="I455" s="211" t="n"/>
      <c r="J455" s="211" t="n"/>
      <c r="K455" s="211" t="n"/>
      <c r="L455" s="211" t="n"/>
      <c r="M455" s="211" t="n"/>
      <c r="N455" s="211" t="n"/>
      <c r="O455" s="211" t="n"/>
      <c r="P455" s="211" t="n"/>
      <c r="Q455" s="211" t="n"/>
    </row>
    <row r="456" ht="15.75" customHeight="1" s="140">
      <c r="A456" s="211" t="n"/>
      <c r="B456" s="211" t="n"/>
      <c r="C456" s="239" t="n"/>
      <c r="D456" s="239" t="n"/>
      <c r="E456" s="239" t="n"/>
      <c r="F456" s="211" t="n"/>
      <c r="G456" s="211" t="n"/>
      <c r="H456" s="211" t="n"/>
      <c r="I456" s="211" t="n"/>
      <c r="J456" s="211" t="n"/>
      <c r="K456" s="211" t="n"/>
      <c r="L456" s="211" t="n"/>
      <c r="M456" s="211" t="n"/>
      <c r="N456" s="211" t="n"/>
      <c r="O456" s="211" t="n"/>
      <c r="P456" s="211" t="n"/>
      <c r="Q456" s="211" t="n"/>
    </row>
    <row r="457" ht="15.75" customHeight="1" s="140">
      <c r="A457" s="211" t="n"/>
      <c r="B457" s="211" t="n"/>
      <c r="C457" s="239" t="n"/>
      <c r="D457" s="239" t="n"/>
      <c r="E457" s="239" t="n"/>
      <c r="F457" s="211" t="n"/>
      <c r="G457" s="211" t="n"/>
      <c r="H457" s="211" t="n"/>
      <c r="I457" s="211" t="n"/>
      <c r="J457" s="211" t="n"/>
      <c r="K457" s="211" t="n"/>
      <c r="L457" s="211" t="n"/>
      <c r="M457" s="211" t="n"/>
      <c r="N457" s="211" t="n"/>
      <c r="O457" s="211" t="n"/>
      <c r="P457" s="211" t="n"/>
      <c r="Q457" s="211" t="n"/>
    </row>
    <row r="458" ht="15.75" customHeight="1" s="140">
      <c r="A458" s="211" t="n"/>
      <c r="B458" s="211" t="n"/>
      <c r="C458" s="239" t="n"/>
      <c r="D458" s="239" t="n"/>
      <c r="E458" s="239" t="n"/>
      <c r="F458" s="211" t="n"/>
      <c r="G458" s="211" t="n"/>
      <c r="H458" s="211" t="n"/>
      <c r="I458" s="211" t="n"/>
      <c r="J458" s="211" t="n"/>
      <c r="K458" s="211" t="n"/>
      <c r="L458" s="211" t="n"/>
      <c r="M458" s="211" t="n"/>
      <c r="N458" s="211" t="n"/>
      <c r="O458" s="211" t="n"/>
      <c r="P458" s="211" t="n"/>
      <c r="Q458" s="211" t="n"/>
    </row>
    <row r="459" ht="15.75" customHeight="1" s="140">
      <c r="A459" s="211" t="n"/>
      <c r="B459" s="211" t="n"/>
      <c r="C459" s="239" t="n"/>
      <c r="D459" s="239" t="n"/>
      <c r="E459" s="239" t="n"/>
      <c r="F459" s="211" t="n"/>
      <c r="G459" s="211" t="n"/>
      <c r="H459" s="211" t="n"/>
      <c r="I459" s="211" t="n"/>
      <c r="J459" s="211" t="n"/>
      <c r="K459" s="211" t="n"/>
      <c r="L459" s="211" t="n"/>
      <c r="M459" s="211" t="n"/>
      <c r="N459" s="211" t="n"/>
      <c r="O459" s="211" t="n"/>
      <c r="P459" s="211" t="n"/>
      <c r="Q459" s="211" t="n"/>
    </row>
    <row r="460" ht="15.75" customHeight="1" s="140">
      <c r="A460" s="211" t="n"/>
      <c r="B460" s="211" t="n"/>
      <c r="C460" s="239" t="n"/>
      <c r="D460" s="239" t="n"/>
      <c r="E460" s="239" t="n"/>
      <c r="F460" s="211" t="n"/>
      <c r="G460" s="211" t="n"/>
      <c r="H460" s="211" t="n"/>
      <c r="I460" s="211" t="n"/>
      <c r="J460" s="211" t="n"/>
      <c r="K460" s="211" t="n"/>
      <c r="L460" s="211" t="n"/>
      <c r="M460" s="211" t="n"/>
      <c r="N460" s="211" t="n"/>
      <c r="O460" s="211" t="n"/>
      <c r="P460" s="211" t="n"/>
      <c r="Q460" s="211" t="n"/>
    </row>
    <row r="461" ht="15.75" customHeight="1" s="140">
      <c r="A461" s="211" t="n"/>
      <c r="B461" s="211" t="n"/>
      <c r="C461" s="239" t="n"/>
      <c r="D461" s="239" t="n"/>
      <c r="E461" s="239" t="n"/>
      <c r="F461" s="211" t="n"/>
      <c r="G461" s="211" t="n"/>
      <c r="H461" s="211" t="n"/>
      <c r="I461" s="211" t="n"/>
      <c r="J461" s="211" t="n"/>
      <c r="K461" s="211" t="n"/>
      <c r="L461" s="211" t="n"/>
      <c r="M461" s="211" t="n"/>
      <c r="N461" s="211" t="n"/>
      <c r="O461" s="211" t="n"/>
      <c r="P461" s="211" t="n"/>
      <c r="Q461" s="211" t="n"/>
    </row>
    <row r="462" ht="15.75" customHeight="1" s="140">
      <c r="A462" s="211" t="n"/>
      <c r="B462" s="211" t="n"/>
      <c r="C462" s="239" t="n"/>
      <c r="D462" s="239" t="n"/>
      <c r="E462" s="239" t="n"/>
      <c r="F462" s="211" t="n"/>
      <c r="G462" s="211" t="n"/>
      <c r="H462" s="211" t="n"/>
      <c r="I462" s="211" t="n"/>
      <c r="J462" s="211" t="n"/>
      <c r="K462" s="211" t="n"/>
      <c r="L462" s="211" t="n"/>
      <c r="M462" s="211" t="n"/>
      <c r="N462" s="211" t="n"/>
      <c r="O462" s="211" t="n"/>
      <c r="P462" s="211" t="n"/>
      <c r="Q462" s="211" t="n"/>
    </row>
    <row r="463" ht="15.75" customHeight="1" s="140">
      <c r="A463" s="211" t="n"/>
      <c r="B463" s="211" t="n"/>
      <c r="C463" s="239" t="n"/>
      <c r="D463" s="239" t="n"/>
      <c r="E463" s="239" t="n"/>
      <c r="F463" s="211" t="n"/>
      <c r="G463" s="211" t="n"/>
      <c r="H463" s="211" t="n"/>
      <c r="I463" s="211" t="n"/>
      <c r="J463" s="211" t="n"/>
      <c r="K463" s="211" t="n"/>
      <c r="L463" s="211" t="n"/>
      <c r="M463" s="211" t="n"/>
      <c r="N463" s="211" t="n"/>
      <c r="O463" s="211" t="n"/>
      <c r="P463" s="211" t="n"/>
      <c r="Q463" s="211" t="n"/>
    </row>
    <row r="464" ht="15.75" customHeight="1" s="140">
      <c r="A464" s="211" t="n"/>
      <c r="B464" s="211" t="n"/>
      <c r="C464" s="239" t="n"/>
      <c r="D464" s="239" t="n"/>
      <c r="E464" s="239" t="n"/>
      <c r="F464" s="211" t="n"/>
      <c r="G464" s="211" t="n"/>
      <c r="H464" s="211" t="n"/>
      <c r="I464" s="211" t="n"/>
      <c r="J464" s="211" t="n"/>
      <c r="K464" s="211" t="n"/>
      <c r="L464" s="211" t="n"/>
      <c r="M464" s="211" t="n"/>
      <c r="N464" s="211" t="n"/>
      <c r="O464" s="211" t="n"/>
      <c r="P464" s="211" t="n"/>
      <c r="Q464" s="211" t="n"/>
    </row>
    <row r="465" ht="15.75" customHeight="1" s="140">
      <c r="A465" s="211" t="n"/>
      <c r="B465" s="211" t="n"/>
      <c r="C465" s="239" t="n"/>
      <c r="D465" s="239" t="n"/>
      <c r="E465" s="239" t="n"/>
      <c r="F465" s="211" t="n"/>
      <c r="G465" s="211" t="n"/>
      <c r="H465" s="211" t="n"/>
      <c r="I465" s="211" t="n"/>
      <c r="J465" s="211" t="n"/>
      <c r="K465" s="211" t="n"/>
      <c r="L465" s="211" t="n"/>
      <c r="M465" s="211" t="n"/>
      <c r="N465" s="211" t="n"/>
      <c r="O465" s="211" t="n"/>
      <c r="P465" s="211" t="n"/>
      <c r="Q465" s="211" t="n"/>
    </row>
    <row r="466" ht="15.75" customHeight="1" s="140">
      <c r="A466" s="211" t="n"/>
      <c r="B466" s="211" t="n"/>
      <c r="C466" s="239" t="n"/>
      <c r="D466" s="239" t="n"/>
      <c r="E466" s="239" t="n"/>
      <c r="F466" s="211" t="n"/>
      <c r="G466" s="211" t="n"/>
      <c r="H466" s="211" t="n"/>
      <c r="I466" s="211" t="n"/>
      <c r="J466" s="211" t="n"/>
      <c r="K466" s="211" t="n"/>
      <c r="L466" s="211" t="n"/>
      <c r="M466" s="211" t="n"/>
      <c r="N466" s="211" t="n"/>
      <c r="O466" s="211" t="n"/>
      <c r="P466" s="211" t="n"/>
      <c r="Q466" s="211" t="n"/>
    </row>
    <row r="467" ht="15.75" customHeight="1" s="140">
      <c r="A467" s="211" t="n"/>
      <c r="B467" s="211" t="n"/>
      <c r="C467" s="239" t="n"/>
      <c r="D467" s="239" t="n"/>
      <c r="E467" s="239" t="n"/>
      <c r="F467" s="211" t="n"/>
      <c r="G467" s="211" t="n"/>
      <c r="H467" s="211" t="n"/>
      <c r="I467" s="211" t="n"/>
      <c r="J467" s="211" t="n"/>
      <c r="K467" s="211" t="n"/>
      <c r="L467" s="211" t="n"/>
      <c r="M467" s="211" t="n"/>
      <c r="N467" s="211" t="n"/>
      <c r="O467" s="211" t="n"/>
      <c r="P467" s="211" t="n"/>
      <c r="Q467" s="211" t="n"/>
    </row>
    <row r="468" ht="15.75" customHeight="1" s="140">
      <c r="A468" s="211" t="n"/>
      <c r="B468" s="211" t="n"/>
      <c r="C468" s="239" t="n"/>
      <c r="D468" s="239" t="n"/>
      <c r="E468" s="239" t="n"/>
      <c r="F468" s="211" t="n"/>
      <c r="G468" s="211" t="n"/>
      <c r="H468" s="211" t="n"/>
      <c r="I468" s="211" t="n"/>
      <c r="J468" s="211" t="n"/>
      <c r="K468" s="211" t="n"/>
      <c r="L468" s="211" t="n"/>
      <c r="M468" s="211" t="n"/>
      <c r="N468" s="211" t="n"/>
      <c r="O468" s="211" t="n"/>
      <c r="P468" s="211" t="n"/>
      <c r="Q468" s="211" t="n"/>
    </row>
    <row r="469" ht="15.75" customHeight="1" s="140">
      <c r="A469" s="211" t="n"/>
      <c r="B469" s="211" t="n"/>
      <c r="C469" s="239" t="n"/>
      <c r="D469" s="239" t="n"/>
      <c r="E469" s="239" t="n"/>
      <c r="F469" s="211" t="n"/>
      <c r="G469" s="211" t="n"/>
      <c r="H469" s="211" t="n"/>
      <c r="I469" s="211" t="n"/>
      <c r="J469" s="211" t="n"/>
      <c r="K469" s="211" t="n"/>
      <c r="L469" s="211" t="n"/>
      <c r="M469" s="211" t="n"/>
      <c r="N469" s="211" t="n"/>
      <c r="O469" s="211" t="n"/>
      <c r="P469" s="211" t="n"/>
      <c r="Q469" s="211" t="n"/>
    </row>
    <row r="470" ht="15.75" customHeight="1" s="140">
      <c r="A470" s="211" t="n"/>
      <c r="B470" s="211" t="n"/>
      <c r="C470" s="239" t="n"/>
      <c r="D470" s="239" t="n"/>
      <c r="E470" s="239" t="n"/>
      <c r="F470" s="211" t="n"/>
      <c r="G470" s="211" t="n"/>
      <c r="H470" s="211" t="n"/>
      <c r="I470" s="211" t="n"/>
      <c r="J470" s="211" t="n"/>
      <c r="K470" s="211" t="n"/>
      <c r="L470" s="211" t="n"/>
      <c r="M470" s="211" t="n"/>
      <c r="N470" s="211" t="n"/>
      <c r="O470" s="211" t="n"/>
      <c r="P470" s="211" t="n"/>
      <c r="Q470" s="211" t="n"/>
    </row>
    <row r="471" ht="15.75" customHeight="1" s="140">
      <c r="A471" s="211" t="n"/>
      <c r="B471" s="211" t="n"/>
      <c r="C471" s="239" t="n"/>
      <c r="D471" s="239" t="n"/>
      <c r="E471" s="239" t="n"/>
      <c r="F471" s="211" t="n"/>
      <c r="G471" s="211" t="n"/>
      <c r="H471" s="211" t="n"/>
      <c r="I471" s="211" t="n"/>
      <c r="J471" s="211" t="n"/>
      <c r="K471" s="211" t="n"/>
      <c r="L471" s="211" t="n"/>
      <c r="M471" s="211" t="n"/>
      <c r="N471" s="211" t="n"/>
      <c r="O471" s="211" t="n"/>
      <c r="P471" s="211" t="n"/>
      <c r="Q471" s="211" t="n"/>
    </row>
    <row r="472" ht="15.75" customHeight="1" s="140">
      <c r="A472" s="211" t="n"/>
      <c r="B472" s="211" t="n"/>
      <c r="C472" s="239" t="n"/>
      <c r="D472" s="239" t="n"/>
      <c r="E472" s="239" t="n"/>
      <c r="F472" s="211" t="n"/>
      <c r="G472" s="211" t="n"/>
      <c r="H472" s="211" t="n"/>
      <c r="I472" s="211" t="n"/>
      <c r="J472" s="211" t="n"/>
      <c r="K472" s="211" t="n"/>
      <c r="L472" s="211" t="n"/>
      <c r="M472" s="211" t="n"/>
      <c r="N472" s="211" t="n"/>
      <c r="O472" s="211" t="n"/>
      <c r="P472" s="211" t="n"/>
      <c r="Q472" s="211" t="n"/>
    </row>
    <row r="473" ht="15.75" customHeight="1" s="140">
      <c r="A473" s="211" t="n"/>
      <c r="B473" s="211" t="n"/>
      <c r="C473" s="239" t="n"/>
      <c r="D473" s="239" t="n"/>
      <c r="E473" s="239" t="n"/>
      <c r="F473" s="211" t="n"/>
      <c r="G473" s="211" t="n"/>
      <c r="H473" s="211" t="n"/>
      <c r="I473" s="211" t="n"/>
      <c r="J473" s="211" t="n"/>
      <c r="K473" s="211" t="n"/>
      <c r="L473" s="211" t="n"/>
      <c r="M473" s="211" t="n"/>
      <c r="N473" s="211" t="n"/>
      <c r="O473" s="211" t="n"/>
      <c r="P473" s="211" t="n"/>
      <c r="Q473" s="211" t="n"/>
    </row>
    <row r="474" ht="15.75" customHeight="1" s="140">
      <c r="A474" s="211" t="n"/>
      <c r="B474" s="211" t="n"/>
      <c r="C474" s="239" t="n"/>
      <c r="D474" s="239" t="n"/>
      <c r="E474" s="239" t="n"/>
      <c r="F474" s="211" t="n"/>
      <c r="G474" s="211" t="n"/>
      <c r="H474" s="211" t="n"/>
      <c r="I474" s="211" t="n"/>
      <c r="J474" s="211" t="n"/>
      <c r="K474" s="211" t="n"/>
      <c r="L474" s="211" t="n"/>
      <c r="M474" s="211" t="n"/>
      <c r="N474" s="211" t="n"/>
      <c r="O474" s="211" t="n"/>
      <c r="P474" s="211" t="n"/>
      <c r="Q474" s="211" t="n"/>
    </row>
    <row r="475" ht="15.75" customHeight="1" s="140">
      <c r="A475" s="211" t="n"/>
      <c r="B475" s="211" t="n"/>
      <c r="C475" s="239" t="n"/>
      <c r="D475" s="239" t="n"/>
      <c r="E475" s="239" t="n"/>
      <c r="F475" s="211" t="n"/>
      <c r="G475" s="211" t="n"/>
      <c r="H475" s="211" t="n"/>
      <c r="I475" s="211" t="n"/>
      <c r="J475" s="211" t="n"/>
      <c r="K475" s="211" t="n"/>
      <c r="L475" s="211" t="n"/>
      <c r="M475" s="211" t="n"/>
      <c r="N475" s="211" t="n"/>
      <c r="O475" s="211" t="n"/>
      <c r="P475" s="211" t="n"/>
      <c r="Q475" s="211" t="n"/>
    </row>
    <row r="476" ht="15.75" customHeight="1" s="140">
      <c r="A476" s="211" t="n"/>
      <c r="B476" s="211" t="n"/>
      <c r="C476" s="239" t="n"/>
      <c r="D476" s="239" t="n"/>
      <c r="E476" s="239" t="n"/>
      <c r="F476" s="211" t="n"/>
      <c r="G476" s="211" t="n"/>
      <c r="H476" s="211" t="n"/>
      <c r="I476" s="211" t="n"/>
      <c r="J476" s="211" t="n"/>
      <c r="K476" s="211" t="n"/>
      <c r="L476" s="211" t="n"/>
      <c r="M476" s="211" t="n"/>
      <c r="N476" s="211" t="n"/>
      <c r="O476" s="211" t="n"/>
      <c r="P476" s="211" t="n"/>
      <c r="Q476" s="211" t="n"/>
    </row>
    <row r="477" ht="15.75" customHeight="1" s="140">
      <c r="A477" s="211" t="n"/>
      <c r="B477" s="211" t="n"/>
      <c r="C477" s="239" t="n"/>
      <c r="D477" s="239" t="n"/>
      <c r="E477" s="239" t="n"/>
      <c r="F477" s="211" t="n"/>
      <c r="G477" s="211" t="n"/>
      <c r="H477" s="211" t="n"/>
      <c r="I477" s="211" t="n"/>
      <c r="J477" s="211" t="n"/>
      <c r="K477" s="211" t="n"/>
      <c r="L477" s="211" t="n"/>
      <c r="M477" s="211" t="n"/>
      <c r="N477" s="211" t="n"/>
      <c r="O477" s="211" t="n"/>
      <c r="P477" s="211" t="n"/>
      <c r="Q477" s="211" t="n"/>
    </row>
    <row r="478" ht="15.75" customHeight="1" s="140">
      <c r="A478" s="211" t="n"/>
      <c r="B478" s="211" t="n"/>
      <c r="C478" s="239" t="n"/>
      <c r="D478" s="239" t="n"/>
      <c r="E478" s="239" t="n"/>
      <c r="F478" s="211" t="n"/>
      <c r="G478" s="211" t="n"/>
      <c r="H478" s="211" t="n"/>
      <c r="I478" s="211" t="n"/>
      <c r="J478" s="211" t="n"/>
      <c r="K478" s="211" t="n"/>
      <c r="L478" s="211" t="n"/>
      <c r="M478" s="211" t="n"/>
      <c r="N478" s="211" t="n"/>
      <c r="O478" s="211" t="n"/>
      <c r="P478" s="211" t="n"/>
      <c r="Q478" s="211" t="n"/>
    </row>
    <row r="479" ht="15.75" customHeight="1" s="140">
      <c r="A479" s="211" t="n"/>
      <c r="B479" s="211" t="n"/>
      <c r="C479" s="239" t="n"/>
      <c r="D479" s="239" t="n"/>
      <c r="E479" s="239" t="n"/>
      <c r="F479" s="211" t="n"/>
      <c r="G479" s="211" t="n"/>
      <c r="H479" s="211" t="n"/>
      <c r="I479" s="211" t="n"/>
      <c r="J479" s="211" t="n"/>
      <c r="K479" s="211" t="n"/>
      <c r="L479" s="211" t="n"/>
      <c r="M479" s="211" t="n"/>
      <c r="N479" s="211" t="n"/>
      <c r="O479" s="211" t="n"/>
      <c r="P479" s="211" t="n"/>
      <c r="Q479" s="211" t="n"/>
    </row>
    <row r="480" ht="15.75" customHeight="1" s="140">
      <c r="A480" s="211" t="n"/>
      <c r="B480" s="211" t="n"/>
      <c r="C480" s="239" t="n"/>
      <c r="D480" s="239" t="n"/>
      <c r="E480" s="239" t="n"/>
      <c r="F480" s="211" t="n"/>
      <c r="G480" s="211" t="n"/>
      <c r="H480" s="211" t="n"/>
      <c r="I480" s="211" t="n"/>
      <c r="J480" s="211" t="n"/>
      <c r="K480" s="211" t="n"/>
      <c r="L480" s="211" t="n"/>
      <c r="M480" s="211" t="n"/>
      <c r="N480" s="211" t="n"/>
      <c r="O480" s="211" t="n"/>
      <c r="P480" s="211" t="n"/>
      <c r="Q480" s="211" t="n"/>
    </row>
    <row r="481" ht="15.75" customHeight="1" s="140">
      <c r="A481" s="211" t="n"/>
      <c r="B481" s="211" t="n"/>
      <c r="C481" s="239" t="n"/>
      <c r="D481" s="239" t="n"/>
      <c r="E481" s="239" t="n"/>
      <c r="F481" s="211" t="n"/>
      <c r="G481" s="211" t="n"/>
      <c r="H481" s="211" t="n"/>
      <c r="I481" s="211" t="n"/>
      <c r="J481" s="211" t="n"/>
      <c r="K481" s="211" t="n"/>
      <c r="L481" s="211" t="n"/>
      <c r="M481" s="211" t="n"/>
      <c r="N481" s="211" t="n"/>
      <c r="O481" s="211" t="n"/>
      <c r="P481" s="211" t="n"/>
      <c r="Q481" s="211" t="n"/>
    </row>
    <row r="482" ht="15.75" customHeight="1" s="140">
      <c r="A482" s="211" t="n"/>
      <c r="B482" s="211" t="n"/>
      <c r="C482" s="239" t="n"/>
      <c r="D482" s="239" t="n"/>
      <c r="E482" s="239" t="n"/>
      <c r="F482" s="211" t="n"/>
      <c r="G482" s="211" t="n"/>
      <c r="H482" s="211" t="n"/>
      <c r="I482" s="211" t="n"/>
      <c r="J482" s="211" t="n"/>
      <c r="K482" s="211" t="n"/>
      <c r="L482" s="211" t="n"/>
      <c r="M482" s="211" t="n"/>
      <c r="N482" s="211" t="n"/>
      <c r="O482" s="211" t="n"/>
      <c r="P482" s="211" t="n"/>
      <c r="Q482" s="211" t="n"/>
    </row>
    <row r="483" ht="15.75" customHeight="1" s="140">
      <c r="A483" s="211" t="n"/>
      <c r="B483" s="211" t="n"/>
      <c r="C483" s="239" t="n"/>
      <c r="D483" s="239" t="n"/>
      <c r="E483" s="239" t="n"/>
      <c r="F483" s="211" t="n"/>
      <c r="G483" s="211" t="n"/>
      <c r="H483" s="211" t="n"/>
      <c r="I483" s="211" t="n"/>
      <c r="J483" s="211" t="n"/>
      <c r="K483" s="211" t="n"/>
      <c r="L483" s="211" t="n"/>
      <c r="M483" s="211" t="n"/>
      <c r="N483" s="211" t="n"/>
      <c r="O483" s="211" t="n"/>
      <c r="P483" s="211" t="n"/>
      <c r="Q483" s="211" t="n"/>
    </row>
    <row r="484" ht="15.75" customHeight="1" s="140">
      <c r="A484" s="211" t="n"/>
      <c r="B484" s="211" t="n"/>
      <c r="C484" s="239" t="n"/>
      <c r="D484" s="239" t="n"/>
      <c r="E484" s="239" t="n"/>
      <c r="F484" s="211" t="n"/>
      <c r="G484" s="211" t="n"/>
      <c r="H484" s="211" t="n"/>
      <c r="I484" s="211" t="n"/>
      <c r="J484" s="211" t="n"/>
      <c r="K484" s="211" t="n"/>
      <c r="L484" s="211" t="n"/>
      <c r="M484" s="211" t="n"/>
      <c r="N484" s="211" t="n"/>
      <c r="O484" s="211" t="n"/>
      <c r="P484" s="211" t="n"/>
      <c r="Q484" s="211" t="n"/>
    </row>
    <row r="485" ht="15.75" customHeight="1" s="140">
      <c r="A485" s="211" t="n"/>
      <c r="B485" s="211" t="n"/>
      <c r="C485" s="239" t="n"/>
      <c r="D485" s="239" t="n"/>
      <c r="E485" s="239" t="n"/>
      <c r="F485" s="211" t="n"/>
      <c r="G485" s="211" t="n"/>
      <c r="H485" s="211" t="n"/>
      <c r="I485" s="211" t="n"/>
      <c r="J485" s="211" t="n"/>
      <c r="K485" s="211" t="n"/>
      <c r="L485" s="211" t="n"/>
      <c r="M485" s="211" t="n"/>
      <c r="N485" s="211" t="n"/>
      <c r="O485" s="211" t="n"/>
      <c r="P485" s="211" t="n"/>
      <c r="Q485" s="211" t="n"/>
    </row>
    <row r="486" ht="15.75" customHeight="1" s="140">
      <c r="A486" s="211" t="n"/>
      <c r="B486" s="211" t="n"/>
      <c r="C486" s="239" t="n"/>
      <c r="D486" s="239" t="n"/>
      <c r="E486" s="239" t="n"/>
      <c r="F486" s="211" t="n"/>
      <c r="G486" s="211" t="n"/>
      <c r="H486" s="211" t="n"/>
      <c r="I486" s="211" t="n"/>
      <c r="J486" s="211" t="n"/>
      <c r="K486" s="211" t="n"/>
      <c r="L486" s="211" t="n"/>
      <c r="M486" s="211" t="n"/>
      <c r="N486" s="211" t="n"/>
      <c r="O486" s="211" t="n"/>
      <c r="P486" s="211" t="n"/>
      <c r="Q486" s="211" t="n"/>
    </row>
    <row r="487" ht="15.75" customHeight="1" s="140">
      <c r="A487" s="211" t="n"/>
      <c r="B487" s="211" t="n"/>
      <c r="C487" s="239" t="n"/>
      <c r="D487" s="239" t="n"/>
      <c r="E487" s="239" t="n"/>
      <c r="F487" s="211" t="n"/>
      <c r="G487" s="211" t="n"/>
      <c r="H487" s="211" t="n"/>
      <c r="I487" s="211" t="n"/>
      <c r="J487" s="211" t="n"/>
      <c r="K487" s="211" t="n"/>
      <c r="L487" s="211" t="n"/>
      <c r="M487" s="211" t="n"/>
      <c r="N487" s="211" t="n"/>
      <c r="O487" s="211" t="n"/>
      <c r="P487" s="211" t="n"/>
      <c r="Q487" s="211" t="n"/>
    </row>
    <row r="488" ht="15.75" customHeight="1" s="140">
      <c r="A488" s="211" t="n"/>
      <c r="B488" s="211" t="n"/>
      <c r="C488" s="239" t="n"/>
      <c r="D488" s="239" t="n"/>
      <c r="E488" s="239" t="n"/>
      <c r="F488" s="211" t="n"/>
      <c r="G488" s="211" t="n"/>
      <c r="H488" s="211" t="n"/>
      <c r="I488" s="211" t="n"/>
      <c r="J488" s="211" t="n"/>
      <c r="K488" s="211" t="n"/>
      <c r="L488" s="211" t="n"/>
      <c r="M488" s="211" t="n"/>
      <c r="N488" s="211" t="n"/>
      <c r="O488" s="211" t="n"/>
      <c r="P488" s="211" t="n"/>
      <c r="Q488" s="211" t="n"/>
    </row>
    <row r="489" ht="15.75" customHeight="1" s="140">
      <c r="A489" s="211" t="n"/>
      <c r="B489" s="211" t="n"/>
      <c r="C489" s="239" t="n"/>
      <c r="D489" s="239" t="n"/>
      <c r="E489" s="239" t="n"/>
      <c r="F489" s="211" t="n"/>
      <c r="G489" s="211" t="n"/>
      <c r="H489" s="211" t="n"/>
      <c r="I489" s="211" t="n"/>
      <c r="J489" s="211" t="n"/>
      <c r="K489" s="211" t="n"/>
      <c r="L489" s="211" t="n"/>
      <c r="M489" s="211" t="n"/>
      <c r="N489" s="211" t="n"/>
      <c r="O489" s="211" t="n"/>
      <c r="P489" s="211" t="n"/>
      <c r="Q489" s="211" t="n"/>
    </row>
    <row r="490" ht="15.75" customHeight="1" s="140">
      <c r="A490" s="211" t="n"/>
      <c r="B490" s="211" t="n"/>
      <c r="C490" s="239" t="n"/>
      <c r="D490" s="239" t="n"/>
      <c r="E490" s="239" t="n"/>
      <c r="F490" s="211" t="n"/>
      <c r="G490" s="211" t="n"/>
      <c r="H490" s="211" t="n"/>
      <c r="I490" s="211" t="n"/>
      <c r="J490" s="211" t="n"/>
      <c r="K490" s="211" t="n"/>
      <c r="L490" s="211" t="n"/>
      <c r="M490" s="211" t="n"/>
      <c r="N490" s="211" t="n"/>
      <c r="O490" s="211" t="n"/>
      <c r="P490" s="211" t="n"/>
      <c r="Q490" s="211" t="n"/>
    </row>
    <row r="491" ht="15.75" customHeight="1" s="140">
      <c r="A491" s="211" t="n"/>
      <c r="B491" s="211" t="n"/>
      <c r="C491" s="239" t="n"/>
      <c r="D491" s="239" t="n"/>
      <c r="E491" s="239" t="n"/>
      <c r="F491" s="211" t="n"/>
      <c r="G491" s="211" t="n"/>
      <c r="H491" s="211" t="n"/>
      <c r="I491" s="211" t="n"/>
      <c r="J491" s="211" t="n"/>
      <c r="K491" s="211" t="n"/>
      <c r="L491" s="211" t="n"/>
      <c r="M491" s="211" t="n"/>
      <c r="N491" s="211" t="n"/>
      <c r="O491" s="211" t="n"/>
      <c r="P491" s="211" t="n"/>
      <c r="Q491" s="211" t="n"/>
    </row>
    <row r="492" ht="15.75" customHeight="1" s="140">
      <c r="A492" s="211" t="n"/>
      <c r="B492" s="211" t="n"/>
      <c r="C492" s="239" t="n"/>
      <c r="D492" s="239" t="n"/>
      <c r="E492" s="239" t="n"/>
      <c r="F492" s="211" t="n"/>
      <c r="G492" s="211" t="n"/>
      <c r="H492" s="211" t="n"/>
      <c r="I492" s="211" t="n"/>
      <c r="J492" s="211" t="n"/>
      <c r="K492" s="211" t="n"/>
      <c r="L492" s="211" t="n"/>
      <c r="M492" s="211" t="n"/>
      <c r="N492" s="211" t="n"/>
      <c r="O492" s="211" t="n"/>
      <c r="P492" s="211" t="n"/>
      <c r="Q492" s="211" t="n"/>
    </row>
    <row r="493" ht="15.75" customHeight="1" s="140">
      <c r="A493" s="211" t="n"/>
      <c r="B493" s="211" t="n"/>
      <c r="C493" s="239" t="n"/>
      <c r="D493" s="239" t="n"/>
      <c r="E493" s="239" t="n"/>
      <c r="F493" s="211" t="n"/>
      <c r="G493" s="211" t="n"/>
      <c r="H493" s="211" t="n"/>
      <c r="I493" s="211" t="n"/>
      <c r="J493" s="211" t="n"/>
      <c r="K493" s="211" t="n"/>
      <c r="L493" s="211" t="n"/>
      <c r="M493" s="211" t="n"/>
      <c r="N493" s="211" t="n"/>
      <c r="O493" s="211" t="n"/>
      <c r="P493" s="211" t="n"/>
      <c r="Q493" s="211" t="n"/>
    </row>
    <row r="494" ht="15.75" customHeight="1" s="140">
      <c r="A494" s="211" t="n"/>
      <c r="B494" s="211" t="n"/>
      <c r="C494" s="239" t="n"/>
      <c r="D494" s="239" t="n"/>
      <c r="E494" s="239" t="n"/>
      <c r="F494" s="211" t="n"/>
      <c r="G494" s="211" t="n"/>
      <c r="H494" s="211" t="n"/>
      <c r="I494" s="211" t="n"/>
      <c r="J494" s="211" t="n"/>
      <c r="K494" s="211" t="n"/>
      <c r="L494" s="211" t="n"/>
      <c r="M494" s="211" t="n"/>
      <c r="N494" s="211" t="n"/>
      <c r="O494" s="211" t="n"/>
      <c r="P494" s="211" t="n"/>
      <c r="Q494" s="211" t="n"/>
    </row>
    <row r="495" ht="15.75" customHeight="1" s="140">
      <c r="A495" s="211" t="n"/>
      <c r="B495" s="211" t="n"/>
      <c r="C495" s="239" t="n"/>
      <c r="D495" s="239" t="n"/>
      <c r="E495" s="239" t="n"/>
      <c r="F495" s="211" t="n"/>
      <c r="G495" s="211" t="n"/>
      <c r="H495" s="211" t="n"/>
      <c r="I495" s="211" t="n"/>
      <c r="J495" s="211" t="n"/>
      <c r="K495" s="211" t="n"/>
      <c r="L495" s="211" t="n"/>
      <c r="M495" s="211" t="n"/>
      <c r="N495" s="211" t="n"/>
      <c r="O495" s="211" t="n"/>
      <c r="P495" s="211" t="n"/>
      <c r="Q495" s="211" t="n"/>
    </row>
    <row r="496" ht="15.75" customHeight="1" s="140">
      <c r="A496" s="211" t="n"/>
      <c r="B496" s="211" t="n"/>
      <c r="C496" s="239" t="n"/>
      <c r="D496" s="239" t="n"/>
      <c r="E496" s="239" t="n"/>
      <c r="F496" s="211" t="n"/>
      <c r="G496" s="211" t="n"/>
      <c r="H496" s="211" t="n"/>
      <c r="I496" s="211" t="n"/>
      <c r="J496" s="211" t="n"/>
      <c r="K496" s="211" t="n"/>
      <c r="L496" s="211" t="n"/>
      <c r="M496" s="211" t="n"/>
      <c r="N496" s="211" t="n"/>
      <c r="O496" s="211" t="n"/>
      <c r="P496" s="211" t="n"/>
      <c r="Q496" s="211" t="n"/>
    </row>
    <row r="497" ht="15.75" customHeight="1" s="140">
      <c r="A497" s="211" t="n"/>
      <c r="B497" s="211" t="n"/>
      <c r="C497" s="239" t="n"/>
      <c r="D497" s="239" t="n"/>
      <c r="E497" s="239" t="n"/>
      <c r="F497" s="211" t="n"/>
      <c r="G497" s="211" t="n"/>
      <c r="H497" s="211" t="n"/>
      <c r="I497" s="211" t="n"/>
      <c r="J497" s="211" t="n"/>
      <c r="K497" s="211" t="n"/>
      <c r="L497" s="211" t="n"/>
      <c r="M497" s="211" t="n"/>
      <c r="N497" s="211" t="n"/>
      <c r="O497" s="211" t="n"/>
      <c r="P497" s="211" t="n"/>
      <c r="Q497" s="211" t="n"/>
    </row>
    <row r="498" ht="15.75" customHeight="1" s="140">
      <c r="A498" s="211" t="n"/>
      <c r="B498" s="211" t="n"/>
      <c r="C498" s="239" t="n"/>
      <c r="D498" s="239" t="n"/>
      <c r="E498" s="239" t="n"/>
      <c r="F498" s="211" t="n"/>
      <c r="G498" s="211" t="n"/>
      <c r="H498" s="211" t="n"/>
      <c r="I498" s="211" t="n"/>
      <c r="J498" s="211" t="n"/>
      <c r="K498" s="211" t="n"/>
      <c r="L498" s="211" t="n"/>
      <c r="M498" s="211" t="n"/>
      <c r="N498" s="211" t="n"/>
      <c r="O498" s="211" t="n"/>
      <c r="P498" s="211" t="n"/>
      <c r="Q498" s="211" t="n"/>
    </row>
    <row r="499" ht="15.75" customHeight="1" s="140">
      <c r="A499" s="211" t="n"/>
      <c r="B499" s="211" t="n"/>
      <c r="C499" s="239" t="n"/>
      <c r="D499" s="239" t="n"/>
      <c r="E499" s="239" t="n"/>
      <c r="F499" s="211" t="n"/>
      <c r="G499" s="211" t="n"/>
      <c r="H499" s="211" t="n"/>
      <c r="I499" s="211" t="n"/>
      <c r="J499" s="211" t="n"/>
      <c r="K499" s="211" t="n"/>
      <c r="L499" s="211" t="n"/>
      <c r="M499" s="211" t="n"/>
      <c r="N499" s="211" t="n"/>
      <c r="O499" s="211" t="n"/>
      <c r="P499" s="211" t="n"/>
      <c r="Q499" s="211" t="n"/>
    </row>
    <row r="500" ht="15.75" customHeight="1" s="140">
      <c r="A500" s="211" t="n"/>
      <c r="B500" s="211" t="n"/>
      <c r="C500" s="239" t="n"/>
      <c r="D500" s="239" t="n"/>
      <c r="E500" s="239" t="n"/>
      <c r="F500" s="211" t="n"/>
      <c r="G500" s="211" t="n"/>
      <c r="H500" s="211" t="n"/>
      <c r="I500" s="211" t="n"/>
      <c r="J500" s="211" t="n"/>
      <c r="K500" s="211" t="n"/>
      <c r="L500" s="211" t="n"/>
      <c r="M500" s="211" t="n"/>
      <c r="N500" s="211" t="n"/>
      <c r="O500" s="211" t="n"/>
      <c r="P500" s="211" t="n"/>
      <c r="Q500" s="211" t="n"/>
    </row>
    <row r="501" ht="15.75" customHeight="1" s="140">
      <c r="A501" s="211" t="n"/>
      <c r="B501" s="211" t="n"/>
      <c r="C501" s="239" t="n"/>
      <c r="D501" s="239" t="n"/>
      <c r="E501" s="239" t="n"/>
      <c r="F501" s="211" t="n"/>
      <c r="G501" s="211" t="n"/>
      <c r="H501" s="211" t="n"/>
      <c r="I501" s="211" t="n"/>
      <c r="J501" s="211" t="n"/>
      <c r="K501" s="211" t="n"/>
      <c r="L501" s="211" t="n"/>
      <c r="M501" s="211" t="n"/>
      <c r="N501" s="211" t="n"/>
      <c r="O501" s="211" t="n"/>
      <c r="P501" s="211" t="n"/>
      <c r="Q501" s="211" t="n"/>
    </row>
    <row r="502" ht="15.75" customHeight="1" s="140">
      <c r="A502" s="211" t="n"/>
      <c r="B502" s="211" t="n"/>
      <c r="C502" s="239" t="n"/>
      <c r="D502" s="239" t="n"/>
      <c r="E502" s="239" t="n"/>
      <c r="F502" s="211" t="n"/>
      <c r="G502" s="211" t="n"/>
      <c r="H502" s="211" t="n"/>
      <c r="I502" s="211" t="n"/>
      <c r="J502" s="211" t="n"/>
      <c r="K502" s="211" t="n"/>
      <c r="L502" s="211" t="n"/>
      <c r="M502" s="211" t="n"/>
      <c r="N502" s="211" t="n"/>
      <c r="O502" s="211" t="n"/>
      <c r="P502" s="211" t="n"/>
      <c r="Q502" s="211" t="n"/>
    </row>
    <row r="503" ht="15.75" customHeight="1" s="140">
      <c r="A503" s="211" t="n"/>
      <c r="B503" s="211" t="n"/>
      <c r="C503" s="239" t="n"/>
      <c r="D503" s="239" t="n"/>
      <c r="E503" s="239" t="n"/>
      <c r="F503" s="211" t="n"/>
      <c r="G503" s="211" t="n"/>
      <c r="H503" s="211" t="n"/>
      <c r="I503" s="211" t="n"/>
      <c r="J503" s="211" t="n"/>
      <c r="K503" s="211" t="n"/>
      <c r="L503" s="211" t="n"/>
      <c r="M503" s="211" t="n"/>
      <c r="N503" s="211" t="n"/>
      <c r="O503" s="211" t="n"/>
      <c r="P503" s="211" t="n"/>
      <c r="Q503" s="211" t="n"/>
    </row>
    <row r="504" ht="15.75" customHeight="1" s="140">
      <c r="A504" s="211" t="n"/>
      <c r="B504" s="211" t="n"/>
      <c r="C504" s="239" t="n"/>
      <c r="D504" s="239" t="n"/>
      <c r="E504" s="239" t="n"/>
      <c r="F504" s="211" t="n"/>
      <c r="G504" s="211" t="n"/>
      <c r="H504" s="211" t="n"/>
      <c r="I504" s="211" t="n"/>
      <c r="J504" s="211" t="n"/>
      <c r="K504" s="211" t="n"/>
      <c r="L504" s="211" t="n"/>
      <c r="M504" s="211" t="n"/>
      <c r="N504" s="211" t="n"/>
      <c r="O504" s="211" t="n"/>
      <c r="P504" s="211" t="n"/>
      <c r="Q504" s="211" t="n"/>
    </row>
    <row r="505" ht="15.75" customHeight="1" s="140">
      <c r="A505" s="211" t="n"/>
      <c r="B505" s="211" t="n"/>
      <c r="C505" s="239" t="n"/>
      <c r="D505" s="239" t="n"/>
      <c r="E505" s="239" t="n"/>
      <c r="F505" s="211" t="n"/>
      <c r="G505" s="211" t="n"/>
      <c r="H505" s="211" t="n"/>
      <c r="I505" s="211" t="n"/>
      <c r="J505" s="211" t="n"/>
      <c r="K505" s="211" t="n"/>
      <c r="L505" s="211" t="n"/>
      <c r="M505" s="211" t="n"/>
      <c r="N505" s="211" t="n"/>
      <c r="O505" s="211" t="n"/>
      <c r="P505" s="211" t="n"/>
      <c r="Q505" s="211" t="n"/>
    </row>
    <row r="506" ht="15.75" customHeight="1" s="140">
      <c r="A506" s="211" t="n"/>
      <c r="B506" s="211" t="n"/>
      <c r="C506" s="239" t="n"/>
      <c r="D506" s="239" t="n"/>
      <c r="E506" s="239" t="n"/>
      <c r="F506" s="211" t="n"/>
      <c r="G506" s="211" t="n"/>
      <c r="H506" s="211" t="n"/>
      <c r="I506" s="211" t="n"/>
      <c r="J506" s="211" t="n"/>
      <c r="K506" s="211" t="n"/>
      <c r="L506" s="211" t="n"/>
      <c r="M506" s="211" t="n"/>
      <c r="N506" s="211" t="n"/>
      <c r="O506" s="211" t="n"/>
      <c r="P506" s="211" t="n"/>
      <c r="Q506" s="211" t="n"/>
    </row>
    <row r="507" ht="15.75" customHeight="1" s="140">
      <c r="A507" s="211" t="n"/>
      <c r="B507" s="211" t="n"/>
      <c r="C507" s="239" t="n"/>
      <c r="D507" s="239" t="n"/>
      <c r="E507" s="239" t="n"/>
      <c r="F507" s="211" t="n"/>
      <c r="G507" s="211" t="n"/>
      <c r="H507" s="211" t="n"/>
      <c r="I507" s="211" t="n"/>
      <c r="J507" s="211" t="n"/>
      <c r="K507" s="211" t="n"/>
      <c r="L507" s="211" t="n"/>
      <c r="M507" s="211" t="n"/>
      <c r="N507" s="211" t="n"/>
      <c r="O507" s="211" t="n"/>
      <c r="P507" s="211" t="n"/>
      <c r="Q507" s="211" t="n"/>
    </row>
    <row r="508" ht="15.75" customHeight="1" s="140">
      <c r="A508" s="211" t="n"/>
      <c r="B508" s="211" t="n"/>
      <c r="C508" s="239" t="n"/>
      <c r="D508" s="239" t="n"/>
      <c r="E508" s="239" t="n"/>
      <c r="F508" s="211" t="n"/>
      <c r="G508" s="211" t="n"/>
      <c r="H508" s="211" t="n"/>
      <c r="I508" s="211" t="n"/>
      <c r="J508" s="211" t="n"/>
      <c r="K508" s="211" t="n"/>
      <c r="L508" s="211" t="n"/>
      <c r="M508" s="211" t="n"/>
      <c r="N508" s="211" t="n"/>
      <c r="O508" s="211" t="n"/>
      <c r="P508" s="211" t="n"/>
      <c r="Q508" s="211" t="n"/>
    </row>
    <row r="509" ht="15.75" customHeight="1" s="140">
      <c r="A509" s="211" t="n"/>
      <c r="B509" s="211" t="n"/>
      <c r="C509" s="239" t="n"/>
      <c r="D509" s="239" t="n"/>
      <c r="E509" s="239" t="n"/>
      <c r="F509" s="211" t="n"/>
      <c r="G509" s="211" t="n"/>
      <c r="H509" s="211" t="n"/>
      <c r="I509" s="211" t="n"/>
      <c r="J509" s="211" t="n"/>
      <c r="K509" s="211" t="n"/>
      <c r="L509" s="211" t="n"/>
      <c r="M509" s="211" t="n"/>
      <c r="N509" s="211" t="n"/>
      <c r="O509" s="211" t="n"/>
      <c r="P509" s="211" t="n"/>
      <c r="Q509" s="211" t="n"/>
    </row>
    <row r="510" ht="15.75" customHeight="1" s="140">
      <c r="A510" s="211" t="n"/>
      <c r="B510" s="211" t="n"/>
      <c r="C510" s="239" t="n"/>
      <c r="D510" s="239" t="n"/>
      <c r="E510" s="239" t="n"/>
      <c r="F510" s="211" t="n"/>
      <c r="G510" s="211" t="n"/>
      <c r="H510" s="211" t="n"/>
      <c r="I510" s="211" t="n"/>
      <c r="J510" s="211" t="n"/>
      <c r="K510" s="211" t="n"/>
      <c r="L510" s="211" t="n"/>
      <c r="M510" s="211" t="n"/>
      <c r="N510" s="211" t="n"/>
      <c r="O510" s="211" t="n"/>
      <c r="P510" s="211" t="n"/>
      <c r="Q510" s="211" t="n"/>
    </row>
    <row r="511" ht="15.75" customHeight="1" s="140">
      <c r="A511" s="211" t="n"/>
      <c r="B511" s="211" t="n"/>
      <c r="C511" s="239" t="n"/>
      <c r="D511" s="239" t="n"/>
      <c r="E511" s="239" t="n"/>
      <c r="F511" s="211" t="n"/>
      <c r="G511" s="211" t="n"/>
      <c r="H511" s="211" t="n"/>
      <c r="I511" s="211" t="n"/>
      <c r="J511" s="211" t="n"/>
      <c r="K511" s="211" t="n"/>
      <c r="L511" s="211" t="n"/>
      <c r="M511" s="211" t="n"/>
      <c r="N511" s="211" t="n"/>
      <c r="O511" s="211" t="n"/>
      <c r="P511" s="211" t="n"/>
      <c r="Q511" s="211" t="n"/>
    </row>
    <row r="512" ht="15.75" customHeight="1" s="140">
      <c r="A512" s="211" t="n"/>
      <c r="B512" s="211" t="n"/>
      <c r="C512" s="239" t="n"/>
      <c r="D512" s="239" t="n"/>
      <c r="E512" s="239" t="n"/>
      <c r="F512" s="211" t="n"/>
      <c r="G512" s="211" t="n"/>
      <c r="H512" s="211" t="n"/>
      <c r="I512" s="211" t="n"/>
      <c r="J512" s="211" t="n"/>
      <c r="K512" s="211" t="n"/>
      <c r="L512" s="211" t="n"/>
      <c r="M512" s="211" t="n"/>
      <c r="N512" s="211" t="n"/>
      <c r="O512" s="211" t="n"/>
      <c r="P512" s="211" t="n"/>
      <c r="Q512" s="211" t="n"/>
    </row>
    <row r="513" ht="15.75" customHeight="1" s="140">
      <c r="A513" s="211" t="n"/>
      <c r="B513" s="211" t="n"/>
      <c r="C513" s="239" t="n"/>
      <c r="D513" s="239" t="n"/>
      <c r="E513" s="239" t="n"/>
      <c r="F513" s="211" t="n"/>
      <c r="G513" s="211" t="n"/>
      <c r="H513" s="211" t="n"/>
      <c r="I513" s="211" t="n"/>
      <c r="J513" s="211" t="n"/>
      <c r="K513" s="211" t="n"/>
      <c r="L513" s="211" t="n"/>
      <c r="M513" s="211" t="n"/>
      <c r="N513" s="211" t="n"/>
      <c r="O513" s="211" t="n"/>
      <c r="P513" s="211" t="n"/>
      <c r="Q513" s="211" t="n"/>
    </row>
    <row r="514" ht="15.75" customHeight="1" s="140">
      <c r="A514" s="211" t="n"/>
      <c r="B514" s="211" t="n"/>
      <c r="C514" s="239" t="n"/>
      <c r="D514" s="239" t="n"/>
      <c r="E514" s="239" t="n"/>
      <c r="F514" s="211" t="n"/>
      <c r="G514" s="211" t="n"/>
      <c r="H514" s="211" t="n"/>
      <c r="I514" s="211" t="n"/>
      <c r="J514" s="211" t="n"/>
      <c r="K514" s="211" t="n"/>
      <c r="L514" s="211" t="n"/>
      <c r="M514" s="211" t="n"/>
      <c r="N514" s="211" t="n"/>
      <c r="O514" s="211" t="n"/>
      <c r="P514" s="211" t="n"/>
      <c r="Q514" s="211" t="n"/>
    </row>
    <row r="515" ht="15.75" customHeight="1" s="140">
      <c r="A515" s="211" t="n"/>
      <c r="B515" s="211" t="n"/>
      <c r="C515" s="239" t="n"/>
      <c r="D515" s="239" t="n"/>
      <c r="E515" s="239" t="n"/>
      <c r="F515" s="211" t="n"/>
      <c r="G515" s="211" t="n"/>
      <c r="H515" s="211" t="n"/>
      <c r="I515" s="211" t="n"/>
      <c r="J515" s="211" t="n"/>
      <c r="K515" s="211" t="n"/>
      <c r="L515" s="211" t="n"/>
      <c r="M515" s="211" t="n"/>
      <c r="N515" s="211" t="n"/>
      <c r="O515" s="211" t="n"/>
      <c r="P515" s="211" t="n"/>
      <c r="Q515" s="211" t="n"/>
    </row>
    <row r="516" ht="15.75" customHeight="1" s="140">
      <c r="A516" s="211" t="n"/>
      <c r="B516" s="211" t="n"/>
      <c r="C516" s="239" t="n"/>
      <c r="D516" s="239" t="n"/>
      <c r="E516" s="239" t="n"/>
      <c r="F516" s="211" t="n"/>
      <c r="G516" s="211" t="n"/>
      <c r="H516" s="211" t="n"/>
      <c r="I516" s="211" t="n"/>
      <c r="J516" s="211" t="n"/>
      <c r="K516" s="211" t="n"/>
      <c r="L516" s="211" t="n"/>
      <c r="M516" s="211" t="n"/>
      <c r="N516" s="211" t="n"/>
      <c r="O516" s="211" t="n"/>
      <c r="P516" s="211" t="n"/>
      <c r="Q516" s="211" t="n"/>
    </row>
    <row r="517" ht="15.75" customHeight="1" s="140">
      <c r="A517" s="211" t="n"/>
      <c r="B517" s="211" t="n"/>
      <c r="C517" s="239" t="n"/>
      <c r="D517" s="239" t="n"/>
      <c r="E517" s="239" t="n"/>
      <c r="F517" s="211" t="n"/>
      <c r="G517" s="211" t="n"/>
      <c r="H517" s="211" t="n"/>
      <c r="I517" s="211" t="n"/>
      <c r="J517" s="211" t="n"/>
      <c r="K517" s="211" t="n"/>
      <c r="L517" s="211" t="n"/>
      <c r="M517" s="211" t="n"/>
      <c r="N517" s="211" t="n"/>
      <c r="O517" s="211" t="n"/>
      <c r="P517" s="211" t="n"/>
      <c r="Q517" s="211" t="n"/>
    </row>
    <row r="518" ht="15.75" customHeight="1" s="140">
      <c r="A518" s="211" t="n"/>
      <c r="B518" s="211" t="n"/>
      <c r="C518" s="239" t="n"/>
      <c r="D518" s="239" t="n"/>
      <c r="E518" s="239" t="n"/>
      <c r="F518" s="211" t="n"/>
      <c r="G518" s="211" t="n"/>
      <c r="H518" s="211" t="n"/>
      <c r="I518" s="211" t="n"/>
      <c r="J518" s="211" t="n"/>
      <c r="K518" s="211" t="n"/>
      <c r="L518" s="211" t="n"/>
      <c r="M518" s="211" t="n"/>
      <c r="N518" s="211" t="n"/>
      <c r="O518" s="211" t="n"/>
      <c r="P518" s="211" t="n"/>
      <c r="Q518" s="211" t="n"/>
    </row>
    <row r="519" ht="15.75" customHeight="1" s="140">
      <c r="A519" s="211" t="n"/>
      <c r="B519" s="211" t="n"/>
      <c r="C519" s="239" t="n"/>
      <c r="D519" s="239" t="n"/>
      <c r="E519" s="239" t="n"/>
      <c r="F519" s="211" t="n"/>
      <c r="G519" s="211" t="n"/>
      <c r="H519" s="211" t="n"/>
      <c r="I519" s="211" t="n"/>
      <c r="J519" s="211" t="n"/>
      <c r="K519" s="211" t="n"/>
      <c r="L519" s="211" t="n"/>
      <c r="M519" s="211" t="n"/>
      <c r="N519" s="211" t="n"/>
      <c r="O519" s="211" t="n"/>
      <c r="P519" s="211" t="n"/>
      <c r="Q519" s="211" t="n"/>
    </row>
    <row r="520" ht="15.75" customHeight="1" s="140">
      <c r="A520" s="211" t="n"/>
      <c r="B520" s="211" t="n"/>
      <c r="C520" s="239" t="n"/>
      <c r="D520" s="239" t="n"/>
      <c r="E520" s="239" t="n"/>
      <c r="F520" s="211" t="n"/>
      <c r="G520" s="211" t="n"/>
      <c r="H520" s="211" t="n"/>
      <c r="I520" s="211" t="n"/>
      <c r="J520" s="211" t="n"/>
      <c r="K520" s="211" t="n"/>
      <c r="L520" s="211" t="n"/>
      <c r="M520" s="211" t="n"/>
      <c r="N520" s="211" t="n"/>
      <c r="O520" s="211" t="n"/>
      <c r="P520" s="211" t="n"/>
      <c r="Q520" s="211" t="n"/>
    </row>
    <row r="521" ht="15.75" customHeight="1" s="140">
      <c r="A521" s="211" t="n"/>
      <c r="B521" s="211" t="n"/>
      <c r="C521" s="239" t="n"/>
      <c r="D521" s="239" t="n"/>
      <c r="E521" s="239" t="n"/>
      <c r="F521" s="211" t="n"/>
      <c r="G521" s="211" t="n"/>
      <c r="H521" s="211" t="n"/>
      <c r="I521" s="211" t="n"/>
      <c r="J521" s="211" t="n"/>
      <c r="K521" s="211" t="n"/>
      <c r="L521" s="211" t="n"/>
      <c r="M521" s="211" t="n"/>
      <c r="N521" s="211" t="n"/>
      <c r="O521" s="211" t="n"/>
      <c r="P521" s="211" t="n"/>
      <c r="Q521" s="211" t="n"/>
    </row>
    <row r="522" ht="15.75" customHeight="1" s="140">
      <c r="A522" s="211" t="n"/>
      <c r="B522" s="211" t="n"/>
      <c r="C522" s="239" t="n"/>
      <c r="D522" s="239" t="n"/>
      <c r="E522" s="239" t="n"/>
      <c r="F522" s="211" t="n"/>
      <c r="G522" s="211" t="n"/>
      <c r="H522" s="211" t="n"/>
      <c r="I522" s="211" t="n"/>
      <c r="J522" s="211" t="n"/>
      <c r="K522" s="211" t="n"/>
      <c r="L522" s="211" t="n"/>
      <c r="M522" s="211" t="n"/>
      <c r="N522" s="211" t="n"/>
      <c r="O522" s="211" t="n"/>
      <c r="P522" s="211" t="n"/>
      <c r="Q522" s="211" t="n"/>
    </row>
    <row r="523" ht="15.75" customHeight="1" s="140">
      <c r="A523" s="211" t="n"/>
      <c r="B523" s="211" t="n"/>
      <c r="C523" s="239" t="n"/>
      <c r="D523" s="239" t="n"/>
      <c r="E523" s="239" t="n"/>
      <c r="F523" s="211" t="n"/>
      <c r="G523" s="211" t="n"/>
      <c r="H523" s="211" t="n"/>
      <c r="I523" s="211" t="n"/>
      <c r="J523" s="211" t="n"/>
      <c r="K523" s="211" t="n"/>
      <c r="L523" s="211" t="n"/>
      <c r="M523" s="211" t="n"/>
      <c r="N523" s="211" t="n"/>
      <c r="O523" s="211" t="n"/>
      <c r="P523" s="211" t="n"/>
      <c r="Q523" s="211" t="n"/>
    </row>
    <row r="524" ht="15.75" customHeight="1" s="140">
      <c r="A524" s="211" t="n"/>
      <c r="B524" s="211" t="n"/>
      <c r="C524" s="239" t="n"/>
      <c r="D524" s="239" t="n"/>
      <c r="E524" s="239" t="n"/>
      <c r="F524" s="211" t="n"/>
      <c r="G524" s="211" t="n"/>
      <c r="H524" s="211" t="n"/>
      <c r="I524" s="211" t="n"/>
      <c r="J524" s="211" t="n"/>
      <c r="K524" s="211" t="n"/>
      <c r="L524" s="211" t="n"/>
      <c r="M524" s="211" t="n"/>
      <c r="N524" s="211" t="n"/>
      <c r="O524" s="211" t="n"/>
      <c r="P524" s="211" t="n"/>
      <c r="Q524" s="211" t="n"/>
    </row>
    <row r="525" ht="15.75" customHeight="1" s="140">
      <c r="A525" s="211" t="n"/>
      <c r="B525" s="211" t="n"/>
      <c r="C525" s="239" t="n"/>
      <c r="D525" s="239" t="n"/>
      <c r="E525" s="239" t="n"/>
      <c r="F525" s="211" t="n"/>
      <c r="G525" s="211" t="n"/>
      <c r="H525" s="211" t="n"/>
      <c r="I525" s="211" t="n"/>
      <c r="J525" s="211" t="n"/>
      <c r="K525" s="211" t="n"/>
      <c r="L525" s="211" t="n"/>
      <c r="M525" s="211" t="n"/>
      <c r="N525" s="211" t="n"/>
      <c r="O525" s="211" t="n"/>
      <c r="P525" s="211" t="n"/>
      <c r="Q525" s="211" t="n"/>
    </row>
    <row r="526" ht="15.75" customHeight="1" s="140">
      <c r="A526" s="211" t="n"/>
      <c r="B526" s="211" t="n"/>
      <c r="C526" s="239" t="n"/>
      <c r="D526" s="239" t="n"/>
      <c r="E526" s="239" t="n"/>
      <c r="F526" s="211" t="n"/>
      <c r="G526" s="211" t="n"/>
      <c r="H526" s="211" t="n"/>
      <c r="I526" s="211" t="n"/>
      <c r="J526" s="211" t="n"/>
      <c r="K526" s="211" t="n"/>
      <c r="L526" s="211" t="n"/>
      <c r="M526" s="211" t="n"/>
      <c r="N526" s="211" t="n"/>
      <c r="O526" s="211" t="n"/>
      <c r="P526" s="211" t="n"/>
      <c r="Q526" s="211" t="n"/>
    </row>
    <row r="527" ht="15.75" customHeight="1" s="140">
      <c r="A527" s="211" t="n"/>
      <c r="B527" s="211" t="n"/>
      <c r="C527" s="239" t="n"/>
      <c r="D527" s="239" t="n"/>
      <c r="E527" s="239" t="n"/>
      <c r="F527" s="211" t="n"/>
      <c r="G527" s="211" t="n"/>
      <c r="H527" s="211" t="n"/>
      <c r="I527" s="211" t="n"/>
      <c r="J527" s="211" t="n"/>
      <c r="K527" s="211" t="n"/>
      <c r="L527" s="211" t="n"/>
      <c r="M527" s="211" t="n"/>
      <c r="N527" s="211" t="n"/>
      <c r="O527" s="211" t="n"/>
      <c r="P527" s="211" t="n"/>
      <c r="Q527" s="211" t="n"/>
    </row>
    <row r="528" ht="15.75" customHeight="1" s="140">
      <c r="A528" s="211" t="n"/>
      <c r="B528" s="211" t="n"/>
      <c r="C528" s="239" t="n"/>
      <c r="D528" s="239" t="n"/>
      <c r="E528" s="239" t="n"/>
      <c r="F528" s="211" t="n"/>
      <c r="G528" s="211" t="n"/>
      <c r="H528" s="211" t="n"/>
      <c r="I528" s="211" t="n"/>
      <c r="J528" s="211" t="n"/>
      <c r="K528" s="211" t="n"/>
      <c r="L528" s="211" t="n"/>
      <c r="M528" s="211" t="n"/>
      <c r="N528" s="211" t="n"/>
      <c r="O528" s="211" t="n"/>
      <c r="P528" s="211" t="n"/>
      <c r="Q528" s="211" t="n"/>
    </row>
    <row r="529" ht="15.75" customHeight="1" s="140">
      <c r="A529" s="211" t="n"/>
      <c r="B529" s="211" t="n"/>
      <c r="C529" s="239" t="n"/>
      <c r="D529" s="239" t="n"/>
      <c r="E529" s="239" t="n"/>
      <c r="F529" s="211" t="n"/>
      <c r="G529" s="211" t="n"/>
      <c r="H529" s="211" t="n"/>
      <c r="I529" s="211" t="n"/>
      <c r="J529" s="211" t="n"/>
      <c r="K529" s="211" t="n"/>
      <c r="L529" s="211" t="n"/>
      <c r="M529" s="211" t="n"/>
      <c r="N529" s="211" t="n"/>
      <c r="O529" s="211" t="n"/>
      <c r="P529" s="211" t="n"/>
      <c r="Q529" s="211" t="n"/>
    </row>
    <row r="530" ht="15.75" customHeight="1" s="140">
      <c r="A530" s="211" t="n"/>
      <c r="B530" s="211" t="n"/>
      <c r="C530" s="239" t="n"/>
      <c r="D530" s="239" t="n"/>
      <c r="E530" s="239" t="n"/>
      <c r="F530" s="211" t="n"/>
      <c r="G530" s="211" t="n"/>
      <c r="H530" s="211" t="n"/>
      <c r="I530" s="211" t="n"/>
      <c r="J530" s="211" t="n"/>
      <c r="K530" s="211" t="n"/>
      <c r="L530" s="211" t="n"/>
      <c r="M530" s="211" t="n"/>
      <c r="N530" s="211" t="n"/>
      <c r="O530" s="211" t="n"/>
      <c r="P530" s="211" t="n"/>
      <c r="Q530" s="211" t="n"/>
    </row>
    <row r="531" ht="15.75" customHeight="1" s="140">
      <c r="A531" s="211" t="n"/>
      <c r="B531" s="211" t="n"/>
      <c r="C531" s="239" t="n"/>
      <c r="D531" s="239" t="n"/>
      <c r="E531" s="239" t="n"/>
      <c r="F531" s="211" t="n"/>
      <c r="G531" s="211" t="n"/>
      <c r="H531" s="211" t="n"/>
      <c r="I531" s="211" t="n"/>
      <c r="J531" s="211" t="n"/>
      <c r="K531" s="211" t="n"/>
      <c r="L531" s="211" t="n"/>
      <c r="M531" s="211" t="n"/>
      <c r="N531" s="211" t="n"/>
      <c r="O531" s="211" t="n"/>
      <c r="P531" s="211" t="n"/>
      <c r="Q531" s="211" t="n"/>
    </row>
    <row r="532" ht="15.75" customHeight="1" s="140">
      <c r="A532" s="211" t="n"/>
      <c r="B532" s="211" t="n"/>
      <c r="C532" s="239" t="n"/>
      <c r="D532" s="239" t="n"/>
      <c r="E532" s="239" t="n"/>
      <c r="F532" s="211" t="n"/>
      <c r="G532" s="211" t="n"/>
      <c r="H532" s="211" t="n"/>
      <c r="I532" s="211" t="n"/>
      <c r="J532" s="211" t="n"/>
      <c r="K532" s="211" t="n"/>
      <c r="L532" s="211" t="n"/>
      <c r="M532" s="211" t="n"/>
      <c r="N532" s="211" t="n"/>
      <c r="O532" s="211" t="n"/>
      <c r="P532" s="211" t="n"/>
      <c r="Q532" s="211" t="n"/>
    </row>
    <row r="533" ht="15.75" customHeight="1" s="140">
      <c r="A533" s="211" t="n"/>
      <c r="B533" s="211" t="n"/>
      <c r="C533" s="239" t="n"/>
      <c r="D533" s="239" t="n"/>
      <c r="E533" s="239" t="n"/>
      <c r="F533" s="211" t="n"/>
      <c r="G533" s="211" t="n"/>
      <c r="H533" s="211" t="n"/>
      <c r="I533" s="211" t="n"/>
      <c r="J533" s="211" t="n"/>
      <c r="K533" s="211" t="n"/>
      <c r="L533" s="211" t="n"/>
      <c r="M533" s="211" t="n"/>
      <c r="N533" s="211" t="n"/>
      <c r="O533" s="211" t="n"/>
      <c r="P533" s="211" t="n"/>
      <c r="Q533" s="211" t="n"/>
    </row>
    <row r="534" ht="15.75" customHeight="1" s="140">
      <c r="A534" s="211" t="n"/>
      <c r="B534" s="211" t="n"/>
      <c r="C534" s="239" t="n"/>
      <c r="D534" s="239" t="n"/>
      <c r="E534" s="239" t="n"/>
      <c r="F534" s="211" t="n"/>
      <c r="G534" s="211" t="n"/>
      <c r="H534" s="211" t="n"/>
      <c r="I534" s="211" t="n"/>
      <c r="J534" s="211" t="n"/>
      <c r="K534" s="211" t="n"/>
      <c r="L534" s="211" t="n"/>
      <c r="M534" s="211" t="n"/>
      <c r="N534" s="211" t="n"/>
      <c r="O534" s="211" t="n"/>
      <c r="P534" s="211" t="n"/>
      <c r="Q534" s="211" t="n"/>
    </row>
    <row r="535" ht="15.75" customHeight="1" s="140">
      <c r="A535" s="211" t="n"/>
      <c r="B535" s="211" t="n"/>
      <c r="C535" s="239" t="n"/>
      <c r="D535" s="239" t="n"/>
      <c r="E535" s="239" t="n"/>
      <c r="F535" s="211" t="n"/>
      <c r="G535" s="211" t="n"/>
      <c r="H535" s="211" t="n"/>
      <c r="I535" s="211" t="n"/>
      <c r="J535" s="211" t="n"/>
      <c r="K535" s="211" t="n"/>
      <c r="L535" s="211" t="n"/>
      <c r="M535" s="211" t="n"/>
      <c r="N535" s="211" t="n"/>
      <c r="O535" s="211" t="n"/>
      <c r="P535" s="211" t="n"/>
      <c r="Q535" s="211" t="n"/>
    </row>
    <row r="536" ht="15.75" customHeight="1" s="140">
      <c r="A536" s="211" t="n"/>
      <c r="B536" s="211" t="n"/>
      <c r="C536" s="239" t="n"/>
      <c r="D536" s="239" t="n"/>
      <c r="E536" s="239" t="n"/>
      <c r="F536" s="211" t="n"/>
      <c r="G536" s="211" t="n"/>
      <c r="H536" s="211" t="n"/>
      <c r="I536" s="211" t="n"/>
      <c r="J536" s="211" t="n"/>
      <c r="K536" s="211" t="n"/>
      <c r="L536" s="211" t="n"/>
      <c r="M536" s="211" t="n"/>
      <c r="N536" s="211" t="n"/>
      <c r="O536" s="211" t="n"/>
      <c r="P536" s="211" t="n"/>
      <c r="Q536" s="211" t="n"/>
    </row>
    <row r="537" ht="15.75" customHeight="1" s="140">
      <c r="A537" s="211" t="n"/>
      <c r="B537" s="211" t="n"/>
      <c r="C537" s="239" t="n"/>
      <c r="D537" s="239" t="n"/>
      <c r="E537" s="239" t="n"/>
      <c r="F537" s="211" t="n"/>
      <c r="G537" s="211" t="n"/>
      <c r="H537" s="211" t="n"/>
      <c r="I537" s="211" t="n"/>
      <c r="J537" s="211" t="n"/>
      <c r="K537" s="211" t="n"/>
      <c r="L537" s="211" t="n"/>
      <c r="M537" s="211" t="n"/>
      <c r="N537" s="211" t="n"/>
      <c r="O537" s="211" t="n"/>
      <c r="P537" s="211" t="n"/>
      <c r="Q537" s="211" t="n"/>
    </row>
    <row r="538" ht="15.75" customHeight="1" s="140">
      <c r="A538" s="211" t="n"/>
      <c r="B538" s="211" t="n"/>
      <c r="C538" s="239" t="n"/>
      <c r="D538" s="239" t="n"/>
      <c r="E538" s="239" t="n"/>
      <c r="F538" s="211" t="n"/>
      <c r="G538" s="211" t="n"/>
      <c r="H538" s="211" t="n"/>
      <c r="I538" s="211" t="n"/>
      <c r="J538" s="211" t="n"/>
      <c r="K538" s="211" t="n"/>
      <c r="L538" s="211" t="n"/>
      <c r="M538" s="211" t="n"/>
      <c r="N538" s="211" t="n"/>
      <c r="O538" s="211" t="n"/>
      <c r="P538" s="211" t="n"/>
      <c r="Q538" s="211" t="n"/>
    </row>
    <row r="539" ht="15.75" customHeight="1" s="140">
      <c r="A539" s="211" t="n"/>
      <c r="B539" s="211" t="n"/>
      <c r="C539" s="239" t="n"/>
      <c r="D539" s="239" t="n"/>
      <c r="E539" s="239" t="n"/>
      <c r="F539" s="211" t="n"/>
      <c r="G539" s="211" t="n"/>
      <c r="H539" s="211" t="n"/>
      <c r="I539" s="211" t="n"/>
      <c r="J539" s="211" t="n"/>
      <c r="K539" s="211" t="n"/>
      <c r="L539" s="211" t="n"/>
      <c r="M539" s="211" t="n"/>
      <c r="N539" s="211" t="n"/>
      <c r="O539" s="211" t="n"/>
      <c r="P539" s="211" t="n"/>
      <c r="Q539" s="211" t="n"/>
    </row>
    <row r="540" ht="15.75" customHeight="1" s="140">
      <c r="A540" s="211" t="n"/>
      <c r="B540" s="211" t="n"/>
      <c r="C540" s="239" t="n"/>
      <c r="D540" s="239" t="n"/>
      <c r="E540" s="239" t="n"/>
      <c r="F540" s="211" t="n"/>
      <c r="G540" s="211" t="n"/>
      <c r="H540" s="211" t="n"/>
      <c r="I540" s="211" t="n"/>
      <c r="J540" s="211" t="n"/>
      <c r="K540" s="211" t="n"/>
      <c r="L540" s="211" t="n"/>
      <c r="M540" s="211" t="n"/>
      <c r="N540" s="211" t="n"/>
      <c r="O540" s="211" t="n"/>
      <c r="P540" s="211" t="n"/>
      <c r="Q540" s="211" t="n"/>
    </row>
    <row r="541" ht="15.75" customHeight="1" s="140">
      <c r="A541" s="211" t="n"/>
      <c r="B541" s="211" t="n"/>
      <c r="C541" s="239" t="n"/>
      <c r="D541" s="239" t="n"/>
      <c r="E541" s="239" t="n"/>
      <c r="F541" s="211" t="n"/>
      <c r="G541" s="211" t="n"/>
      <c r="H541" s="211" t="n"/>
      <c r="I541" s="211" t="n"/>
      <c r="J541" s="211" t="n"/>
      <c r="K541" s="211" t="n"/>
      <c r="L541" s="211" t="n"/>
      <c r="M541" s="211" t="n"/>
      <c r="N541" s="211" t="n"/>
      <c r="O541" s="211" t="n"/>
      <c r="P541" s="211" t="n"/>
      <c r="Q541" s="211" t="n"/>
    </row>
    <row r="542" ht="15.75" customHeight="1" s="140">
      <c r="A542" s="211" t="n"/>
      <c r="B542" s="211" t="n"/>
      <c r="C542" s="239" t="n"/>
      <c r="D542" s="239" t="n"/>
      <c r="E542" s="239" t="n"/>
      <c r="F542" s="211" t="n"/>
      <c r="G542" s="211" t="n"/>
      <c r="H542" s="211" t="n"/>
      <c r="I542" s="211" t="n"/>
      <c r="J542" s="211" t="n"/>
      <c r="K542" s="211" t="n"/>
      <c r="L542" s="211" t="n"/>
      <c r="M542" s="211" t="n"/>
      <c r="N542" s="211" t="n"/>
      <c r="O542" s="211" t="n"/>
      <c r="P542" s="211" t="n"/>
      <c r="Q542" s="211" t="n"/>
    </row>
    <row r="543" ht="15.75" customHeight="1" s="140">
      <c r="A543" s="211" t="n"/>
      <c r="B543" s="211" t="n"/>
      <c r="C543" s="239" t="n"/>
      <c r="D543" s="239" t="n"/>
      <c r="E543" s="239" t="n"/>
      <c r="F543" s="211" t="n"/>
      <c r="G543" s="211" t="n"/>
      <c r="H543" s="211" t="n"/>
      <c r="I543" s="211" t="n"/>
      <c r="J543" s="211" t="n"/>
      <c r="K543" s="211" t="n"/>
      <c r="L543" s="211" t="n"/>
      <c r="M543" s="211" t="n"/>
      <c r="N543" s="211" t="n"/>
      <c r="O543" s="211" t="n"/>
      <c r="P543" s="211" t="n"/>
      <c r="Q543" s="211" t="n"/>
    </row>
    <row r="544" ht="15.75" customHeight="1" s="140">
      <c r="A544" s="211" t="n"/>
      <c r="B544" s="211" t="n"/>
      <c r="C544" s="239" t="n"/>
      <c r="D544" s="239" t="n"/>
      <c r="E544" s="239" t="n"/>
      <c r="F544" s="211" t="n"/>
      <c r="G544" s="211" t="n"/>
      <c r="H544" s="211" t="n"/>
      <c r="I544" s="211" t="n"/>
      <c r="J544" s="211" t="n"/>
      <c r="K544" s="211" t="n"/>
      <c r="L544" s="211" t="n"/>
      <c r="M544" s="211" t="n"/>
      <c r="N544" s="211" t="n"/>
      <c r="O544" s="211" t="n"/>
      <c r="P544" s="211" t="n"/>
      <c r="Q544" s="211" t="n"/>
    </row>
    <row r="545" ht="15.75" customHeight="1" s="140">
      <c r="A545" s="211" t="n"/>
      <c r="B545" s="211" t="n"/>
      <c r="C545" s="239" t="n"/>
      <c r="D545" s="239" t="n"/>
      <c r="E545" s="239" t="n"/>
      <c r="F545" s="211" t="n"/>
      <c r="G545" s="211" t="n"/>
      <c r="H545" s="211" t="n"/>
      <c r="I545" s="211" t="n"/>
      <c r="J545" s="211" t="n"/>
      <c r="K545" s="211" t="n"/>
      <c r="L545" s="211" t="n"/>
      <c r="M545" s="211" t="n"/>
      <c r="N545" s="211" t="n"/>
      <c r="O545" s="211" t="n"/>
      <c r="P545" s="211" t="n"/>
      <c r="Q545" s="211" t="n"/>
    </row>
    <row r="546" ht="15.75" customHeight="1" s="140">
      <c r="A546" s="211" t="n"/>
      <c r="B546" s="211" t="n"/>
      <c r="C546" s="239" t="n"/>
      <c r="D546" s="239" t="n"/>
      <c r="E546" s="239" t="n"/>
      <c r="F546" s="211" t="n"/>
      <c r="G546" s="211" t="n"/>
      <c r="H546" s="211" t="n"/>
      <c r="I546" s="211" t="n"/>
      <c r="J546" s="211" t="n"/>
      <c r="K546" s="211" t="n"/>
      <c r="L546" s="211" t="n"/>
      <c r="M546" s="211" t="n"/>
      <c r="N546" s="211" t="n"/>
      <c r="O546" s="211" t="n"/>
      <c r="P546" s="211" t="n"/>
      <c r="Q546" s="211" t="n"/>
    </row>
    <row r="547" ht="15.75" customHeight="1" s="140">
      <c r="A547" s="211" t="n"/>
      <c r="B547" s="211" t="n"/>
      <c r="C547" s="239" t="n"/>
      <c r="D547" s="239" t="n"/>
      <c r="E547" s="239" t="n"/>
      <c r="F547" s="211" t="n"/>
      <c r="G547" s="211" t="n"/>
      <c r="H547" s="211" t="n"/>
      <c r="I547" s="211" t="n"/>
      <c r="J547" s="211" t="n"/>
      <c r="K547" s="211" t="n"/>
      <c r="L547" s="211" t="n"/>
      <c r="M547" s="211" t="n"/>
      <c r="N547" s="211" t="n"/>
      <c r="O547" s="211" t="n"/>
      <c r="P547" s="211" t="n"/>
      <c r="Q547" s="211" t="n"/>
    </row>
    <row r="548" ht="15.75" customHeight="1" s="140">
      <c r="A548" s="211" t="n"/>
      <c r="B548" s="211" t="n"/>
      <c r="C548" s="239" t="n"/>
      <c r="D548" s="239" t="n"/>
      <c r="E548" s="239" t="n"/>
      <c r="F548" s="211" t="n"/>
      <c r="G548" s="211" t="n"/>
      <c r="H548" s="211" t="n"/>
      <c r="I548" s="211" t="n"/>
      <c r="J548" s="211" t="n"/>
      <c r="K548" s="211" t="n"/>
      <c r="L548" s="211" t="n"/>
      <c r="M548" s="211" t="n"/>
      <c r="N548" s="211" t="n"/>
      <c r="O548" s="211" t="n"/>
      <c r="P548" s="211" t="n"/>
      <c r="Q548" s="211" t="n"/>
    </row>
    <row r="549" ht="15.75" customHeight="1" s="140">
      <c r="A549" s="211" t="n"/>
      <c r="B549" s="211" t="n"/>
      <c r="C549" s="239" t="n"/>
      <c r="D549" s="239" t="n"/>
      <c r="E549" s="239" t="n"/>
      <c r="F549" s="211" t="n"/>
      <c r="G549" s="211" t="n"/>
      <c r="H549" s="211" t="n"/>
      <c r="I549" s="211" t="n"/>
      <c r="J549" s="211" t="n"/>
      <c r="K549" s="211" t="n"/>
      <c r="L549" s="211" t="n"/>
      <c r="M549" s="211" t="n"/>
      <c r="N549" s="211" t="n"/>
      <c r="O549" s="211" t="n"/>
      <c r="P549" s="211" t="n"/>
      <c r="Q549" s="211" t="n"/>
    </row>
    <row r="550" ht="15.75" customHeight="1" s="140">
      <c r="A550" s="211" t="n"/>
      <c r="B550" s="211" t="n"/>
      <c r="C550" s="239" t="n"/>
      <c r="D550" s="239" t="n"/>
      <c r="E550" s="239" t="n"/>
      <c r="F550" s="211" t="n"/>
      <c r="G550" s="211" t="n"/>
      <c r="H550" s="211" t="n"/>
      <c r="I550" s="211" t="n"/>
      <c r="J550" s="211" t="n"/>
      <c r="K550" s="211" t="n"/>
      <c r="L550" s="211" t="n"/>
      <c r="M550" s="211" t="n"/>
      <c r="N550" s="211" t="n"/>
      <c r="O550" s="211" t="n"/>
      <c r="P550" s="211" t="n"/>
      <c r="Q550" s="211" t="n"/>
    </row>
    <row r="551" ht="15.75" customHeight="1" s="140">
      <c r="A551" s="211" t="n"/>
      <c r="B551" s="211" t="n"/>
      <c r="C551" s="239" t="n"/>
      <c r="D551" s="239" t="n"/>
      <c r="E551" s="239" t="n"/>
      <c r="F551" s="211" t="n"/>
      <c r="G551" s="211" t="n"/>
      <c r="H551" s="211" t="n"/>
      <c r="I551" s="211" t="n"/>
      <c r="J551" s="211" t="n"/>
      <c r="K551" s="211" t="n"/>
      <c r="L551" s="211" t="n"/>
      <c r="M551" s="211" t="n"/>
      <c r="N551" s="211" t="n"/>
      <c r="O551" s="211" t="n"/>
      <c r="P551" s="211" t="n"/>
      <c r="Q551" s="211" t="n"/>
    </row>
    <row r="552" ht="15.75" customHeight="1" s="140">
      <c r="A552" s="211" t="n"/>
      <c r="B552" s="211" t="n"/>
      <c r="C552" s="239" t="n"/>
      <c r="D552" s="239" t="n"/>
      <c r="E552" s="239" t="n"/>
      <c r="F552" s="211" t="n"/>
      <c r="G552" s="211" t="n"/>
      <c r="H552" s="211" t="n"/>
      <c r="I552" s="211" t="n"/>
      <c r="J552" s="211" t="n"/>
      <c r="K552" s="211" t="n"/>
      <c r="L552" s="211" t="n"/>
      <c r="M552" s="211" t="n"/>
      <c r="N552" s="211" t="n"/>
      <c r="O552" s="211" t="n"/>
      <c r="P552" s="211" t="n"/>
      <c r="Q552" s="211" t="n"/>
    </row>
    <row r="553" ht="15.75" customHeight="1" s="140">
      <c r="A553" s="211" t="n"/>
      <c r="B553" s="211" t="n"/>
      <c r="C553" s="239" t="n"/>
      <c r="D553" s="239" t="n"/>
      <c r="E553" s="239" t="n"/>
      <c r="F553" s="211" t="n"/>
      <c r="G553" s="211" t="n"/>
      <c r="H553" s="211" t="n"/>
      <c r="I553" s="211" t="n"/>
      <c r="J553" s="211" t="n"/>
      <c r="K553" s="211" t="n"/>
      <c r="L553" s="211" t="n"/>
      <c r="M553" s="211" t="n"/>
      <c r="N553" s="211" t="n"/>
      <c r="O553" s="211" t="n"/>
      <c r="P553" s="211" t="n"/>
      <c r="Q553" s="211" t="n"/>
    </row>
    <row r="554" ht="15.75" customHeight="1" s="140">
      <c r="A554" s="211" t="n"/>
      <c r="B554" s="211" t="n"/>
      <c r="C554" s="239" t="n"/>
      <c r="D554" s="239" t="n"/>
      <c r="E554" s="239" t="n"/>
      <c r="F554" s="211" t="n"/>
      <c r="G554" s="211" t="n"/>
      <c r="H554" s="211" t="n"/>
      <c r="I554" s="211" t="n"/>
      <c r="J554" s="211" t="n"/>
      <c r="K554" s="211" t="n"/>
      <c r="L554" s="211" t="n"/>
      <c r="M554" s="211" t="n"/>
      <c r="N554" s="211" t="n"/>
      <c r="O554" s="211" t="n"/>
      <c r="P554" s="211" t="n"/>
      <c r="Q554" s="211" t="n"/>
    </row>
    <row r="555" ht="15.75" customHeight="1" s="140">
      <c r="A555" s="211" t="n"/>
      <c r="B555" s="211" t="n"/>
      <c r="C555" s="239" t="n"/>
      <c r="D555" s="239" t="n"/>
      <c r="E555" s="239" t="n"/>
      <c r="F555" s="211" t="n"/>
      <c r="G555" s="211" t="n"/>
      <c r="H555" s="211" t="n"/>
      <c r="I555" s="211" t="n"/>
      <c r="J555" s="211" t="n"/>
      <c r="K555" s="211" t="n"/>
      <c r="L555" s="211" t="n"/>
      <c r="M555" s="211" t="n"/>
      <c r="N555" s="211" t="n"/>
      <c r="O555" s="211" t="n"/>
      <c r="P555" s="211" t="n"/>
      <c r="Q555" s="211" t="n"/>
    </row>
    <row r="556" ht="15.75" customHeight="1" s="140">
      <c r="A556" s="211" t="n"/>
      <c r="B556" s="211" t="n"/>
      <c r="C556" s="239" t="n"/>
      <c r="D556" s="239" t="n"/>
      <c r="E556" s="239" t="n"/>
      <c r="F556" s="211" t="n"/>
      <c r="G556" s="211" t="n"/>
      <c r="H556" s="211" t="n"/>
      <c r="I556" s="211" t="n"/>
      <c r="J556" s="211" t="n"/>
      <c r="K556" s="211" t="n"/>
      <c r="L556" s="211" t="n"/>
      <c r="M556" s="211" t="n"/>
      <c r="N556" s="211" t="n"/>
      <c r="O556" s="211" t="n"/>
      <c r="P556" s="211" t="n"/>
      <c r="Q556" s="211" t="n"/>
    </row>
    <row r="557" ht="15.75" customHeight="1" s="140">
      <c r="A557" s="211" t="n"/>
      <c r="B557" s="211" t="n"/>
      <c r="C557" s="239" t="n"/>
      <c r="D557" s="239" t="n"/>
      <c r="E557" s="239" t="n"/>
      <c r="F557" s="211" t="n"/>
      <c r="G557" s="211" t="n"/>
      <c r="H557" s="211" t="n"/>
      <c r="I557" s="211" t="n"/>
      <c r="J557" s="211" t="n"/>
      <c r="K557" s="211" t="n"/>
      <c r="L557" s="211" t="n"/>
      <c r="M557" s="211" t="n"/>
      <c r="N557" s="211" t="n"/>
      <c r="O557" s="211" t="n"/>
      <c r="P557" s="211" t="n"/>
      <c r="Q557" s="211" t="n"/>
    </row>
    <row r="558" ht="15.75" customHeight="1" s="140">
      <c r="A558" s="211" t="n"/>
      <c r="B558" s="211" t="n"/>
      <c r="C558" s="239" t="n"/>
      <c r="D558" s="239" t="n"/>
      <c r="E558" s="239" t="n"/>
      <c r="F558" s="211" t="n"/>
      <c r="G558" s="211" t="n"/>
      <c r="H558" s="211" t="n"/>
      <c r="I558" s="211" t="n"/>
      <c r="J558" s="211" t="n"/>
      <c r="K558" s="211" t="n"/>
      <c r="L558" s="211" t="n"/>
      <c r="M558" s="211" t="n"/>
      <c r="N558" s="211" t="n"/>
      <c r="O558" s="211" t="n"/>
      <c r="P558" s="211" t="n"/>
      <c r="Q558" s="211" t="n"/>
    </row>
    <row r="559" ht="15.75" customHeight="1" s="140">
      <c r="A559" s="211" t="n"/>
      <c r="B559" s="211" t="n"/>
      <c r="C559" s="239" t="n"/>
      <c r="D559" s="239" t="n"/>
      <c r="E559" s="239" t="n"/>
      <c r="F559" s="211" t="n"/>
      <c r="G559" s="211" t="n"/>
      <c r="H559" s="211" t="n"/>
      <c r="I559" s="211" t="n"/>
      <c r="J559" s="211" t="n"/>
      <c r="K559" s="211" t="n"/>
      <c r="L559" s="211" t="n"/>
      <c r="M559" s="211" t="n"/>
      <c r="N559" s="211" t="n"/>
      <c r="O559" s="211" t="n"/>
      <c r="P559" s="211" t="n"/>
      <c r="Q559" s="211" t="n"/>
    </row>
    <row r="560" ht="15.75" customHeight="1" s="140">
      <c r="A560" s="211" t="n"/>
      <c r="B560" s="211" t="n"/>
      <c r="C560" s="239" t="n"/>
      <c r="D560" s="239" t="n"/>
      <c r="E560" s="239" t="n"/>
      <c r="F560" s="211" t="n"/>
      <c r="G560" s="211" t="n"/>
      <c r="H560" s="211" t="n"/>
      <c r="I560" s="211" t="n"/>
      <c r="J560" s="211" t="n"/>
      <c r="K560" s="211" t="n"/>
      <c r="L560" s="211" t="n"/>
      <c r="M560" s="211" t="n"/>
      <c r="N560" s="211" t="n"/>
      <c r="O560" s="211" t="n"/>
      <c r="P560" s="211" t="n"/>
      <c r="Q560" s="211" t="n"/>
    </row>
    <row r="561" ht="15.75" customHeight="1" s="140">
      <c r="A561" s="211" t="n"/>
      <c r="B561" s="211" t="n"/>
      <c r="C561" s="239" t="n"/>
      <c r="D561" s="239" t="n"/>
      <c r="E561" s="239" t="n"/>
      <c r="F561" s="211" t="n"/>
      <c r="G561" s="211" t="n"/>
      <c r="H561" s="211" t="n"/>
      <c r="I561" s="211" t="n"/>
      <c r="J561" s="211" t="n"/>
      <c r="K561" s="211" t="n"/>
      <c r="L561" s="211" t="n"/>
      <c r="M561" s="211" t="n"/>
      <c r="N561" s="211" t="n"/>
      <c r="O561" s="211" t="n"/>
      <c r="P561" s="211" t="n"/>
      <c r="Q561" s="211" t="n"/>
    </row>
    <row r="562" ht="15.75" customHeight="1" s="140">
      <c r="A562" s="211" t="n"/>
      <c r="B562" s="211" t="n"/>
      <c r="C562" s="239" t="n"/>
      <c r="D562" s="239" t="n"/>
      <c r="E562" s="239" t="n"/>
      <c r="F562" s="211" t="n"/>
      <c r="G562" s="211" t="n"/>
      <c r="H562" s="211" t="n"/>
      <c r="I562" s="211" t="n"/>
      <c r="J562" s="211" t="n"/>
      <c r="K562" s="211" t="n"/>
      <c r="L562" s="211" t="n"/>
      <c r="M562" s="211" t="n"/>
      <c r="N562" s="211" t="n"/>
      <c r="O562" s="211" t="n"/>
      <c r="P562" s="211" t="n"/>
      <c r="Q562" s="211" t="n"/>
    </row>
    <row r="563" ht="15.75" customHeight="1" s="140">
      <c r="A563" s="211" t="n"/>
      <c r="B563" s="211" t="n"/>
      <c r="C563" s="239" t="n"/>
      <c r="D563" s="239" t="n"/>
      <c r="E563" s="239" t="n"/>
      <c r="F563" s="211" t="n"/>
      <c r="G563" s="211" t="n"/>
      <c r="H563" s="211" t="n"/>
      <c r="I563" s="211" t="n"/>
      <c r="J563" s="211" t="n"/>
      <c r="K563" s="211" t="n"/>
      <c r="L563" s="211" t="n"/>
      <c r="M563" s="211" t="n"/>
      <c r="N563" s="211" t="n"/>
      <c r="O563" s="211" t="n"/>
      <c r="P563" s="211" t="n"/>
      <c r="Q563" s="211" t="n"/>
    </row>
    <row r="564" ht="15.75" customHeight="1" s="140">
      <c r="A564" s="211" t="n"/>
      <c r="B564" s="211" t="n"/>
      <c r="C564" s="239" t="n"/>
      <c r="D564" s="239" t="n"/>
      <c r="E564" s="239" t="n"/>
      <c r="F564" s="211" t="n"/>
      <c r="G564" s="211" t="n"/>
      <c r="H564" s="211" t="n"/>
      <c r="I564" s="211" t="n"/>
      <c r="J564" s="211" t="n"/>
      <c r="K564" s="211" t="n"/>
      <c r="L564" s="211" t="n"/>
      <c r="M564" s="211" t="n"/>
      <c r="N564" s="211" t="n"/>
      <c r="O564" s="211" t="n"/>
      <c r="P564" s="211" t="n"/>
      <c r="Q564" s="211" t="n"/>
    </row>
    <row r="565" ht="15.75" customHeight="1" s="140">
      <c r="A565" s="211" t="n"/>
      <c r="B565" s="211" t="n"/>
      <c r="C565" s="239" t="n"/>
      <c r="D565" s="239" t="n"/>
      <c r="E565" s="239" t="n"/>
      <c r="F565" s="211" t="n"/>
      <c r="G565" s="211" t="n"/>
      <c r="H565" s="211" t="n"/>
      <c r="I565" s="211" t="n"/>
      <c r="J565" s="211" t="n"/>
      <c r="K565" s="211" t="n"/>
      <c r="L565" s="211" t="n"/>
      <c r="M565" s="211" t="n"/>
      <c r="N565" s="211" t="n"/>
      <c r="O565" s="211" t="n"/>
      <c r="P565" s="211" t="n"/>
      <c r="Q565" s="211" t="n"/>
    </row>
    <row r="566" ht="15.75" customHeight="1" s="140">
      <c r="A566" s="211" t="n"/>
      <c r="B566" s="211" t="n"/>
      <c r="C566" s="239" t="n"/>
      <c r="D566" s="239" t="n"/>
      <c r="E566" s="239" t="n"/>
      <c r="F566" s="211" t="n"/>
      <c r="G566" s="211" t="n"/>
      <c r="H566" s="211" t="n"/>
      <c r="I566" s="211" t="n"/>
      <c r="J566" s="211" t="n"/>
      <c r="K566" s="211" t="n"/>
      <c r="L566" s="211" t="n"/>
      <c r="M566" s="211" t="n"/>
      <c r="N566" s="211" t="n"/>
      <c r="O566" s="211" t="n"/>
      <c r="P566" s="211" t="n"/>
      <c r="Q566" s="211" t="n"/>
    </row>
    <row r="567" ht="15.75" customHeight="1" s="140">
      <c r="A567" s="211" t="n"/>
      <c r="B567" s="211" t="n"/>
      <c r="C567" s="239" t="n"/>
      <c r="D567" s="239" t="n"/>
      <c r="E567" s="239" t="n"/>
      <c r="F567" s="211" t="n"/>
      <c r="G567" s="211" t="n"/>
      <c r="H567" s="211" t="n"/>
      <c r="I567" s="211" t="n"/>
      <c r="J567" s="211" t="n"/>
      <c r="K567" s="211" t="n"/>
      <c r="L567" s="211" t="n"/>
      <c r="M567" s="211" t="n"/>
      <c r="N567" s="211" t="n"/>
      <c r="O567" s="211" t="n"/>
      <c r="P567" s="211" t="n"/>
      <c r="Q567" s="211" t="n"/>
    </row>
    <row r="568" ht="15.75" customHeight="1" s="140">
      <c r="A568" s="211" t="n"/>
      <c r="B568" s="211" t="n"/>
      <c r="C568" s="239" t="n"/>
      <c r="D568" s="239" t="n"/>
      <c r="E568" s="239" t="n"/>
      <c r="F568" s="211" t="n"/>
      <c r="G568" s="211" t="n"/>
      <c r="H568" s="211" t="n"/>
      <c r="I568" s="211" t="n"/>
      <c r="J568" s="211" t="n"/>
      <c r="K568" s="211" t="n"/>
      <c r="L568" s="211" t="n"/>
      <c r="M568" s="211" t="n"/>
      <c r="N568" s="211" t="n"/>
      <c r="O568" s="211" t="n"/>
      <c r="P568" s="211" t="n"/>
      <c r="Q568" s="211" t="n"/>
    </row>
    <row r="569" ht="15.75" customHeight="1" s="140">
      <c r="A569" s="211" t="n"/>
      <c r="B569" s="211" t="n"/>
      <c r="C569" s="239" t="n"/>
      <c r="D569" s="239" t="n"/>
      <c r="E569" s="239" t="n"/>
      <c r="F569" s="211" t="n"/>
      <c r="G569" s="211" t="n"/>
      <c r="H569" s="211" t="n"/>
      <c r="I569" s="211" t="n"/>
      <c r="J569" s="211" t="n"/>
      <c r="K569" s="211" t="n"/>
      <c r="L569" s="211" t="n"/>
      <c r="M569" s="211" t="n"/>
      <c r="N569" s="211" t="n"/>
      <c r="O569" s="211" t="n"/>
      <c r="P569" s="211" t="n"/>
      <c r="Q569" s="211" t="n"/>
    </row>
    <row r="570" ht="15.75" customHeight="1" s="140">
      <c r="A570" s="211" t="n"/>
      <c r="B570" s="211" t="n"/>
      <c r="C570" s="239" t="n"/>
      <c r="D570" s="239" t="n"/>
      <c r="E570" s="239" t="n"/>
      <c r="F570" s="211" t="n"/>
      <c r="G570" s="211" t="n"/>
      <c r="H570" s="211" t="n"/>
      <c r="I570" s="211" t="n"/>
      <c r="J570" s="211" t="n"/>
      <c r="K570" s="211" t="n"/>
      <c r="L570" s="211" t="n"/>
      <c r="M570" s="211" t="n"/>
      <c r="N570" s="211" t="n"/>
      <c r="O570" s="211" t="n"/>
      <c r="P570" s="211" t="n"/>
      <c r="Q570" s="211" t="n"/>
    </row>
    <row r="571" ht="15.75" customHeight="1" s="140">
      <c r="A571" s="211" t="n"/>
      <c r="B571" s="211" t="n"/>
      <c r="C571" s="239" t="n"/>
      <c r="D571" s="239" t="n"/>
      <c r="E571" s="239" t="n"/>
      <c r="F571" s="211" t="n"/>
      <c r="G571" s="211" t="n"/>
      <c r="H571" s="211" t="n"/>
      <c r="I571" s="211" t="n"/>
      <c r="J571" s="211" t="n"/>
      <c r="K571" s="211" t="n"/>
      <c r="L571" s="211" t="n"/>
      <c r="M571" s="211" t="n"/>
      <c r="N571" s="211" t="n"/>
      <c r="O571" s="211" t="n"/>
      <c r="P571" s="211" t="n"/>
      <c r="Q571" s="211" t="n"/>
    </row>
    <row r="572" ht="15.75" customHeight="1" s="140">
      <c r="A572" s="211" t="n"/>
      <c r="B572" s="211" t="n"/>
      <c r="C572" s="239" t="n"/>
      <c r="D572" s="239" t="n"/>
      <c r="E572" s="239" t="n"/>
      <c r="F572" s="211" t="n"/>
      <c r="G572" s="211" t="n"/>
      <c r="H572" s="211" t="n"/>
      <c r="I572" s="211" t="n"/>
      <c r="J572" s="211" t="n"/>
      <c r="K572" s="211" t="n"/>
      <c r="L572" s="211" t="n"/>
      <c r="M572" s="211" t="n"/>
      <c r="N572" s="211" t="n"/>
      <c r="O572" s="211" t="n"/>
      <c r="P572" s="211" t="n"/>
      <c r="Q572" s="211" t="n"/>
    </row>
    <row r="573" ht="15.75" customHeight="1" s="140">
      <c r="A573" s="211" t="n"/>
      <c r="B573" s="211" t="n"/>
      <c r="C573" s="239" t="n"/>
      <c r="D573" s="239" t="n"/>
      <c r="E573" s="239" t="n"/>
      <c r="F573" s="211" t="n"/>
      <c r="G573" s="211" t="n"/>
      <c r="H573" s="211" t="n"/>
      <c r="I573" s="211" t="n"/>
      <c r="J573" s="211" t="n"/>
      <c r="K573" s="211" t="n"/>
      <c r="L573" s="211" t="n"/>
      <c r="M573" s="211" t="n"/>
      <c r="N573" s="211" t="n"/>
      <c r="O573" s="211" t="n"/>
      <c r="P573" s="211" t="n"/>
      <c r="Q573" s="211" t="n"/>
    </row>
    <row r="574" ht="15.75" customHeight="1" s="140">
      <c r="A574" s="211" t="n"/>
      <c r="B574" s="211" t="n"/>
      <c r="C574" s="239" t="n"/>
      <c r="D574" s="239" t="n"/>
      <c r="E574" s="239" t="n"/>
      <c r="F574" s="211" t="n"/>
      <c r="G574" s="211" t="n"/>
      <c r="H574" s="211" t="n"/>
      <c r="I574" s="211" t="n"/>
      <c r="J574" s="211" t="n"/>
      <c r="K574" s="211" t="n"/>
      <c r="L574" s="211" t="n"/>
      <c r="M574" s="211" t="n"/>
      <c r="N574" s="211" t="n"/>
      <c r="O574" s="211" t="n"/>
      <c r="P574" s="211" t="n"/>
      <c r="Q574" s="211" t="n"/>
    </row>
    <row r="575" ht="15.75" customHeight="1" s="140">
      <c r="A575" s="211" t="n"/>
      <c r="B575" s="211" t="n"/>
      <c r="C575" s="239" t="n"/>
      <c r="D575" s="239" t="n"/>
      <c r="E575" s="239" t="n"/>
      <c r="F575" s="211" t="n"/>
      <c r="G575" s="211" t="n"/>
      <c r="H575" s="211" t="n"/>
      <c r="I575" s="211" t="n"/>
      <c r="J575" s="211" t="n"/>
      <c r="K575" s="211" t="n"/>
      <c r="L575" s="211" t="n"/>
      <c r="M575" s="211" t="n"/>
      <c r="N575" s="211" t="n"/>
      <c r="O575" s="211" t="n"/>
      <c r="P575" s="211" t="n"/>
      <c r="Q575" s="211" t="n"/>
    </row>
    <row r="576" ht="15.75" customHeight="1" s="140">
      <c r="A576" s="211" t="n"/>
      <c r="B576" s="211" t="n"/>
      <c r="C576" s="239" t="n"/>
      <c r="D576" s="239" t="n"/>
      <c r="E576" s="239" t="n"/>
      <c r="F576" s="211" t="n"/>
      <c r="G576" s="211" t="n"/>
      <c r="H576" s="211" t="n"/>
      <c r="I576" s="211" t="n"/>
      <c r="J576" s="211" t="n"/>
      <c r="K576" s="211" t="n"/>
      <c r="L576" s="211" t="n"/>
      <c r="M576" s="211" t="n"/>
      <c r="N576" s="211" t="n"/>
      <c r="O576" s="211" t="n"/>
      <c r="P576" s="211" t="n"/>
      <c r="Q576" s="211" t="n"/>
    </row>
    <row r="577" ht="15.75" customHeight="1" s="140">
      <c r="A577" s="211" t="n"/>
      <c r="B577" s="211" t="n"/>
      <c r="C577" s="239" t="n"/>
      <c r="D577" s="239" t="n"/>
      <c r="E577" s="239" t="n"/>
      <c r="F577" s="211" t="n"/>
      <c r="G577" s="211" t="n"/>
      <c r="H577" s="211" t="n"/>
      <c r="I577" s="211" t="n"/>
      <c r="J577" s="211" t="n"/>
      <c r="K577" s="211" t="n"/>
      <c r="L577" s="211" t="n"/>
      <c r="M577" s="211" t="n"/>
      <c r="N577" s="211" t="n"/>
      <c r="O577" s="211" t="n"/>
      <c r="P577" s="211" t="n"/>
      <c r="Q577" s="211" t="n"/>
    </row>
    <row r="578" ht="15.75" customHeight="1" s="140">
      <c r="A578" s="211" t="n"/>
      <c r="B578" s="211" t="n"/>
      <c r="C578" s="239" t="n"/>
      <c r="D578" s="239" t="n"/>
      <c r="E578" s="239" t="n"/>
      <c r="F578" s="211" t="n"/>
      <c r="G578" s="211" t="n"/>
      <c r="H578" s="211" t="n"/>
      <c r="I578" s="211" t="n"/>
      <c r="J578" s="211" t="n"/>
      <c r="K578" s="211" t="n"/>
      <c r="L578" s="211" t="n"/>
      <c r="M578" s="211" t="n"/>
      <c r="N578" s="211" t="n"/>
      <c r="O578" s="211" t="n"/>
      <c r="P578" s="211" t="n"/>
      <c r="Q578" s="211" t="n"/>
    </row>
    <row r="579" ht="15.75" customHeight="1" s="140">
      <c r="A579" s="211" t="n"/>
      <c r="B579" s="211" t="n"/>
      <c r="C579" s="239" t="n"/>
      <c r="D579" s="239" t="n"/>
      <c r="E579" s="239" t="n"/>
      <c r="F579" s="211" t="n"/>
      <c r="G579" s="211" t="n"/>
      <c r="H579" s="211" t="n"/>
      <c r="I579" s="211" t="n"/>
      <c r="J579" s="211" t="n"/>
      <c r="K579" s="211" t="n"/>
      <c r="L579" s="211" t="n"/>
      <c r="M579" s="211" t="n"/>
      <c r="N579" s="211" t="n"/>
      <c r="O579" s="211" t="n"/>
      <c r="P579" s="211" t="n"/>
      <c r="Q579" s="211" t="n"/>
    </row>
    <row r="580" ht="15.75" customHeight="1" s="140">
      <c r="A580" s="211" t="n"/>
      <c r="B580" s="211" t="n"/>
      <c r="C580" s="239" t="n"/>
      <c r="D580" s="239" t="n"/>
      <c r="E580" s="239" t="n"/>
      <c r="F580" s="211" t="n"/>
      <c r="G580" s="211" t="n"/>
      <c r="H580" s="211" t="n"/>
      <c r="I580" s="211" t="n"/>
      <c r="J580" s="211" t="n"/>
      <c r="K580" s="211" t="n"/>
      <c r="L580" s="211" t="n"/>
      <c r="M580" s="211" t="n"/>
      <c r="N580" s="211" t="n"/>
      <c r="O580" s="211" t="n"/>
      <c r="P580" s="211" t="n"/>
      <c r="Q580" s="211" t="n"/>
    </row>
    <row r="581" ht="15.75" customHeight="1" s="140">
      <c r="A581" s="211" t="n"/>
      <c r="B581" s="211" t="n"/>
      <c r="C581" s="239" t="n"/>
      <c r="D581" s="239" t="n"/>
      <c r="E581" s="239" t="n"/>
      <c r="F581" s="211" t="n"/>
      <c r="G581" s="211" t="n"/>
      <c r="H581" s="211" t="n"/>
      <c r="I581" s="211" t="n"/>
      <c r="J581" s="211" t="n"/>
      <c r="K581" s="211" t="n"/>
      <c r="L581" s="211" t="n"/>
      <c r="M581" s="211" t="n"/>
      <c r="N581" s="211" t="n"/>
      <c r="O581" s="211" t="n"/>
      <c r="P581" s="211" t="n"/>
      <c r="Q581" s="211" t="n"/>
    </row>
    <row r="582" ht="15.75" customHeight="1" s="140">
      <c r="A582" s="211" t="n"/>
      <c r="B582" s="211" t="n"/>
      <c r="C582" s="239" t="n"/>
      <c r="D582" s="239" t="n"/>
      <c r="E582" s="239" t="n"/>
      <c r="F582" s="211" t="n"/>
      <c r="G582" s="211" t="n"/>
      <c r="H582" s="211" t="n"/>
      <c r="I582" s="211" t="n"/>
      <c r="J582" s="211" t="n"/>
      <c r="K582" s="211" t="n"/>
      <c r="L582" s="211" t="n"/>
      <c r="M582" s="211" t="n"/>
      <c r="N582" s="211" t="n"/>
      <c r="O582" s="211" t="n"/>
      <c r="P582" s="211" t="n"/>
      <c r="Q582" s="211" t="n"/>
    </row>
    <row r="583" ht="15.75" customHeight="1" s="140">
      <c r="A583" s="211" t="n"/>
      <c r="B583" s="211" t="n"/>
      <c r="C583" s="239" t="n"/>
      <c r="D583" s="239" t="n"/>
      <c r="E583" s="239" t="n"/>
      <c r="F583" s="211" t="n"/>
      <c r="G583" s="211" t="n"/>
      <c r="H583" s="211" t="n"/>
      <c r="I583" s="211" t="n"/>
      <c r="J583" s="211" t="n"/>
      <c r="K583" s="211" t="n"/>
      <c r="L583" s="211" t="n"/>
      <c r="M583" s="211" t="n"/>
      <c r="N583" s="211" t="n"/>
      <c r="O583" s="211" t="n"/>
      <c r="P583" s="211" t="n"/>
      <c r="Q583" s="211" t="n"/>
    </row>
    <row r="584" ht="15.75" customHeight="1" s="140">
      <c r="A584" s="211" t="n"/>
      <c r="B584" s="211" t="n"/>
      <c r="C584" s="239" t="n"/>
      <c r="D584" s="239" t="n"/>
      <c r="E584" s="239" t="n"/>
      <c r="F584" s="211" t="n"/>
      <c r="G584" s="211" t="n"/>
      <c r="H584" s="211" t="n"/>
      <c r="I584" s="211" t="n"/>
      <c r="J584" s="211" t="n"/>
      <c r="K584" s="211" t="n"/>
      <c r="L584" s="211" t="n"/>
      <c r="M584" s="211" t="n"/>
      <c r="N584" s="211" t="n"/>
      <c r="O584" s="211" t="n"/>
      <c r="P584" s="211" t="n"/>
      <c r="Q584" s="211" t="n"/>
    </row>
    <row r="585" ht="15.75" customHeight="1" s="140">
      <c r="A585" s="211" t="n"/>
      <c r="B585" s="211" t="n"/>
      <c r="C585" s="239" t="n"/>
      <c r="D585" s="239" t="n"/>
      <c r="E585" s="239" t="n"/>
      <c r="F585" s="211" t="n"/>
      <c r="G585" s="211" t="n"/>
      <c r="H585" s="211" t="n"/>
      <c r="I585" s="211" t="n"/>
      <c r="J585" s="211" t="n"/>
      <c r="K585" s="211" t="n"/>
      <c r="L585" s="211" t="n"/>
      <c r="M585" s="211" t="n"/>
      <c r="N585" s="211" t="n"/>
      <c r="O585" s="211" t="n"/>
      <c r="P585" s="211" t="n"/>
      <c r="Q585" s="211" t="n"/>
    </row>
    <row r="586" ht="15.75" customHeight="1" s="140">
      <c r="A586" s="211" t="n"/>
      <c r="B586" s="211" t="n"/>
      <c r="C586" s="239" t="n"/>
      <c r="D586" s="239" t="n"/>
      <c r="E586" s="239" t="n"/>
      <c r="F586" s="211" t="n"/>
      <c r="G586" s="211" t="n"/>
      <c r="H586" s="211" t="n"/>
      <c r="I586" s="211" t="n"/>
      <c r="J586" s="211" t="n"/>
      <c r="K586" s="211" t="n"/>
      <c r="L586" s="211" t="n"/>
      <c r="M586" s="211" t="n"/>
      <c r="N586" s="211" t="n"/>
      <c r="O586" s="211" t="n"/>
      <c r="P586" s="211" t="n"/>
      <c r="Q586" s="211" t="n"/>
    </row>
    <row r="587" ht="15.75" customHeight="1" s="140">
      <c r="A587" s="211" t="n"/>
      <c r="B587" s="211" t="n"/>
      <c r="C587" s="239" t="n"/>
      <c r="D587" s="239" t="n"/>
      <c r="E587" s="239" t="n"/>
      <c r="F587" s="211" t="n"/>
      <c r="G587" s="211" t="n"/>
      <c r="H587" s="211" t="n"/>
      <c r="I587" s="211" t="n"/>
      <c r="J587" s="211" t="n"/>
      <c r="K587" s="211" t="n"/>
      <c r="L587" s="211" t="n"/>
      <c r="M587" s="211" t="n"/>
      <c r="N587" s="211" t="n"/>
      <c r="O587" s="211" t="n"/>
      <c r="P587" s="211" t="n"/>
      <c r="Q587" s="211" t="n"/>
    </row>
    <row r="588" ht="15.75" customHeight="1" s="140">
      <c r="A588" s="211" t="n"/>
      <c r="B588" s="211" t="n"/>
      <c r="C588" s="239" t="n"/>
      <c r="D588" s="239" t="n"/>
      <c r="E588" s="239" t="n"/>
      <c r="F588" s="211" t="n"/>
      <c r="G588" s="211" t="n"/>
      <c r="H588" s="211" t="n"/>
      <c r="I588" s="211" t="n"/>
      <c r="J588" s="211" t="n"/>
      <c r="K588" s="211" t="n"/>
      <c r="L588" s="211" t="n"/>
      <c r="M588" s="211" t="n"/>
      <c r="N588" s="211" t="n"/>
      <c r="O588" s="211" t="n"/>
      <c r="P588" s="211" t="n"/>
      <c r="Q588" s="211" t="n"/>
    </row>
    <row r="589" ht="15.75" customHeight="1" s="140">
      <c r="A589" s="211" t="n"/>
      <c r="B589" s="211" t="n"/>
      <c r="C589" s="239" t="n"/>
      <c r="D589" s="239" t="n"/>
      <c r="E589" s="239" t="n"/>
      <c r="F589" s="211" t="n"/>
      <c r="G589" s="211" t="n"/>
      <c r="H589" s="211" t="n"/>
      <c r="I589" s="211" t="n"/>
      <c r="J589" s="211" t="n"/>
      <c r="K589" s="211" t="n"/>
      <c r="L589" s="211" t="n"/>
      <c r="M589" s="211" t="n"/>
      <c r="N589" s="211" t="n"/>
      <c r="O589" s="211" t="n"/>
      <c r="P589" s="211" t="n"/>
      <c r="Q589" s="211" t="n"/>
    </row>
    <row r="590" ht="15.75" customHeight="1" s="140">
      <c r="A590" s="211" t="n"/>
      <c r="B590" s="211" t="n"/>
      <c r="C590" s="239" t="n"/>
      <c r="D590" s="239" t="n"/>
      <c r="E590" s="239" t="n"/>
      <c r="F590" s="211" t="n"/>
      <c r="G590" s="211" t="n"/>
      <c r="H590" s="211" t="n"/>
      <c r="I590" s="211" t="n"/>
      <c r="J590" s="211" t="n"/>
      <c r="K590" s="211" t="n"/>
      <c r="L590" s="211" t="n"/>
      <c r="M590" s="211" t="n"/>
      <c r="N590" s="211" t="n"/>
      <c r="O590" s="211" t="n"/>
      <c r="P590" s="211" t="n"/>
      <c r="Q590" s="211" t="n"/>
    </row>
    <row r="591" ht="15.75" customHeight="1" s="140">
      <c r="A591" s="211" t="n"/>
      <c r="B591" s="211" t="n"/>
      <c r="C591" s="239" t="n"/>
      <c r="D591" s="239" t="n"/>
      <c r="E591" s="239" t="n"/>
      <c r="F591" s="211" t="n"/>
      <c r="G591" s="211" t="n"/>
      <c r="H591" s="211" t="n"/>
      <c r="I591" s="211" t="n"/>
      <c r="J591" s="211" t="n"/>
      <c r="K591" s="211" t="n"/>
      <c r="L591" s="211" t="n"/>
      <c r="M591" s="211" t="n"/>
      <c r="N591" s="211" t="n"/>
      <c r="O591" s="211" t="n"/>
      <c r="P591" s="211" t="n"/>
      <c r="Q591" s="211" t="n"/>
    </row>
    <row r="592" ht="15.75" customHeight="1" s="140">
      <c r="A592" s="211" t="n"/>
      <c r="B592" s="211" t="n"/>
      <c r="C592" s="239" t="n"/>
      <c r="D592" s="239" t="n"/>
      <c r="E592" s="239" t="n"/>
      <c r="F592" s="211" t="n"/>
      <c r="G592" s="211" t="n"/>
      <c r="H592" s="211" t="n"/>
      <c r="I592" s="211" t="n"/>
      <c r="J592" s="211" t="n"/>
      <c r="K592" s="211" t="n"/>
      <c r="L592" s="211" t="n"/>
      <c r="M592" s="211" t="n"/>
      <c r="N592" s="211" t="n"/>
      <c r="O592" s="211" t="n"/>
      <c r="P592" s="211" t="n"/>
      <c r="Q592" s="211" t="n"/>
    </row>
    <row r="593" ht="15.75" customHeight="1" s="140">
      <c r="A593" s="211" t="n"/>
      <c r="B593" s="211" t="n"/>
      <c r="C593" s="239" t="n"/>
      <c r="D593" s="239" t="n"/>
      <c r="E593" s="239" t="n"/>
      <c r="F593" s="211" t="n"/>
      <c r="G593" s="211" t="n"/>
      <c r="H593" s="211" t="n"/>
      <c r="I593" s="211" t="n"/>
      <c r="J593" s="211" t="n"/>
      <c r="K593" s="211" t="n"/>
      <c r="L593" s="211" t="n"/>
      <c r="M593" s="211" t="n"/>
      <c r="N593" s="211" t="n"/>
      <c r="O593" s="211" t="n"/>
      <c r="P593" s="211" t="n"/>
      <c r="Q593" s="211" t="n"/>
    </row>
    <row r="594" ht="15.75" customHeight="1" s="140">
      <c r="A594" s="211" t="n"/>
      <c r="B594" s="211" t="n"/>
      <c r="C594" s="239" t="n"/>
      <c r="D594" s="239" t="n"/>
      <c r="E594" s="239" t="n"/>
      <c r="F594" s="211" t="n"/>
      <c r="G594" s="211" t="n"/>
      <c r="H594" s="211" t="n"/>
      <c r="I594" s="211" t="n"/>
      <c r="J594" s="211" t="n"/>
      <c r="K594" s="211" t="n"/>
      <c r="L594" s="211" t="n"/>
      <c r="M594" s="211" t="n"/>
      <c r="N594" s="211" t="n"/>
      <c r="O594" s="211" t="n"/>
      <c r="P594" s="211" t="n"/>
      <c r="Q594" s="211" t="n"/>
    </row>
    <row r="595" ht="15.75" customHeight="1" s="140">
      <c r="A595" s="211" t="n"/>
      <c r="B595" s="211" t="n"/>
      <c r="C595" s="239" t="n"/>
      <c r="D595" s="239" t="n"/>
      <c r="E595" s="239" t="n"/>
      <c r="F595" s="211" t="n"/>
      <c r="G595" s="211" t="n"/>
      <c r="H595" s="211" t="n"/>
      <c r="I595" s="211" t="n"/>
      <c r="J595" s="211" t="n"/>
      <c r="K595" s="211" t="n"/>
      <c r="L595" s="211" t="n"/>
      <c r="M595" s="211" t="n"/>
      <c r="N595" s="211" t="n"/>
      <c r="O595" s="211" t="n"/>
      <c r="P595" s="211" t="n"/>
      <c r="Q595" s="211" t="n"/>
    </row>
    <row r="596" ht="15.75" customHeight="1" s="140">
      <c r="A596" s="211" t="n"/>
      <c r="B596" s="211" t="n"/>
      <c r="C596" s="239" t="n"/>
      <c r="D596" s="239" t="n"/>
      <c r="E596" s="239" t="n"/>
      <c r="F596" s="211" t="n"/>
      <c r="G596" s="211" t="n"/>
      <c r="H596" s="211" t="n"/>
      <c r="I596" s="211" t="n"/>
      <c r="J596" s="211" t="n"/>
      <c r="K596" s="211" t="n"/>
      <c r="L596" s="211" t="n"/>
      <c r="M596" s="211" t="n"/>
      <c r="N596" s="211" t="n"/>
      <c r="O596" s="211" t="n"/>
      <c r="P596" s="211" t="n"/>
      <c r="Q596" s="211" t="n"/>
    </row>
    <row r="597" ht="15.75" customHeight="1" s="140">
      <c r="A597" s="211" t="n"/>
      <c r="B597" s="211" t="n"/>
      <c r="C597" s="239" t="n"/>
      <c r="D597" s="239" t="n"/>
      <c r="E597" s="239" t="n"/>
      <c r="F597" s="211" t="n"/>
      <c r="G597" s="211" t="n"/>
      <c r="H597" s="211" t="n"/>
      <c r="I597" s="211" t="n"/>
      <c r="J597" s="211" t="n"/>
      <c r="K597" s="211" t="n"/>
      <c r="L597" s="211" t="n"/>
      <c r="M597" s="211" t="n"/>
      <c r="N597" s="211" t="n"/>
      <c r="O597" s="211" t="n"/>
      <c r="P597" s="211" t="n"/>
      <c r="Q597" s="211" t="n"/>
    </row>
    <row r="598" ht="15.75" customHeight="1" s="140">
      <c r="A598" s="211" t="n"/>
      <c r="B598" s="211" t="n"/>
      <c r="C598" s="239" t="n"/>
      <c r="D598" s="239" t="n"/>
      <c r="E598" s="239" t="n"/>
      <c r="F598" s="211" t="n"/>
      <c r="G598" s="211" t="n"/>
      <c r="H598" s="211" t="n"/>
      <c r="I598" s="211" t="n"/>
      <c r="J598" s="211" t="n"/>
      <c r="K598" s="211" t="n"/>
      <c r="L598" s="211" t="n"/>
      <c r="M598" s="211" t="n"/>
      <c r="N598" s="211" t="n"/>
      <c r="O598" s="211" t="n"/>
      <c r="P598" s="211" t="n"/>
      <c r="Q598" s="211" t="n"/>
    </row>
    <row r="599" ht="15.75" customHeight="1" s="140">
      <c r="A599" s="211" t="n"/>
      <c r="B599" s="211" t="n"/>
      <c r="C599" s="239" t="n"/>
      <c r="D599" s="239" t="n"/>
      <c r="E599" s="239" t="n"/>
      <c r="F599" s="211" t="n"/>
      <c r="G599" s="211" t="n"/>
      <c r="H599" s="211" t="n"/>
      <c r="I599" s="211" t="n"/>
      <c r="J599" s="211" t="n"/>
      <c r="K599" s="211" t="n"/>
      <c r="L599" s="211" t="n"/>
      <c r="M599" s="211" t="n"/>
      <c r="N599" s="211" t="n"/>
      <c r="O599" s="211" t="n"/>
      <c r="P599" s="211" t="n"/>
      <c r="Q599" s="211" t="n"/>
    </row>
    <row r="600" ht="15.75" customHeight="1" s="140">
      <c r="A600" s="211" t="n"/>
      <c r="B600" s="211" t="n"/>
      <c r="C600" s="239" t="n"/>
      <c r="D600" s="239" t="n"/>
      <c r="E600" s="239" t="n"/>
      <c r="F600" s="211" t="n"/>
      <c r="G600" s="211" t="n"/>
      <c r="H600" s="211" t="n"/>
      <c r="I600" s="211" t="n"/>
      <c r="J600" s="211" t="n"/>
      <c r="K600" s="211" t="n"/>
      <c r="L600" s="211" t="n"/>
      <c r="M600" s="211" t="n"/>
      <c r="N600" s="211" t="n"/>
      <c r="O600" s="211" t="n"/>
      <c r="P600" s="211" t="n"/>
      <c r="Q600" s="211" t="n"/>
    </row>
    <row r="601" ht="15.75" customHeight="1" s="140">
      <c r="A601" s="211" t="n"/>
      <c r="B601" s="211" t="n"/>
      <c r="C601" s="239" t="n"/>
      <c r="D601" s="239" t="n"/>
      <c r="E601" s="239" t="n"/>
      <c r="F601" s="211" t="n"/>
      <c r="G601" s="211" t="n"/>
      <c r="H601" s="211" t="n"/>
      <c r="I601" s="211" t="n"/>
      <c r="J601" s="211" t="n"/>
      <c r="K601" s="211" t="n"/>
      <c r="L601" s="211" t="n"/>
      <c r="M601" s="211" t="n"/>
      <c r="N601" s="211" t="n"/>
      <c r="O601" s="211" t="n"/>
      <c r="P601" s="211" t="n"/>
      <c r="Q601" s="211" t="n"/>
    </row>
    <row r="602" ht="15.75" customHeight="1" s="140">
      <c r="A602" s="211" t="n"/>
      <c r="B602" s="211" t="n"/>
      <c r="C602" s="239" t="n"/>
      <c r="D602" s="239" t="n"/>
      <c r="E602" s="239" t="n"/>
      <c r="F602" s="211" t="n"/>
      <c r="G602" s="211" t="n"/>
      <c r="H602" s="211" t="n"/>
      <c r="I602" s="211" t="n"/>
      <c r="J602" s="211" t="n"/>
      <c r="K602" s="211" t="n"/>
      <c r="L602" s="211" t="n"/>
      <c r="M602" s="211" t="n"/>
      <c r="N602" s="211" t="n"/>
      <c r="O602" s="211" t="n"/>
      <c r="P602" s="211" t="n"/>
      <c r="Q602" s="211" t="n"/>
    </row>
    <row r="603" ht="15.75" customHeight="1" s="140">
      <c r="A603" s="211" t="n"/>
      <c r="B603" s="211" t="n"/>
      <c r="C603" s="239" t="n"/>
      <c r="D603" s="239" t="n"/>
      <c r="E603" s="239" t="n"/>
      <c r="F603" s="211" t="n"/>
      <c r="G603" s="211" t="n"/>
      <c r="H603" s="211" t="n"/>
      <c r="I603" s="211" t="n"/>
      <c r="J603" s="211" t="n"/>
      <c r="K603" s="211" t="n"/>
      <c r="L603" s="211" t="n"/>
      <c r="M603" s="211" t="n"/>
      <c r="N603" s="211" t="n"/>
      <c r="O603" s="211" t="n"/>
      <c r="P603" s="211" t="n"/>
      <c r="Q603" s="211" t="n"/>
    </row>
    <row r="604" ht="15.75" customHeight="1" s="140">
      <c r="A604" s="211" t="n"/>
      <c r="B604" s="211" t="n"/>
      <c r="C604" s="239" t="n"/>
      <c r="D604" s="239" t="n"/>
      <c r="E604" s="239" t="n"/>
      <c r="F604" s="211" t="n"/>
      <c r="G604" s="211" t="n"/>
      <c r="H604" s="211" t="n"/>
      <c r="I604" s="211" t="n"/>
      <c r="J604" s="211" t="n"/>
      <c r="K604" s="211" t="n"/>
      <c r="L604" s="211" t="n"/>
      <c r="M604" s="211" t="n"/>
      <c r="N604" s="211" t="n"/>
      <c r="O604" s="211" t="n"/>
      <c r="P604" s="211" t="n"/>
      <c r="Q604" s="211" t="n"/>
    </row>
    <row r="605" ht="15.75" customHeight="1" s="140">
      <c r="A605" s="211" t="n"/>
      <c r="B605" s="211" t="n"/>
      <c r="C605" s="239" t="n"/>
      <c r="D605" s="239" t="n"/>
      <c r="E605" s="239" t="n"/>
      <c r="F605" s="211" t="n"/>
      <c r="G605" s="211" t="n"/>
      <c r="H605" s="211" t="n"/>
      <c r="I605" s="211" t="n"/>
      <c r="J605" s="211" t="n"/>
      <c r="K605" s="211" t="n"/>
      <c r="L605" s="211" t="n"/>
      <c r="M605" s="211" t="n"/>
      <c r="N605" s="211" t="n"/>
      <c r="O605" s="211" t="n"/>
      <c r="P605" s="211" t="n"/>
      <c r="Q605" s="211" t="n"/>
    </row>
    <row r="606" ht="15.75" customHeight="1" s="140">
      <c r="A606" s="211" t="n"/>
      <c r="B606" s="211" t="n"/>
      <c r="C606" s="239" t="n"/>
      <c r="D606" s="239" t="n"/>
      <c r="E606" s="239" t="n"/>
      <c r="F606" s="211" t="n"/>
      <c r="G606" s="211" t="n"/>
      <c r="H606" s="211" t="n"/>
      <c r="I606" s="211" t="n"/>
      <c r="J606" s="211" t="n"/>
      <c r="K606" s="211" t="n"/>
      <c r="L606" s="211" t="n"/>
      <c r="M606" s="211" t="n"/>
      <c r="N606" s="211" t="n"/>
      <c r="O606" s="211" t="n"/>
      <c r="P606" s="211" t="n"/>
      <c r="Q606" s="211" t="n"/>
    </row>
    <row r="607" ht="15.75" customHeight="1" s="140">
      <c r="A607" s="211" t="n"/>
      <c r="B607" s="211" t="n"/>
      <c r="C607" s="239" t="n"/>
      <c r="D607" s="239" t="n"/>
      <c r="E607" s="239" t="n"/>
      <c r="F607" s="211" t="n"/>
      <c r="G607" s="211" t="n"/>
      <c r="H607" s="211" t="n"/>
      <c r="I607" s="211" t="n"/>
      <c r="J607" s="211" t="n"/>
      <c r="K607" s="211" t="n"/>
      <c r="L607" s="211" t="n"/>
      <c r="M607" s="211" t="n"/>
      <c r="N607" s="211" t="n"/>
      <c r="O607" s="211" t="n"/>
      <c r="P607" s="211" t="n"/>
      <c r="Q607" s="211" t="n"/>
    </row>
    <row r="608" ht="15.75" customHeight="1" s="140">
      <c r="A608" s="211" t="n"/>
      <c r="B608" s="211" t="n"/>
      <c r="C608" s="239" t="n"/>
      <c r="D608" s="239" t="n"/>
      <c r="E608" s="239" t="n"/>
      <c r="F608" s="211" t="n"/>
      <c r="G608" s="211" t="n"/>
      <c r="H608" s="211" t="n"/>
      <c r="I608" s="211" t="n"/>
      <c r="J608" s="211" t="n"/>
      <c r="K608" s="211" t="n"/>
      <c r="L608" s="211" t="n"/>
      <c r="M608" s="211" t="n"/>
      <c r="N608" s="211" t="n"/>
      <c r="O608" s="211" t="n"/>
      <c r="P608" s="211" t="n"/>
      <c r="Q608" s="211" t="n"/>
    </row>
    <row r="609" ht="15.75" customHeight="1" s="140">
      <c r="A609" s="211" t="n"/>
      <c r="B609" s="211" t="n"/>
      <c r="C609" s="239" t="n"/>
      <c r="D609" s="239" t="n"/>
      <c r="E609" s="239" t="n"/>
      <c r="F609" s="211" t="n"/>
      <c r="G609" s="211" t="n"/>
      <c r="H609" s="211" t="n"/>
      <c r="I609" s="211" t="n"/>
      <c r="J609" s="211" t="n"/>
      <c r="K609" s="211" t="n"/>
      <c r="L609" s="211" t="n"/>
      <c r="M609" s="211" t="n"/>
      <c r="N609" s="211" t="n"/>
      <c r="O609" s="211" t="n"/>
      <c r="P609" s="211" t="n"/>
      <c r="Q609" s="211" t="n"/>
    </row>
    <row r="610" ht="15.75" customHeight="1" s="140">
      <c r="A610" s="211" t="n"/>
      <c r="B610" s="211" t="n"/>
      <c r="C610" s="239" t="n"/>
      <c r="D610" s="239" t="n"/>
      <c r="E610" s="239" t="n"/>
      <c r="F610" s="211" t="n"/>
      <c r="G610" s="211" t="n"/>
      <c r="H610" s="211" t="n"/>
      <c r="I610" s="211" t="n"/>
      <c r="J610" s="211" t="n"/>
      <c r="K610" s="211" t="n"/>
      <c r="L610" s="211" t="n"/>
      <c r="M610" s="211" t="n"/>
      <c r="N610" s="211" t="n"/>
      <c r="O610" s="211" t="n"/>
      <c r="P610" s="211" t="n"/>
      <c r="Q610" s="211" t="n"/>
    </row>
    <row r="611" ht="15.75" customHeight="1" s="140">
      <c r="A611" s="211" t="n"/>
      <c r="B611" s="211" t="n"/>
      <c r="C611" s="239" t="n"/>
      <c r="D611" s="239" t="n"/>
      <c r="E611" s="239" t="n"/>
      <c r="F611" s="211" t="n"/>
      <c r="G611" s="211" t="n"/>
      <c r="H611" s="211" t="n"/>
      <c r="I611" s="211" t="n"/>
      <c r="J611" s="211" t="n"/>
      <c r="K611" s="211" t="n"/>
      <c r="L611" s="211" t="n"/>
      <c r="M611" s="211" t="n"/>
      <c r="N611" s="211" t="n"/>
      <c r="O611" s="211" t="n"/>
      <c r="P611" s="211" t="n"/>
      <c r="Q611" s="211" t="n"/>
    </row>
    <row r="612" ht="15.75" customHeight="1" s="140">
      <c r="A612" s="211" t="n"/>
      <c r="B612" s="211" t="n"/>
      <c r="C612" s="239" t="n"/>
      <c r="D612" s="239" t="n"/>
      <c r="E612" s="239" t="n"/>
      <c r="F612" s="211" t="n"/>
      <c r="G612" s="211" t="n"/>
      <c r="H612" s="211" t="n"/>
      <c r="I612" s="211" t="n"/>
      <c r="J612" s="211" t="n"/>
      <c r="K612" s="211" t="n"/>
      <c r="L612" s="211" t="n"/>
      <c r="M612" s="211" t="n"/>
      <c r="N612" s="211" t="n"/>
      <c r="O612" s="211" t="n"/>
      <c r="P612" s="211" t="n"/>
      <c r="Q612" s="211" t="n"/>
    </row>
    <row r="613" ht="15.75" customHeight="1" s="140">
      <c r="A613" s="211" t="n"/>
      <c r="B613" s="211" t="n"/>
      <c r="C613" s="239" t="n"/>
      <c r="D613" s="239" t="n"/>
      <c r="E613" s="239" t="n"/>
      <c r="F613" s="211" t="n"/>
      <c r="G613" s="211" t="n"/>
      <c r="H613" s="211" t="n"/>
      <c r="I613" s="211" t="n"/>
      <c r="J613" s="211" t="n"/>
      <c r="K613" s="211" t="n"/>
      <c r="L613" s="211" t="n"/>
      <c r="M613" s="211" t="n"/>
      <c r="N613" s="211" t="n"/>
      <c r="O613" s="211" t="n"/>
      <c r="P613" s="211" t="n"/>
      <c r="Q613" s="211" t="n"/>
    </row>
    <row r="614" ht="15.75" customHeight="1" s="140">
      <c r="A614" s="211" t="n"/>
      <c r="B614" s="211" t="n"/>
      <c r="C614" s="239" t="n"/>
      <c r="D614" s="239" t="n"/>
      <c r="E614" s="239" t="n"/>
      <c r="F614" s="211" t="n"/>
      <c r="G614" s="211" t="n"/>
      <c r="H614" s="211" t="n"/>
      <c r="I614" s="211" t="n"/>
      <c r="J614" s="211" t="n"/>
      <c r="K614" s="211" t="n"/>
      <c r="L614" s="211" t="n"/>
      <c r="M614" s="211" t="n"/>
      <c r="N614" s="211" t="n"/>
      <c r="O614" s="211" t="n"/>
      <c r="P614" s="211" t="n"/>
      <c r="Q614" s="211" t="n"/>
    </row>
    <row r="615" ht="15.75" customHeight="1" s="140">
      <c r="A615" s="211" t="n"/>
      <c r="B615" s="211" t="n"/>
      <c r="C615" s="239" t="n"/>
      <c r="D615" s="239" t="n"/>
      <c r="E615" s="239" t="n"/>
      <c r="F615" s="211" t="n"/>
      <c r="G615" s="211" t="n"/>
      <c r="H615" s="211" t="n"/>
      <c r="I615" s="211" t="n"/>
      <c r="J615" s="211" t="n"/>
      <c r="K615" s="211" t="n"/>
      <c r="L615" s="211" t="n"/>
      <c r="M615" s="211" t="n"/>
      <c r="N615" s="211" t="n"/>
      <c r="O615" s="211" t="n"/>
      <c r="P615" s="211" t="n"/>
      <c r="Q615" s="211" t="n"/>
    </row>
    <row r="616" ht="15.75" customHeight="1" s="140">
      <c r="A616" s="211" t="n"/>
      <c r="B616" s="211" t="n"/>
      <c r="C616" s="239" t="n"/>
      <c r="D616" s="239" t="n"/>
      <c r="E616" s="239" t="n"/>
      <c r="F616" s="211" t="n"/>
      <c r="G616" s="211" t="n"/>
      <c r="H616" s="211" t="n"/>
      <c r="I616" s="211" t="n"/>
      <c r="J616" s="211" t="n"/>
      <c r="K616" s="211" t="n"/>
      <c r="L616" s="211" t="n"/>
      <c r="M616" s="211" t="n"/>
      <c r="N616" s="211" t="n"/>
      <c r="O616" s="211" t="n"/>
      <c r="P616" s="211" t="n"/>
      <c r="Q616" s="211" t="n"/>
    </row>
    <row r="617" ht="15.75" customHeight="1" s="140">
      <c r="A617" s="211" t="n"/>
      <c r="B617" s="211" t="n"/>
      <c r="C617" s="239" t="n"/>
      <c r="D617" s="239" t="n"/>
      <c r="E617" s="239" t="n"/>
      <c r="F617" s="211" t="n"/>
      <c r="G617" s="211" t="n"/>
      <c r="H617" s="211" t="n"/>
      <c r="I617" s="211" t="n"/>
      <c r="J617" s="211" t="n"/>
      <c r="K617" s="211" t="n"/>
      <c r="L617" s="211" t="n"/>
      <c r="M617" s="211" t="n"/>
      <c r="N617" s="211" t="n"/>
      <c r="O617" s="211" t="n"/>
      <c r="P617" s="211" t="n"/>
      <c r="Q617" s="211" t="n"/>
    </row>
    <row r="618" ht="15.75" customHeight="1" s="140">
      <c r="A618" s="211" t="n"/>
      <c r="B618" s="211" t="n"/>
      <c r="C618" s="239" t="n"/>
      <c r="D618" s="239" t="n"/>
      <c r="E618" s="239" t="n"/>
      <c r="F618" s="211" t="n"/>
      <c r="G618" s="211" t="n"/>
      <c r="H618" s="211" t="n"/>
      <c r="I618" s="211" t="n"/>
      <c r="J618" s="211" t="n"/>
      <c r="K618" s="211" t="n"/>
      <c r="L618" s="211" t="n"/>
      <c r="M618" s="211" t="n"/>
      <c r="N618" s="211" t="n"/>
      <c r="O618" s="211" t="n"/>
      <c r="P618" s="211" t="n"/>
      <c r="Q618" s="211" t="n"/>
    </row>
    <row r="619" ht="15.75" customHeight="1" s="140">
      <c r="A619" s="211" t="n"/>
      <c r="B619" s="211" t="n"/>
      <c r="C619" s="239" t="n"/>
      <c r="D619" s="239" t="n"/>
      <c r="E619" s="239" t="n"/>
      <c r="F619" s="211" t="n"/>
      <c r="G619" s="211" t="n"/>
      <c r="H619" s="211" t="n"/>
      <c r="I619" s="211" t="n"/>
      <c r="J619" s="211" t="n"/>
      <c r="K619" s="211" t="n"/>
      <c r="L619" s="211" t="n"/>
      <c r="M619" s="211" t="n"/>
      <c r="N619" s="211" t="n"/>
      <c r="O619" s="211" t="n"/>
      <c r="P619" s="211" t="n"/>
      <c r="Q619" s="211" t="n"/>
    </row>
    <row r="620" ht="15.75" customHeight="1" s="140">
      <c r="A620" s="211" t="n"/>
      <c r="B620" s="211" t="n"/>
      <c r="C620" s="239" t="n"/>
      <c r="D620" s="239" t="n"/>
      <c r="E620" s="239" t="n"/>
      <c r="F620" s="211" t="n"/>
      <c r="G620" s="211" t="n"/>
      <c r="H620" s="211" t="n"/>
      <c r="I620" s="211" t="n"/>
      <c r="J620" s="211" t="n"/>
      <c r="K620" s="211" t="n"/>
      <c r="L620" s="211" t="n"/>
      <c r="M620" s="211" t="n"/>
      <c r="N620" s="211" t="n"/>
      <c r="O620" s="211" t="n"/>
      <c r="P620" s="211" t="n"/>
      <c r="Q620" s="211" t="n"/>
    </row>
    <row r="621" ht="15.75" customHeight="1" s="140">
      <c r="A621" s="211" t="n"/>
      <c r="B621" s="211" t="n"/>
      <c r="C621" s="239" t="n"/>
      <c r="D621" s="239" t="n"/>
      <c r="E621" s="239" t="n"/>
      <c r="F621" s="211" t="n"/>
      <c r="G621" s="211" t="n"/>
      <c r="H621" s="211" t="n"/>
      <c r="I621" s="211" t="n"/>
      <c r="J621" s="211" t="n"/>
      <c r="K621" s="211" t="n"/>
      <c r="L621" s="211" t="n"/>
      <c r="M621" s="211" t="n"/>
      <c r="N621" s="211" t="n"/>
      <c r="O621" s="211" t="n"/>
      <c r="P621" s="211" t="n"/>
      <c r="Q621" s="211" t="n"/>
    </row>
    <row r="622" ht="15.75" customHeight="1" s="140">
      <c r="A622" s="211" t="n"/>
      <c r="B622" s="211" t="n"/>
      <c r="C622" s="239" t="n"/>
      <c r="D622" s="239" t="n"/>
      <c r="E622" s="239" t="n"/>
      <c r="F622" s="211" t="n"/>
      <c r="G622" s="211" t="n"/>
      <c r="H622" s="211" t="n"/>
      <c r="I622" s="211" t="n"/>
      <c r="J622" s="211" t="n"/>
      <c r="K622" s="211" t="n"/>
      <c r="L622" s="211" t="n"/>
      <c r="M622" s="211" t="n"/>
      <c r="N622" s="211" t="n"/>
      <c r="O622" s="211" t="n"/>
      <c r="P622" s="211" t="n"/>
      <c r="Q622" s="211" t="n"/>
    </row>
    <row r="623" ht="15.75" customHeight="1" s="140">
      <c r="A623" s="211" t="n"/>
      <c r="B623" s="211" t="n"/>
      <c r="C623" s="239" t="n"/>
      <c r="D623" s="239" t="n"/>
      <c r="E623" s="239" t="n"/>
      <c r="F623" s="211" t="n"/>
      <c r="G623" s="211" t="n"/>
      <c r="H623" s="211" t="n"/>
      <c r="I623" s="211" t="n"/>
      <c r="J623" s="211" t="n"/>
      <c r="K623" s="211" t="n"/>
      <c r="L623" s="211" t="n"/>
      <c r="M623" s="211" t="n"/>
      <c r="N623" s="211" t="n"/>
      <c r="O623" s="211" t="n"/>
      <c r="P623" s="211" t="n"/>
      <c r="Q623" s="211" t="n"/>
    </row>
    <row r="624" ht="15.75" customHeight="1" s="140">
      <c r="A624" s="211" t="n"/>
      <c r="B624" s="211" t="n"/>
      <c r="C624" s="239" t="n"/>
      <c r="D624" s="239" t="n"/>
      <c r="E624" s="239" t="n"/>
      <c r="F624" s="211" t="n"/>
      <c r="G624" s="211" t="n"/>
      <c r="H624" s="211" t="n"/>
      <c r="I624" s="211" t="n"/>
      <c r="J624" s="211" t="n"/>
      <c r="K624" s="211" t="n"/>
      <c r="L624" s="211" t="n"/>
      <c r="M624" s="211" t="n"/>
      <c r="N624" s="211" t="n"/>
      <c r="O624" s="211" t="n"/>
      <c r="P624" s="211" t="n"/>
      <c r="Q624" s="211" t="n"/>
    </row>
    <row r="625" ht="15.75" customHeight="1" s="140">
      <c r="A625" s="211" t="n"/>
      <c r="B625" s="211" t="n"/>
      <c r="C625" s="239" t="n"/>
      <c r="D625" s="239" t="n"/>
      <c r="E625" s="239" t="n"/>
      <c r="F625" s="211" t="n"/>
      <c r="G625" s="211" t="n"/>
      <c r="H625" s="211" t="n"/>
      <c r="I625" s="211" t="n"/>
      <c r="J625" s="211" t="n"/>
      <c r="K625" s="211" t="n"/>
      <c r="L625" s="211" t="n"/>
      <c r="M625" s="211" t="n"/>
      <c r="N625" s="211" t="n"/>
      <c r="O625" s="211" t="n"/>
      <c r="P625" s="211" t="n"/>
      <c r="Q625" s="211" t="n"/>
    </row>
    <row r="626" ht="15.75" customHeight="1" s="140">
      <c r="A626" s="211" t="n"/>
      <c r="B626" s="211" t="n"/>
      <c r="C626" s="239" t="n"/>
      <c r="D626" s="239" t="n"/>
      <c r="E626" s="239" t="n"/>
      <c r="F626" s="211" t="n"/>
      <c r="G626" s="211" t="n"/>
      <c r="H626" s="211" t="n"/>
      <c r="I626" s="211" t="n"/>
      <c r="J626" s="211" t="n"/>
      <c r="K626" s="211" t="n"/>
      <c r="L626" s="211" t="n"/>
      <c r="M626" s="211" t="n"/>
      <c r="N626" s="211" t="n"/>
      <c r="O626" s="211" t="n"/>
      <c r="P626" s="211" t="n"/>
      <c r="Q626" s="211" t="n"/>
    </row>
    <row r="627" ht="15.75" customHeight="1" s="140">
      <c r="A627" s="211" t="n"/>
      <c r="B627" s="211" t="n"/>
      <c r="C627" s="239" t="n"/>
      <c r="D627" s="239" t="n"/>
      <c r="E627" s="239" t="n"/>
      <c r="F627" s="211" t="n"/>
      <c r="G627" s="211" t="n"/>
      <c r="H627" s="211" t="n"/>
      <c r="I627" s="211" t="n"/>
      <c r="J627" s="211" t="n"/>
      <c r="K627" s="211" t="n"/>
      <c r="L627" s="211" t="n"/>
      <c r="M627" s="211" t="n"/>
      <c r="N627" s="211" t="n"/>
      <c r="O627" s="211" t="n"/>
      <c r="P627" s="211" t="n"/>
      <c r="Q627" s="211" t="n"/>
    </row>
    <row r="628" ht="15.75" customHeight="1" s="140">
      <c r="A628" s="211" t="n"/>
      <c r="B628" s="211" t="n"/>
      <c r="C628" s="239" t="n"/>
      <c r="D628" s="239" t="n"/>
      <c r="E628" s="239" t="n"/>
      <c r="F628" s="211" t="n"/>
      <c r="G628" s="211" t="n"/>
      <c r="H628" s="211" t="n"/>
      <c r="I628" s="211" t="n"/>
      <c r="J628" s="211" t="n"/>
      <c r="K628" s="211" t="n"/>
      <c r="L628" s="211" t="n"/>
      <c r="M628" s="211" t="n"/>
      <c r="N628" s="211" t="n"/>
      <c r="O628" s="211" t="n"/>
      <c r="P628" s="211" t="n"/>
      <c r="Q628" s="211" t="n"/>
    </row>
    <row r="629" ht="15.75" customHeight="1" s="140">
      <c r="A629" s="211" t="n"/>
      <c r="B629" s="211" t="n"/>
      <c r="C629" s="239" t="n"/>
      <c r="D629" s="239" t="n"/>
      <c r="E629" s="239" t="n"/>
      <c r="F629" s="211" t="n"/>
      <c r="G629" s="211" t="n"/>
      <c r="H629" s="211" t="n"/>
      <c r="I629" s="211" t="n"/>
      <c r="J629" s="211" t="n"/>
      <c r="K629" s="211" t="n"/>
      <c r="L629" s="211" t="n"/>
      <c r="M629" s="211" t="n"/>
      <c r="N629" s="211" t="n"/>
      <c r="O629" s="211" t="n"/>
      <c r="P629" s="211" t="n"/>
      <c r="Q629" s="211" t="n"/>
    </row>
    <row r="630" ht="15.75" customHeight="1" s="140">
      <c r="A630" s="211" t="n"/>
      <c r="B630" s="211" t="n"/>
      <c r="C630" s="239" t="n"/>
      <c r="D630" s="239" t="n"/>
      <c r="E630" s="239" t="n"/>
      <c r="F630" s="211" t="n"/>
      <c r="G630" s="211" t="n"/>
      <c r="H630" s="211" t="n"/>
      <c r="I630" s="211" t="n"/>
      <c r="J630" s="211" t="n"/>
      <c r="K630" s="211" t="n"/>
      <c r="L630" s="211" t="n"/>
      <c r="M630" s="211" t="n"/>
      <c r="N630" s="211" t="n"/>
      <c r="O630" s="211" t="n"/>
      <c r="P630" s="211" t="n"/>
      <c r="Q630" s="211" t="n"/>
    </row>
    <row r="631" ht="15.75" customHeight="1" s="140">
      <c r="A631" s="211" t="n"/>
      <c r="B631" s="211" t="n"/>
      <c r="C631" s="239" t="n"/>
      <c r="D631" s="239" t="n"/>
      <c r="E631" s="239" t="n"/>
      <c r="F631" s="211" t="n"/>
      <c r="G631" s="211" t="n"/>
      <c r="H631" s="211" t="n"/>
      <c r="I631" s="211" t="n"/>
      <c r="J631" s="211" t="n"/>
      <c r="K631" s="211" t="n"/>
      <c r="L631" s="211" t="n"/>
      <c r="M631" s="211" t="n"/>
      <c r="N631" s="211" t="n"/>
      <c r="O631" s="211" t="n"/>
      <c r="P631" s="211" t="n"/>
      <c r="Q631" s="211" t="n"/>
    </row>
    <row r="632" ht="15.75" customHeight="1" s="140">
      <c r="A632" s="211" t="n"/>
      <c r="B632" s="211" t="n"/>
      <c r="C632" s="239" t="n"/>
      <c r="D632" s="239" t="n"/>
      <c r="E632" s="239" t="n"/>
      <c r="F632" s="211" t="n"/>
      <c r="G632" s="211" t="n"/>
      <c r="H632" s="211" t="n"/>
      <c r="I632" s="211" t="n"/>
      <c r="J632" s="211" t="n"/>
      <c r="K632" s="211" t="n"/>
      <c r="L632" s="211" t="n"/>
      <c r="M632" s="211" t="n"/>
      <c r="N632" s="211" t="n"/>
      <c r="O632" s="211" t="n"/>
      <c r="P632" s="211" t="n"/>
      <c r="Q632" s="211" t="n"/>
    </row>
    <row r="633" ht="15.75" customHeight="1" s="140">
      <c r="A633" s="211" t="n"/>
      <c r="B633" s="211" t="n"/>
      <c r="C633" s="239" t="n"/>
      <c r="D633" s="239" t="n"/>
      <c r="E633" s="239" t="n"/>
      <c r="F633" s="211" t="n"/>
      <c r="G633" s="211" t="n"/>
      <c r="H633" s="211" t="n"/>
      <c r="I633" s="211" t="n"/>
      <c r="J633" s="211" t="n"/>
      <c r="K633" s="211" t="n"/>
      <c r="L633" s="211" t="n"/>
      <c r="M633" s="211" t="n"/>
      <c r="N633" s="211" t="n"/>
      <c r="O633" s="211" t="n"/>
      <c r="P633" s="211" t="n"/>
      <c r="Q633" s="211" t="n"/>
    </row>
    <row r="634" ht="15.75" customHeight="1" s="140">
      <c r="A634" s="211" t="n"/>
      <c r="B634" s="211" t="n"/>
      <c r="C634" s="239" t="n"/>
      <c r="D634" s="239" t="n"/>
      <c r="E634" s="239" t="n"/>
      <c r="F634" s="211" t="n"/>
      <c r="G634" s="211" t="n"/>
      <c r="H634" s="211" t="n"/>
      <c r="I634" s="211" t="n"/>
      <c r="J634" s="211" t="n"/>
      <c r="K634" s="211" t="n"/>
      <c r="L634" s="211" t="n"/>
      <c r="M634" s="211" t="n"/>
      <c r="N634" s="211" t="n"/>
      <c r="O634" s="211" t="n"/>
      <c r="P634" s="211" t="n"/>
      <c r="Q634" s="211" t="n"/>
    </row>
    <row r="635" ht="15.75" customHeight="1" s="140">
      <c r="A635" s="211" t="n"/>
      <c r="B635" s="211" t="n"/>
      <c r="C635" s="239" t="n"/>
      <c r="D635" s="239" t="n"/>
      <c r="E635" s="239" t="n"/>
      <c r="F635" s="211" t="n"/>
      <c r="G635" s="211" t="n"/>
      <c r="H635" s="211" t="n"/>
      <c r="I635" s="211" t="n"/>
      <c r="J635" s="211" t="n"/>
      <c r="K635" s="211" t="n"/>
      <c r="L635" s="211" t="n"/>
      <c r="M635" s="211" t="n"/>
      <c r="N635" s="211" t="n"/>
      <c r="O635" s="211" t="n"/>
      <c r="P635" s="211" t="n"/>
      <c r="Q635" s="211" t="n"/>
    </row>
    <row r="636" ht="15.75" customHeight="1" s="140">
      <c r="A636" s="211" t="n"/>
      <c r="B636" s="211" t="n"/>
      <c r="C636" s="239" t="n"/>
      <c r="D636" s="239" t="n"/>
      <c r="E636" s="239" t="n"/>
      <c r="F636" s="211" t="n"/>
      <c r="G636" s="211" t="n"/>
      <c r="H636" s="211" t="n"/>
      <c r="I636" s="211" t="n"/>
      <c r="J636" s="211" t="n"/>
      <c r="K636" s="211" t="n"/>
      <c r="L636" s="211" t="n"/>
      <c r="M636" s="211" t="n"/>
      <c r="N636" s="211" t="n"/>
      <c r="O636" s="211" t="n"/>
      <c r="P636" s="211" t="n"/>
      <c r="Q636" s="211" t="n"/>
    </row>
    <row r="637" ht="15.75" customHeight="1" s="140">
      <c r="A637" s="211" t="n"/>
      <c r="B637" s="211" t="n"/>
      <c r="C637" s="239" t="n"/>
      <c r="D637" s="239" t="n"/>
      <c r="E637" s="239" t="n"/>
      <c r="F637" s="211" t="n"/>
      <c r="G637" s="211" t="n"/>
      <c r="H637" s="211" t="n"/>
      <c r="I637" s="211" t="n"/>
      <c r="J637" s="211" t="n"/>
      <c r="K637" s="211" t="n"/>
      <c r="L637" s="211" t="n"/>
      <c r="M637" s="211" t="n"/>
      <c r="N637" s="211" t="n"/>
      <c r="O637" s="211" t="n"/>
      <c r="P637" s="211" t="n"/>
      <c r="Q637" s="211" t="n"/>
    </row>
    <row r="638" ht="15.75" customHeight="1" s="140">
      <c r="A638" s="211" t="n"/>
      <c r="B638" s="211" t="n"/>
      <c r="C638" s="239" t="n"/>
      <c r="D638" s="239" t="n"/>
      <c r="E638" s="239" t="n"/>
      <c r="F638" s="211" t="n"/>
      <c r="G638" s="211" t="n"/>
      <c r="H638" s="211" t="n"/>
      <c r="I638" s="211" t="n"/>
      <c r="J638" s="211" t="n"/>
      <c r="K638" s="211" t="n"/>
      <c r="L638" s="211" t="n"/>
      <c r="M638" s="211" t="n"/>
      <c r="N638" s="211" t="n"/>
      <c r="O638" s="211" t="n"/>
      <c r="P638" s="211" t="n"/>
      <c r="Q638" s="211" t="n"/>
    </row>
    <row r="639" ht="15.75" customHeight="1" s="140">
      <c r="A639" s="211" t="n"/>
      <c r="B639" s="211" t="n"/>
      <c r="C639" s="239" t="n"/>
      <c r="D639" s="239" t="n"/>
      <c r="E639" s="239" t="n"/>
      <c r="F639" s="211" t="n"/>
      <c r="G639" s="211" t="n"/>
      <c r="H639" s="211" t="n"/>
      <c r="I639" s="211" t="n"/>
      <c r="J639" s="211" t="n"/>
      <c r="K639" s="211" t="n"/>
      <c r="L639" s="211" t="n"/>
      <c r="M639" s="211" t="n"/>
      <c r="N639" s="211" t="n"/>
      <c r="O639" s="211" t="n"/>
      <c r="P639" s="211" t="n"/>
      <c r="Q639" s="211" t="n"/>
    </row>
    <row r="640" ht="15.75" customHeight="1" s="140">
      <c r="A640" s="211" t="n"/>
      <c r="B640" s="211" t="n"/>
      <c r="C640" s="239" t="n"/>
      <c r="D640" s="239" t="n"/>
      <c r="E640" s="239" t="n"/>
      <c r="F640" s="211" t="n"/>
      <c r="G640" s="211" t="n"/>
      <c r="H640" s="211" t="n"/>
      <c r="I640" s="211" t="n"/>
      <c r="J640" s="211" t="n"/>
      <c r="K640" s="211" t="n"/>
      <c r="L640" s="211" t="n"/>
      <c r="M640" s="211" t="n"/>
      <c r="N640" s="211" t="n"/>
      <c r="O640" s="211" t="n"/>
      <c r="P640" s="211" t="n"/>
      <c r="Q640" s="211" t="n"/>
    </row>
    <row r="641" ht="15.75" customHeight="1" s="140">
      <c r="A641" s="211" t="n"/>
      <c r="B641" s="211" t="n"/>
      <c r="C641" s="239" t="n"/>
      <c r="D641" s="239" t="n"/>
      <c r="E641" s="239" t="n"/>
      <c r="F641" s="211" t="n"/>
      <c r="G641" s="211" t="n"/>
      <c r="H641" s="211" t="n"/>
      <c r="I641" s="211" t="n"/>
      <c r="J641" s="211" t="n"/>
      <c r="K641" s="211" t="n"/>
      <c r="L641" s="211" t="n"/>
      <c r="M641" s="211" t="n"/>
      <c r="N641" s="211" t="n"/>
      <c r="O641" s="211" t="n"/>
      <c r="P641" s="211" t="n"/>
      <c r="Q641" s="211" t="n"/>
    </row>
    <row r="642" ht="15.75" customHeight="1" s="140">
      <c r="A642" s="211" t="n"/>
      <c r="B642" s="211" t="n"/>
      <c r="C642" s="239" t="n"/>
      <c r="D642" s="239" t="n"/>
      <c r="E642" s="239" t="n"/>
      <c r="F642" s="211" t="n"/>
      <c r="G642" s="211" t="n"/>
      <c r="H642" s="211" t="n"/>
      <c r="I642" s="211" t="n"/>
      <c r="J642" s="211" t="n"/>
      <c r="K642" s="211" t="n"/>
      <c r="L642" s="211" t="n"/>
      <c r="M642" s="211" t="n"/>
      <c r="N642" s="211" t="n"/>
      <c r="O642" s="211" t="n"/>
      <c r="P642" s="211" t="n"/>
      <c r="Q642" s="211" t="n"/>
    </row>
    <row r="643" ht="15.75" customHeight="1" s="140">
      <c r="A643" s="211" t="n"/>
      <c r="B643" s="211" t="n"/>
      <c r="C643" s="239" t="n"/>
      <c r="D643" s="239" t="n"/>
      <c r="E643" s="239" t="n"/>
      <c r="F643" s="211" t="n"/>
      <c r="G643" s="211" t="n"/>
      <c r="H643" s="211" t="n"/>
      <c r="I643" s="211" t="n"/>
      <c r="J643" s="211" t="n"/>
      <c r="K643" s="211" t="n"/>
      <c r="L643" s="211" t="n"/>
      <c r="M643" s="211" t="n"/>
      <c r="N643" s="211" t="n"/>
      <c r="O643" s="211" t="n"/>
      <c r="P643" s="211" t="n"/>
      <c r="Q643" s="211" t="n"/>
    </row>
    <row r="644" ht="15.75" customHeight="1" s="140">
      <c r="A644" s="211" t="n"/>
      <c r="B644" s="211" t="n"/>
      <c r="C644" s="239" t="n"/>
      <c r="D644" s="239" t="n"/>
      <c r="E644" s="239" t="n"/>
      <c r="F644" s="211" t="n"/>
      <c r="G644" s="211" t="n"/>
      <c r="H644" s="211" t="n"/>
      <c r="I644" s="211" t="n"/>
      <c r="J644" s="211" t="n"/>
      <c r="K644" s="211" t="n"/>
      <c r="L644" s="211" t="n"/>
      <c r="M644" s="211" t="n"/>
      <c r="N644" s="211" t="n"/>
      <c r="O644" s="211" t="n"/>
      <c r="P644" s="211" t="n"/>
      <c r="Q644" s="211" t="n"/>
    </row>
    <row r="645" ht="15.75" customHeight="1" s="140">
      <c r="A645" s="211" t="n"/>
      <c r="B645" s="211" t="n"/>
      <c r="C645" s="239" t="n"/>
      <c r="D645" s="239" t="n"/>
      <c r="E645" s="239" t="n"/>
      <c r="F645" s="211" t="n"/>
      <c r="G645" s="211" t="n"/>
      <c r="H645" s="211" t="n"/>
      <c r="I645" s="211" t="n"/>
      <c r="J645" s="211" t="n"/>
      <c r="K645" s="211" t="n"/>
      <c r="L645" s="211" t="n"/>
      <c r="M645" s="211" t="n"/>
      <c r="N645" s="211" t="n"/>
      <c r="O645" s="211" t="n"/>
      <c r="P645" s="211" t="n"/>
      <c r="Q645" s="211" t="n"/>
    </row>
    <row r="646" ht="15.75" customHeight="1" s="140">
      <c r="A646" s="211" t="n"/>
      <c r="B646" s="211" t="n"/>
      <c r="C646" s="239" t="n"/>
      <c r="D646" s="239" t="n"/>
      <c r="E646" s="239" t="n"/>
      <c r="F646" s="211" t="n"/>
      <c r="G646" s="211" t="n"/>
      <c r="H646" s="211" t="n"/>
      <c r="I646" s="211" t="n"/>
      <c r="J646" s="211" t="n"/>
      <c r="K646" s="211" t="n"/>
      <c r="L646" s="211" t="n"/>
      <c r="M646" s="211" t="n"/>
      <c r="N646" s="211" t="n"/>
      <c r="O646" s="211" t="n"/>
      <c r="P646" s="211" t="n"/>
      <c r="Q646" s="211" t="n"/>
    </row>
    <row r="647" ht="15.75" customHeight="1" s="140">
      <c r="A647" s="211" t="n"/>
      <c r="B647" s="211" t="n"/>
      <c r="C647" s="239" t="n"/>
      <c r="D647" s="239" t="n"/>
      <c r="E647" s="239" t="n"/>
      <c r="F647" s="211" t="n"/>
      <c r="G647" s="211" t="n"/>
      <c r="H647" s="211" t="n"/>
      <c r="I647" s="211" t="n"/>
      <c r="J647" s="211" t="n"/>
      <c r="K647" s="211" t="n"/>
      <c r="L647" s="211" t="n"/>
      <c r="M647" s="211" t="n"/>
      <c r="N647" s="211" t="n"/>
      <c r="O647" s="211" t="n"/>
      <c r="P647" s="211" t="n"/>
      <c r="Q647" s="211" t="n"/>
    </row>
    <row r="648" ht="15.75" customHeight="1" s="140">
      <c r="A648" s="211" t="n"/>
      <c r="B648" s="211" t="n"/>
      <c r="C648" s="239" t="n"/>
      <c r="D648" s="239" t="n"/>
      <c r="E648" s="239" t="n"/>
      <c r="F648" s="211" t="n"/>
      <c r="G648" s="211" t="n"/>
      <c r="H648" s="211" t="n"/>
      <c r="I648" s="211" t="n"/>
      <c r="J648" s="211" t="n"/>
      <c r="K648" s="211" t="n"/>
      <c r="L648" s="211" t="n"/>
      <c r="M648" s="211" t="n"/>
      <c r="N648" s="211" t="n"/>
      <c r="O648" s="211" t="n"/>
      <c r="P648" s="211" t="n"/>
      <c r="Q648" s="211" t="n"/>
    </row>
    <row r="649" ht="15.75" customHeight="1" s="140">
      <c r="A649" s="211" t="n"/>
      <c r="B649" s="211" t="n"/>
      <c r="C649" s="239" t="n"/>
      <c r="D649" s="239" t="n"/>
      <c r="E649" s="239" t="n"/>
      <c r="F649" s="211" t="n"/>
      <c r="G649" s="211" t="n"/>
      <c r="H649" s="211" t="n"/>
      <c r="I649" s="211" t="n"/>
      <c r="J649" s="211" t="n"/>
      <c r="K649" s="211" t="n"/>
      <c r="L649" s="211" t="n"/>
      <c r="M649" s="211" t="n"/>
      <c r="N649" s="211" t="n"/>
      <c r="O649" s="211" t="n"/>
      <c r="P649" s="211" t="n"/>
      <c r="Q649" s="211" t="n"/>
    </row>
    <row r="650" ht="15.75" customHeight="1" s="140">
      <c r="A650" s="211" t="n"/>
      <c r="B650" s="211" t="n"/>
      <c r="C650" s="239" t="n"/>
      <c r="D650" s="239" t="n"/>
      <c r="E650" s="239" t="n"/>
      <c r="F650" s="211" t="n"/>
      <c r="G650" s="211" t="n"/>
      <c r="H650" s="211" t="n"/>
      <c r="I650" s="211" t="n"/>
      <c r="J650" s="211" t="n"/>
      <c r="K650" s="211" t="n"/>
      <c r="L650" s="211" t="n"/>
      <c r="M650" s="211" t="n"/>
      <c r="N650" s="211" t="n"/>
      <c r="O650" s="211" t="n"/>
      <c r="P650" s="211" t="n"/>
      <c r="Q650" s="211" t="n"/>
    </row>
    <row r="651" ht="15.75" customHeight="1" s="140">
      <c r="A651" s="211" t="n"/>
      <c r="B651" s="211" t="n"/>
      <c r="C651" s="239" t="n"/>
      <c r="D651" s="239" t="n"/>
      <c r="E651" s="239" t="n"/>
      <c r="F651" s="211" t="n"/>
      <c r="G651" s="211" t="n"/>
      <c r="H651" s="211" t="n"/>
      <c r="I651" s="211" t="n"/>
      <c r="J651" s="211" t="n"/>
      <c r="K651" s="211" t="n"/>
      <c r="L651" s="211" t="n"/>
      <c r="M651" s="211" t="n"/>
      <c r="N651" s="211" t="n"/>
      <c r="O651" s="211" t="n"/>
      <c r="P651" s="211" t="n"/>
      <c r="Q651" s="211" t="n"/>
    </row>
    <row r="652" ht="15.75" customHeight="1" s="140">
      <c r="A652" s="211" t="n"/>
      <c r="B652" s="211" t="n"/>
      <c r="C652" s="239" t="n"/>
      <c r="D652" s="239" t="n"/>
      <c r="E652" s="239" t="n"/>
      <c r="F652" s="211" t="n"/>
      <c r="G652" s="211" t="n"/>
      <c r="H652" s="211" t="n"/>
      <c r="I652" s="211" t="n"/>
      <c r="J652" s="211" t="n"/>
      <c r="K652" s="211" t="n"/>
      <c r="L652" s="211" t="n"/>
      <c r="M652" s="211" t="n"/>
      <c r="N652" s="211" t="n"/>
      <c r="O652" s="211" t="n"/>
      <c r="P652" s="211" t="n"/>
      <c r="Q652" s="211" t="n"/>
    </row>
    <row r="653" ht="15.75" customHeight="1" s="140">
      <c r="A653" s="211" t="n"/>
      <c r="B653" s="211" t="n"/>
      <c r="C653" s="239" t="n"/>
      <c r="D653" s="239" t="n"/>
      <c r="E653" s="239" t="n"/>
      <c r="F653" s="211" t="n"/>
      <c r="G653" s="211" t="n"/>
      <c r="H653" s="211" t="n"/>
      <c r="I653" s="211" t="n"/>
      <c r="J653" s="211" t="n"/>
      <c r="K653" s="211" t="n"/>
      <c r="L653" s="211" t="n"/>
      <c r="M653" s="211" t="n"/>
      <c r="N653" s="211" t="n"/>
      <c r="O653" s="211" t="n"/>
      <c r="P653" s="211" t="n"/>
      <c r="Q653" s="211" t="n"/>
    </row>
    <row r="654" ht="15.75" customHeight="1" s="140">
      <c r="A654" s="211" t="n"/>
      <c r="B654" s="211" t="n"/>
      <c r="C654" s="239" t="n"/>
      <c r="D654" s="239" t="n"/>
      <c r="E654" s="239" t="n"/>
      <c r="F654" s="211" t="n"/>
      <c r="G654" s="211" t="n"/>
      <c r="H654" s="211" t="n"/>
      <c r="I654" s="211" t="n"/>
      <c r="J654" s="211" t="n"/>
      <c r="K654" s="211" t="n"/>
      <c r="L654" s="211" t="n"/>
      <c r="M654" s="211" t="n"/>
      <c r="N654" s="211" t="n"/>
      <c r="O654" s="211" t="n"/>
      <c r="P654" s="211" t="n"/>
      <c r="Q654" s="211" t="n"/>
    </row>
    <row r="655" ht="15.75" customHeight="1" s="140">
      <c r="A655" s="211" t="n"/>
      <c r="B655" s="211" t="n"/>
      <c r="C655" s="239" t="n"/>
      <c r="D655" s="239" t="n"/>
      <c r="E655" s="239" t="n"/>
      <c r="F655" s="211" t="n"/>
      <c r="G655" s="211" t="n"/>
      <c r="H655" s="211" t="n"/>
      <c r="I655" s="211" t="n"/>
      <c r="J655" s="211" t="n"/>
      <c r="K655" s="211" t="n"/>
      <c r="L655" s="211" t="n"/>
      <c r="M655" s="211" t="n"/>
      <c r="N655" s="211" t="n"/>
      <c r="O655" s="211" t="n"/>
      <c r="P655" s="211" t="n"/>
      <c r="Q655" s="211" t="n"/>
    </row>
    <row r="656" ht="15.75" customHeight="1" s="140">
      <c r="A656" s="211" t="n"/>
      <c r="B656" s="211" t="n"/>
      <c r="C656" s="239" t="n"/>
      <c r="D656" s="239" t="n"/>
      <c r="E656" s="239" t="n"/>
      <c r="F656" s="211" t="n"/>
      <c r="G656" s="211" t="n"/>
      <c r="H656" s="211" t="n"/>
      <c r="I656" s="211" t="n"/>
      <c r="J656" s="211" t="n"/>
      <c r="K656" s="211" t="n"/>
      <c r="L656" s="211" t="n"/>
      <c r="M656" s="211" t="n"/>
      <c r="N656" s="211" t="n"/>
      <c r="O656" s="211" t="n"/>
      <c r="P656" s="211" t="n"/>
      <c r="Q656" s="211" t="n"/>
    </row>
    <row r="657" ht="15.75" customHeight="1" s="140">
      <c r="A657" s="211" t="n"/>
      <c r="B657" s="211" t="n"/>
      <c r="C657" s="239" t="n"/>
      <c r="D657" s="239" t="n"/>
      <c r="E657" s="239" t="n"/>
      <c r="F657" s="211" t="n"/>
      <c r="G657" s="211" t="n"/>
      <c r="H657" s="211" t="n"/>
      <c r="I657" s="211" t="n"/>
      <c r="J657" s="211" t="n"/>
      <c r="K657" s="211" t="n"/>
      <c r="L657" s="211" t="n"/>
      <c r="M657" s="211" t="n"/>
      <c r="N657" s="211" t="n"/>
      <c r="O657" s="211" t="n"/>
      <c r="P657" s="211" t="n"/>
      <c r="Q657" s="211" t="n"/>
    </row>
    <row r="658" ht="15.75" customHeight="1" s="140">
      <c r="A658" s="211" t="n"/>
      <c r="B658" s="211" t="n"/>
      <c r="C658" s="239" t="n"/>
      <c r="D658" s="239" t="n"/>
      <c r="E658" s="239" t="n"/>
      <c r="F658" s="211" t="n"/>
      <c r="G658" s="211" t="n"/>
      <c r="H658" s="211" t="n"/>
      <c r="I658" s="211" t="n"/>
      <c r="J658" s="211" t="n"/>
      <c r="K658" s="211" t="n"/>
      <c r="L658" s="211" t="n"/>
      <c r="M658" s="211" t="n"/>
      <c r="N658" s="211" t="n"/>
      <c r="O658" s="211" t="n"/>
      <c r="P658" s="211" t="n"/>
      <c r="Q658" s="211" t="n"/>
    </row>
    <row r="659" ht="15.75" customHeight="1" s="140">
      <c r="A659" s="211" t="n"/>
      <c r="B659" s="211" t="n"/>
      <c r="C659" s="239" t="n"/>
      <c r="D659" s="239" t="n"/>
      <c r="E659" s="239" t="n"/>
      <c r="F659" s="211" t="n"/>
      <c r="G659" s="211" t="n"/>
      <c r="H659" s="211" t="n"/>
      <c r="I659" s="211" t="n"/>
      <c r="J659" s="211" t="n"/>
      <c r="K659" s="211" t="n"/>
      <c r="L659" s="211" t="n"/>
      <c r="M659" s="211" t="n"/>
      <c r="N659" s="211" t="n"/>
      <c r="O659" s="211" t="n"/>
      <c r="P659" s="211" t="n"/>
      <c r="Q659" s="211" t="n"/>
    </row>
    <row r="660" ht="15.75" customHeight="1" s="140">
      <c r="A660" s="211" t="n"/>
      <c r="B660" s="211" t="n"/>
      <c r="C660" s="239" t="n"/>
      <c r="D660" s="239" t="n"/>
      <c r="E660" s="239" t="n"/>
      <c r="F660" s="211" t="n"/>
      <c r="G660" s="211" t="n"/>
      <c r="H660" s="211" t="n"/>
      <c r="I660" s="211" t="n"/>
      <c r="J660" s="211" t="n"/>
      <c r="K660" s="211" t="n"/>
      <c r="L660" s="211" t="n"/>
      <c r="M660" s="211" t="n"/>
      <c r="N660" s="211" t="n"/>
      <c r="O660" s="211" t="n"/>
      <c r="P660" s="211" t="n"/>
      <c r="Q660" s="211" t="n"/>
    </row>
    <row r="661" ht="15.75" customHeight="1" s="140">
      <c r="A661" s="211" t="n"/>
      <c r="B661" s="211" t="n"/>
      <c r="C661" s="239" t="n"/>
      <c r="D661" s="239" t="n"/>
      <c r="E661" s="239" t="n"/>
      <c r="F661" s="211" t="n"/>
      <c r="G661" s="211" t="n"/>
      <c r="H661" s="211" t="n"/>
      <c r="I661" s="211" t="n"/>
      <c r="J661" s="211" t="n"/>
      <c r="K661" s="211" t="n"/>
      <c r="L661" s="211" t="n"/>
      <c r="M661" s="211" t="n"/>
      <c r="N661" s="211" t="n"/>
      <c r="O661" s="211" t="n"/>
      <c r="P661" s="211" t="n"/>
      <c r="Q661" s="211" t="n"/>
    </row>
    <row r="662" ht="15.75" customHeight="1" s="140">
      <c r="A662" s="211" t="n"/>
      <c r="B662" s="211" t="n"/>
      <c r="C662" s="239" t="n"/>
      <c r="D662" s="239" t="n"/>
      <c r="E662" s="239" t="n"/>
      <c r="F662" s="211" t="n"/>
      <c r="G662" s="211" t="n"/>
      <c r="H662" s="211" t="n"/>
      <c r="I662" s="211" t="n"/>
      <c r="J662" s="211" t="n"/>
      <c r="K662" s="211" t="n"/>
      <c r="L662" s="211" t="n"/>
      <c r="M662" s="211" t="n"/>
      <c r="N662" s="211" t="n"/>
      <c r="O662" s="211" t="n"/>
      <c r="P662" s="211" t="n"/>
      <c r="Q662" s="211" t="n"/>
    </row>
    <row r="663" ht="15.75" customHeight="1" s="140">
      <c r="A663" s="211" t="n"/>
      <c r="B663" s="211" t="n"/>
      <c r="C663" s="239" t="n"/>
      <c r="D663" s="239" t="n"/>
      <c r="E663" s="239" t="n"/>
      <c r="F663" s="211" t="n"/>
      <c r="G663" s="211" t="n"/>
      <c r="H663" s="211" t="n"/>
      <c r="I663" s="211" t="n"/>
      <c r="J663" s="211" t="n"/>
      <c r="K663" s="211" t="n"/>
      <c r="L663" s="211" t="n"/>
      <c r="M663" s="211" t="n"/>
      <c r="N663" s="211" t="n"/>
      <c r="O663" s="211" t="n"/>
      <c r="P663" s="211" t="n"/>
      <c r="Q663" s="211" t="n"/>
    </row>
    <row r="664" ht="15.75" customHeight="1" s="140">
      <c r="A664" s="211" t="n"/>
      <c r="B664" s="211" t="n"/>
      <c r="C664" s="239" t="n"/>
      <c r="D664" s="239" t="n"/>
      <c r="E664" s="239" t="n"/>
      <c r="F664" s="211" t="n"/>
      <c r="G664" s="211" t="n"/>
      <c r="H664" s="211" t="n"/>
      <c r="I664" s="211" t="n"/>
      <c r="J664" s="211" t="n"/>
      <c r="K664" s="211" t="n"/>
      <c r="L664" s="211" t="n"/>
      <c r="M664" s="211" t="n"/>
      <c r="N664" s="211" t="n"/>
      <c r="O664" s="211" t="n"/>
      <c r="P664" s="211" t="n"/>
      <c r="Q664" s="211" t="n"/>
    </row>
    <row r="665" ht="15.75" customHeight="1" s="140">
      <c r="A665" s="211" t="n"/>
      <c r="B665" s="211" t="n"/>
      <c r="C665" s="239" t="n"/>
      <c r="D665" s="239" t="n"/>
      <c r="E665" s="239" t="n"/>
      <c r="F665" s="211" t="n"/>
      <c r="G665" s="211" t="n"/>
      <c r="H665" s="211" t="n"/>
      <c r="I665" s="211" t="n"/>
      <c r="J665" s="211" t="n"/>
      <c r="K665" s="211" t="n"/>
      <c r="L665" s="211" t="n"/>
      <c r="M665" s="211" t="n"/>
      <c r="N665" s="211" t="n"/>
      <c r="O665" s="211" t="n"/>
      <c r="P665" s="211" t="n"/>
      <c r="Q665" s="211" t="n"/>
    </row>
    <row r="666" ht="15.75" customHeight="1" s="140">
      <c r="A666" s="211" t="n"/>
      <c r="B666" s="211" t="n"/>
      <c r="C666" s="239" t="n"/>
      <c r="D666" s="239" t="n"/>
      <c r="E666" s="239" t="n"/>
      <c r="F666" s="211" t="n"/>
      <c r="G666" s="211" t="n"/>
      <c r="H666" s="211" t="n"/>
      <c r="I666" s="211" t="n"/>
      <c r="J666" s="211" t="n"/>
      <c r="K666" s="211" t="n"/>
      <c r="L666" s="211" t="n"/>
      <c r="M666" s="211" t="n"/>
      <c r="N666" s="211" t="n"/>
      <c r="O666" s="211" t="n"/>
      <c r="P666" s="211" t="n"/>
      <c r="Q666" s="211" t="n"/>
    </row>
    <row r="667" ht="15.75" customHeight="1" s="140">
      <c r="A667" s="211" t="n"/>
      <c r="B667" s="211" t="n"/>
      <c r="C667" s="239" t="n"/>
      <c r="D667" s="239" t="n"/>
      <c r="E667" s="239" t="n"/>
      <c r="F667" s="211" t="n"/>
      <c r="G667" s="211" t="n"/>
      <c r="H667" s="211" t="n"/>
      <c r="I667" s="211" t="n"/>
      <c r="J667" s="211" t="n"/>
      <c r="K667" s="211" t="n"/>
      <c r="L667" s="211" t="n"/>
      <c r="M667" s="211" t="n"/>
      <c r="N667" s="211" t="n"/>
      <c r="O667" s="211" t="n"/>
      <c r="P667" s="211" t="n"/>
      <c r="Q667" s="211" t="n"/>
    </row>
    <row r="668" ht="15.75" customHeight="1" s="140">
      <c r="A668" s="211" t="n"/>
      <c r="B668" s="211" t="n"/>
      <c r="C668" s="239" t="n"/>
      <c r="D668" s="239" t="n"/>
      <c r="E668" s="239" t="n"/>
      <c r="F668" s="211" t="n"/>
      <c r="G668" s="211" t="n"/>
      <c r="H668" s="211" t="n"/>
      <c r="I668" s="211" t="n"/>
      <c r="J668" s="211" t="n"/>
      <c r="K668" s="211" t="n"/>
      <c r="L668" s="211" t="n"/>
      <c r="M668" s="211" t="n"/>
      <c r="N668" s="211" t="n"/>
      <c r="O668" s="211" t="n"/>
      <c r="P668" s="211" t="n"/>
      <c r="Q668" s="211" t="n"/>
    </row>
    <row r="669" ht="15.75" customHeight="1" s="140">
      <c r="A669" s="211" t="n"/>
      <c r="B669" s="211" t="n"/>
      <c r="C669" s="239" t="n"/>
      <c r="D669" s="239" t="n"/>
      <c r="E669" s="239" t="n"/>
      <c r="F669" s="211" t="n"/>
      <c r="G669" s="211" t="n"/>
      <c r="H669" s="211" t="n"/>
      <c r="I669" s="211" t="n"/>
      <c r="J669" s="211" t="n"/>
      <c r="K669" s="211" t="n"/>
      <c r="L669" s="211" t="n"/>
      <c r="M669" s="211" t="n"/>
      <c r="N669" s="211" t="n"/>
      <c r="O669" s="211" t="n"/>
      <c r="P669" s="211" t="n"/>
      <c r="Q669" s="211" t="n"/>
    </row>
    <row r="670" ht="15.75" customHeight="1" s="140">
      <c r="A670" s="211" t="n"/>
      <c r="B670" s="211" t="n"/>
      <c r="C670" s="239" t="n"/>
      <c r="D670" s="239" t="n"/>
      <c r="E670" s="239" t="n"/>
      <c r="F670" s="211" t="n"/>
      <c r="G670" s="211" t="n"/>
      <c r="H670" s="211" t="n"/>
      <c r="I670" s="211" t="n"/>
      <c r="J670" s="211" t="n"/>
      <c r="K670" s="211" t="n"/>
      <c r="L670" s="211" t="n"/>
      <c r="M670" s="211" t="n"/>
      <c r="N670" s="211" t="n"/>
      <c r="O670" s="211" t="n"/>
      <c r="P670" s="211" t="n"/>
      <c r="Q670" s="211" t="n"/>
    </row>
    <row r="671" ht="15.75" customHeight="1" s="140">
      <c r="A671" s="211" t="n"/>
      <c r="B671" s="211" t="n"/>
      <c r="C671" s="239" t="n"/>
      <c r="D671" s="239" t="n"/>
      <c r="E671" s="239" t="n"/>
      <c r="F671" s="211" t="n"/>
      <c r="G671" s="211" t="n"/>
      <c r="H671" s="211" t="n"/>
      <c r="I671" s="211" t="n"/>
      <c r="J671" s="211" t="n"/>
      <c r="K671" s="211" t="n"/>
      <c r="L671" s="211" t="n"/>
      <c r="M671" s="211" t="n"/>
      <c r="N671" s="211" t="n"/>
      <c r="O671" s="211" t="n"/>
      <c r="P671" s="211" t="n"/>
      <c r="Q671" s="211" t="n"/>
    </row>
    <row r="672" ht="15.75" customHeight="1" s="140">
      <c r="A672" s="211" t="n"/>
      <c r="B672" s="211" t="n"/>
      <c r="C672" s="239" t="n"/>
      <c r="D672" s="239" t="n"/>
      <c r="E672" s="239" t="n"/>
      <c r="F672" s="211" t="n"/>
      <c r="G672" s="211" t="n"/>
      <c r="H672" s="211" t="n"/>
      <c r="I672" s="211" t="n"/>
      <c r="J672" s="211" t="n"/>
      <c r="K672" s="211" t="n"/>
      <c r="L672" s="211" t="n"/>
      <c r="M672" s="211" t="n"/>
      <c r="N672" s="211" t="n"/>
      <c r="O672" s="211" t="n"/>
      <c r="P672" s="211" t="n"/>
      <c r="Q672" s="211" t="n"/>
    </row>
    <row r="673" ht="15.75" customHeight="1" s="140">
      <c r="A673" s="211" t="n"/>
      <c r="B673" s="211" t="n"/>
      <c r="C673" s="239" t="n"/>
      <c r="D673" s="239" t="n"/>
      <c r="E673" s="239" t="n"/>
      <c r="F673" s="211" t="n"/>
      <c r="G673" s="211" t="n"/>
      <c r="H673" s="211" t="n"/>
      <c r="I673" s="211" t="n"/>
      <c r="J673" s="211" t="n"/>
      <c r="K673" s="211" t="n"/>
      <c r="L673" s="211" t="n"/>
      <c r="M673" s="211" t="n"/>
      <c r="N673" s="211" t="n"/>
      <c r="O673" s="211" t="n"/>
      <c r="P673" s="211" t="n"/>
      <c r="Q673" s="211" t="n"/>
    </row>
    <row r="674" ht="15.75" customHeight="1" s="140">
      <c r="A674" s="211" t="n"/>
      <c r="B674" s="211" t="n"/>
      <c r="C674" s="239" t="n"/>
      <c r="D674" s="239" t="n"/>
      <c r="E674" s="239" t="n"/>
      <c r="F674" s="211" t="n"/>
      <c r="G674" s="211" t="n"/>
      <c r="H674" s="211" t="n"/>
      <c r="I674" s="211" t="n"/>
      <c r="J674" s="211" t="n"/>
      <c r="K674" s="211" t="n"/>
      <c r="L674" s="211" t="n"/>
      <c r="M674" s="211" t="n"/>
      <c r="N674" s="211" t="n"/>
      <c r="O674" s="211" t="n"/>
      <c r="P674" s="211" t="n"/>
      <c r="Q674" s="211" t="n"/>
    </row>
    <row r="675" ht="15.75" customHeight="1" s="140">
      <c r="A675" s="211" t="n"/>
      <c r="B675" s="211" t="n"/>
      <c r="C675" s="239" t="n"/>
      <c r="D675" s="239" t="n"/>
      <c r="E675" s="239" t="n"/>
      <c r="F675" s="211" t="n"/>
      <c r="G675" s="211" t="n"/>
      <c r="H675" s="211" t="n"/>
      <c r="I675" s="211" t="n"/>
      <c r="J675" s="211" t="n"/>
      <c r="K675" s="211" t="n"/>
      <c r="L675" s="211" t="n"/>
      <c r="M675" s="211" t="n"/>
      <c r="N675" s="211" t="n"/>
      <c r="O675" s="211" t="n"/>
      <c r="P675" s="211" t="n"/>
      <c r="Q675" s="211" t="n"/>
    </row>
    <row r="676" ht="15.75" customHeight="1" s="140">
      <c r="A676" s="211" t="n"/>
      <c r="B676" s="211" t="n"/>
      <c r="C676" s="239" t="n"/>
      <c r="D676" s="239" t="n"/>
      <c r="E676" s="239" t="n"/>
      <c r="F676" s="211" t="n"/>
      <c r="G676" s="211" t="n"/>
      <c r="H676" s="211" t="n"/>
      <c r="I676" s="211" t="n"/>
      <c r="J676" s="211" t="n"/>
      <c r="K676" s="211" t="n"/>
      <c r="L676" s="211" t="n"/>
      <c r="M676" s="211" t="n"/>
      <c r="N676" s="211" t="n"/>
      <c r="O676" s="211" t="n"/>
      <c r="P676" s="211" t="n"/>
      <c r="Q676" s="211" t="n"/>
    </row>
    <row r="677" ht="15.75" customHeight="1" s="140">
      <c r="A677" s="211" t="n"/>
      <c r="B677" s="211" t="n"/>
      <c r="C677" s="239" t="n"/>
      <c r="D677" s="239" t="n"/>
      <c r="E677" s="239" t="n"/>
      <c r="F677" s="211" t="n"/>
      <c r="G677" s="211" t="n"/>
      <c r="H677" s="211" t="n"/>
      <c r="I677" s="211" t="n"/>
      <c r="J677" s="211" t="n"/>
      <c r="K677" s="211" t="n"/>
      <c r="L677" s="211" t="n"/>
      <c r="M677" s="211" t="n"/>
      <c r="N677" s="211" t="n"/>
      <c r="O677" s="211" t="n"/>
      <c r="P677" s="211" t="n"/>
      <c r="Q677" s="211" t="n"/>
    </row>
    <row r="678" ht="15.75" customHeight="1" s="140">
      <c r="A678" s="211" t="n"/>
      <c r="B678" s="211" t="n"/>
      <c r="C678" s="239" t="n"/>
      <c r="D678" s="239" t="n"/>
      <c r="E678" s="239" t="n"/>
      <c r="F678" s="211" t="n"/>
      <c r="G678" s="211" t="n"/>
      <c r="H678" s="211" t="n"/>
      <c r="I678" s="211" t="n"/>
      <c r="J678" s="211" t="n"/>
      <c r="K678" s="211" t="n"/>
      <c r="L678" s="211" t="n"/>
      <c r="M678" s="211" t="n"/>
      <c r="N678" s="211" t="n"/>
      <c r="O678" s="211" t="n"/>
      <c r="P678" s="211" t="n"/>
      <c r="Q678" s="211" t="n"/>
    </row>
    <row r="679" ht="15.75" customHeight="1" s="140">
      <c r="A679" s="211" t="n"/>
      <c r="B679" s="211" t="n"/>
      <c r="C679" s="239" t="n"/>
      <c r="D679" s="239" t="n"/>
      <c r="E679" s="239" t="n"/>
      <c r="F679" s="211" t="n"/>
      <c r="G679" s="211" t="n"/>
      <c r="H679" s="211" t="n"/>
      <c r="I679" s="211" t="n"/>
      <c r="J679" s="211" t="n"/>
      <c r="K679" s="211" t="n"/>
      <c r="L679" s="211" t="n"/>
      <c r="M679" s="211" t="n"/>
      <c r="N679" s="211" t="n"/>
      <c r="O679" s="211" t="n"/>
      <c r="P679" s="211" t="n"/>
      <c r="Q679" s="211" t="n"/>
    </row>
    <row r="680" ht="15.75" customHeight="1" s="140">
      <c r="A680" s="211" t="n"/>
      <c r="B680" s="211" t="n"/>
      <c r="C680" s="239" t="n"/>
      <c r="D680" s="239" t="n"/>
      <c r="E680" s="239" t="n"/>
      <c r="F680" s="211" t="n"/>
      <c r="G680" s="211" t="n"/>
      <c r="H680" s="211" t="n"/>
      <c r="I680" s="211" t="n"/>
      <c r="J680" s="211" t="n"/>
      <c r="K680" s="211" t="n"/>
      <c r="L680" s="211" t="n"/>
      <c r="M680" s="211" t="n"/>
      <c r="N680" s="211" t="n"/>
      <c r="O680" s="211" t="n"/>
      <c r="P680" s="211" t="n"/>
      <c r="Q680" s="211" t="n"/>
    </row>
    <row r="681" ht="15.75" customHeight="1" s="140">
      <c r="A681" s="211" t="n"/>
      <c r="B681" s="211" t="n"/>
      <c r="C681" s="239" t="n"/>
      <c r="D681" s="239" t="n"/>
      <c r="E681" s="239" t="n"/>
      <c r="F681" s="211" t="n"/>
      <c r="G681" s="211" t="n"/>
      <c r="H681" s="211" t="n"/>
      <c r="I681" s="211" t="n"/>
      <c r="J681" s="211" t="n"/>
      <c r="K681" s="211" t="n"/>
      <c r="L681" s="211" t="n"/>
      <c r="M681" s="211" t="n"/>
      <c r="N681" s="211" t="n"/>
      <c r="O681" s="211" t="n"/>
      <c r="P681" s="211" t="n"/>
      <c r="Q681" s="211" t="n"/>
    </row>
    <row r="682" ht="15.75" customHeight="1" s="140">
      <c r="A682" s="211" t="n"/>
      <c r="B682" s="211" t="n"/>
      <c r="C682" s="239" t="n"/>
      <c r="D682" s="239" t="n"/>
      <c r="E682" s="239" t="n"/>
      <c r="F682" s="211" t="n"/>
      <c r="G682" s="211" t="n"/>
      <c r="H682" s="211" t="n"/>
      <c r="I682" s="211" t="n"/>
      <c r="J682" s="211" t="n"/>
      <c r="K682" s="211" t="n"/>
      <c r="L682" s="211" t="n"/>
      <c r="M682" s="211" t="n"/>
      <c r="N682" s="211" t="n"/>
      <c r="O682" s="211" t="n"/>
      <c r="P682" s="211" t="n"/>
      <c r="Q682" s="211" t="n"/>
    </row>
    <row r="683" ht="15.75" customHeight="1" s="140">
      <c r="A683" s="211" t="n"/>
      <c r="B683" s="211" t="n"/>
      <c r="C683" s="239" t="n"/>
      <c r="D683" s="239" t="n"/>
      <c r="E683" s="239" t="n"/>
      <c r="F683" s="211" t="n"/>
      <c r="G683" s="211" t="n"/>
      <c r="H683" s="211" t="n"/>
      <c r="I683" s="211" t="n"/>
      <c r="J683" s="211" t="n"/>
      <c r="K683" s="211" t="n"/>
      <c r="L683" s="211" t="n"/>
      <c r="M683" s="211" t="n"/>
      <c r="N683" s="211" t="n"/>
      <c r="O683" s="211" t="n"/>
      <c r="P683" s="211" t="n"/>
      <c r="Q683" s="211" t="n"/>
    </row>
    <row r="684" ht="15.75" customHeight="1" s="140">
      <c r="A684" s="211" t="n"/>
      <c r="B684" s="211" t="n"/>
      <c r="C684" s="239" t="n"/>
      <c r="D684" s="239" t="n"/>
      <c r="E684" s="239" t="n"/>
      <c r="F684" s="211" t="n"/>
      <c r="G684" s="211" t="n"/>
      <c r="H684" s="211" t="n"/>
      <c r="I684" s="211" t="n"/>
      <c r="J684" s="211" t="n"/>
      <c r="K684" s="211" t="n"/>
      <c r="L684" s="211" t="n"/>
      <c r="M684" s="211" t="n"/>
      <c r="N684" s="211" t="n"/>
      <c r="O684" s="211" t="n"/>
      <c r="P684" s="211" t="n"/>
      <c r="Q684" s="211" t="n"/>
    </row>
    <row r="685" ht="15.75" customHeight="1" s="140">
      <c r="A685" s="211" t="n"/>
      <c r="B685" s="211" t="n"/>
      <c r="C685" s="239" t="n"/>
      <c r="D685" s="239" t="n"/>
      <c r="E685" s="239" t="n"/>
      <c r="F685" s="211" t="n"/>
      <c r="G685" s="211" t="n"/>
      <c r="H685" s="211" t="n"/>
      <c r="I685" s="211" t="n"/>
      <c r="J685" s="211" t="n"/>
      <c r="K685" s="211" t="n"/>
      <c r="L685" s="211" t="n"/>
      <c r="M685" s="211" t="n"/>
      <c r="N685" s="211" t="n"/>
      <c r="O685" s="211" t="n"/>
      <c r="P685" s="211" t="n"/>
      <c r="Q685" s="211" t="n"/>
    </row>
    <row r="686" ht="15.75" customHeight="1" s="140">
      <c r="A686" s="211" t="n"/>
      <c r="B686" s="211" t="n"/>
      <c r="C686" s="239" t="n"/>
      <c r="D686" s="239" t="n"/>
      <c r="E686" s="239" t="n"/>
      <c r="F686" s="211" t="n"/>
      <c r="G686" s="211" t="n"/>
      <c r="H686" s="211" t="n"/>
      <c r="I686" s="211" t="n"/>
      <c r="J686" s="211" t="n"/>
      <c r="K686" s="211" t="n"/>
      <c r="L686" s="211" t="n"/>
      <c r="M686" s="211" t="n"/>
      <c r="N686" s="211" t="n"/>
      <c r="O686" s="211" t="n"/>
      <c r="P686" s="211" t="n"/>
      <c r="Q686" s="211" t="n"/>
    </row>
    <row r="687" ht="15.75" customHeight="1" s="140">
      <c r="A687" s="211" t="n"/>
      <c r="B687" s="211" t="n"/>
      <c r="C687" s="239" t="n"/>
      <c r="D687" s="239" t="n"/>
      <c r="E687" s="239" t="n"/>
      <c r="F687" s="211" t="n"/>
      <c r="G687" s="211" t="n"/>
      <c r="H687" s="211" t="n"/>
      <c r="I687" s="211" t="n"/>
      <c r="J687" s="211" t="n"/>
      <c r="K687" s="211" t="n"/>
      <c r="L687" s="211" t="n"/>
      <c r="M687" s="211" t="n"/>
      <c r="N687" s="211" t="n"/>
      <c r="O687" s="211" t="n"/>
      <c r="P687" s="211" t="n"/>
      <c r="Q687" s="211" t="n"/>
    </row>
    <row r="688" ht="15.75" customHeight="1" s="140">
      <c r="A688" s="211" t="n"/>
      <c r="B688" s="211" t="n"/>
      <c r="C688" s="239" t="n"/>
      <c r="D688" s="239" t="n"/>
      <c r="E688" s="239" t="n"/>
      <c r="F688" s="211" t="n"/>
      <c r="G688" s="211" t="n"/>
      <c r="H688" s="211" t="n"/>
      <c r="I688" s="211" t="n"/>
      <c r="J688" s="211" t="n"/>
      <c r="K688" s="211" t="n"/>
      <c r="L688" s="211" t="n"/>
      <c r="M688" s="211" t="n"/>
      <c r="N688" s="211" t="n"/>
      <c r="O688" s="211" t="n"/>
      <c r="P688" s="211" t="n"/>
      <c r="Q688" s="211" t="n"/>
    </row>
    <row r="689" ht="15.75" customHeight="1" s="140">
      <c r="A689" s="211" t="n"/>
      <c r="B689" s="211" t="n"/>
      <c r="C689" s="239" t="n"/>
      <c r="D689" s="239" t="n"/>
      <c r="E689" s="239" t="n"/>
      <c r="F689" s="211" t="n"/>
      <c r="G689" s="211" t="n"/>
      <c r="H689" s="211" t="n"/>
      <c r="I689" s="211" t="n"/>
      <c r="J689" s="211" t="n"/>
      <c r="K689" s="211" t="n"/>
      <c r="L689" s="211" t="n"/>
      <c r="M689" s="211" t="n"/>
      <c r="N689" s="211" t="n"/>
      <c r="O689" s="211" t="n"/>
      <c r="P689" s="211" t="n"/>
      <c r="Q689" s="211" t="n"/>
    </row>
    <row r="690" ht="15.75" customHeight="1" s="140">
      <c r="A690" s="211" t="n"/>
      <c r="B690" s="211" t="n"/>
      <c r="C690" s="239" t="n"/>
      <c r="D690" s="239" t="n"/>
      <c r="E690" s="239" t="n"/>
      <c r="F690" s="211" t="n"/>
      <c r="G690" s="211" t="n"/>
      <c r="H690" s="211" t="n"/>
      <c r="I690" s="211" t="n"/>
      <c r="J690" s="211" t="n"/>
      <c r="K690" s="211" t="n"/>
      <c r="L690" s="211" t="n"/>
      <c r="M690" s="211" t="n"/>
      <c r="N690" s="211" t="n"/>
      <c r="O690" s="211" t="n"/>
      <c r="P690" s="211" t="n"/>
      <c r="Q690" s="211" t="n"/>
    </row>
    <row r="691" ht="15.75" customHeight="1" s="140">
      <c r="A691" s="211" t="n"/>
      <c r="B691" s="211" t="n"/>
      <c r="C691" s="239" t="n"/>
      <c r="D691" s="239" t="n"/>
      <c r="E691" s="239" t="n"/>
      <c r="F691" s="211" t="n"/>
      <c r="G691" s="211" t="n"/>
      <c r="H691" s="211" t="n"/>
      <c r="I691" s="211" t="n"/>
      <c r="J691" s="211" t="n"/>
      <c r="K691" s="211" t="n"/>
      <c r="L691" s="211" t="n"/>
      <c r="M691" s="211" t="n"/>
      <c r="N691" s="211" t="n"/>
      <c r="O691" s="211" t="n"/>
      <c r="P691" s="211" t="n"/>
      <c r="Q691" s="211" t="n"/>
    </row>
    <row r="692" ht="15.75" customHeight="1" s="140">
      <c r="A692" s="211" t="n"/>
      <c r="B692" s="211" t="n"/>
      <c r="C692" s="239" t="n"/>
      <c r="D692" s="239" t="n"/>
      <c r="E692" s="239" t="n"/>
      <c r="F692" s="211" t="n"/>
      <c r="G692" s="211" t="n"/>
      <c r="H692" s="211" t="n"/>
      <c r="I692" s="211" t="n"/>
      <c r="J692" s="211" t="n"/>
      <c r="K692" s="211" t="n"/>
      <c r="L692" s="211" t="n"/>
      <c r="M692" s="211" t="n"/>
      <c r="N692" s="211" t="n"/>
      <c r="O692" s="211" t="n"/>
      <c r="P692" s="211" t="n"/>
      <c r="Q692" s="211" t="n"/>
    </row>
    <row r="693" ht="15.75" customHeight="1" s="140">
      <c r="A693" s="211" t="n"/>
      <c r="B693" s="211" t="n"/>
      <c r="C693" s="239" t="n"/>
      <c r="D693" s="239" t="n"/>
      <c r="E693" s="239" t="n"/>
      <c r="F693" s="211" t="n"/>
      <c r="G693" s="211" t="n"/>
      <c r="H693" s="211" t="n"/>
      <c r="I693" s="211" t="n"/>
      <c r="J693" s="211" t="n"/>
      <c r="K693" s="211" t="n"/>
      <c r="L693" s="211" t="n"/>
      <c r="M693" s="211" t="n"/>
      <c r="N693" s="211" t="n"/>
      <c r="O693" s="211" t="n"/>
      <c r="P693" s="211" t="n"/>
      <c r="Q693" s="211" t="n"/>
    </row>
    <row r="694" ht="15.75" customHeight="1" s="140">
      <c r="A694" s="211" t="n"/>
      <c r="B694" s="211" t="n"/>
      <c r="C694" s="239" t="n"/>
      <c r="D694" s="239" t="n"/>
      <c r="E694" s="239" t="n"/>
      <c r="F694" s="211" t="n"/>
      <c r="G694" s="211" t="n"/>
      <c r="H694" s="211" t="n"/>
      <c r="I694" s="211" t="n"/>
      <c r="J694" s="211" t="n"/>
      <c r="K694" s="211" t="n"/>
      <c r="L694" s="211" t="n"/>
      <c r="M694" s="211" t="n"/>
      <c r="N694" s="211" t="n"/>
      <c r="O694" s="211" t="n"/>
      <c r="P694" s="211" t="n"/>
      <c r="Q694" s="211" t="n"/>
    </row>
    <row r="695" ht="15.75" customHeight="1" s="140">
      <c r="A695" s="211" t="n"/>
      <c r="B695" s="211" t="n"/>
      <c r="C695" s="239" t="n"/>
      <c r="D695" s="239" t="n"/>
      <c r="E695" s="239" t="n"/>
      <c r="F695" s="211" t="n"/>
      <c r="G695" s="211" t="n"/>
      <c r="H695" s="211" t="n"/>
      <c r="I695" s="211" t="n"/>
      <c r="J695" s="211" t="n"/>
      <c r="K695" s="211" t="n"/>
      <c r="L695" s="211" t="n"/>
      <c r="M695" s="211" t="n"/>
      <c r="N695" s="211" t="n"/>
      <c r="O695" s="211" t="n"/>
      <c r="P695" s="211" t="n"/>
      <c r="Q695" s="211" t="n"/>
    </row>
    <row r="696" ht="15.75" customHeight="1" s="140">
      <c r="A696" s="211" t="n"/>
      <c r="B696" s="211" t="n"/>
      <c r="C696" s="239" t="n"/>
      <c r="D696" s="239" t="n"/>
      <c r="E696" s="239" t="n"/>
      <c r="F696" s="211" t="n"/>
      <c r="G696" s="211" t="n"/>
      <c r="H696" s="211" t="n"/>
      <c r="I696" s="211" t="n"/>
      <c r="J696" s="211" t="n"/>
      <c r="K696" s="211" t="n"/>
      <c r="L696" s="211" t="n"/>
      <c r="M696" s="211" t="n"/>
      <c r="N696" s="211" t="n"/>
      <c r="O696" s="211" t="n"/>
      <c r="P696" s="211" t="n"/>
      <c r="Q696" s="211" t="n"/>
    </row>
    <row r="697" ht="15.75" customHeight="1" s="140">
      <c r="A697" s="211" t="n"/>
      <c r="B697" s="211" t="n"/>
      <c r="C697" s="239" t="n"/>
      <c r="D697" s="239" t="n"/>
      <c r="E697" s="239" t="n"/>
      <c r="F697" s="211" t="n"/>
      <c r="G697" s="211" t="n"/>
      <c r="H697" s="211" t="n"/>
      <c r="I697" s="211" t="n"/>
      <c r="J697" s="211" t="n"/>
      <c r="K697" s="211" t="n"/>
      <c r="L697" s="211" t="n"/>
      <c r="M697" s="211" t="n"/>
      <c r="N697" s="211" t="n"/>
      <c r="O697" s="211" t="n"/>
      <c r="P697" s="211" t="n"/>
      <c r="Q697" s="211" t="n"/>
    </row>
    <row r="698" ht="15.75" customHeight="1" s="140">
      <c r="A698" s="211" t="n"/>
      <c r="B698" s="211" t="n"/>
      <c r="C698" s="239" t="n"/>
      <c r="D698" s="239" t="n"/>
      <c r="E698" s="239" t="n"/>
      <c r="F698" s="211" t="n"/>
      <c r="G698" s="211" t="n"/>
      <c r="H698" s="211" t="n"/>
      <c r="I698" s="211" t="n"/>
      <c r="J698" s="211" t="n"/>
      <c r="K698" s="211" t="n"/>
      <c r="L698" s="211" t="n"/>
      <c r="M698" s="211" t="n"/>
      <c r="N698" s="211" t="n"/>
      <c r="O698" s="211" t="n"/>
      <c r="P698" s="211" t="n"/>
      <c r="Q698" s="211" t="n"/>
    </row>
    <row r="699" ht="15.75" customHeight="1" s="140">
      <c r="A699" s="211" t="n"/>
      <c r="B699" s="211" t="n"/>
      <c r="C699" s="239" t="n"/>
      <c r="D699" s="239" t="n"/>
      <c r="E699" s="239" t="n"/>
      <c r="F699" s="211" t="n"/>
      <c r="G699" s="211" t="n"/>
      <c r="H699" s="211" t="n"/>
      <c r="I699" s="211" t="n"/>
      <c r="J699" s="211" t="n"/>
      <c r="K699" s="211" t="n"/>
      <c r="L699" s="211" t="n"/>
      <c r="M699" s="211" t="n"/>
      <c r="N699" s="211" t="n"/>
      <c r="O699" s="211" t="n"/>
      <c r="P699" s="211" t="n"/>
      <c r="Q699" s="211" t="n"/>
    </row>
    <row r="700" ht="15.75" customHeight="1" s="140">
      <c r="A700" s="211" t="n"/>
      <c r="B700" s="211" t="n"/>
      <c r="C700" s="239" t="n"/>
      <c r="D700" s="239" t="n"/>
      <c r="E700" s="239" t="n"/>
      <c r="F700" s="211" t="n"/>
      <c r="G700" s="211" t="n"/>
      <c r="H700" s="211" t="n"/>
      <c r="I700" s="211" t="n"/>
      <c r="J700" s="211" t="n"/>
      <c r="K700" s="211" t="n"/>
      <c r="L700" s="211" t="n"/>
      <c r="M700" s="211" t="n"/>
      <c r="N700" s="211" t="n"/>
      <c r="O700" s="211" t="n"/>
      <c r="P700" s="211" t="n"/>
      <c r="Q700" s="211" t="n"/>
    </row>
    <row r="701" ht="15.75" customHeight="1" s="140">
      <c r="A701" s="211" t="n"/>
      <c r="B701" s="211" t="n"/>
      <c r="C701" s="239" t="n"/>
      <c r="D701" s="239" t="n"/>
      <c r="E701" s="239" t="n"/>
      <c r="F701" s="211" t="n"/>
      <c r="G701" s="211" t="n"/>
      <c r="H701" s="211" t="n"/>
      <c r="I701" s="211" t="n"/>
      <c r="J701" s="211" t="n"/>
      <c r="K701" s="211" t="n"/>
      <c r="L701" s="211" t="n"/>
      <c r="M701" s="211" t="n"/>
      <c r="N701" s="211" t="n"/>
      <c r="O701" s="211" t="n"/>
      <c r="P701" s="211" t="n"/>
      <c r="Q701" s="211" t="n"/>
    </row>
    <row r="702" ht="15.75" customHeight="1" s="140">
      <c r="A702" s="211" t="n"/>
      <c r="B702" s="211" t="n"/>
      <c r="C702" s="239" t="n"/>
      <c r="D702" s="239" t="n"/>
      <c r="E702" s="239" t="n"/>
      <c r="F702" s="211" t="n"/>
      <c r="G702" s="211" t="n"/>
      <c r="H702" s="211" t="n"/>
      <c r="I702" s="211" t="n"/>
      <c r="J702" s="211" t="n"/>
      <c r="K702" s="211" t="n"/>
      <c r="L702" s="211" t="n"/>
      <c r="M702" s="211" t="n"/>
      <c r="N702" s="211" t="n"/>
      <c r="O702" s="211" t="n"/>
      <c r="P702" s="211" t="n"/>
      <c r="Q702" s="211" t="n"/>
    </row>
    <row r="703" ht="15.75" customHeight="1" s="140">
      <c r="A703" s="211" t="n"/>
      <c r="B703" s="211" t="n"/>
      <c r="C703" s="239" t="n"/>
      <c r="D703" s="239" t="n"/>
      <c r="E703" s="239" t="n"/>
      <c r="F703" s="211" t="n"/>
      <c r="G703" s="211" t="n"/>
      <c r="H703" s="211" t="n"/>
      <c r="I703" s="211" t="n"/>
      <c r="J703" s="211" t="n"/>
      <c r="K703" s="211" t="n"/>
      <c r="L703" s="211" t="n"/>
      <c r="M703" s="211" t="n"/>
      <c r="N703" s="211" t="n"/>
      <c r="O703" s="211" t="n"/>
      <c r="P703" s="211" t="n"/>
      <c r="Q703" s="211" t="n"/>
    </row>
    <row r="704" ht="15.75" customHeight="1" s="140">
      <c r="A704" s="211" t="n"/>
      <c r="B704" s="211" t="n"/>
      <c r="C704" s="239" t="n"/>
      <c r="D704" s="239" t="n"/>
      <c r="E704" s="239" t="n"/>
      <c r="F704" s="211" t="n"/>
      <c r="G704" s="211" t="n"/>
      <c r="H704" s="211" t="n"/>
      <c r="I704" s="211" t="n"/>
      <c r="J704" s="211" t="n"/>
      <c r="K704" s="211" t="n"/>
      <c r="L704" s="211" t="n"/>
      <c r="M704" s="211" t="n"/>
      <c r="N704" s="211" t="n"/>
      <c r="O704" s="211" t="n"/>
      <c r="P704" s="211" t="n"/>
      <c r="Q704" s="211" t="n"/>
    </row>
    <row r="705" ht="15.75" customHeight="1" s="140">
      <c r="A705" s="211" t="n"/>
      <c r="B705" s="211" t="n"/>
      <c r="C705" s="239" t="n"/>
      <c r="D705" s="239" t="n"/>
      <c r="E705" s="239" t="n"/>
      <c r="F705" s="211" t="n"/>
      <c r="G705" s="211" t="n"/>
      <c r="H705" s="211" t="n"/>
      <c r="I705" s="211" t="n"/>
      <c r="J705" s="211" t="n"/>
      <c r="K705" s="211" t="n"/>
      <c r="L705" s="211" t="n"/>
      <c r="M705" s="211" t="n"/>
      <c r="N705" s="211" t="n"/>
      <c r="O705" s="211" t="n"/>
      <c r="P705" s="211" t="n"/>
      <c r="Q705" s="211" t="n"/>
    </row>
    <row r="706" ht="15.75" customHeight="1" s="140">
      <c r="A706" s="211" t="n"/>
      <c r="B706" s="211" t="n"/>
      <c r="C706" s="239" t="n"/>
      <c r="D706" s="239" t="n"/>
      <c r="E706" s="239" t="n"/>
      <c r="F706" s="211" t="n"/>
      <c r="G706" s="211" t="n"/>
      <c r="H706" s="211" t="n"/>
      <c r="I706" s="211" t="n"/>
      <c r="J706" s="211" t="n"/>
      <c r="K706" s="211" t="n"/>
      <c r="L706" s="211" t="n"/>
      <c r="M706" s="211" t="n"/>
      <c r="N706" s="211" t="n"/>
      <c r="O706" s="211" t="n"/>
      <c r="P706" s="211" t="n"/>
      <c r="Q706" s="211" t="n"/>
    </row>
    <row r="707" ht="15.75" customHeight="1" s="140">
      <c r="A707" s="211" t="n"/>
      <c r="B707" s="211" t="n"/>
      <c r="C707" s="239" t="n"/>
      <c r="D707" s="239" t="n"/>
      <c r="E707" s="239" t="n"/>
      <c r="F707" s="211" t="n"/>
      <c r="G707" s="211" t="n"/>
      <c r="H707" s="211" t="n"/>
      <c r="I707" s="211" t="n"/>
      <c r="J707" s="211" t="n"/>
      <c r="K707" s="211" t="n"/>
      <c r="L707" s="211" t="n"/>
      <c r="M707" s="211" t="n"/>
      <c r="N707" s="211" t="n"/>
      <c r="O707" s="211" t="n"/>
      <c r="P707" s="211" t="n"/>
      <c r="Q707" s="211" t="n"/>
    </row>
    <row r="708" ht="15.75" customHeight="1" s="140">
      <c r="A708" s="211" t="n"/>
      <c r="B708" s="211" t="n"/>
      <c r="C708" s="239" t="n"/>
      <c r="D708" s="239" t="n"/>
      <c r="E708" s="239" t="n"/>
      <c r="F708" s="211" t="n"/>
      <c r="G708" s="211" t="n"/>
      <c r="H708" s="211" t="n"/>
      <c r="I708" s="211" t="n"/>
      <c r="J708" s="211" t="n"/>
      <c r="K708" s="211" t="n"/>
      <c r="L708" s="211" t="n"/>
      <c r="M708" s="211" t="n"/>
      <c r="N708" s="211" t="n"/>
      <c r="O708" s="211" t="n"/>
      <c r="P708" s="211" t="n"/>
      <c r="Q708" s="211" t="n"/>
    </row>
    <row r="709" ht="15.75" customHeight="1" s="140">
      <c r="A709" s="211" t="n"/>
      <c r="B709" s="211" t="n"/>
      <c r="C709" s="239" t="n"/>
      <c r="D709" s="239" t="n"/>
      <c r="E709" s="239" t="n"/>
      <c r="F709" s="211" t="n"/>
      <c r="G709" s="211" t="n"/>
      <c r="H709" s="211" t="n"/>
      <c r="I709" s="211" t="n"/>
      <c r="J709" s="211" t="n"/>
      <c r="K709" s="211" t="n"/>
      <c r="L709" s="211" t="n"/>
      <c r="M709" s="211" t="n"/>
      <c r="N709" s="211" t="n"/>
      <c r="O709" s="211" t="n"/>
      <c r="P709" s="211" t="n"/>
      <c r="Q709" s="211" t="n"/>
    </row>
    <row r="710" ht="15.75" customHeight="1" s="140">
      <c r="A710" s="211" t="n"/>
      <c r="B710" s="211" t="n"/>
      <c r="C710" s="239" t="n"/>
      <c r="D710" s="239" t="n"/>
      <c r="E710" s="239" t="n"/>
      <c r="F710" s="211" t="n"/>
      <c r="G710" s="211" t="n"/>
      <c r="H710" s="211" t="n"/>
      <c r="I710" s="211" t="n"/>
      <c r="J710" s="211" t="n"/>
      <c r="K710" s="211" t="n"/>
      <c r="L710" s="211" t="n"/>
      <c r="M710" s="211" t="n"/>
      <c r="N710" s="211" t="n"/>
      <c r="O710" s="211" t="n"/>
      <c r="P710" s="211" t="n"/>
      <c r="Q710" s="211" t="n"/>
    </row>
    <row r="711" ht="15.75" customHeight="1" s="140">
      <c r="A711" s="211" t="n"/>
      <c r="B711" s="211" t="n"/>
      <c r="C711" s="239" t="n"/>
      <c r="D711" s="239" t="n"/>
      <c r="E711" s="239" t="n"/>
      <c r="F711" s="211" t="n"/>
      <c r="G711" s="211" t="n"/>
      <c r="H711" s="211" t="n"/>
      <c r="I711" s="211" t="n"/>
      <c r="J711" s="211" t="n"/>
      <c r="K711" s="211" t="n"/>
      <c r="L711" s="211" t="n"/>
      <c r="M711" s="211" t="n"/>
      <c r="N711" s="211" t="n"/>
      <c r="O711" s="211" t="n"/>
      <c r="P711" s="211" t="n"/>
      <c r="Q711" s="211" t="n"/>
    </row>
    <row r="712" ht="15.75" customHeight="1" s="140">
      <c r="A712" s="211" t="n"/>
      <c r="B712" s="211" t="n"/>
      <c r="C712" s="239" t="n"/>
      <c r="D712" s="239" t="n"/>
      <c r="E712" s="239" t="n"/>
      <c r="F712" s="211" t="n"/>
      <c r="G712" s="211" t="n"/>
      <c r="H712" s="211" t="n"/>
      <c r="I712" s="211" t="n"/>
      <c r="J712" s="211" t="n"/>
      <c r="K712" s="211" t="n"/>
      <c r="L712" s="211" t="n"/>
      <c r="M712" s="211" t="n"/>
      <c r="N712" s="211" t="n"/>
      <c r="O712" s="211" t="n"/>
      <c r="P712" s="211" t="n"/>
      <c r="Q712" s="211" t="n"/>
    </row>
    <row r="713" ht="15.75" customHeight="1" s="140">
      <c r="A713" s="211" t="n"/>
      <c r="B713" s="211" t="n"/>
      <c r="C713" s="239" t="n"/>
      <c r="D713" s="239" t="n"/>
      <c r="E713" s="239" t="n"/>
      <c r="F713" s="211" t="n"/>
      <c r="G713" s="211" t="n"/>
      <c r="H713" s="211" t="n"/>
      <c r="I713" s="211" t="n"/>
      <c r="J713" s="211" t="n"/>
      <c r="K713" s="211" t="n"/>
      <c r="L713" s="211" t="n"/>
      <c r="M713" s="211" t="n"/>
      <c r="N713" s="211" t="n"/>
      <c r="O713" s="211" t="n"/>
      <c r="P713" s="211" t="n"/>
      <c r="Q713" s="211" t="n"/>
    </row>
    <row r="714" ht="15.75" customHeight="1" s="140">
      <c r="A714" s="211" t="n"/>
      <c r="B714" s="211" t="n"/>
      <c r="C714" s="239" t="n"/>
      <c r="D714" s="239" t="n"/>
      <c r="E714" s="239" t="n"/>
      <c r="F714" s="211" t="n"/>
      <c r="G714" s="211" t="n"/>
      <c r="H714" s="211" t="n"/>
      <c r="I714" s="211" t="n"/>
      <c r="J714" s="211" t="n"/>
      <c r="K714" s="211" t="n"/>
      <c r="L714" s="211" t="n"/>
      <c r="M714" s="211" t="n"/>
      <c r="N714" s="211" t="n"/>
      <c r="O714" s="211" t="n"/>
      <c r="P714" s="211" t="n"/>
      <c r="Q714" s="211" t="n"/>
    </row>
    <row r="715" ht="15.75" customHeight="1" s="140">
      <c r="A715" s="211" t="n"/>
      <c r="B715" s="211" t="n"/>
      <c r="C715" s="239" t="n"/>
      <c r="D715" s="239" t="n"/>
      <c r="E715" s="239" t="n"/>
      <c r="F715" s="211" t="n"/>
      <c r="G715" s="211" t="n"/>
      <c r="H715" s="211" t="n"/>
      <c r="I715" s="211" t="n"/>
      <c r="J715" s="211" t="n"/>
      <c r="K715" s="211" t="n"/>
      <c r="L715" s="211" t="n"/>
      <c r="M715" s="211" t="n"/>
      <c r="N715" s="211" t="n"/>
      <c r="O715" s="211" t="n"/>
      <c r="P715" s="211" t="n"/>
      <c r="Q715" s="211" t="n"/>
    </row>
    <row r="716" ht="15.75" customHeight="1" s="140">
      <c r="A716" s="211" t="n"/>
      <c r="B716" s="211" t="n"/>
      <c r="C716" s="239" t="n"/>
      <c r="D716" s="239" t="n"/>
      <c r="E716" s="239" t="n"/>
      <c r="F716" s="211" t="n"/>
      <c r="G716" s="211" t="n"/>
      <c r="H716" s="211" t="n"/>
      <c r="I716" s="211" t="n"/>
      <c r="J716" s="211" t="n"/>
      <c r="K716" s="211" t="n"/>
      <c r="L716" s="211" t="n"/>
      <c r="M716" s="211" t="n"/>
      <c r="N716" s="211" t="n"/>
      <c r="O716" s="211" t="n"/>
      <c r="P716" s="211" t="n"/>
      <c r="Q716" s="211" t="n"/>
    </row>
    <row r="717" ht="15.75" customHeight="1" s="140">
      <c r="A717" s="211" t="n"/>
      <c r="B717" s="211" t="n"/>
      <c r="C717" s="239" t="n"/>
      <c r="D717" s="239" t="n"/>
      <c r="E717" s="239" t="n"/>
      <c r="F717" s="211" t="n"/>
      <c r="G717" s="211" t="n"/>
      <c r="H717" s="211" t="n"/>
      <c r="I717" s="211" t="n"/>
      <c r="J717" s="211" t="n"/>
      <c r="K717" s="211" t="n"/>
      <c r="L717" s="211" t="n"/>
      <c r="M717" s="211" t="n"/>
      <c r="N717" s="211" t="n"/>
      <c r="O717" s="211" t="n"/>
      <c r="P717" s="211" t="n"/>
      <c r="Q717" s="211" t="n"/>
    </row>
    <row r="718" ht="15.75" customHeight="1" s="140">
      <c r="A718" s="211" t="n"/>
      <c r="B718" s="211" t="n"/>
      <c r="C718" s="239" t="n"/>
      <c r="D718" s="239" t="n"/>
      <c r="E718" s="239" t="n"/>
      <c r="F718" s="211" t="n"/>
      <c r="G718" s="211" t="n"/>
      <c r="H718" s="211" t="n"/>
      <c r="I718" s="211" t="n"/>
      <c r="J718" s="211" t="n"/>
      <c r="K718" s="211" t="n"/>
      <c r="L718" s="211" t="n"/>
      <c r="M718" s="211" t="n"/>
      <c r="N718" s="211" t="n"/>
      <c r="O718" s="211" t="n"/>
      <c r="P718" s="211" t="n"/>
      <c r="Q718" s="211" t="n"/>
    </row>
    <row r="719" ht="15.75" customHeight="1" s="140">
      <c r="A719" s="211" t="n"/>
      <c r="B719" s="211" t="n"/>
      <c r="C719" s="239" t="n"/>
      <c r="D719" s="239" t="n"/>
      <c r="E719" s="239" t="n"/>
      <c r="F719" s="211" t="n"/>
      <c r="G719" s="211" t="n"/>
      <c r="H719" s="211" t="n"/>
      <c r="I719" s="211" t="n"/>
      <c r="J719" s="211" t="n"/>
      <c r="K719" s="211" t="n"/>
      <c r="L719" s="211" t="n"/>
      <c r="M719" s="211" t="n"/>
      <c r="N719" s="211" t="n"/>
      <c r="O719" s="211" t="n"/>
      <c r="P719" s="211" t="n"/>
      <c r="Q719" s="211" t="n"/>
    </row>
    <row r="720" ht="15.75" customHeight="1" s="140">
      <c r="A720" s="211" t="n"/>
      <c r="B720" s="211" t="n"/>
      <c r="C720" s="239" t="n"/>
      <c r="D720" s="239" t="n"/>
      <c r="E720" s="239" t="n"/>
      <c r="F720" s="211" t="n"/>
      <c r="G720" s="211" t="n"/>
      <c r="H720" s="211" t="n"/>
      <c r="I720" s="211" t="n"/>
      <c r="J720" s="211" t="n"/>
      <c r="K720" s="211" t="n"/>
      <c r="L720" s="211" t="n"/>
      <c r="M720" s="211" t="n"/>
      <c r="N720" s="211" t="n"/>
      <c r="O720" s="211" t="n"/>
      <c r="P720" s="211" t="n"/>
      <c r="Q720" s="211" t="n"/>
    </row>
    <row r="721" ht="15.75" customHeight="1" s="140">
      <c r="A721" s="211" t="n"/>
      <c r="B721" s="211" t="n"/>
      <c r="C721" s="239" t="n"/>
      <c r="D721" s="239" t="n"/>
      <c r="E721" s="239" t="n"/>
      <c r="F721" s="211" t="n"/>
      <c r="G721" s="211" t="n"/>
      <c r="H721" s="211" t="n"/>
      <c r="I721" s="211" t="n"/>
      <c r="J721" s="211" t="n"/>
      <c r="K721" s="211" t="n"/>
      <c r="L721" s="211" t="n"/>
      <c r="M721" s="211" t="n"/>
      <c r="N721" s="211" t="n"/>
      <c r="O721" s="211" t="n"/>
      <c r="P721" s="211" t="n"/>
      <c r="Q721" s="211" t="n"/>
    </row>
    <row r="722" ht="15.75" customHeight="1" s="140">
      <c r="A722" s="211" t="n"/>
      <c r="B722" s="211" t="n"/>
      <c r="C722" s="239" t="n"/>
      <c r="D722" s="239" t="n"/>
      <c r="E722" s="239" t="n"/>
      <c r="F722" s="211" t="n"/>
      <c r="G722" s="211" t="n"/>
      <c r="H722" s="211" t="n"/>
      <c r="I722" s="211" t="n"/>
      <c r="J722" s="211" t="n"/>
      <c r="K722" s="211" t="n"/>
      <c r="L722" s="211" t="n"/>
      <c r="M722" s="211" t="n"/>
      <c r="N722" s="211" t="n"/>
      <c r="O722" s="211" t="n"/>
      <c r="P722" s="211" t="n"/>
      <c r="Q722" s="211" t="n"/>
    </row>
    <row r="723" ht="15.75" customHeight="1" s="140">
      <c r="A723" s="211" t="n"/>
      <c r="B723" s="211" t="n"/>
      <c r="C723" s="239" t="n"/>
      <c r="D723" s="239" t="n"/>
      <c r="E723" s="239" t="n"/>
      <c r="F723" s="211" t="n"/>
      <c r="G723" s="211" t="n"/>
      <c r="H723" s="211" t="n"/>
      <c r="I723" s="211" t="n"/>
      <c r="J723" s="211" t="n"/>
      <c r="K723" s="211" t="n"/>
      <c r="L723" s="211" t="n"/>
      <c r="M723" s="211" t="n"/>
      <c r="N723" s="211" t="n"/>
      <c r="O723" s="211" t="n"/>
      <c r="P723" s="211" t="n"/>
      <c r="Q723" s="211" t="n"/>
    </row>
    <row r="724" ht="15.75" customHeight="1" s="140">
      <c r="A724" s="211" t="n"/>
      <c r="B724" s="211" t="n"/>
      <c r="C724" s="239" t="n"/>
      <c r="D724" s="239" t="n"/>
      <c r="E724" s="239" t="n"/>
      <c r="F724" s="211" t="n"/>
      <c r="G724" s="211" t="n"/>
      <c r="H724" s="211" t="n"/>
      <c r="I724" s="211" t="n"/>
      <c r="J724" s="211" t="n"/>
      <c r="K724" s="211" t="n"/>
      <c r="L724" s="211" t="n"/>
      <c r="M724" s="211" t="n"/>
      <c r="N724" s="211" t="n"/>
      <c r="O724" s="211" t="n"/>
      <c r="P724" s="211" t="n"/>
      <c r="Q724" s="211" t="n"/>
    </row>
    <row r="725" ht="15.75" customHeight="1" s="140">
      <c r="A725" s="211" t="n"/>
      <c r="B725" s="211" t="n"/>
      <c r="C725" s="239" t="n"/>
      <c r="D725" s="239" t="n"/>
      <c r="E725" s="239" t="n"/>
      <c r="F725" s="211" t="n"/>
      <c r="G725" s="211" t="n"/>
      <c r="H725" s="211" t="n"/>
      <c r="I725" s="211" t="n"/>
      <c r="J725" s="211" t="n"/>
      <c r="K725" s="211" t="n"/>
      <c r="L725" s="211" t="n"/>
      <c r="M725" s="211" t="n"/>
      <c r="N725" s="211" t="n"/>
      <c r="O725" s="211" t="n"/>
      <c r="P725" s="211" t="n"/>
      <c r="Q725" s="211" t="n"/>
    </row>
    <row r="726" ht="15.75" customHeight="1" s="140">
      <c r="A726" s="211" t="n"/>
      <c r="B726" s="211" t="n"/>
      <c r="C726" s="239" t="n"/>
      <c r="D726" s="239" t="n"/>
      <c r="E726" s="239" t="n"/>
      <c r="F726" s="211" t="n"/>
      <c r="G726" s="211" t="n"/>
      <c r="H726" s="211" t="n"/>
      <c r="I726" s="211" t="n"/>
      <c r="J726" s="211" t="n"/>
      <c r="K726" s="211" t="n"/>
      <c r="L726" s="211" t="n"/>
      <c r="M726" s="211" t="n"/>
      <c r="N726" s="211" t="n"/>
      <c r="O726" s="211" t="n"/>
      <c r="P726" s="211" t="n"/>
      <c r="Q726" s="211" t="n"/>
    </row>
    <row r="727" ht="15.75" customHeight="1" s="140">
      <c r="A727" s="211" t="n"/>
      <c r="B727" s="211" t="n"/>
      <c r="C727" s="239" t="n"/>
      <c r="D727" s="239" t="n"/>
      <c r="E727" s="239" t="n"/>
      <c r="F727" s="211" t="n"/>
      <c r="G727" s="211" t="n"/>
      <c r="H727" s="211" t="n"/>
      <c r="I727" s="211" t="n"/>
      <c r="J727" s="211" t="n"/>
      <c r="K727" s="211" t="n"/>
      <c r="L727" s="211" t="n"/>
      <c r="M727" s="211" t="n"/>
      <c r="N727" s="211" t="n"/>
      <c r="O727" s="211" t="n"/>
      <c r="P727" s="211" t="n"/>
      <c r="Q727" s="211" t="n"/>
    </row>
    <row r="728" ht="15.75" customHeight="1" s="140">
      <c r="A728" s="211" t="n"/>
      <c r="B728" s="211" t="n"/>
      <c r="C728" s="239" t="n"/>
      <c r="D728" s="239" t="n"/>
      <c r="E728" s="239" t="n"/>
      <c r="F728" s="211" t="n"/>
      <c r="G728" s="211" t="n"/>
      <c r="H728" s="211" t="n"/>
      <c r="I728" s="211" t="n"/>
      <c r="J728" s="211" t="n"/>
      <c r="K728" s="211" t="n"/>
      <c r="L728" s="211" t="n"/>
      <c r="M728" s="211" t="n"/>
      <c r="N728" s="211" t="n"/>
      <c r="O728" s="211" t="n"/>
      <c r="P728" s="211" t="n"/>
      <c r="Q728" s="211" t="n"/>
    </row>
    <row r="729" ht="15.75" customHeight="1" s="140">
      <c r="A729" s="211" t="n"/>
      <c r="B729" s="211" t="n"/>
      <c r="C729" s="239" t="n"/>
      <c r="D729" s="239" t="n"/>
      <c r="E729" s="239" t="n"/>
      <c r="F729" s="211" t="n"/>
      <c r="G729" s="211" t="n"/>
      <c r="H729" s="211" t="n"/>
      <c r="I729" s="211" t="n"/>
      <c r="J729" s="211" t="n"/>
      <c r="K729" s="211" t="n"/>
      <c r="L729" s="211" t="n"/>
      <c r="M729" s="211" t="n"/>
      <c r="N729" s="211" t="n"/>
      <c r="O729" s="211" t="n"/>
      <c r="P729" s="211" t="n"/>
      <c r="Q729" s="211" t="n"/>
    </row>
    <row r="730" ht="15.75" customHeight="1" s="140">
      <c r="A730" s="211" t="n"/>
      <c r="B730" s="211" t="n"/>
      <c r="C730" s="239" t="n"/>
      <c r="D730" s="239" t="n"/>
      <c r="E730" s="239" t="n"/>
      <c r="F730" s="211" t="n"/>
      <c r="G730" s="211" t="n"/>
      <c r="H730" s="211" t="n"/>
      <c r="I730" s="211" t="n"/>
      <c r="J730" s="211" t="n"/>
      <c r="K730" s="211" t="n"/>
      <c r="L730" s="211" t="n"/>
      <c r="M730" s="211" t="n"/>
      <c r="N730" s="211" t="n"/>
      <c r="O730" s="211" t="n"/>
      <c r="P730" s="211" t="n"/>
      <c r="Q730" s="211" t="n"/>
    </row>
    <row r="731" ht="15.75" customHeight="1" s="140">
      <c r="A731" s="211" t="n"/>
      <c r="B731" s="211" t="n"/>
      <c r="C731" s="239" t="n"/>
      <c r="D731" s="239" t="n"/>
      <c r="E731" s="239" t="n"/>
      <c r="F731" s="211" t="n"/>
      <c r="G731" s="211" t="n"/>
      <c r="H731" s="211" t="n"/>
      <c r="I731" s="211" t="n"/>
      <c r="J731" s="211" t="n"/>
      <c r="K731" s="211" t="n"/>
      <c r="L731" s="211" t="n"/>
      <c r="M731" s="211" t="n"/>
      <c r="N731" s="211" t="n"/>
      <c r="O731" s="211" t="n"/>
      <c r="P731" s="211" t="n"/>
      <c r="Q731" s="211" t="n"/>
    </row>
    <row r="732" ht="15.75" customHeight="1" s="140">
      <c r="A732" s="211" t="n"/>
      <c r="B732" s="211" t="n"/>
      <c r="C732" s="239" t="n"/>
      <c r="D732" s="239" t="n"/>
      <c r="E732" s="239" t="n"/>
      <c r="F732" s="211" t="n"/>
      <c r="G732" s="211" t="n"/>
      <c r="H732" s="211" t="n"/>
      <c r="I732" s="211" t="n"/>
      <c r="J732" s="211" t="n"/>
      <c r="K732" s="211" t="n"/>
      <c r="L732" s="211" t="n"/>
      <c r="M732" s="211" t="n"/>
      <c r="N732" s="211" t="n"/>
      <c r="O732" s="211" t="n"/>
      <c r="P732" s="211" t="n"/>
      <c r="Q732" s="211" t="n"/>
    </row>
    <row r="733" ht="15.75" customHeight="1" s="140">
      <c r="A733" s="211" t="n"/>
      <c r="B733" s="211" t="n"/>
      <c r="C733" s="239" t="n"/>
      <c r="D733" s="239" t="n"/>
      <c r="E733" s="239" t="n"/>
      <c r="F733" s="211" t="n"/>
      <c r="G733" s="211" t="n"/>
      <c r="H733" s="211" t="n"/>
      <c r="I733" s="211" t="n"/>
      <c r="J733" s="211" t="n"/>
      <c r="K733" s="211" t="n"/>
      <c r="L733" s="211" t="n"/>
      <c r="M733" s="211" t="n"/>
      <c r="N733" s="211" t="n"/>
      <c r="O733" s="211" t="n"/>
      <c r="P733" s="211" t="n"/>
      <c r="Q733" s="211" t="n"/>
    </row>
    <row r="734" ht="15.75" customHeight="1" s="140">
      <c r="A734" s="211" t="n"/>
      <c r="B734" s="211" t="n"/>
      <c r="C734" s="239" t="n"/>
      <c r="D734" s="239" t="n"/>
      <c r="E734" s="239" t="n"/>
      <c r="F734" s="211" t="n"/>
      <c r="G734" s="211" t="n"/>
      <c r="H734" s="211" t="n"/>
      <c r="I734" s="211" t="n"/>
      <c r="J734" s="211" t="n"/>
      <c r="K734" s="211" t="n"/>
      <c r="L734" s="211" t="n"/>
      <c r="M734" s="211" t="n"/>
      <c r="N734" s="211" t="n"/>
      <c r="O734" s="211" t="n"/>
      <c r="P734" s="211" t="n"/>
      <c r="Q734" s="211" t="n"/>
    </row>
    <row r="735" ht="15.75" customHeight="1" s="140">
      <c r="A735" s="211" t="n"/>
      <c r="B735" s="211" t="n"/>
      <c r="C735" s="239" t="n"/>
      <c r="D735" s="239" t="n"/>
      <c r="E735" s="239" t="n"/>
      <c r="F735" s="211" t="n"/>
      <c r="G735" s="211" t="n"/>
      <c r="H735" s="211" t="n"/>
      <c r="I735" s="211" t="n"/>
      <c r="J735" s="211" t="n"/>
      <c r="K735" s="211" t="n"/>
      <c r="L735" s="211" t="n"/>
      <c r="M735" s="211" t="n"/>
      <c r="N735" s="211" t="n"/>
      <c r="O735" s="211" t="n"/>
      <c r="P735" s="211" t="n"/>
      <c r="Q735" s="211" t="n"/>
    </row>
    <row r="736" ht="15.75" customHeight="1" s="140">
      <c r="A736" s="211" t="n"/>
      <c r="B736" s="211" t="n"/>
      <c r="C736" s="239" t="n"/>
      <c r="D736" s="239" t="n"/>
      <c r="E736" s="239" t="n"/>
      <c r="F736" s="211" t="n"/>
      <c r="G736" s="211" t="n"/>
      <c r="H736" s="211" t="n"/>
      <c r="I736" s="211" t="n"/>
      <c r="J736" s="211" t="n"/>
      <c r="K736" s="211" t="n"/>
      <c r="L736" s="211" t="n"/>
      <c r="M736" s="211" t="n"/>
      <c r="N736" s="211" t="n"/>
      <c r="O736" s="211" t="n"/>
      <c r="P736" s="211" t="n"/>
      <c r="Q736" s="211" t="n"/>
    </row>
    <row r="737" ht="15.75" customHeight="1" s="140">
      <c r="A737" s="211" t="n"/>
      <c r="B737" s="211" t="n"/>
      <c r="C737" s="239" t="n"/>
      <c r="D737" s="239" t="n"/>
      <c r="E737" s="239" t="n"/>
      <c r="F737" s="211" t="n"/>
      <c r="G737" s="211" t="n"/>
      <c r="H737" s="211" t="n"/>
      <c r="I737" s="211" t="n"/>
      <c r="J737" s="211" t="n"/>
      <c r="K737" s="211" t="n"/>
      <c r="L737" s="211" t="n"/>
      <c r="M737" s="211" t="n"/>
      <c r="N737" s="211" t="n"/>
      <c r="O737" s="211" t="n"/>
      <c r="P737" s="211" t="n"/>
      <c r="Q737" s="211" t="n"/>
    </row>
    <row r="738" ht="15.75" customHeight="1" s="140">
      <c r="A738" s="211" t="n"/>
      <c r="B738" s="211" t="n"/>
      <c r="C738" s="239" t="n"/>
      <c r="D738" s="239" t="n"/>
      <c r="E738" s="239" t="n"/>
      <c r="F738" s="211" t="n"/>
      <c r="G738" s="211" t="n"/>
      <c r="H738" s="211" t="n"/>
      <c r="I738" s="211" t="n"/>
      <c r="J738" s="211" t="n"/>
      <c r="K738" s="211" t="n"/>
      <c r="L738" s="211" t="n"/>
      <c r="M738" s="211" t="n"/>
      <c r="N738" s="211" t="n"/>
      <c r="O738" s="211" t="n"/>
      <c r="P738" s="211" t="n"/>
      <c r="Q738" s="211" t="n"/>
    </row>
    <row r="739" ht="15.75" customHeight="1" s="140">
      <c r="A739" s="211" t="n"/>
      <c r="B739" s="211" t="n"/>
      <c r="C739" s="239" t="n"/>
      <c r="D739" s="239" t="n"/>
      <c r="E739" s="239" t="n"/>
      <c r="F739" s="211" t="n"/>
      <c r="G739" s="211" t="n"/>
      <c r="H739" s="211" t="n"/>
      <c r="I739" s="211" t="n"/>
      <c r="J739" s="211" t="n"/>
      <c r="K739" s="211" t="n"/>
      <c r="L739" s="211" t="n"/>
      <c r="M739" s="211" t="n"/>
      <c r="N739" s="211" t="n"/>
      <c r="O739" s="211" t="n"/>
      <c r="P739" s="211" t="n"/>
      <c r="Q739" s="211" t="n"/>
    </row>
    <row r="740" ht="15.75" customHeight="1" s="140">
      <c r="A740" s="211" t="n"/>
      <c r="B740" s="211" t="n"/>
      <c r="C740" s="239" t="n"/>
      <c r="D740" s="239" t="n"/>
      <c r="E740" s="239" t="n"/>
      <c r="F740" s="211" t="n"/>
      <c r="G740" s="211" t="n"/>
      <c r="H740" s="211" t="n"/>
      <c r="I740" s="211" t="n"/>
      <c r="J740" s="211" t="n"/>
      <c r="K740" s="211" t="n"/>
      <c r="L740" s="211" t="n"/>
      <c r="M740" s="211" t="n"/>
      <c r="N740" s="211" t="n"/>
      <c r="O740" s="211" t="n"/>
      <c r="P740" s="211" t="n"/>
      <c r="Q740" s="211" t="n"/>
    </row>
    <row r="741" ht="15.75" customHeight="1" s="140">
      <c r="A741" s="211" t="n"/>
      <c r="B741" s="211" t="n"/>
      <c r="C741" s="239" t="n"/>
      <c r="D741" s="239" t="n"/>
      <c r="E741" s="239" t="n"/>
      <c r="F741" s="211" t="n"/>
      <c r="G741" s="211" t="n"/>
      <c r="H741" s="211" t="n"/>
      <c r="I741" s="211" t="n"/>
      <c r="J741" s="211" t="n"/>
      <c r="K741" s="211" t="n"/>
      <c r="L741" s="211" t="n"/>
      <c r="M741" s="211" t="n"/>
      <c r="N741" s="211" t="n"/>
      <c r="O741" s="211" t="n"/>
      <c r="P741" s="211" t="n"/>
      <c r="Q741" s="211" t="n"/>
    </row>
    <row r="742" ht="15.75" customHeight="1" s="140">
      <c r="A742" s="211" t="n"/>
      <c r="B742" s="211" t="n"/>
      <c r="C742" s="239" t="n"/>
      <c r="D742" s="239" t="n"/>
      <c r="E742" s="239" t="n"/>
      <c r="F742" s="211" t="n"/>
      <c r="G742" s="211" t="n"/>
      <c r="H742" s="211" t="n"/>
      <c r="I742" s="211" t="n"/>
      <c r="J742" s="211" t="n"/>
      <c r="K742" s="211" t="n"/>
      <c r="L742" s="211" t="n"/>
      <c r="M742" s="211" t="n"/>
      <c r="N742" s="211" t="n"/>
      <c r="O742" s="211" t="n"/>
      <c r="P742" s="211" t="n"/>
      <c r="Q742" s="211" t="n"/>
    </row>
    <row r="743" ht="15.75" customHeight="1" s="140">
      <c r="A743" s="211" t="n"/>
      <c r="B743" s="211" t="n"/>
      <c r="C743" s="239" t="n"/>
      <c r="D743" s="239" t="n"/>
      <c r="E743" s="239" t="n"/>
      <c r="F743" s="211" t="n"/>
      <c r="G743" s="211" t="n"/>
      <c r="H743" s="211" t="n"/>
      <c r="I743" s="211" t="n"/>
      <c r="J743" s="211" t="n"/>
      <c r="K743" s="211" t="n"/>
      <c r="L743" s="211" t="n"/>
      <c r="M743" s="211" t="n"/>
      <c r="N743" s="211" t="n"/>
      <c r="O743" s="211" t="n"/>
      <c r="P743" s="211" t="n"/>
      <c r="Q743" s="211" t="n"/>
    </row>
    <row r="744" ht="15.75" customHeight="1" s="140">
      <c r="A744" s="211" t="n"/>
      <c r="B744" s="211" t="n"/>
      <c r="C744" s="239" t="n"/>
      <c r="D744" s="239" t="n"/>
      <c r="E744" s="239" t="n"/>
      <c r="F744" s="211" t="n"/>
      <c r="G744" s="211" t="n"/>
      <c r="H744" s="211" t="n"/>
      <c r="I744" s="211" t="n"/>
      <c r="J744" s="211" t="n"/>
      <c r="K744" s="211" t="n"/>
      <c r="L744" s="211" t="n"/>
      <c r="M744" s="211" t="n"/>
      <c r="N744" s="211" t="n"/>
      <c r="O744" s="211" t="n"/>
      <c r="P744" s="211" t="n"/>
      <c r="Q744" s="211" t="n"/>
    </row>
    <row r="745" ht="15.75" customHeight="1" s="140">
      <c r="A745" s="211" t="n"/>
      <c r="B745" s="211" t="n"/>
      <c r="C745" s="239" t="n"/>
      <c r="D745" s="239" t="n"/>
      <c r="E745" s="239" t="n"/>
      <c r="F745" s="211" t="n"/>
      <c r="G745" s="211" t="n"/>
      <c r="H745" s="211" t="n"/>
      <c r="I745" s="211" t="n"/>
      <c r="J745" s="211" t="n"/>
      <c r="K745" s="211" t="n"/>
      <c r="L745" s="211" t="n"/>
      <c r="M745" s="211" t="n"/>
      <c r="N745" s="211" t="n"/>
      <c r="O745" s="211" t="n"/>
      <c r="P745" s="211" t="n"/>
      <c r="Q745" s="211" t="n"/>
    </row>
    <row r="746" ht="15.75" customHeight="1" s="140">
      <c r="A746" s="211" t="n"/>
      <c r="B746" s="211" t="n"/>
      <c r="C746" s="239" t="n"/>
      <c r="D746" s="239" t="n"/>
      <c r="E746" s="239" t="n"/>
      <c r="F746" s="211" t="n"/>
      <c r="G746" s="211" t="n"/>
      <c r="H746" s="211" t="n"/>
      <c r="I746" s="211" t="n"/>
      <c r="J746" s="211" t="n"/>
      <c r="K746" s="211" t="n"/>
      <c r="L746" s="211" t="n"/>
      <c r="M746" s="211" t="n"/>
      <c r="N746" s="211" t="n"/>
      <c r="O746" s="211" t="n"/>
      <c r="P746" s="211" t="n"/>
      <c r="Q746" s="211" t="n"/>
    </row>
    <row r="747" ht="15.75" customHeight="1" s="140">
      <c r="A747" s="211" t="n"/>
      <c r="B747" s="211" t="n"/>
      <c r="C747" s="239" t="n"/>
      <c r="D747" s="239" t="n"/>
      <c r="E747" s="239" t="n"/>
      <c r="F747" s="211" t="n"/>
      <c r="G747" s="211" t="n"/>
      <c r="H747" s="211" t="n"/>
      <c r="I747" s="211" t="n"/>
      <c r="J747" s="211" t="n"/>
      <c r="K747" s="211" t="n"/>
      <c r="L747" s="211" t="n"/>
      <c r="M747" s="211" t="n"/>
      <c r="N747" s="211" t="n"/>
      <c r="O747" s="211" t="n"/>
      <c r="P747" s="211" t="n"/>
      <c r="Q747" s="211" t="n"/>
    </row>
    <row r="748" ht="15.75" customHeight="1" s="140">
      <c r="A748" s="211" t="n"/>
      <c r="B748" s="211" t="n"/>
      <c r="C748" s="239" t="n"/>
      <c r="D748" s="239" t="n"/>
      <c r="E748" s="239" t="n"/>
      <c r="F748" s="211" t="n"/>
      <c r="G748" s="211" t="n"/>
      <c r="H748" s="211" t="n"/>
      <c r="I748" s="211" t="n"/>
      <c r="J748" s="211" t="n"/>
      <c r="K748" s="211" t="n"/>
      <c r="L748" s="211" t="n"/>
      <c r="M748" s="211" t="n"/>
      <c r="N748" s="211" t="n"/>
      <c r="O748" s="211" t="n"/>
      <c r="P748" s="211" t="n"/>
      <c r="Q748" s="211" t="n"/>
    </row>
    <row r="749" ht="15.75" customHeight="1" s="140">
      <c r="A749" s="211" t="n"/>
      <c r="B749" s="211" t="n"/>
      <c r="C749" s="239" t="n"/>
      <c r="D749" s="239" t="n"/>
      <c r="E749" s="239" t="n"/>
      <c r="F749" s="211" t="n"/>
      <c r="G749" s="211" t="n"/>
      <c r="H749" s="211" t="n"/>
      <c r="I749" s="211" t="n"/>
      <c r="J749" s="211" t="n"/>
      <c r="K749" s="211" t="n"/>
      <c r="L749" s="211" t="n"/>
      <c r="M749" s="211" t="n"/>
      <c r="N749" s="211" t="n"/>
      <c r="O749" s="211" t="n"/>
      <c r="P749" s="211" t="n"/>
      <c r="Q749" s="211" t="n"/>
    </row>
    <row r="750" ht="15.75" customHeight="1" s="140">
      <c r="A750" s="211" t="n"/>
      <c r="B750" s="211" t="n"/>
      <c r="C750" s="239" t="n"/>
      <c r="D750" s="239" t="n"/>
      <c r="E750" s="239" t="n"/>
      <c r="F750" s="211" t="n"/>
      <c r="G750" s="211" t="n"/>
      <c r="H750" s="211" t="n"/>
      <c r="I750" s="211" t="n"/>
      <c r="J750" s="211" t="n"/>
      <c r="K750" s="211" t="n"/>
      <c r="L750" s="211" t="n"/>
      <c r="M750" s="211" t="n"/>
      <c r="N750" s="211" t="n"/>
      <c r="O750" s="211" t="n"/>
      <c r="P750" s="211" t="n"/>
      <c r="Q750" s="211" t="n"/>
    </row>
    <row r="751" ht="15.75" customHeight="1" s="140">
      <c r="A751" s="211" t="n"/>
      <c r="B751" s="211" t="n"/>
      <c r="C751" s="239" t="n"/>
      <c r="D751" s="239" t="n"/>
      <c r="E751" s="239" t="n"/>
      <c r="F751" s="211" t="n"/>
      <c r="G751" s="211" t="n"/>
      <c r="H751" s="211" t="n"/>
      <c r="I751" s="211" t="n"/>
      <c r="J751" s="211" t="n"/>
      <c r="K751" s="211" t="n"/>
      <c r="L751" s="211" t="n"/>
      <c r="M751" s="211" t="n"/>
      <c r="N751" s="211" t="n"/>
      <c r="O751" s="211" t="n"/>
      <c r="P751" s="211" t="n"/>
      <c r="Q751" s="211" t="n"/>
    </row>
    <row r="752" ht="15.75" customHeight="1" s="140">
      <c r="A752" s="211" t="n"/>
      <c r="B752" s="211" t="n"/>
      <c r="C752" s="239" t="n"/>
      <c r="D752" s="239" t="n"/>
      <c r="E752" s="239" t="n"/>
      <c r="F752" s="211" t="n"/>
      <c r="G752" s="211" t="n"/>
      <c r="H752" s="211" t="n"/>
      <c r="I752" s="211" t="n"/>
      <c r="J752" s="211" t="n"/>
      <c r="K752" s="211" t="n"/>
      <c r="L752" s="211" t="n"/>
      <c r="M752" s="211" t="n"/>
      <c r="N752" s="211" t="n"/>
      <c r="O752" s="211" t="n"/>
      <c r="P752" s="211" t="n"/>
      <c r="Q752" s="211" t="n"/>
    </row>
    <row r="753" ht="15.75" customHeight="1" s="140">
      <c r="A753" s="211" t="n"/>
      <c r="B753" s="211" t="n"/>
      <c r="C753" s="239" t="n"/>
      <c r="D753" s="239" t="n"/>
      <c r="E753" s="239" t="n"/>
      <c r="F753" s="211" t="n"/>
      <c r="G753" s="211" t="n"/>
      <c r="H753" s="211" t="n"/>
      <c r="I753" s="211" t="n"/>
      <c r="J753" s="211" t="n"/>
      <c r="K753" s="211" t="n"/>
      <c r="L753" s="211" t="n"/>
      <c r="M753" s="211" t="n"/>
      <c r="N753" s="211" t="n"/>
      <c r="O753" s="211" t="n"/>
      <c r="P753" s="211" t="n"/>
      <c r="Q753" s="211" t="n"/>
    </row>
    <row r="754" ht="15.75" customHeight="1" s="140">
      <c r="A754" s="211" t="n"/>
      <c r="B754" s="211" t="n"/>
      <c r="C754" s="239" t="n"/>
      <c r="D754" s="239" t="n"/>
      <c r="E754" s="239" t="n"/>
      <c r="F754" s="211" t="n"/>
      <c r="G754" s="211" t="n"/>
      <c r="H754" s="211" t="n"/>
      <c r="I754" s="211" t="n"/>
      <c r="J754" s="211" t="n"/>
      <c r="K754" s="211" t="n"/>
      <c r="L754" s="211" t="n"/>
      <c r="M754" s="211" t="n"/>
      <c r="N754" s="211" t="n"/>
      <c r="O754" s="211" t="n"/>
      <c r="P754" s="211" t="n"/>
      <c r="Q754" s="211" t="n"/>
    </row>
    <row r="755" ht="15.75" customHeight="1" s="140">
      <c r="A755" s="211" t="n"/>
      <c r="B755" s="211" t="n"/>
      <c r="C755" s="239" t="n"/>
      <c r="D755" s="239" t="n"/>
      <c r="E755" s="239" t="n"/>
      <c r="F755" s="211" t="n"/>
      <c r="G755" s="211" t="n"/>
      <c r="H755" s="211" t="n"/>
      <c r="I755" s="211" t="n"/>
      <c r="J755" s="211" t="n"/>
      <c r="K755" s="211" t="n"/>
      <c r="L755" s="211" t="n"/>
      <c r="M755" s="211" t="n"/>
      <c r="N755" s="211" t="n"/>
      <c r="O755" s="211" t="n"/>
      <c r="P755" s="211" t="n"/>
      <c r="Q755" s="211" t="n"/>
    </row>
    <row r="756" ht="15.75" customHeight="1" s="140">
      <c r="A756" s="211" t="n"/>
      <c r="B756" s="211" t="n"/>
      <c r="C756" s="239" t="n"/>
      <c r="D756" s="239" t="n"/>
      <c r="E756" s="239" t="n"/>
      <c r="F756" s="211" t="n"/>
      <c r="G756" s="211" t="n"/>
      <c r="H756" s="211" t="n"/>
      <c r="I756" s="211" t="n"/>
      <c r="J756" s="211" t="n"/>
      <c r="K756" s="211" t="n"/>
      <c r="L756" s="211" t="n"/>
      <c r="M756" s="211" t="n"/>
      <c r="N756" s="211" t="n"/>
      <c r="O756" s="211" t="n"/>
      <c r="P756" s="211" t="n"/>
      <c r="Q756" s="211" t="n"/>
    </row>
    <row r="757" ht="15.75" customHeight="1" s="140">
      <c r="A757" s="211" t="n"/>
      <c r="B757" s="211" t="n"/>
      <c r="C757" s="239" t="n"/>
      <c r="D757" s="239" t="n"/>
      <c r="E757" s="239" t="n"/>
      <c r="F757" s="211" t="n"/>
      <c r="G757" s="211" t="n"/>
      <c r="H757" s="211" t="n"/>
      <c r="I757" s="211" t="n"/>
      <c r="J757" s="211" t="n"/>
      <c r="K757" s="211" t="n"/>
      <c r="L757" s="211" t="n"/>
      <c r="M757" s="211" t="n"/>
      <c r="N757" s="211" t="n"/>
      <c r="O757" s="211" t="n"/>
      <c r="P757" s="211" t="n"/>
      <c r="Q757" s="211" t="n"/>
    </row>
    <row r="758" ht="15.75" customHeight="1" s="140">
      <c r="A758" s="211" t="n"/>
      <c r="B758" s="211" t="n"/>
      <c r="C758" s="239" t="n"/>
      <c r="D758" s="239" t="n"/>
      <c r="E758" s="239" t="n"/>
      <c r="F758" s="211" t="n"/>
      <c r="G758" s="211" t="n"/>
      <c r="H758" s="211" t="n"/>
      <c r="I758" s="211" t="n"/>
      <c r="J758" s="211" t="n"/>
      <c r="K758" s="211" t="n"/>
      <c r="L758" s="211" t="n"/>
      <c r="M758" s="211" t="n"/>
      <c r="N758" s="211" t="n"/>
      <c r="O758" s="211" t="n"/>
      <c r="P758" s="211" t="n"/>
      <c r="Q758" s="211" t="n"/>
    </row>
    <row r="759" ht="15.75" customHeight="1" s="140">
      <c r="A759" s="211" t="n"/>
      <c r="B759" s="211" t="n"/>
      <c r="C759" s="239" t="n"/>
      <c r="D759" s="239" t="n"/>
      <c r="E759" s="239" t="n"/>
      <c r="F759" s="211" t="n"/>
      <c r="G759" s="211" t="n"/>
      <c r="H759" s="211" t="n"/>
      <c r="I759" s="211" t="n"/>
      <c r="J759" s="211" t="n"/>
      <c r="K759" s="211" t="n"/>
      <c r="L759" s="211" t="n"/>
      <c r="M759" s="211" t="n"/>
      <c r="N759" s="211" t="n"/>
      <c r="O759" s="211" t="n"/>
      <c r="P759" s="211" t="n"/>
      <c r="Q759" s="211" t="n"/>
    </row>
    <row r="760" ht="15.75" customHeight="1" s="140">
      <c r="A760" s="211" t="n"/>
      <c r="B760" s="211" t="n"/>
      <c r="C760" s="239" t="n"/>
      <c r="D760" s="239" t="n"/>
      <c r="E760" s="239" t="n"/>
      <c r="F760" s="211" t="n"/>
      <c r="G760" s="211" t="n"/>
      <c r="H760" s="211" t="n"/>
      <c r="I760" s="211" t="n"/>
      <c r="J760" s="211" t="n"/>
      <c r="K760" s="211" t="n"/>
      <c r="L760" s="211" t="n"/>
      <c r="M760" s="211" t="n"/>
      <c r="N760" s="211" t="n"/>
      <c r="O760" s="211" t="n"/>
      <c r="P760" s="211" t="n"/>
      <c r="Q760" s="211" t="n"/>
    </row>
    <row r="761" ht="15.75" customHeight="1" s="140">
      <c r="A761" s="211" t="n"/>
      <c r="B761" s="211" t="n"/>
      <c r="C761" s="239" t="n"/>
      <c r="D761" s="239" t="n"/>
      <c r="E761" s="239" t="n"/>
      <c r="F761" s="211" t="n"/>
      <c r="G761" s="211" t="n"/>
      <c r="H761" s="211" t="n"/>
      <c r="I761" s="211" t="n"/>
      <c r="J761" s="211" t="n"/>
      <c r="K761" s="211" t="n"/>
      <c r="L761" s="211" t="n"/>
      <c r="M761" s="211" t="n"/>
      <c r="N761" s="211" t="n"/>
      <c r="O761" s="211" t="n"/>
      <c r="P761" s="211" t="n"/>
      <c r="Q761" s="211" t="n"/>
    </row>
    <row r="762" ht="15.75" customHeight="1" s="140">
      <c r="A762" s="211" t="n"/>
      <c r="B762" s="211" t="n"/>
      <c r="C762" s="239" t="n"/>
      <c r="D762" s="239" t="n"/>
      <c r="E762" s="239" t="n"/>
      <c r="F762" s="211" t="n"/>
      <c r="G762" s="211" t="n"/>
      <c r="H762" s="211" t="n"/>
      <c r="I762" s="211" t="n"/>
      <c r="J762" s="211" t="n"/>
      <c r="K762" s="211" t="n"/>
      <c r="L762" s="211" t="n"/>
      <c r="M762" s="211" t="n"/>
      <c r="N762" s="211" t="n"/>
      <c r="O762" s="211" t="n"/>
      <c r="P762" s="211" t="n"/>
      <c r="Q762" s="211" t="n"/>
    </row>
    <row r="763" ht="15.75" customHeight="1" s="140">
      <c r="A763" s="211" t="n"/>
      <c r="B763" s="211" t="n"/>
      <c r="C763" s="239" t="n"/>
      <c r="D763" s="239" t="n"/>
      <c r="E763" s="239" t="n"/>
      <c r="F763" s="211" t="n"/>
      <c r="G763" s="211" t="n"/>
      <c r="H763" s="211" t="n"/>
      <c r="I763" s="211" t="n"/>
      <c r="J763" s="211" t="n"/>
      <c r="K763" s="211" t="n"/>
      <c r="L763" s="211" t="n"/>
      <c r="M763" s="211" t="n"/>
      <c r="N763" s="211" t="n"/>
      <c r="O763" s="211" t="n"/>
      <c r="P763" s="211" t="n"/>
      <c r="Q763" s="211" t="n"/>
    </row>
    <row r="764" ht="15.75" customHeight="1" s="140">
      <c r="A764" s="211" t="n"/>
      <c r="B764" s="211" t="n"/>
      <c r="C764" s="239" t="n"/>
      <c r="D764" s="239" t="n"/>
      <c r="E764" s="239" t="n"/>
      <c r="F764" s="211" t="n"/>
      <c r="G764" s="211" t="n"/>
      <c r="H764" s="211" t="n"/>
      <c r="I764" s="211" t="n"/>
      <c r="J764" s="211" t="n"/>
      <c r="K764" s="211" t="n"/>
      <c r="L764" s="211" t="n"/>
      <c r="M764" s="211" t="n"/>
      <c r="N764" s="211" t="n"/>
      <c r="O764" s="211" t="n"/>
      <c r="P764" s="211" t="n"/>
      <c r="Q764" s="211" t="n"/>
    </row>
    <row r="765" ht="15.75" customHeight="1" s="140">
      <c r="A765" s="211" t="n"/>
      <c r="B765" s="211" t="n"/>
      <c r="C765" s="239" t="n"/>
      <c r="D765" s="239" t="n"/>
      <c r="E765" s="239" t="n"/>
      <c r="F765" s="211" t="n"/>
      <c r="G765" s="211" t="n"/>
      <c r="H765" s="211" t="n"/>
      <c r="I765" s="211" t="n"/>
      <c r="J765" s="211" t="n"/>
      <c r="K765" s="211" t="n"/>
      <c r="L765" s="211" t="n"/>
      <c r="M765" s="211" t="n"/>
      <c r="N765" s="211" t="n"/>
      <c r="O765" s="211" t="n"/>
      <c r="P765" s="211" t="n"/>
      <c r="Q765" s="211" t="n"/>
    </row>
    <row r="766" ht="15.75" customHeight="1" s="140">
      <c r="A766" s="211" t="n"/>
      <c r="B766" s="211" t="n"/>
      <c r="C766" s="239" t="n"/>
      <c r="D766" s="239" t="n"/>
      <c r="E766" s="239" t="n"/>
      <c r="F766" s="211" t="n"/>
      <c r="G766" s="211" t="n"/>
      <c r="H766" s="211" t="n"/>
      <c r="I766" s="211" t="n"/>
      <c r="J766" s="211" t="n"/>
      <c r="K766" s="211" t="n"/>
      <c r="L766" s="211" t="n"/>
      <c r="M766" s="211" t="n"/>
      <c r="N766" s="211" t="n"/>
      <c r="O766" s="211" t="n"/>
      <c r="P766" s="211" t="n"/>
      <c r="Q766" s="211" t="n"/>
    </row>
    <row r="767" ht="15.75" customHeight="1" s="140">
      <c r="A767" s="211" t="n"/>
      <c r="B767" s="211" t="n"/>
      <c r="C767" s="239" t="n"/>
      <c r="D767" s="239" t="n"/>
      <c r="E767" s="239" t="n"/>
      <c r="F767" s="211" t="n"/>
      <c r="G767" s="211" t="n"/>
      <c r="H767" s="211" t="n"/>
      <c r="I767" s="211" t="n"/>
      <c r="J767" s="211" t="n"/>
      <c r="K767" s="211" t="n"/>
      <c r="L767" s="211" t="n"/>
      <c r="M767" s="211" t="n"/>
      <c r="N767" s="211" t="n"/>
      <c r="O767" s="211" t="n"/>
      <c r="P767" s="211" t="n"/>
      <c r="Q767" s="211" t="n"/>
    </row>
    <row r="768" ht="15.75" customHeight="1" s="140">
      <c r="A768" s="211" t="n"/>
      <c r="B768" s="211" t="n"/>
      <c r="C768" s="239" t="n"/>
      <c r="D768" s="239" t="n"/>
      <c r="E768" s="239" t="n"/>
      <c r="F768" s="211" t="n"/>
      <c r="G768" s="211" t="n"/>
      <c r="H768" s="211" t="n"/>
      <c r="I768" s="211" t="n"/>
      <c r="J768" s="211" t="n"/>
      <c r="K768" s="211" t="n"/>
      <c r="L768" s="211" t="n"/>
      <c r="M768" s="211" t="n"/>
      <c r="N768" s="211" t="n"/>
      <c r="O768" s="211" t="n"/>
      <c r="P768" s="211" t="n"/>
      <c r="Q768" s="211" t="n"/>
    </row>
    <row r="769" ht="15.75" customHeight="1" s="140">
      <c r="A769" s="211" t="n"/>
      <c r="B769" s="211" t="n"/>
      <c r="C769" s="239" t="n"/>
      <c r="D769" s="239" t="n"/>
      <c r="E769" s="239" t="n"/>
      <c r="F769" s="211" t="n"/>
      <c r="G769" s="211" t="n"/>
      <c r="H769" s="211" t="n"/>
      <c r="I769" s="211" t="n"/>
      <c r="J769" s="211" t="n"/>
      <c r="K769" s="211" t="n"/>
      <c r="L769" s="211" t="n"/>
      <c r="M769" s="211" t="n"/>
      <c r="N769" s="211" t="n"/>
      <c r="O769" s="211" t="n"/>
      <c r="P769" s="211" t="n"/>
      <c r="Q769" s="211" t="n"/>
    </row>
    <row r="770" ht="15.75" customHeight="1" s="140">
      <c r="A770" s="211" t="n"/>
      <c r="B770" s="211" t="n"/>
      <c r="C770" s="239" t="n"/>
      <c r="D770" s="239" t="n"/>
      <c r="E770" s="239" t="n"/>
      <c r="F770" s="211" t="n"/>
      <c r="G770" s="211" t="n"/>
      <c r="H770" s="211" t="n"/>
      <c r="I770" s="211" t="n"/>
      <c r="J770" s="211" t="n"/>
      <c r="K770" s="211" t="n"/>
      <c r="L770" s="211" t="n"/>
      <c r="M770" s="211" t="n"/>
      <c r="N770" s="211" t="n"/>
      <c r="O770" s="211" t="n"/>
      <c r="P770" s="211" t="n"/>
      <c r="Q770" s="211" t="n"/>
    </row>
    <row r="771" ht="15.75" customHeight="1" s="140">
      <c r="A771" s="211" t="n"/>
      <c r="B771" s="211" t="n"/>
      <c r="C771" s="239" t="n"/>
      <c r="D771" s="239" t="n"/>
      <c r="E771" s="239" t="n"/>
      <c r="F771" s="211" t="n"/>
      <c r="G771" s="211" t="n"/>
      <c r="H771" s="211" t="n"/>
      <c r="I771" s="211" t="n"/>
      <c r="J771" s="211" t="n"/>
      <c r="K771" s="211" t="n"/>
      <c r="L771" s="211" t="n"/>
      <c r="M771" s="211" t="n"/>
      <c r="N771" s="211" t="n"/>
      <c r="O771" s="211" t="n"/>
      <c r="P771" s="211" t="n"/>
      <c r="Q771" s="211" t="n"/>
    </row>
    <row r="772" ht="15.75" customHeight="1" s="140">
      <c r="A772" s="211" t="n"/>
      <c r="B772" s="211" t="n"/>
      <c r="C772" s="239" t="n"/>
      <c r="D772" s="239" t="n"/>
      <c r="E772" s="239" t="n"/>
      <c r="F772" s="211" t="n"/>
      <c r="G772" s="211" t="n"/>
      <c r="H772" s="211" t="n"/>
      <c r="I772" s="211" t="n"/>
      <c r="J772" s="211" t="n"/>
      <c r="K772" s="211" t="n"/>
      <c r="L772" s="211" t="n"/>
      <c r="M772" s="211" t="n"/>
      <c r="N772" s="211" t="n"/>
      <c r="O772" s="211" t="n"/>
      <c r="P772" s="211" t="n"/>
      <c r="Q772" s="211" t="n"/>
    </row>
    <row r="773" ht="15.75" customHeight="1" s="140">
      <c r="A773" s="211" t="n"/>
      <c r="B773" s="211" t="n"/>
      <c r="C773" s="239" t="n"/>
      <c r="D773" s="239" t="n"/>
      <c r="E773" s="239" t="n"/>
      <c r="F773" s="211" t="n"/>
      <c r="G773" s="211" t="n"/>
      <c r="H773" s="211" t="n"/>
      <c r="I773" s="211" t="n"/>
      <c r="J773" s="211" t="n"/>
      <c r="K773" s="211" t="n"/>
      <c r="L773" s="211" t="n"/>
      <c r="M773" s="211" t="n"/>
      <c r="N773" s="211" t="n"/>
      <c r="O773" s="211" t="n"/>
      <c r="P773" s="211" t="n"/>
      <c r="Q773" s="211" t="n"/>
    </row>
    <row r="774" ht="15.75" customHeight="1" s="140">
      <c r="A774" s="211" t="n"/>
      <c r="B774" s="211" t="n"/>
      <c r="C774" s="239" t="n"/>
      <c r="D774" s="239" t="n"/>
      <c r="E774" s="239" t="n"/>
      <c r="F774" s="211" t="n"/>
      <c r="G774" s="211" t="n"/>
      <c r="H774" s="211" t="n"/>
      <c r="I774" s="211" t="n"/>
      <c r="J774" s="211" t="n"/>
      <c r="K774" s="211" t="n"/>
      <c r="L774" s="211" t="n"/>
      <c r="M774" s="211" t="n"/>
      <c r="N774" s="211" t="n"/>
      <c r="O774" s="211" t="n"/>
      <c r="P774" s="211" t="n"/>
      <c r="Q774" s="211" t="n"/>
    </row>
    <row r="775" ht="15.75" customHeight="1" s="140">
      <c r="A775" s="211" t="n"/>
      <c r="B775" s="211" t="n"/>
      <c r="C775" s="239" t="n"/>
      <c r="D775" s="239" t="n"/>
      <c r="E775" s="239" t="n"/>
      <c r="F775" s="211" t="n"/>
      <c r="G775" s="211" t="n"/>
      <c r="H775" s="211" t="n"/>
      <c r="I775" s="211" t="n"/>
      <c r="J775" s="211" t="n"/>
      <c r="K775" s="211" t="n"/>
      <c r="L775" s="211" t="n"/>
      <c r="M775" s="211" t="n"/>
      <c r="N775" s="211" t="n"/>
      <c r="O775" s="211" t="n"/>
      <c r="P775" s="211" t="n"/>
      <c r="Q775" s="211" t="n"/>
    </row>
    <row r="776" ht="15.75" customHeight="1" s="140">
      <c r="A776" s="211" t="n"/>
      <c r="B776" s="211" t="n"/>
      <c r="C776" s="239" t="n"/>
      <c r="D776" s="239" t="n"/>
      <c r="E776" s="239" t="n"/>
      <c r="F776" s="211" t="n"/>
      <c r="G776" s="211" t="n"/>
      <c r="H776" s="211" t="n"/>
      <c r="I776" s="211" t="n"/>
      <c r="J776" s="211" t="n"/>
      <c r="K776" s="211" t="n"/>
      <c r="L776" s="211" t="n"/>
      <c r="M776" s="211" t="n"/>
      <c r="N776" s="211" t="n"/>
      <c r="O776" s="211" t="n"/>
      <c r="P776" s="211" t="n"/>
      <c r="Q776" s="211" t="n"/>
    </row>
    <row r="777" ht="15.75" customHeight="1" s="140">
      <c r="A777" s="211" t="n"/>
      <c r="B777" s="211" t="n"/>
      <c r="C777" s="239" t="n"/>
      <c r="D777" s="239" t="n"/>
      <c r="E777" s="239" t="n"/>
      <c r="F777" s="211" t="n"/>
      <c r="G777" s="211" t="n"/>
      <c r="H777" s="211" t="n"/>
      <c r="I777" s="211" t="n"/>
      <c r="J777" s="211" t="n"/>
      <c r="K777" s="211" t="n"/>
      <c r="L777" s="211" t="n"/>
      <c r="M777" s="211" t="n"/>
      <c r="N777" s="211" t="n"/>
      <c r="O777" s="211" t="n"/>
      <c r="P777" s="211" t="n"/>
      <c r="Q777" s="211" t="n"/>
    </row>
    <row r="778" ht="15.75" customHeight="1" s="140">
      <c r="A778" s="211" t="n"/>
      <c r="B778" s="211" t="n"/>
      <c r="C778" s="239" t="n"/>
      <c r="D778" s="239" t="n"/>
      <c r="E778" s="239" t="n"/>
      <c r="F778" s="211" t="n"/>
      <c r="G778" s="211" t="n"/>
      <c r="H778" s="211" t="n"/>
      <c r="I778" s="211" t="n"/>
      <c r="J778" s="211" t="n"/>
      <c r="K778" s="211" t="n"/>
      <c r="L778" s="211" t="n"/>
      <c r="M778" s="211" t="n"/>
      <c r="N778" s="211" t="n"/>
      <c r="O778" s="211" t="n"/>
      <c r="P778" s="211" t="n"/>
      <c r="Q778" s="211" t="n"/>
    </row>
    <row r="779" ht="15.75" customHeight="1" s="140">
      <c r="A779" s="211" t="n"/>
      <c r="B779" s="211" t="n"/>
      <c r="C779" s="239" t="n"/>
      <c r="D779" s="239" t="n"/>
      <c r="E779" s="239" t="n"/>
      <c r="F779" s="211" t="n"/>
      <c r="G779" s="211" t="n"/>
      <c r="H779" s="211" t="n"/>
      <c r="I779" s="211" t="n"/>
      <c r="J779" s="211" t="n"/>
      <c r="K779" s="211" t="n"/>
      <c r="L779" s="211" t="n"/>
      <c r="M779" s="211" t="n"/>
      <c r="N779" s="211" t="n"/>
      <c r="O779" s="211" t="n"/>
      <c r="P779" s="211" t="n"/>
      <c r="Q779" s="211" t="n"/>
    </row>
    <row r="780" ht="15.75" customHeight="1" s="140">
      <c r="A780" s="211" t="n"/>
      <c r="B780" s="211" t="n"/>
      <c r="C780" s="239" t="n"/>
      <c r="D780" s="239" t="n"/>
      <c r="E780" s="239" t="n"/>
      <c r="F780" s="211" t="n"/>
      <c r="G780" s="211" t="n"/>
      <c r="H780" s="211" t="n"/>
      <c r="I780" s="211" t="n"/>
      <c r="J780" s="211" t="n"/>
      <c r="K780" s="211" t="n"/>
      <c r="L780" s="211" t="n"/>
      <c r="M780" s="211" t="n"/>
      <c r="N780" s="211" t="n"/>
      <c r="O780" s="211" t="n"/>
      <c r="P780" s="211" t="n"/>
      <c r="Q780" s="211" t="n"/>
    </row>
    <row r="781" ht="15.75" customHeight="1" s="140">
      <c r="A781" s="211" t="n"/>
      <c r="B781" s="211" t="n"/>
      <c r="C781" s="239" t="n"/>
      <c r="D781" s="239" t="n"/>
      <c r="E781" s="239" t="n"/>
      <c r="F781" s="211" t="n"/>
      <c r="G781" s="211" t="n"/>
      <c r="H781" s="211" t="n"/>
      <c r="I781" s="211" t="n"/>
      <c r="J781" s="211" t="n"/>
      <c r="K781" s="211" t="n"/>
      <c r="L781" s="211" t="n"/>
      <c r="M781" s="211" t="n"/>
      <c r="N781" s="211" t="n"/>
      <c r="O781" s="211" t="n"/>
      <c r="P781" s="211" t="n"/>
      <c r="Q781" s="211" t="n"/>
    </row>
    <row r="782" ht="15.75" customHeight="1" s="140">
      <c r="A782" s="211" t="n"/>
      <c r="B782" s="211" t="n"/>
      <c r="C782" s="239" t="n"/>
      <c r="D782" s="239" t="n"/>
      <c r="E782" s="239" t="n"/>
      <c r="F782" s="211" t="n"/>
      <c r="G782" s="211" t="n"/>
      <c r="H782" s="211" t="n"/>
      <c r="I782" s="211" t="n"/>
      <c r="J782" s="211" t="n"/>
      <c r="K782" s="211" t="n"/>
      <c r="L782" s="211" t="n"/>
      <c r="M782" s="211" t="n"/>
      <c r="N782" s="211" t="n"/>
      <c r="O782" s="211" t="n"/>
      <c r="P782" s="211" t="n"/>
      <c r="Q782" s="211" t="n"/>
    </row>
    <row r="783" ht="15.75" customHeight="1" s="140">
      <c r="A783" s="211" t="n"/>
      <c r="B783" s="211" t="n"/>
      <c r="C783" s="239" t="n"/>
      <c r="D783" s="239" t="n"/>
      <c r="E783" s="239" t="n"/>
      <c r="F783" s="211" t="n"/>
      <c r="G783" s="211" t="n"/>
      <c r="H783" s="211" t="n"/>
      <c r="I783" s="211" t="n"/>
      <c r="J783" s="211" t="n"/>
      <c r="K783" s="211" t="n"/>
      <c r="L783" s="211" t="n"/>
      <c r="M783" s="211" t="n"/>
      <c r="N783" s="211" t="n"/>
      <c r="O783" s="211" t="n"/>
      <c r="P783" s="211" t="n"/>
      <c r="Q783" s="211" t="n"/>
    </row>
    <row r="784" ht="15.75" customHeight="1" s="140">
      <c r="A784" s="211" t="n"/>
      <c r="B784" s="211" t="n"/>
      <c r="C784" s="239" t="n"/>
      <c r="D784" s="239" t="n"/>
      <c r="E784" s="239" t="n"/>
      <c r="F784" s="211" t="n"/>
      <c r="G784" s="211" t="n"/>
      <c r="H784" s="211" t="n"/>
      <c r="I784" s="211" t="n"/>
      <c r="J784" s="211" t="n"/>
      <c r="K784" s="211" t="n"/>
      <c r="L784" s="211" t="n"/>
      <c r="M784" s="211" t="n"/>
      <c r="N784" s="211" t="n"/>
      <c r="O784" s="211" t="n"/>
      <c r="P784" s="211" t="n"/>
      <c r="Q784" s="211" t="n"/>
    </row>
    <row r="785" ht="15.75" customHeight="1" s="140">
      <c r="A785" s="211" t="n"/>
      <c r="B785" s="211" t="n"/>
      <c r="C785" s="239" t="n"/>
      <c r="D785" s="239" t="n"/>
      <c r="E785" s="239" t="n"/>
      <c r="F785" s="211" t="n"/>
      <c r="G785" s="211" t="n"/>
      <c r="H785" s="211" t="n"/>
      <c r="I785" s="211" t="n"/>
      <c r="J785" s="211" t="n"/>
      <c r="K785" s="211" t="n"/>
      <c r="L785" s="211" t="n"/>
      <c r="M785" s="211" t="n"/>
      <c r="N785" s="211" t="n"/>
      <c r="O785" s="211" t="n"/>
      <c r="P785" s="211" t="n"/>
      <c r="Q785" s="211" t="n"/>
    </row>
    <row r="786" ht="15.75" customHeight="1" s="140">
      <c r="A786" s="211" t="n"/>
      <c r="B786" s="211" t="n"/>
      <c r="C786" s="239" t="n"/>
      <c r="D786" s="239" t="n"/>
      <c r="E786" s="239" t="n"/>
      <c r="F786" s="211" t="n"/>
      <c r="G786" s="211" t="n"/>
      <c r="H786" s="211" t="n"/>
      <c r="I786" s="211" t="n"/>
      <c r="J786" s="211" t="n"/>
      <c r="K786" s="211" t="n"/>
      <c r="L786" s="211" t="n"/>
      <c r="M786" s="211" t="n"/>
      <c r="N786" s="211" t="n"/>
      <c r="O786" s="211" t="n"/>
      <c r="P786" s="211" t="n"/>
      <c r="Q786" s="211" t="n"/>
    </row>
    <row r="787" ht="15.75" customHeight="1" s="140">
      <c r="A787" s="211" t="n"/>
      <c r="B787" s="211" t="n"/>
      <c r="C787" s="239" t="n"/>
      <c r="D787" s="239" t="n"/>
      <c r="E787" s="239" t="n"/>
      <c r="F787" s="211" t="n"/>
      <c r="G787" s="211" t="n"/>
      <c r="H787" s="211" t="n"/>
      <c r="I787" s="211" t="n"/>
      <c r="J787" s="211" t="n"/>
      <c r="K787" s="211" t="n"/>
      <c r="L787" s="211" t="n"/>
      <c r="M787" s="211" t="n"/>
      <c r="N787" s="211" t="n"/>
      <c r="O787" s="211" t="n"/>
      <c r="P787" s="211" t="n"/>
      <c r="Q787" s="211" t="n"/>
    </row>
    <row r="788" ht="15.75" customHeight="1" s="140">
      <c r="A788" s="211" t="n"/>
      <c r="B788" s="211" t="n"/>
      <c r="C788" s="239" t="n"/>
      <c r="D788" s="239" t="n"/>
      <c r="E788" s="239" t="n"/>
      <c r="F788" s="211" t="n"/>
      <c r="G788" s="211" t="n"/>
      <c r="H788" s="211" t="n"/>
      <c r="I788" s="211" t="n"/>
      <c r="J788" s="211" t="n"/>
      <c r="K788" s="211" t="n"/>
      <c r="L788" s="211" t="n"/>
      <c r="M788" s="211" t="n"/>
      <c r="N788" s="211" t="n"/>
      <c r="O788" s="211" t="n"/>
      <c r="P788" s="211" t="n"/>
      <c r="Q788" s="211" t="n"/>
    </row>
    <row r="789" ht="15.75" customHeight="1" s="140">
      <c r="A789" s="211" t="n"/>
      <c r="B789" s="211" t="n"/>
      <c r="C789" s="239" t="n"/>
      <c r="D789" s="239" t="n"/>
      <c r="E789" s="239" t="n"/>
      <c r="F789" s="211" t="n"/>
      <c r="G789" s="211" t="n"/>
      <c r="H789" s="211" t="n"/>
      <c r="I789" s="211" t="n"/>
      <c r="J789" s="211" t="n"/>
      <c r="K789" s="211" t="n"/>
      <c r="L789" s="211" t="n"/>
      <c r="M789" s="211" t="n"/>
      <c r="N789" s="211" t="n"/>
      <c r="O789" s="211" t="n"/>
      <c r="P789" s="211" t="n"/>
      <c r="Q789" s="211" t="n"/>
    </row>
    <row r="790" ht="15.75" customHeight="1" s="140">
      <c r="A790" s="211" t="n"/>
      <c r="B790" s="211" t="n"/>
      <c r="C790" s="239" t="n"/>
      <c r="D790" s="239" t="n"/>
      <c r="E790" s="239" t="n"/>
      <c r="F790" s="211" t="n"/>
      <c r="G790" s="211" t="n"/>
      <c r="H790" s="211" t="n"/>
      <c r="I790" s="211" t="n"/>
      <c r="J790" s="211" t="n"/>
      <c r="K790" s="211" t="n"/>
      <c r="L790" s="211" t="n"/>
      <c r="M790" s="211" t="n"/>
      <c r="N790" s="211" t="n"/>
      <c r="O790" s="211" t="n"/>
      <c r="P790" s="211" t="n"/>
      <c r="Q790" s="211" t="n"/>
    </row>
    <row r="791" ht="15.75" customHeight="1" s="140">
      <c r="A791" s="211" t="n"/>
      <c r="B791" s="211" t="n"/>
      <c r="C791" s="239" t="n"/>
      <c r="D791" s="239" t="n"/>
      <c r="E791" s="239" t="n"/>
      <c r="F791" s="211" t="n"/>
      <c r="G791" s="211" t="n"/>
      <c r="H791" s="211" t="n"/>
      <c r="I791" s="211" t="n"/>
      <c r="J791" s="211" t="n"/>
      <c r="K791" s="211" t="n"/>
      <c r="L791" s="211" t="n"/>
      <c r="M791" s="211" t="n"/>
      <c r="N791" s="211" t="n"/>
      <c r="O791" s="211" t="n"/>
      <c r="P791" s="211" t="n"/>
      <c r="Q791" s="211" t="n"/>
    </row>
    <row r="792" ht="15.75" customHeight="1" s="140">
      <c r="A792" s="211" t="n"/>
      <c r="B792" s="211" t="n"/>
      <c r="C792" s="239" t="n"/>
      <c r="D792" s="239" t="n"/>
      <c r="E792" s="239" t="n"/>
      <c r="F792" s="211" t="n"/>
      <c r="G792" s="211" t="n"/>
      <c r="H792" s="211" t="n"/>
      <c r="I792" s="211" t="n"/>
      <c r="J792" s="211" t="n"/>
      <c r="K792" s="211" t="n"/>
      <c r="L792" s="211" t="n"/>
      <c r="M792" s="211" t="n"/>
      <c r="N792" s="211" t="n"/>
      <c r="O792" s="211" t="n"/>
      <c r="P792" s="211" t="n"/>
      <c r="Q792" s="211" t="n"/>
    </row>
    <row r="793" ht="15.75" customHeight="1" s="140">
      <c r="A793" s="211" t="n"/>
      <c r="B793" s="211" t="n"/>
      <c r="C793" s="239" t="n"/>
      <c r="D793" s="239" t="n"/>
      <c r="E793" s="239" t="n"/>
      <c r="F793" s="211" t="n"/>
      <c r="G793" s="211" t="n"/>
      <c r="H793" s="211" t="n"/>
      <c r="I793" s="211" t="n"/>
      <c r="J793" s="211" t="n"/>
      <c r="K793" s="211" t="n"/>
      <c r="L793" s="211" t="n"/>
      <c r="M793" s="211" t="n"/>
      <c r="N793" s="211" t="n"/>
      <c r="O793" s="211" t="n"/>
      <c r="P793" s="211" t="n"/>
      <c r="Q793" s="211" t="n"/>
    </row>
    <row r="794" ht="15.75" customHeight="1" s="140">
      <c r="A794" s="211" t="n"/>
      <c r="B794" s="211" t="n"/>
      <c r="C794" s="239" t="n"/>
      <c r="D794" s="239" t="n"/>
      <c r="E794" s="239" t="n"/>
      <c r="F794" s="211" t="n"/>
      <c r="G794" s="211" t="n"/>
      <c r="H794" s="211" t="n"/>
      <c r="I794" s="211" t="n"/>
      <c r="J794" s="211" t="n"/>
      <c r="K794" s="211" t="n"/>
      <c r="L794" s="211" t="n"/>
      <c r="M794" s="211" t="n"/>
      <c r="N794" s="211" t="n"/>
      <c r="O794" s="211" t="n"/>
      <c r="P794" s="211" t="n"/>
      <c r="Q794" s="211" t="n"/>
    </row>
    <row r="795" ht="15.75" customHeight="1" s="140">
      <c r="A795" s="211" t="n"/>
      <c r="B795" s="211" t="n"/>
      <c r="C795" s="239" t="n"/>
      <c r="D795" s="239" t="n"/>
      <c r="E795" s="239" t="n"/>
      <c r="F795" s="211" t="n"/>
      <c r="G795" s="211" t="n"/>
      <c r="H795" s="211" t="n"/>
      <c r="I795" s="211" t="n"/>
      <c r="J795" s="211" t="n"/>
      <c r="K795" s="211" t="n"/>
      <c r="L795" s="211" t="n"/>
      <c r="M795" s="211" t="n"/>
      <c r="N795" s="211" t="n"/>
      <c r="O795" s="211" t="n"/>
      <c r="P795" s="211" t="n"/>
      <c r="Q795" s="211" t="n"/>
    </row>
    <row r="796" ht="15.75" customHeight="1" s="140">
      <c r="A796" s="211" t="n"/>
      <c r="B796" s="211" t="n"/>
      <c r="C796" s="239" t="n"/>
      <c r="D796" s="239" t="n"/>
      <c r="E796" s="239" t="n"/>
      <c r="F796" s="211" t="n"/>
      <c r="G796" s="211" t="n"/>
      <c r="H796" s="211" t="n"/>
      <c r="I796" s="211" t="n"/>
      <c r="J796" s="211" t="n"/>
      <c r="K796" s="211" t="n"/>
      <c r="L796" s="211" t="n"/>
      <c r="M796" s="211" t="n"/>
      <c r="N796" s="211" t="n"/>
      <c r="O796" s="211" t="n"/>
      <c r="P796" s="211" t="n"/>
      <c r="Q796" s="211" t="n"/>
    </row>
    <row r="797" ht="15.75" customHeight="1" s="140">
      <c r="A797" s="211" t="n"/>
      <c r="B797" s="211" t="n"/>
      <c r="C797" s="239" t="n"/>
      <c r="D797" s="239" t="n"/>
      <c r="E797" s="239" t="n"/>
      <c r="F797" s="211" t="n"/>
      <c r="G797" s="211" t="n"/>
      <c r="H797" s="211" t="n"/>
      <c r="I797" s="211" t="n"/>
      <c r="J797" s="211" t="n"/>
      <c r="K797" s="211" t="n"/>
      <c r="L797" s="211" t="n"/>
      <c r="M797" s="211" t="n"/>
      <c r="N797" s="211" t="n"/>
      <c r="O797" s="211" t="n"/>
      <c r="P797" s="211" t="n"/>
      <c r="Q797" s="211" t="n"/>
    </row>
    <row r="798" ht="15.75" customHeight="1" s="140">
      <c r="A798" s="211" t="n"/>
      <c r="B798" s="211" t="n"/>
      <c r="C798" s="239" t="n"/>
      <c r="D798" s="239" t="n"/>
      <c r="E798" s="239" t="n"/>
      <c r="F798" s="211" t="n"/>
      <c r="G798" s="211" t="n"/>
      <c r="H798" s="211" t="n"/>
      <c r="I798" s="211" t="n"/>
      <c r="J798" s="211" t="n"/>
      <c r="K798" s="211" t="n"/>
      <c r="L798" s="211" t="n"/>
      <c r="M798" s="211" t="n"/>
      <c r="N798" s="211" t="n"/>
      <c r="O798" s="211" t="n"/>
      <c r="P798" s="211" t="n"/>
      <c r="Q798" s="211" t="n"/>
    </row>
    <row r="799" ht="15.75" customHeight="1" s="140">
      <c r="A799" s="211" t="n"/>
      <c r="B799" s="211" t="n"/>
      <c r="C799" s="239" t="n"/>
      <c r="D799" s="239" t="n"/>
      <c r="E799" s="239" t="n"/>
      <c r="F799" s="211" t="n"/>
      <c r="G799" s="211" t="n"/>
      <c r="H799" s="211" t="n"/>
      <c r="I799" s="211" t="n"/>
      <c r="J799" s="211" t="n"/>
      <c r="K799" s="211" t="n"/>
      <c r="L799" s="211" t="n"/>
      <c r="M799" s="211" t="n"/>
      <c r="N799" s="211" t="n"/>
      <c r="O799" s="211" t="n"/>
      <c r="P799" s="211" t="n"/>
      <c r="Q799" s="211" t="n"/>
    </row>
    <row r="800" ht="15.75" customHeight="1" s="140">
      <c r="A800" s="211" t="n"/>
      <c r="B800" s="211" t="n"/>
      <c r="C800" s="239" t="n"/>
      <c r="D800" s="239" t="n"/>
      <c r="E800" s="239" t="n"/>
      <c r="F800" s="211" t="n"/>
      <c r="G800" s="211" t="n"/>
      <c r="H800" s="211" t="n"/>
      <c r="I800" s="211" t="n"/>
      <c r="J800" s="211" t="n"/>
      <c r="K800" s="211" t="n"/>
      <c r="L800" s="211" t="n"/>
      <c r="M800" s="211" t="n"/>
      <c r="N800" s="211" t="n"/>
      <c r="O800" s="211" t="n"/>
      <c r="P800" s="211" t="n"/>
      <c r="Q800" s="211" t="n"/>
    </row>
    <row r="801" ht="15.75" customHeight="1" s="140">
      <c r="A801" s="211" t="n"/>
      <c r="B801" s="211" t="n"/>
      <c r="C801" s="239" t="n"/>
      <c r="D801" s="239" t="n"/>
      <c r="E801" s="239" t="n"/>
      <c r="F801" s="211" t="n"/>
      <c r="G801" s="211" t="n"/>
      <c r="H801" s="211" t="n"/>
      <c r="I801" s="211" t="n"/>
      <c r="J801" s="211" t="n"/>
      <c r="K801" s="211" t="n"/>
      <c r="L801" s="211" t="n"/>
      <c r="M801" s="211" t="n"/>
      <c r="N801" s="211" t="n"/>
      <c r="O801" s="211" t="n"/>
      <c r="P801" s="211" t="n"/>
      <c r="Q801" s="211" t="n"/>
    </row>
    <row r="802" ht="15.75" customHeight="1" s="140">
      <c r="A802" s="211" t="n"/>
      <c r="B802" s="211" t="n"/>
      <c r="C802" s="239" t="n"/>
      <c r="D802" s="239" t="n"/>
      <c r="E802" s="239" t="n"/>
      <c r="F802" s="211" t="n"/>
      <c r="G802" s="211" t="n"/>
      <c r="H802" s="211" t="n"/>
      <c r="I802" s="211" t="n"/>
      <c r="J802" s="211" t="n"/>
      <c r="K802" s="211" t="n"/>
      <c r="L802" s="211" t="n"/>
      <c r="M802" s="211" t="n"/>
      <c r="N802" s="211" t="n"/>
      <c r="O802" s="211" t="n"/>
      <c r="P802" s="211" t="n"/>
      <c r="Q802" s="211" t="n"/>
    </row>
    <row r="803" ht="15.75" customHeight="1" s="140">
      <c r="A803" s="211" t="n"/>
      <c r="B803" s="211" t="n"/>
      <c r="C803" s="239" t="n"/>
      <c r="D803" s="239" t="n"/>
      <c r="E803" s="239" t="n"/>
      <c r="F803" s="211" t="n"/>
      <c r="G803" s="211" t="n"/>
      <c r="H803" s="211" t="n"/>
      <c r="I803" s="211" t="n"/>
      <c r="J803" s="211" t="n"/>
      <c r="K803" s="211" t="n"/>
      <c r="L803" s="211" t="n"/>
      <c r="M803" s="211" t="n"/>
      <c r="N803" s="211" t="n"/>
      <c r="O803" s="211" t="n"/>
      <c r="P803" s="211" t="n"/>
      <c r="Q803" s="211" t="n"/>
    </row>
    <row r="804" ht="15.75" customHeight="1" s="140">
      <c r="A804" s="211" t="n"/>
      <c r="B804" s="211" t="n"/>
      <c r="C804" s="239" t="n"/>
      <c r="D804" s="239" t="n"/>
      <c r="E804" s="239" t="n"/>
      <c r="F804" s="211" t="n"/>
      <c r="G804" s="211" t="n"/>
      <c r="H804" s="211" t="n"/>
      <c r="I804" s="211" t="n"/>
      <c r="J804" s="211" t="n"/>
      <c r="K804" s="211" t="n"/>
      <c r="L804" s="211" t="n"/>
      <c r="M804" s="211" t="n"/>
      <c r="N804" s="211" t="n"/>
      <c r="O804" s="211" t="n"/>
      <c r="P804" s="211" t="n"/>
      <c r="Q804" s="211" t="n"/>
    </row>
    <row r="805" ht="15.75" customHeight="1" s="140">
      <c r="A805" s="211" t="n"/>
      <c r="B805" s="211" t="n"/>
      <c r="C805" s="239" t="n"/>
      <c r="D805" s="239" t="n"/>
      <c r="E805" s="239" t="n"/>
      <c r="F805" s="211" t="n"/>
      <c r="G805" s="211" t="n"/>
      <c r="H805" s="211" t="n"/>
      <c r="I805" s="211" t="n"/>
      <c r="J805" s="211" t="n"/>
      <c r="K805" s="211" t="n"/>
      <c r="L805" s="211" t="n"/>
      <c r="M805" s="211" t="n"/>
      <c r="N805" s="211" t="n"/>
      <c r="O805" s="211" t="n"/>
      <c r="P805" s="211" t="n"/>
      <c r="Q805" s="211" t="n"/>
    </row>
    <row r="806" ht="15.75" customHeight="1" s="140">
      <c r="A806" s="211" t="n"/>
      <c r="B806" s="211" t="n"/>
      <c r="C806" s="239" t="n"/>
      <c r="D806" s="239" t="n"/>
      <c r="E806" s="239" t="n"/>
      <c r="F806" s="211" t="n"/>
      <c r="G806" s="211" t="n"/>
      <c r="H806" s="211" t="n"/>
      <c r="I806" s="211" t="n"/>
      <c r="J806" s="211" t="n"/>
      <c r="K806" s="211" t="n"/>
      <c r="L806" s="211" t="n"/>
      <c r="M806" s="211" t="n"/>
      <c r="N806" s="211" t="n"/>
      <c r="O806" s="211" t="n"/>
      <c r="P806" s="211" t="n"/>
      <c r="Q806" s="211" t="n"/>
    </row>
    <row r="807" ht="15.75" customHeight="1" s="140">
      <c r="A807" s="211" t="n"/>
      <c r="B807" s="211" t="n"/>
      <c r="C807" s="239" t="n"/>
      <c r="D807" s="239" t="n"/>
      <c r="E807" s="239" t="n"/>
      <c r="F807" s="211" t="n"/>
      <c r="G807" s="211" t="n"/>
      <c r="H807" s="211" t="n"/>
      <c r="I807" s="211" t="n"/>
      <c r="J807" s="211" t="n"/>
      <c r="K807" s="211" t="n"/>
      <c r="L807" s="211" t="n"/>
      <c r="M807" s="211" t="n"/>
      <c r="N807" s="211" t="n"/>
      <c r="O807" s="211" t="n"/>
      <c r="P807" s="211" t="n"/>
      <c r="Q807" s="211" t="n"/>
    </row>
    <row r="808" ht="15.75" customHeight="1" s="140">
      <c r="A808" s="211" t="n"/>
      <c r="B808" s="211" t="n"/>
      <c r="C808" s="239" t="n"/>
      <c r="D808" s="239" t="n"/>
      <c r="E808" s="239" t="n"/>
      <c r="F808" s="211" t="n"/>
      <c r="G808" s="211" t="n"/>
      <c r="H808" s="211" t="n"/>
      <c r="I808" s="211" t="n"/>
      <c r="J808" s="211" t="n"/>
      <c r="K808" s="211" t="n"/>
      <c r="L808" s="211" t="n"/>
      <c r="M808" s="211" t="n"/>
      <c r="N808" s="211" t="n"/>
      <c r="O808" s="211" t="n"/>
      <c r="P808" s="211" t="n"/>
      <c r="Q808" s="211" t="n"/>
    </row>
    <row r="809" ht="15.75" customHeight="1" s="140">
      <c r="A809" s="211" t="n"/>
      <c r="B809" s="211" t="n"/>
      <c r="C809" s="239" t="n"/>
      <c r="D809" s="239" t="n"/>
      <c r="E809" s="239" t="n"/>
      <c r="F809" s="211" t="n"/>
      <c r="G809" s="211" t="n"/>
      <c r="H809" s="211" t="n"/>
      <c r="I809" s="211" t="n"/>
      <c r="J809" s="211" t="n"/>
      <c r="K809" s="211" t="n"/>
      <c r="L809" s="211" t="n"/>
      <c r="M809" s="211" t="n"/>
      <c r="N809" s="211" t="n"/>
      <c r="O809" s="211" t="n"/>
      <c r="P809" s="211" t="n"/>
      <c r="Q809" s="211" t="n"/>
    </row>
    <row r="810" ht="15.75" customHeight="1" s="140">
      <c r="A810" s="211" t="n"/>
      <c r="B810" s="211" t="n"/>
      <c r="C810" s="239" t="n"/>
      <c r="D810" s="239" t="n"/>
      <c r="E810" s="239" t="n"/>
      <c r="F810" s="211" t="n"/>
      <c r="G810" s="211" t="n"/>
      <c r="H810" s="211" t="n"/>
      <c r="I810" s="211" t="n"/>
      <c r="J810" s="211" t="n"/>
      <c r="K810" s="211" t="n"/>
      <c r="L810" s="211" t="n"/>
      <c r="M810" s="211" t="n"/>
      <c r="N810" s="211" t="n"/>
      <c r="O810" s="211" t="n"/>
      <c r="P810" s="211" t="n"/>
      <c r="Q810" s="211" t="n"/>
    </row>
    <row r="811" ht="15.75" customHeight="1" s="140">
      <c r="A811" s="211" t="n"/>
      <c r="B811" s="211" t="n"/>
      <c r="C811" s="239" t="n"/>
      <c r="D811" s="239" t="n"/>
      <c r="E811" s="239" t="n"/>
      <c r="F811" s="211" t="n"/>
      <c r="G811" s="211" t="n"/>
      <c r="H811" s="211" t="n"/>
      <c r="I811" s="211" t="n"/>
      <c r="J811" s="211" t="n"/>
      <c r="K811" s="211" t="n"/>
      <c r="L811" s="211" t="n"/>
      <c r="M811" s="211" t="n"/>
      <c r="N811" s="211" t="n"/>
      <c r="O811" s="211" t="n"/>
      <c r="P811" s="211" t="n"/>
      <c r="Q811" s="211" t="n"/>
    </row>
    <row r="812" ht="15.75" customHeight="1" s="140">
      <c r="A812" s="211" t="n"/>
      <c r="B812" s="211" t="n"/>
      <c r="C812" s="239" t="n"/>
      <c r="D812" s="239" t="n"/>
      <c r="E812" s="239" t="n"/>
      <c r="F812" s="211" t="n"/>
      <c r="G812" s="211" t="n"/>
      <c r="H812" s="211" t="n"/>
      <c r="I812" s="211" t="n"/>
      <c r="J812" s="211" t="n"/>
      <c r="K812" s="211" t="n"/>
      <c r="L812" s="211" t="n"/>
      <c r="M812" s="211" t="n"/>
      <c r="N812" s="211" t="n"/>
      <c r="O812" s="211" t="n"/>
      <c r="P812" s="211" t="n"/>
      <c r="Q812" s="211" t="n"/>
    </row>
    <row r="813" ht="15.75" customHeight="1" s="140">
      <c r="A813" s="211" t="n"/>
      <c r="B813" s="211" t="n"/>
      <c r="C813" s="239" t="n"/>
      <c r="D813" s="239" t="n"/>
      <c r="E813" s="239" t="n"/>
      <c r="F813" s="211" t="n"/>
      <c r="G813" s="211" t="n"/>
      <c r="H813" s="211" t="n"/>
      <c r="I813" s="211" t="n"/>
      <c r="J813" s="211" t="n"/>
      <c r="K813" s="211" t="n"/>
      <c r="L813" s="211" t="n"/>
      <c r="M813" s="211" t="n"/>
      <c r="N813" s="211" t="n"/>
      <c r="O813" s="211" t="n"/>
      <c r="P813" s="211" t="n"/>
      <c r="Q813" s="211" t="n"/>
    </row>
    <row r="814" ht="15.75" customHeight="1" s="140">
      <c r="A814" s="211" t="n"/>
      <c r="B814" s="211" t="n"/>
      <c r="C814" s="239" t="n"/>
      <c r="D814" s="239" t="n"/>
      <c r="E814" s="239" t="n"/>
      <c r="F814" s="211" t="n"/>
      <c r="G814" s="211" t="n"/>
      <c r="H814" s="211" t="n"/>
      <c r="I814" s="211" t="n"/>
      <c r="J814" s="211" t="n"/>
      <c r="K814" s="211" t="n"/>
      <c r="L814" s="211" t="n"/>
      <c r="M814" s="211" t="n"/>
      <c r="N814" s="211" t="n"/>
      <c r="O814" s="211" t="n"/>
      <c r="P814" s="211" t="n"/>
      <c r="Q814" s="211" t="n"/>
    </row>
    <row r="815" ht="15.75" customHeight="1" s="140">
      <c r="A815" s="211" t="n"/>
      <c r="B815" s="211" t="n"/>
      <c r="C815" s="239" t="n"/>
      <c r="D815" s="239" t="n"/>
      <c r="E815" s="239" t="n"/>
      <c r="F815" s="211" t="n"/>
      <c r="G815" s="211" t="n"/>
      <c r="H815" s="211" t="n"/>
      <c r="I815" s="211" t="n"/>
      <c r="J815" s="211" t="n"/>
      <c r="K815" s="211" t="n"/>
      <c r="L815" s="211" t="n"/>
      <c r="M815" s="211" t="n"/>
      <c r="N815" s="211" t="n"/>
      <c r="O815" s="211" t="n"/>
      <c r="P815" s="211" t="n"/>
      <c r="Q815" s="211" t="n"/>
    </row>
    <row r="816" ht="15.75" customHeight="1" s="140">
      <c r="A816" s="211" t="n"/>
      <c r="B816" s="211" t="n"/>
      <c r="C816" s="239" t="n"/>
      <c r="D816" s="239" t="n"/>
      <c r="E816" s="239" t="n"/>
      <c r="F816" s="211" t="n"/>
      <c r="G816" s="211" t="n"/>
      <c r="H816" s="211" t="n"/>
      <c r="I816" s="211" t="n"/>
      <c r="J816" s="211" t="n"/>
      <c r="K816" s="211" t="n"/>
      <c r="L816" s="211" t="n"/>
      <c r="M816" s="211" t="n"/>
      <c r="N816" s="211" t="n"/>
      <c r="O816" s="211" t="n"/>
      <c r="P816" s="211" t="n"/>
      <c r="Q816" s="211" t="n"/>
    </row>
    <row r="817" ht="15.75" customHeight="1" s="140">
      <c r="A817" s="211" t="n"/>
      <c r="B817" s="211" t="n"/>
      <c r="C817" s="239" t="n"/>
      <c r="D817" s="239" t="n"/>
      <c r="E817" s="239" t="n"/>
      <c r="F817" s="211" t="n"/>
      <c r="G817" s="211" t="n"/>
      <c r="H817" s="211" t="n"/>
      <c r="I817" s="211" t="n"/>
      <c r="J817" s="211" t="n"/>
      <c r="K817" s="211" t="n"/>
      <c r="L817" s="211" t="n"/>
      <c r="M817" s="211" t="n"/>
      <c r="N817" s="211" t="n"/>
      <c r="O817" s="211" t="n"/>
      <c r="P817" s="211" t="n"/>
      <c r="Q817" s="211" t="n"/>
    </row>
    <row r="818" ht="15.75" customHeight="1" s="140">
      <c r="A818" s="211" t="n"/>
      <c r="B818" s="211" t="n"/>
      <c r="C818" s="239" t="n"/>
      <c r="D818" s="239" t="n"/>
      <c r="E818" s="239" t="n"/>
      <c r="F818" s="211" t="n"/>
      <c r="G818" s="211" t="n"/>
      <c r="H818" s="211" t="n"/>
      <c r="I818" s="211" t="n"/>
      <c r="J818" s="211" t="n"/>
      <c r="K818" s="211" t="n"/>
      <c r="L818" s="211" t="n"/>
      <c r="M818" s="211" t="n"/>
      <c r="N818" s="211" t="n"/>
      <c r="O818" s="211" t="n"/>
      <c r="P818" s="211" t="n"/>
      <c r="Q818" s="211" t="n"/>
    </row>
    <row r="819" ht="15.75" customHeight="1" s="140">
      <c r="A819" s="211" t="n"/>
      <c r="B819" s="211" t="n"/>
      <c r="C819" s="239" t="n"/>
      <c r="D819" s="239" t="n"/>
      <c r="E819" s="239" t="n"/>
      <c r="F819" s="211" t="n"/>
      <c r="G819" s="211" t="n"/>
      <c r="H819" s="211" t="n"/>
      <c r="I819" s="211" t="n"/>
      <c r="J819" s="211" t="n"/>
      <c r="K819" s="211" t="n"/>
      <c r="L819" s="211" t="n"/>
      <c r="M819" s="211" t="n"/>
      <c r="N819" s="211" t="n"/>
      <c r="O819" s="211" t="n"/>
      <c r="P819" s="211" t="n"/>
      <c r="Q819" s="211" t="n"/>
    </row>
    <row r="820" ht="15.75" customHeight="1" s="140">
      <c r="A820" s="211" t="n"/>
      <c r="B820" s="211" t="n"/>
      <c r="C820" s="239" t="n"/>
      <c r="D820" s="239" t="n"/>
      <c r="E820" s="239" t="n"/>
      <c r="F820" s="211" t="n"/>
      <c r="G820" s="211" t="n"/>
      <c r="H820" s="211" t="n"/>
      <c r="I820" s="211" t="n"/>
      <c r="J820" s="211" t="n"/>
      <c r="K820" s="211" t="n"/>
      <c r="L820" s="211" t="n"/>
      <c r="M820" s="211" t="n"/>
      <c r="N820" s="211" t="n"/>
      <c r="O820" s="211" t="n"/>
      <c r="P820" s="211" t="n"/>
      <c r="Q820" s="211" t="n"/>
    </row>
    <row r="821" ht="15.75" customHeight="1" s="140">
      <c r="A821" s="211" t="n"/>
      <c r="B821" s="211" t="n"/>
      <c r="C821" s="239" t="n"/>
      <c r="D821" s="239" t="n"/>
      <c r="E821" s="239" t="n"/>
      <c r="F821" s="211" t="n"/>
      <c r="G821" s="211" t="n"/>
      <c r="H821" s="211" t="n"/>
      <c r="I821" s="211" t="n"/>
      <c r="J821" s="211" t="n"/>
      <c r="K821" s="211" t="n"/>
      <c r="L821" s="211" t="n"/>
      <c r="M821" s="211" t="n"/>
      <c r="N821" s="211" t="n"/>
      <c r="O821" s="211" t="n"/>
      <c r="P821" s="211" t="n"/>
      <c r="Q821" s="211" t="n"/>
    </row>
    <row r="822" ht="15.75" customHeight="1" s="140">
      <c r="A822" s="211" t="n"/>
      <c r="B822" s="211" t="n"/>
      <c r="C822" s="239" t="n"/>
      <c r="D822" s="239" t="n"/>
      <c r="E822" s="239" t="n"/>
      <c r="F822" s="211" t="n"/>
      <c r="G822" s="211" t="n"/>
      <c r="H822" s="211" t="n"/>
      <c r="I822" s="211" t="n"/>
      <c r="J822" s="211" t="n"/>
      <c r="K822" s="211" t="n"/>
      <c r="L822" s="211" t="n"/>
      <c r="M822" s="211" t="n"/>
      <c r="N822" s="211" t="n"/>
      <c r="O822" s="211" t="n"/>
      <c r="P822" s="211" t="n"/>
      <c r="Q822" s="211" t="n"/>
    </row>
    <row r="823" ht="15.75" customHeight="1" s="140">
      <c r="A823" s="211" t="n"/>
      <c r="B823" s="211" t="n"/>
      <c r="C823" s="239" t="n"/>
      <c r="D823" s="239" t="n"/>
      <c r="E823" s="239" t="n"/>
      <c r="F823" s="211" t="n"/>
      <c r="G823" s="211" t="n"/>
      <c r="H823" s="211" t="n"/>
      <c r="I823" s="211" t="n"/>
      <c r="J823" s="211" t="n"/>
      <c r="K823" s="211" t="n"/>
      <c r="L823" s="211" t="n"/>
      <c r="M823" s="211" t="n"/>
      <c r="N823" s="211" t="n"/>
      <c r="O823" s="211" t="n"/>
      <c r="P823" s="211" t="n"/>
      <c r="Q823" s="211" t="n"/>
    </row>
    <row r="824" ht="15.75" customHeight="1" s="140">
      <c r="A824" s="211" t="n"/>
      <c r="B824" s="211" t="n"/>
      <c r="C824" s="239" t="n"/>
      <c r="D824" s="239" t="n"/>
      <c r="E824" s="239" t="n"/>
      <c r="F824" s="211" t="n"/>
      <c r="G824" s="211" t="n"/>
      <c r="H824" s="211" t="n"/>
      <c r="I824" s="211" t="n"/>
      <c r="J824" s="211" t="n"/>
      <c r="K824" s="211" t="n"/>
      <c r="L824" s="211" t="n"/>
      <c r="M824" s="211" t="n"/>
      <c r="N824" s="211" t="n"/>
      <c r="O824" s="211" t="n"/>
      <c r="P824" s="211" t="n"/>
      <c r="Q824" s="211" t="n"/>
    </row>
    <row r="825" ht="15.75" customHeight="1" s="140">
      <c r="A825" s="211" t="n"/>
      <c r="B825" s="211" t="n"/>
      <c r="C825" s="239" t="n"/>
      <c r="D825" s="239" t="n"/>
      <c r="E825" s="239" t="n"/>
      <c r="F825" s="211" t="n"/>
      <c r="G825" s="211" t="n"/>
      <c r="H825" s="211" t="n"/>
      <c r="I825" s="211" t="n"/>
      <c r="J825" s="211" t="n"/>
      <c r="K825" s="211" t="n"/>
      <c r="L825" s="211" t="n"/>
      <c r="M825" s="211" t="n"/>
      <c r="N825" s="211" t="n"/>
      <c r="O825" s="211" t="n"/>
      <c r="P825" s="211" t="n"/>
      <c r="Q825" s="211" t="n"/>
    </row>
    <row r="826" ht="15.75" customHeight="1" s="140">
      <c r="A826" s="211" t="n"/>
      <c r="B826" s="211" t="n"/>
      <c r="C826" s="239" t="n"/>
      <c r="D826" s="239" t="n"/>
      <c r="E826" s="239" t="n"/>
      <c r="F826" s="211" t="n"/>
      <c r="G826" s="211" t="n"/>
      <c r="H826" s="211" t="n"/>
      <c r="I826" s="211" t="n"/>
      <c r="J826" s="211" t="n"/>
      <c r="K826" s="211" t="n"/>
      <c r="L826" s="211" t="n"/>
      <c r="M826" s="211" t="n"/>
      <c r="N826" s="211" t="n"/>
      <c r="O826" s="211" t="n"/>
      <c r="P826" s="211" t="n"/>
      <c r="Q826" s="211" t="n"/>
    </row>
    <row r="827" ht="15.75" customHeight="1" s="140">
      <c r="A827" s="211" t="n"/>
      <c r="B827" s="211" t="n"/>
      <c r="C827" s="239" t="n"/>
      <c r="D827" s="239" t="n"/>
      <c r="E827" s="239" t="n"/>
      <c r="F827" s="211" t="n"/>
      <c r="G827" s="211" t="n"/>
      <c r="H827" s="211" t="n"/>
      <c r="I827" s="211" t="n"/>
      <c r="J827" s="211" t="n"/>
      <c r="K827" s="211" t="n"/>
      <c r="L827" s="211" t="n"/>
      <c r="M827" s="211" t="n"/>
      <c r="N827" s="211" t="n"/>
      <c r="O827" s="211" t="n"/>
      <c r="P827" s="211" t="n"/>
      <c r="Q827" s="211" t="n"/>
    </row>
    <row r="828" ht="15.75" customHeight="1" s="140">
      <c r="A828" s="211" t="n"/>
      <c r="B828" s="211" t="n"/>
      <c r="C828" s="239" t="n"/>
      <c r="D828" s="239" t="n"/>
      <c r="E828" s="239" t="n"/>
      <c r="F828" s="211" t="n"/>
      <c r="G828" s="211" t="n"/>
      <c r="H828" s="211" t="n"/>
      <c r="I828" s="211" t="n"/>
      <c r="J828" s="211" t="n"/>
      <c r="K828" s="211" t="n"/>
      <c r="L828" s="211" t="n"/>
      <c r="M828" s="211" t="n"/>
      <c r="N828" s="211" t="n"/>
      <c r="O828" s="211" t="n"/>
      <c r="P828" s="211" t="n"/>
      <c r="Q828" s="211" t="n"/>
    </row>
    <row r="829" ht="15.75" customHeight="1" s="140">
      <c r="A829" s="211" t="n"/>
      <c r="B829" s="211" t="n"/>
      <c r="C829" s="239" t="n"/>
      <c r="D829" s="239" t="n"/>
      <c r="E829" s="239" t="n"/>
      <c r="F829" s="211" t="n"/>
      <c r="G829" s="211" t="n"/>
      <c r="H829" s="211" t="n"/>
      <c r="I829" s="211" t="n"/>
      <c r="J829" s="211" t="n"/>
      <c r="K829" s="211" t="n"/>
      <c r="L829" s="211" t="n"/>
      <c r="M829" s="211" t="n"/>
      <c r="N829" s="211" t="n"/>
      <c r="O829" s="211" t="n"/>
      <c r="P829" s="211" t="n"/>
      <c r="Q829" s="211" t="n"/>
    </row>
    <row r="830" ht="15.75" customHeight="1" s="140">
      <c r="A830" s="211" t="n"/>
      <c r="B830" s="211" t="n"/>
      <c r="C830" s="239" t="n"/>
      <c r="D830" s="239" t="n"/>
      <c r="E830" s="239" t="n"/>
      <c r="F830" s="211" t="n"/>
      <c r="G830" s="211" t="n"/>
      <c r="H830" s="211" t="n"/>
      <c r="I830" s="211" t="n"/>
      <c r="J830" s="211" t="n"/>
      <c r="K830" s="211" t="n"/>
      <c r="L830" s="211" t="n"/>
      <c r="M830" s="211" t="n"/>
      <c r="N830" s="211" t="n"/>
      <c r="O830" s="211" t="n"/>
      <c r="P830" s="211" t="n"/>
      <c r="Q830" s="211" t="n"/>
    </row>
    <row r="831" ht="15.75" customHeight="1" s="140">
      <c r="A831" s="211" t="n"/>
      <c r="B831" s="211" t="n"/>
      <c r="C831" s="239" t="n"/>
      <c r="D831" s="239" t="n"/>
      <c r="E831" s="239" t="n"/>
      <c r="F831" s="211" t="n"/>
      <c r="G831" s="211" t="n"/>
      <c r="H831" s="211" t="n"/>
      <c r="I831" s="211" t="n"/>
      <c r="J831" s="211" t="n"/>
      <c r="K831" s="211" t="n"/>
      <c r="L831" s="211" t="n"/>
      <c r="M831" s="211" t="n"/>
      <c r="N831" s="211" t="n"/>
      <c r="O831" s="211" t="n"/>
      <c r="P831" s="211" t="n"/>
      <c r="Q831" s="211" t="n"/>
    </row>
    <row r="832" ht="15.75" customHeight="1" s="140">
      <c r="A832" s="211" t="n"/>
      <c r="B832" s="211" t="n"/>
      <c r="C832" s="239" t="n"/>
      <c r="D832" s="239" t="n"/>
      <c r="E832" s="239" t="n"/>
      <c r="F832" s="211" t="n"/>
      <c r="G832" s="211" t="n"/>
      <c r="H832" s="211" t="n"/>
      <c r="I832" s="211" t="n"/>
      <c r="J832" s="211" t="n"/>
      <c r="K832" s="211" t="n"/>
      <c r="L832" s="211" t="n"/>
      <c r="M832" s="211" t="n"/>
      <c r="N832" s="211" t="n"/>
      <c r="O832" s="211" t="n"/>
      <c r="P832" s="211" t="n"/>
      <c r="Q832" s="211" t="n"/>
    </row>
    <row r="833" ht="15.75" customHeight="1" s="140">
      <c r="A833" s="211" t="n"/>
      <c r="B833" s="211" t="n"/>
      <c r="C833" s="239" t="n"/>
      <c r="D833" s="239" t="n"/>
      <c r="E833" s="239" t="n"/>
      <c r="F833" s="211" t="n"/>
      <c r="G833" s="211" t="n"/>
      <c r="H833" s="211" t="n"/>
      <c r="I833" s="211" t="n"/>
      <c r="J833" s="211" t="n"/>
      <c r="K833" s="211" t="n"/>
      <c r="L833" s="211" t="n"/>
      <c r="M833" s="211" t="n"/>
      <c r="N833" s="211" t="n"/>
      <c r="O833" s="211" t="n"/>
      <c r="P833" s="211" t="n"/>
      <c r="Q833" s="211" t="n"/>
    </row>
    <row r="834" ht="15.75" customHeight="1" s="140">
      <c r="A834" s="211" t="n"/>
      <c r="B834" s="211" t="n"/>
      <c r="C834" s="239" t="n"/>
      <c r="D834" s="239" t="n"/>
      <c r="E834" s="239" t="n"/>
      <c r="F834" s="211" t="n"/>
      <c r="G834" s="211" t="n"/>
      <c r="H834" s="211" t="n"/>
      <c r="I834" s="211" t="n"/>
      <c r="J834" s="211" t="n"/>
      <c r="K834" s="211" t="n"/>
      <c r="L834" s="211" t="n"/>
      <c r="M834" s="211" t="n"/>
      <c r="N834" s="211" t="n"/>
      <c r="O834" s="211" t="n"/>
      <c r="P834" s="211" t="n"/>
      <c r="Q834" s="211" t="n"/>
    </row>
    <row r="835" ht="15.75" customHeight="1" s="140">
      <c r="A835" s="211" t="n"/>
      <c r="B835" s="211" t="n"/>
      <c r="C835" s="239" t="n"/>
      <c r="D835" s="239" t="n"/>
      <c r="E835" s="239" t="n"/>
      <c r="F835" s="211" t="n"/>
      <c r="G835" s="211" t="n"/>
      <c r="H835" s="211" t="n"/>
      <c r="I835" s="211" t="n"/>
      <c r="J835" s="211" t="n"/>
      <c r="K835" s="211" t="n"/>
      <c r="L835" s="211" t="n"/>
      <c r="M835" s="211" t="n"/>
      <c r="N835" s="211" t="n"/>
      <c r="O835" s="211" t="n"/>
      <c r="P835" s="211" t="n"/>
      <c r="Q835" s="211" t="n"/>
    </row>
    <row r="836" ht="15.75" customHeight="1" s="140">
      <c r="A836" s="211" t="n"/>
      <c r="B836" s="211" t="n"/>
      <c r="C836" s="239" t="n"/>
      <c r="D836" s="239" t="n"/>
      <c r="E836" s="239" t="n"/>
      <c r="F836" s="211" t="n"/>
      <c r="G836" s="211" t="n"/>
      <c r="H836" s="211" t="n"/>
      <c r="I836" s="211" t="n"/>
      <c r="J836" s="211" t="n"/>
      <c r="K836" s="211" t="n"/>
      <c r="L836" s="211" t="n"/>
      <c r="M836" s="211" t="n"/>
      <c r="N836" s="211" t="n"/>
      <c r="O836" s="211" t="n"/>
      <c r="P836" s="211" t="n"/>
      <c r="Q836" s="211" t="n"/>
    </row>
    <row r="837" ht="15.75" customHeight="1" s="140">
      <c r="A837" s="211" t="n"/>
      <c r="B837" s="211" t="n"/>
      <c r="C837" s="239" t="n"/>
      <c r="D837" s="239" t="n"/>
      <c r="E837" s="239" t="n"/>
      <c r="F837" s="211" t="n"/>
      <c r="G837" s="211" t="n"/>
      <c r="H837" s="211" t="n"/>
      <c r="I837" s="211" t="n"/>
      <c r="J837" s="211" t="n"/>
      <c r="K837" s="211" t="n"/>
      <c r="L837" s="211" t="n"/>
      <c r="M837" s="211" t="n"/>
      <c r="N837" s="211" t="n"/>
      <c r="O837" s="211" t="n"/>
      <c r="P837" s="211" t="n"/>
      <c r="Q837" s="211" t="n"/>
    </row>
    <row r="838" ht="15.75" customHeight="1" s="140">
      <c r="A838" s="211" t="n"/>
      <c r="B838" s="211" t="n"/>
      <c r="C838" s="239" t="n"/>
      <c r="D838" s="239" t="n"/>
      <c r="E838" s="239" t="n"/>
      <c r="F838" s="211" t="n"/>
      <c r="G838" s="211" t="n"/>
      <c r="H838" s="211" t="n"/>
      <c r="I838" s="211" t="n"/>
      <c r="J838" s="211" t="n"/>
      <c r="K838" s="211" t="n"/>
      <c r="L838" s="211" t="n"/>
      <c r="M838" s="211" t="n"/>
      <c r="N838" s="211" t="n"/>
      <c r="O838" s="211" t="n"/>
      <c r="P838" s="211" t="n"/>
      <c r="Q838" s="211" t="n"/>
    </row>
    <row r="839" ht="15.75" customHeight="1" s="140">
      <c r="A839" s="211" t="n"/>
      <c r="B839" s="211" t="n"/>
      <c r="C839" s="239" t="n"/>
      <c r="D839" s="239" t="n"/>
      <c r="E839" s="239" t="n"/>
      <c r="F839" s="211" t="n"/>
      <c r="G839" s="211" t="n"/>
      <c r="H839" s="211" t="n"/>
      <c r="I839" s="211" t="n"/>
      <c r="J839" s="211" t="n"/>
      <c r="K839" s="211" t="n"/>
      <c r="L839" s="211" t="n"/>
      <c r="M839" s="211" t="n"/>
      <c r="N839" s="211" t="n"/>
      <c r="O839" s="211" t="n"/>
      <c r="P839" s="211" t="n"/>
      <c r="Q839" s="211" t="n"/>
    </row>
    <row r="840" ht="15.75" customHeight="1" s="140">
      <c r="A840" s="211" t="n"/>
      <c r="B840" s="211" t="n"/>
      <c r="C840" s="239" t="n"/>
      <c r="D840" s="239" t="n"/>
      <c r="E840" s="239" t="n"/>
      <c r="F840" s="211" t="n"/>
      <c r="G840" s="211" t="n"/>
      <c r="H840" s="211" t="n"/>
      <c r="I840" s="211" t="n"/>
      <c r="J840" s="211" t="n"/>
      <c r="K840" s="211" t="n"/>
      <c r="L840" s="211" t="n"/>
      <c r="M840" s="211" t="n"/>
      <c r="N840" s="211" t="n"/>
      <c r="O840" s="211" t="n"/>
      <c r="P840" s="211" t="n"/>
      <c r="Q840" s="211" t="n"/>
    </row>
    <row r="841" ht="15.75" customHeight="1" s="140">
      <c r="A841" s="211" t="n"/>
      <c r="B841" s="211" t="n"/>
      <c r="C841" s="239" t="n"/>
      <c r="D841" s="239" t="n"/>
      <c r="E841" s="239" t="n"/>
      <c r="F841" s="211" t="n"/>
      <c r="G841" s="211" t="n"/>
      <c r="H841" s="211" t="n"/>
      <c r="I841" s="211" t="n"/>
      <c r="J841" s="211" t="n"/>
      <c r="K841" s="211" t="n"/>
      <c r="L841" s="211" t="n"/>
      <c r="M841" s="211" t="n"/>
      <c r="N841" s="211" t="n"/>
      <c r="O841" s="211" t="n"/>
      <c r="P841" s="211" t="n"/>
      <c r="Q841" s="211" t="n"/>
    </row>
    <row r="842" ht="15.75" customHeight="1" s="140">
      <c r="A842" s="211" t="n"/>
      <c r="B842" s="211" t="n"/>
      <c r="C842" s="239" t="n"/>
      <c r="D842" s="239" t="n"/>
      <c r="E842" s="239" t="n"/>
      <c r="F842" s="211" t="n"/>
      <c r="G842" s="211" t="n"/>
      <c r="H842" s="211" t="n"/>
      <c r="I842" s="211" t="n"/>
      <c r="J842" s="211" t="n"/>
      <c r="K842" s="211" t="n"/>
      <c r="L842" s="211" t="n"/>
      <c r="M842" s="211" t="n"/>
      <c r="N842" s="211" t="n"/>
      <c r="O842" s="211" t="n"/>
      <c r="P842" s="211" t="n"/>
      <c r="Q842" s="211" t="n"/>
    </row>
    <row r="843" ht="15.75" customHeight="1" s="140">
      <c r="A843" s="211" t="n"/>
      <c r="B843" s="211" t="n"/>
      <c r="C843" s="239" t="n"/>
      <c r="D843" s="239" t="n"/>
      <c r="E843" s="239" t="n"/>
      <c r="F843" s="211" t="n"/>
      <c r="G843" s="211" t="n"/>
      <c r="H843" s="211" t="n"/>
      <c r="I843" s="211" t="n"/>
      <c r="J843" s="211" t="n"/>
      <c r="K843" s="211" t="n"/>
      <c r="L843" s="211" t="n"/>
      <c r="M843" s="211" t="n"/>
      <c r="N843" s="211" t="n"/>
      <c r="O843" s="211" t="n"/>
      <c r="P843" s="211" t="n"/>
      <c r="Q843" s="211" t="n"/>
    </row>
    <row r="844" ht="15.75" customHeight="1" s="140">
      <c r="A844" s="211" t="n"/>
      <c r="B844" s="211" t="n"/>
      <c r="C844" s="239" t="n"/>
      <c r="D844" s="239" t="n"/>
      <c r="E844" s="239" t="n"/>
      <c r="F844" s="211" t="n"/>
      <c r="G844" s="211" t="n"/>
      <c r="H844" s="211" t="n"/>
      <c r="I844" s="211" t="n"/>
      <c r="J844" s="211" t="n"/>
      <c r="K844" s="211" t="n"/>
      <c r="L844" s="211" t="n"/>
      <c r="M844" s="211" t="n"/>
      <c r="N844" s="211" t="n"/>
      <c r="O844" s="211" t="n"/>
      <c r="P844" s="211" t="n"/>
      <c r="Q844" s="211" t="n"/>
    </row>
    <row r="845" ht="15.75" customHeight="1" s="140">
      <c r="A845" s="211" t="n"/>
      <c r="B845" s="211" t="n"/>
      <c r="C845" s="239" t="n"/>
      <c r="D845" s="239" t="n"/>
      <c r="E845" s="239" t="n"/>
      <c r="F845" s="211" t="n"/>
      <c r="G845" s="211" t="n"/>
      <c r="H845" s="211" t="n"/>
      <c r="I845" s="211" t="n"/>
      <c r="J845" s="211" t="n"/>
      <c r="K845" s="211" t="n"/>
      <c r="L845" s="211" t="n"/>
      <c r="M845" s="211" t="n"/>
      <c r="N845" s="211" t="n"/>
      <c r="O845" s="211" t="n"/>
      <c r="P845" s="211" t="n"/>
      <c r="Q845" s="211" t="n"/>
    </row>
    <row r="846" ht="15.75" customHeight="1" s="140">
      <c r="A846" s="211" t="n"/>
      <c r="B846" s="211" t="n"/>
      <c r="C846" s="239" t="n"/>
      <c r="D846" s="239" t="n"/>
      <c r="E846" s="239" t="n"/>
      <c r="F846" s="211" t="n"/>
      <c r="G846" s="211" t="n"/>
      <c r="H846" s="211" t="n"/>
      <c r="I846" s="211" t="n"/>
      <c r="J846" s="211" t="n"/>
      <c r="K846" s="211" t="n"/>
      <c r="L846" s="211" t="n"/>
      <c r="M846" s="211" t="n"/>
      <c r="N846" s="211" t="n"/>
      <c r="O846" s="211" t="n"/>
      <c r="P846" s="211" t="n"/>
      <c r="Q846" s="211" t="n"/>
    </row>
    <row r="847" ht="15.75" customHeight="1" s="140">
      <c r="A847" s="211" t="n"/>
      <c r="B847" s="211" t="n"/>
      <c r="C847" s="239" t="n"/>
      <c r="D847" s="239" t="n"/>
      <c r="E847" s="239" t="n"/>
      <c r="F847" s="211" t="n"/>
      <c r="G847" s="211" t="n"/>
      <c r="H847" s="211" t="n"/>
      <c r="I847" s="211" t="n"/>
      <c r="J847" s="211" t="n"/>
      <c r="K847" s="211" t="n"/>
      <c r="L847" s="211" t="n"/>
      <c r="M847" s="211" t="n"/>
      <c r="N847" s="211" t="n"/>
      <c r="O847" s="211" t="n"/>
      <c r="P847" s="211" t="n"/>
      <c r="Q847" s="211" t="n"/>
    </row>
    <row r="848" ht="15.75" customHeight="1" s="140">
      <c r="A848" s="211" t="n"/>
      <c r="B848" s="211" t="n"/>
      <c r="C848" s="239" t="n"/>
      <c r="D848" s="239" t="n"/>
      <c r="E848" s="239" t="n"/>
      <c r="F848" s="211" t="n"/>
      <c r="G848" s="211" t="n"/>
      <c r="H848" s="211" t="n"/>
      <c r="I848" s="211" t="n"/>
      <c r="J848" s="211" t="n"/>
      <c r="K848" s="211" t="n"/>
      <c r="L848" s="211" t="n"/>
      <c r="M848" s="211" t="n"/>
      <c r="N848" s="211" t="n"/>
      <c r="O848" s="211" t="n"/>
      <c r="P848" s="211" t="n"/>
      <c r="Q848" s="211" t="n"/>
    </row>
    <row r="849" ht="15.75" customHeight="1" s="140">
      <c r="A849" s="211" t="n"/>
      <c r="B849" s="211" t="n"/>
      <c r="C849" s="239" t="n"/>
      <c r="D849" s="239" t="n"/>
      <c r="E849" s="239" t="n"/>
      <c r="F849" s="211" t="n"/>
      <c r="G849" s="211" t="n"/>
      <c r="H849" s="211" t="n"/>
      <c r="I849" s="211" t="n"/>
      <c r="J849" s="211" t="n"/>
      <c r="K849" s="211" t="n"/>
      <c r="L849" s="211" t="n"/>
      <c r="M849" s="211" t="n"/>
      <c r="N849" s="211" t="n"/>
      <c r="O849" s="211" t="n"/>
      <c r="P849" s="211" t="n"/>
      <c r="Q849" s="211" t="n"/>
    </row>
    <row r="850" ht="15.75" customHeight="1" s="140">
      <c r="A850" s="211" t="n"/>
      <c r="B850" s="211" t="n"/>
      <c r="C850" s="239" t="n"/>
      <c r="D850" s="239" t="n"/>
      <c r="E850" s="239" t="n"/>
      <c r="F850" s="211" t="n"/>
      <c r="G850" s="211" t="n"/>
      <c r="H850" s="211" t="n"/>
      <c r="I850" s="211" t="n"/>
      <c r="J850" s="211" t="n"/>
      <c r="K850" s="211" t="n"/>
      <c r="L850" s="211" t="n"/>
      <c r="M850" s="211" t="n"/>
      <c r="N850" s="211" t="n"/>
      <c r="O850" s="211" t="n"/>
      <c r="P850" s="211" t="n"/>
      <c r="Q850" s="211" t="n"/>
    </row>
    <row r="851" ht="15.75" customHeight="1" s="140">
      <c r="A851" s="211" t="n"/>
      <c r="B851" s="211" t="n"/>
      <c r="C851" s="239" t="n"/>
      <c r="D851" s="239" t="n"/>
      <c r="E851" s="239" t="n"/>
      <c r="F851" s="211" t="n"/>
      <c r="G851" s="211" t="n"/>
      <c r="H851" s="211" t="n"/>
      <c r="I851" s="211" t="n"/>
      <c r="J851" s="211" t="n"/>
      <c r="K851" s="211" t="n"/>
      <c r="L851" s="211" t="n"/>
      <c r="M851" s="211" t="n"/>
      <c r="N851" s="211" t="n"/>
      <c r="O851" s="211" t="n"/>
      <c r="P851" s="211" t="n"/>
      <c r="Q851" s="211" t="n"/>
    </row>
    <row r="852" ht="15.75" customHeight="1" s="140">
      <c r="A852" s="211" t="n"/>
      <c r="B852" s="211" t="n"/>
      <c r="C852" s="239" t="n"/>
      <c r="D852" s="239" t="n"/>
      <c r="E852" s="239" t="n"/>
      <c r="F852" s="211" t="n"/>
      <c r="G852" s="211" t="n"/>
      <c r="H852" s="211" t="n"/>
      <c r="I852" s="211" t="n"/>
      <c r="J852" s="211" t="n"/>
      <c r="K852" s="211" t="n"/>
      <c r="L852" s="211" t="n"/>
      <c r="M852" s="211" t="n"/>
      <c r="N852" s="211" t="n"/>
      <c r="O852" s="211" t="n"/>
      <c r="P852" s="211" t="n"/>
      <c r="Q852" s="211" t="n"/>
    </row>
    <row r="853" ht="15.75" customHeight="1" s="140">
      <c r="A853" s="211" t="n"/>
      <c r="B853" s="211" t="n"/>
      <c r="C853" s="239" t="n"/>
      <c r="D853" s="239" t="n"/>
      <c r="E853" s="239" t="n"/>
      <c r="F853" s="211" t="n"/>
      <c r="G853" s="211" t="n"/>
      <c r="H853" s="211" t="n"/>
      <c r="I853" s="211" t="n"/>
      <c r="J853" s="211" t="n"/>
      <c r="K853" s="211" t="n"/>
      <c r="L853" s="211" t="n"/>
      <c r="M853" s="211" t="n"/>
      <c r="N853" s="211" t="n"/>
      <c r="O853" s="211" t="n"/>
      <c r="P853" s="211" t="n"/>
      <c r="Q853" s="211" t="n"/>
    </row>
    <row r="854" ht="15.75" customHeight="1" s="140">
      <c r="A854" s="211" t="n"/>
      <c r="B854" s="211" t="n"/>
      <c r="C854" s="239" t="n"/>
      <c r="D854" s="239" t="n"/>
      <c r="E854" s="239" t="n"/>
      <c r="F854" s="211" t="n"/>
      <c r="G854" s="211" t="n"/>
      <c r="H854" s="211" t="n"/>
      <c r="I854" s="211" t="n"/>
      <c r="J854" s="211" t="n"/>
      <c r="K854" s="211" t="n"/>
      <c r="L854" s="211" t="n"/>
      <c r="M854" s="211" t="n"/>
      <c r="N854" s="211" t="n"/>
      <c r="O854" s="211" t="n"/>
      <c r="P854" s="211" t="n"/>
      <c r="Q854" s="211" t="n"/>
    </row>
    <row r="855" ht="15.75" customHeight="1" s="140">
      <c r="A855" s="211" t="n"/>
      <c r="B855" s="211" t="n"/>
      <c r="C855" s="239" t="n"/>
      <c r="D855" s="239" t="n"/>
      <c r="E855" s="239" t="n"/>
      <c r="F855" s="211" t="n"/>
      <c r="G855" s="211" t="n"/>
      <c r="H855" s="211" t="n"/>
      <c r="I855" s="211" t="n"/>
      <c r="J855" s="211" t="n"/>
      <c r="K855" s="211" t="n"/>
      <c r="L855" s="211" t="n"/>
      <c r="M855" s="211" t="n"/>
      <c r="N855" s="211" t="n"/>
      <c r="O855" s="211" t="n"/>
      <c r="P855" s="211" t="n"/>
      <c r="Q855" s="211" t="n"/>
    </row>
    <row r="856" ht="15.75" customHeight="1" s="140">
      <c r="A856" s="211" t="n"/>
      <c r="B856" s="211" t="n"/>
      <c r="C856" s="239" t="n"/>
      <c r="D856" s="239" t="n"/>
      <c r="E856" s="239" t="n"/>
      <c r="F856" s="211" t="n"/>
      <c r="G856" s="211" t="n"/>
      <c r="H856" s="211" t="n"/>
      <c r="I856" s="211" t="n"/>
      <c r="J856" s="211" t="n"/>
      <c r="K856" s="211" t="n"/>
      <c r="L856" s="211" t="n"/>
      <c r="M856" s="211" t="n"/>
      <c r="N856" s="211" t="n"/>
      <c r="O856" s="211" t="n"/>
      <c r="P856" s="211" t="n"/>
      <c r="Q856" s="211" t="n"/>
    </row>
    <row r="857" ht="15.75" customHeight="1" s="140">
      <c r="A857" s="211" t="n"/>
      <c r="B857" s="211" t="n"/>
      <c r="C857" s="239" t="n"/>
      <c r="D857" s="239" t="n"/>
      <c r="E857" s="239" t="n"/>
      <c r="F857" s="211" t="n"/>
      <c r="G857" s="211" t="n"/>
      <c r="H857" s="211" t="n"/>
      <c r="I857" s="211" t="n"/>
      <c r="J857" s="211" t="n"/>
      <c r="K857" s="211" t="n"/>
      <c r="L857" s="211" t="n"/>
      <c r="M857" s="211" t="n"/>
      <c r="N857" s="211" t="n"/>
      <c r="O857" s="211" t="n"/>
      <c r="P857" s="211" t="n"/>
      <c r="Q857" s="211" t="n"/>
    </row>
    <row r="858" ht="15.75" customHeight="1" s="140">
      <c r="A858" s="211" t="n"/>
      <c r="B858" s="211" t="n"/>
      <c r="C858" s="239" t="n"/>
      <c r="D858" s="239" t="n"/>
      <c r="E858" s="239" t="n"/>
      <c r="F858" s="211" t="n"/>
      <c r="G858" s="211" t="n"/>
      <c r="H858" s="211" t="n"/>
      <c r="I858" s="211" t="n"/>
      <c r="J858" s="211" t="n"/>
      <c r="K858" s="211" t="n"/>
      <c r="L858" s="211" t="n"/>
      <c r="M858" s="211" t="n"/>
      <c r="N858" s="211" t="n"/>
      <c r="O858" s="211" t="n"/>
      <c r="P858" s="211" t="n"/>
      <c r="Q858" s="211" t="n"/>
    </row>
    <row r="859" ht="15.75" customHeight="1" s="140">
      <c r="A859" s="211" t="n"/>
      <c r="B859" s="211" t="n"/>
      <c r="C859" s="239" t="n"/>
      <c r="D859" s="239" t="n"/>
      <c r="E859" s="239" t="n"/>
      <c r="F859" s="211" t="n"/>
      <c r="G859" s="211" t="n"/>
      <c r="H859" s="211" t="n"/>
      <c r="I859" s="211" t="n"/>
      <c r="J859" s="211" t="n"/>
      <c r="K859" s="211" t="n"/>
      <c r="L859" s="211" t="n"/>
      <c r="M859" s="211" t="n"/>
      <c r="N859" s="211" t="n"/>
      <c r="O859" s="211" t="n"/>
      <c r="P859" s="211" t="n"/>
      <c r="Q859" s="211" t="n"/>
    </row>
    <row r="860" ht="15.75" customHeight="1" s="140">
      <c r="A860" s="211" t="n"/>
      <c r="B860" s="211" t="n"/>
      <c r="C860" s="239" t="n"/>
      <c r="D860" s="239" t="n"/>
      <c r="E860" s="239" t="n"/>
      <c r="F860" s="211" t="n"/>
      <c r="G860" s="211" t="n"/>
      <c r="H860" s="211" t="n"/>
      <c r="I860" s="211" t="n"/>
      <c r="J860" s="211" t="n"/>
      <c r="K860" s="211" t="n"/>
      <c r="L860" s="211" t="n"/>
      <c r="M860" s="211" t="n"/>
      <c r="N860" s="211" t="n"/>
      <c r="O860" s="211" t="n"/>
      <c r="P860" s="211" t="n"/>
      <c r="Q860" s="211" t="n"/>
    </row>
    <row r="861" ht="15.75" customHeight="1" s="140">
      <c r="A861" s="211" t="n"/>
      <c r="B861" s="211" t="n"/>
      <c r="C861" s="239" t="n"/>
      <c r="D861" s="239" t="n"/>
      <c r="E861" s="239" t="n"/>
      <c r="F861" s="211" t="n"/>
      <c r="G861" s="211" t="n"/>
      <c r="H861" s="211" t="n"/>
      <c r="I861" s="211" t="n"/>
      <c r="J861" s="211" t="n"/>
      <c r="K861" s="211" t="n"/>
      <c r="L861" s="211" t="n"/>
      <c r="M861" s="211" t="n"/>
      <c r="N861" s="211" t="n"/>
      <c r="O861" s="211" t="n"/>
      <c r="P861" s="211" t="n"/>
      <c r="Q861" s="211" t="n"/>
    </row>
    <row r="862" ht="15.75" customHeight="1" s="140">
      <c r="A862" s="211" t="n"/>
      <c r="B862" s="211" t="n"/>
      <c r="C862" s="239" t="n"/>
      <c r="D862" s="239" t="n"/>
      <c r="E862" s="239" t="n"/>
      <c r="F862" s="211" t="n"/>
      <c r="G862" s="211" t="n"/>
      <c r="H862" s="211" t="n"/>
      <c r="I862" s="211" t="n"/>
      <c r="J862" s="211" t="n"/>
      <c r="K862" s="211" t="n"/>
      <c r="L862" s="211" t="n"/>
      <c r="M862" s="211" t="n"/>
      <c r="N862" s="211" t="n"/>
      <c r="O862" s="211" t="n"/>
      <c r="P862" s="211" t="n"/>
      <c r="Q862" s="211" t="n"/>
    </row>
    <row r="863" ht="15.75" customHeight="1" s="140">
      <c r="A863" s="211" t="n"/>
      <c r="B863" s="211" t="n"/>
      <c r="C863" s="239" t="n"/>
      <c r="D863" s="239" t="n"/>
      <c r="E863" s="239" t="n"/>
      <c r="F863" s="211" t="n"/>
      <c r="G863" s="211" t="n"/>
      <c r="H863" s="211" t="n"/>
      <c r="I863" s="211" t="n"/>
      <c r="J863" s="211" t="n"/>
      <c r="K863" s="211" t="n"/>
      <c r="L863" s="211" t="n"/>
      <c r="M863" s="211" t="n"/>
      <c r="N863" s="211" t="n"/>
      <c r="O863" s="211" t="n"/>
      <c r="P863" s="211" t="n"/>
      <c r="Q863" s="211" t="n"/>
    </row>
    <row r="864" ht="15.75" customHeight="1" s="140">
      <c r="A864" s="211" t="n"/>
      <c r="B864" s="211" t="n"/>
      <c r="C864" s="239" t="n"/>
      <c r="D864" s="239" t="n"/>
      <c r="E864" s="239" t="n"/>
      <c r="F864" s="211" t="n"/>
      <c r="G864" s="211" t="n"/>
      <c r="H864" s="211" t="n"/>
      <c r="I864" s="211" t="n"/>
      <c r="J864" s="211" t="n"/>
      <c r="K864" s="211" t="n"/>
      <c r="L864" s="211" t="n"/>
      <c r="M864" s="211" t="n"/>
      <c r="N864" s="211" t="n"/>
      <c r="O864" s="211" t="n"/>
      <c r="P864" s="211" t="n"/>
      <c r="Q864" s="211" t="n"/>
    </row>
    <row r="865" ht="15.75" customHeight="1" s="140">
      <c r="A865" s="211" t="n"/>
      <c r="B865" s="211" t="n"/>
      <c r="C865" s="239" t="n"/>
      <c r="D865" s="239" t="n"/>
      <c r="E865" s="239" t="n"/>
      <c r="F865" s="211" t="n"/>
      <c r="G865" s="211" t="n"/>
      <c r="H865" s="211" t="n"/>
      <c r="I865" s="211" t="n"/>
      <c r="J865" s="211" t="n"/>
      <c r="K865" s="211" t="n"/>
      <c r="L865" s="211" t="n"/>
      <c r="M865" s="211" t="n"/>
      <c r="N865" s="211" t="n"/>
      <c r="O865" s="211" t="n"/>
      <c r="P865" s="211" t="n"/>
      <c r="Q865" s="211" t="n"/>
    </row>
    <row r="866" ht="15.75" customHeight="1" s="140">
      <c r="A866" s="211" t="n"/>
      <c r="B866" s="211" t="n"/>
      <c r="C866" s="239" t="n"/>
      <c r="D866" s="239" t="n"/>
      <c r="E866" s="239" t="n"/>
      <c r="F866" s="211" t="n"/>
      <c r="G866" s="211" t="n"/>
      <c r="H866" s="211" t="n"/>
      <c r="I866" s="211" t="n"/>
      <c r="J866" s="211" t="n"/>
      <c r="K866" s="211" t="n"/>
      <c r="L866" s="211" t="n"/>
      <c r="M866" s="211" t="n"/>
      <c r="N866" s="211" t="n"/>
      <c r="O866" s="211" t="n"/>
      <c r="P866" s="211" t="n"/>
      <c r="Q866" s="211" t="n"/>
    </row>
    <row r="867" ht="15.75" customHeight="1" s="140">
      <c r="A867" s="211" t="n"/>
      <c r="B867" s="211" t="n"/>
      <c r="C867" s="239" t="n"/>
      <c r="D867" s="239" t="n"/>
      <c r="E867" s="239" t="n"/>
      <c r="F867" s="211" t="n"/>
      <c r="G867" s="211" t="n"/>
      <c r="H867" s="211" t="n"/>
      <c r="I867" s="211" t="n"/>
      <c r="J867" s="211" t="n"/>
      <c r="K867" s="211" t="n"/>
      <c r="L867" s="211" t="n"/>
      <c r="M867" s="211" t="n"/>
      <c r="N867" s="211" t="n"/>
      <c r="O867" s="211" t="n"/>
      <c r="P867" s="211" t="n"/>
      <c r="Q867" s="211" t="n"/>
    </row>
    <row r="868" ht="15.75" customHeight="1" s="140">
      <c r="A868" s="211" t="n"/>
      <c r="B868" s="211" t="n"/>
      <c r="C868" s="239" t="n"/>
      <c r="D868" s="239" t="n"/>
      <c r="E868" s="239" t="n"/>
      <c r="F868" s="211" t="n"/>
      <c r="G868" s="211" t="n"/>
      <c r="H868" s="211" t="n"/>
      <c r="I868" s="211" t="n"/>
      <c r="J868" s="211" t="n"/>
      <c r="K868" s="211" t="n"/>
      <c r="L868" s="211" t="n"/>
      <c r="M868" s="211" t="n"/>
      <c r="N868" s="211" t="n"/>
      <c r="O868" s="211" t="n"/>
      <c r="P868" s="211" t="n"/>
      <c r="Q868" s="211" t="n"/>
    </row>
    <row r="869" ht="15.75" customHeight="1" s="140">
      <c r="A869" s="211" t="n"/>
      <c r="B869" s="211" t="n"/>
      <c r="C869" s="239" t="n"/>
      <c r="D869" s="239" t="n"/>
      <c r="E869" s="239" t="n"/>
      <c r="F869" s="211" t="n"/>
      <c r="G869" s="211" t="n"/>
      <c r="H869" s="211" t="n"/>
      <c r="I869" s="211" t="n"/>
      <c r="J869" s="211" t="n"/>
      <c r="K869" s="211" t="n"/>
      <c r="L869" s="211" t="n"/>
      <c r="M869" s="211" t="n"/>
      <c r="N869" s="211" t="n"/>
      <c r="O869" s="211" t="n"/>
      <c r="P869" s="211" t="n"/>
      <c r="Q869" s="211" t="n"/>
    </row>
    <row r="870" ht="15.75" customHeight="1" s="140">
      <c r="A870" s="211" t="n"/>
      <c r="B870" s="211" t="n"/>
      <c r="C870" s="239" t="n"/>
      <c r="D870" s="239" t="n"/>
      <c r="E870" s="239" t="n"/>
      <c r="F870" s="211" t="n"/>
      <c r="G870" s="211" t="n"/>
      <c r="H870" s="211" t="n"/>
      <c r="I870" s="211" t="n"/>
      <c r="J870" s="211" t="n"/>
      <c r="K870" s="211" t="n"/>
      <c r="L870" s="211" t="n"/>
      <c r="M870" s="211" t="n"/>
      <c r="N870" s="211" t="n"/>
      <c r="O870" s="211" t="n"/>
      <c r="P870" s="211" t="n"/>
      <c r="Q870" s="211" t="n"/>
    </row>
    <row r="871" ht="15.75" customHeight="1" s="140">
      <c r="A871" s="211" t="n"/>
      <c r="B871" s="211" t="n"/>
      <c r="C871" s="239" t="n"/>
      <c r="D871" s="239" t="n"/>
      <c r="E871" s="239" t="n"/>
      <c r="F871" s="211" t="n"/>
      <c r="G871" s="211" t="n"/>
      <c r="H871" s="211" t="n"/>
      <c r="I871" s="211" t="n"/>
      <c r="J871" s="211" t="n"/>
      <c r="K871" s="211" t="n"/>
      <c r="L871" s="211" t="n"/>
      <c r="M871" s="211" t="n"/>
      <c r="N871" s="211" t="n"/>
      <c r="O871" s="211" t="n"/>
      <c r="P871" s="211" t="n"/>
      <c r="Q871" s="211" t="n"/>
    </row>
    <row r="872" ht="15.75" customHeight="1" s="140">
      <c r="A872" s="211" t="n"/>
      <c r="B872" s="211" t="n"/>
      <c r="C872" s="239" t="n"/>
      <c r="D872" s="239" t="n"/>
      <c r="E872" s="239" t="n"/>
      <c r="F872" s="211" t="n"/>
      <c r="G872" s="211" t="n"/>
      <c r="H872" s="211" t="n"/>
      <c r="I872" s="211" t="n"/>
      <c r="J872" s="211" t="n"/>
      <c r="K872" s="211" t="n"/>
      <c r="L872" s="211" t="n"/>
      <c r="M872" s="211" t="n"/>
      <c r="N872" s="211" t="n"/>
      <c r="O872" s="211" t="n"/>
      <c r="P872" s="211" t="n"/>
      <c r="Q872" s="211" t="n"/>
    </row>
    <row r="873" ht="15.75" customHeight="1" s="140">
      <c r="A873" s="211" t="n"/>
      <c r="B873" s="211" t="n"/>
      <c r="C873" s="239" t="n"/>
      <c r="D873" s="239" t="n"/>
      <c r="E873" s="239" t="n"/>
      <c r="F873" s="211" t="n"/>
      <c r="G873" s="211" t="n"/>
      <c r="H873" s="211" t="n"/>
      <c r="I873" s="211" t="n"/>
      <c r="J873" s="211" t="n"/>
      <c r="K873" s="211" t="n"/>
      <c r="L873" s="211" t="n"/>
      <c r="M873" s="211" t="n"/>
      <c r="N873" s="211" t="n"/>
      <c r="O873" s="211" t="n"/>
      <c r="P873" s="211" t="n"/>
      <c r="Q873" s="211" t="n"/>
    </row>
    <row r="874" ht="15.75" customHeight="1" s="140">
      <c r="A874" s="211" t="n"/>
      <c r="B874" s="211" t="n"/>
      <c r="C874" s="239" t="n"/>
      <c r="D874" s="239" t="n"/>
      <c r="E874" s="239" t="n"/>
      <c r="F874" s="211" t="n"/>
      <c r="G874" s="211" t="n"/>
      <c r="H874" s="211" t="n"/>
      <c r="I874" s="211" t="n"/>
      <c r="J874" s="211" t="n"/>
      <c r="K874" s="211" t="n"/>
      <c r="L874" s="211" t="n"/>
      <c r="M874" s="211" t="n"/>
      <c r="N874" s="211" t="n"/>
      <c r="O874" s="211" t="n"/>
      <c r="P874" s="211" t="n"/>
      <c r="Q874" s="211" t="n"/>
    </row>
    <row r="875" ht="15.75" customHeight="1" s="140">
      <c r="A875" s="211" t="n"/>
      <c r="B875" s="211" t="n"/>
      <c r="C875" s="239" t="n"/>
      <c r="D875" s="239" t="n"/>
      <c r="E875" s="239" t="n"/>
      <c r="F875" s="211" t="n"/>
      <c r="G875" s="211" t="n"/>
      <c r="H875" s="211" t="n"/>
      <c r="I875" s="211" t="n"/>
      <c r="J875" s="211" t="n"/>
      <c r="K875" s="211" t="n"/>
      <c r="L875" s="211" t="n"/>
      <c r="M875" s="211" t="n"/>
      <c r="N875" s="211" t="n"/>
      <c r="O875" s="211" t="n"/>
      <c r="P875" s="211" t="n"/>
      <c r="Q875" s="211" t="n"/>
    </row>
    <row r="876" ht="15.75" customHeight="1" s="140">
      <c r="A876" s="211" t="n"/>
      <c r="B876" s="211" t="n"/>
      <c r="C876" s="239" t="n"/>
      <c r="D876" s="239" t="n"/>
      <c r="E876" s="239" t="n"/>
      <c r="F876" s="211" t="n"/>
      <c r="G876" s="211" t="n"/>
      <c r="H876" s="211" t="n"/>
      <c r="I876" s="211" t="n"/>
      <c r="J876" s="211" t="n"/>
      <c r="K876" s="211" t="n"/>
      <c r="L876" s="211" t="n"/>
      <c r="M876" s="211" t="n"/>
      <c r="N876" s="211" t="n"/>
      <c r="O876" s="211" t="n"/>
      <c r="P876" s="211" t="n"/>
      <c r="Q876" s="211" t="n"/>
    </row>
    <row r="877" ht="15.75" customHeight="1" s="140">
      <c r="A877" s="211" t="n"/>
      <c r="B877" s="211" t="n"/>
      <c r="C877" s="239" t="n"/>
      <c r="D877" s="239" t="n"/>
      <c r="E877" s="239" t="n"/>
      <c r="F877" s="211" t="n"/>
      <c r="G877" s="211" t="n"/>
      <c r="H877" s="211" t="n"/>
      <c r="I877" s="211" t="n"/>
      <c r="J877" s="211" t="n"/>
      <c r="K877" s="211" t="n"/>
      <c r="L877" s="211" t="n"/>
      <c r="M877" s="211" t="n"/>
      <c r="N877" s="211" t="n"/>
      <c r="O877" s="211" t="n"/>
      <c r="P877" s="211" t="n"/>
      <c r="Q877" s="211" t="n"/>
    </row>
    <row r="878" ht="15.75" customHeight="1" s="140">
      <c r="A878" s="211" t="n"/>
      <c r="B878" s="211" t="n"/>
      <c r="C878" s="239" t="n"/>
      <c r="D878" s="239" t="n"/>
      <c r="E878" s="239" t="n"/>
      <c r="F878" s="211" t="n"/>
      <c r="G878" s="211" t="n"/>
      <c r="H878" s="211" t="n"/>
      <c r="I878" s="211" t="n"/>
      <c r="J878" s="211" t="n"/>
      <c r="K878" s="211" t="n"/>
      <c r="L878" s="211" t="n"/>
      <c r="M878" s="211" t="n"/>
      <c r="N878" s="211" t="n"/>
      <c r="O878" s="211" t="n"/>
      <c r="P878" s="211" t="n"/>
      <c r="Q878" s="211" t="n"/>
    </row>
    <row r="879" ht="15.75" customHeight="1" s="140">
      <c r="A879" s="211" t="n"/>
      <c r="B879" s="211" t="n"/>
      <c r="C879" s="239" t="n"/>
      <c r="D879" s="239" t="n"/>
      <c r="E879" s="239" t="n"/>
      <c r="F879" s="211" t="n"/>
      <c r="G879" s="211" t="n"/>
      <c r="H879" s="211" t="n"/>
      <c r="I879" s="211" t="n"/>
      <c r="J879" s="211" t="n"/>
      <c r="K879" s="211" t="n"/>
      <c r="L879" s="211" t="n"/>
      <c r="M879" s="211" t="n"/>
      <c r="N879" s="211" t="n"/>
      <c r="O879" s="211" t="n"/>
      <c r="P879" s="211" t="n"/>
      <c r="Q879" s="211" t="n"/>
    </row>
    <row r="880" ht="15.75" customHeight="1" s="140">
      <c r="A880" s="211" t="n"/>
      <c r="B880" s="211" t="n"/>
      <c r="C880" s="239" t="n"/>
      <c r="D880" s="239" t="n"/>
      <c r="E880" s="239" t="n"/>
      <c r="F880" s="211" t="n"/>
      <c r="G880" s="211" t="n"/>
      <c r="H880" s="211" t="n"/>
      <c r="I880" s="211" t="n"/>
      <c r="J880" s="211" t="n"/>
      <c r="K880" s="211" t="n"/>
      <c r="L880" s="211" t="n"/>
      <c r="M880" s="211" t="n"/>
      <c r="N880" s="211" t="n"/>
      <c r="O880" s="211" t="n"/>
      <c r="P880" s="211" t="n"/>
      <c r="Q880" s="211" t="n"/>
    </row>
    <row r="881" ht="15.75" customHeight="1" s="140">
      <c r="A881" s="211" t="n"/>
      <c r="B881" s="211" t="n"/>
      <c r="C881" s="239" t="n"/>
      <c r="D881" s="239" t="n"/>
      <c r="E881" s="239" t="n"/>
      <c r="F881" s="211" t="n"/>
      <c r="G881" s="211" t="n"/>
      <c r="H881" s="211" t="n"/>
      <c r="I881" s="211" t="n"/>
      <c r="J881" s="211" t="n"/>
      <c r="K881" s="211" t="n"/>
      <c r="L881" s="211" t="n"/>
      <c r="M881" s="211" t="n"/>
      <c r="N881" s="211" t="n"/>
      <c r="O881" s="211" t="n"/>
      <c r="P881" s="211" t="n"/>
      <c r="Q881" s="211" t="n"/>
    </row>
    <row r="882" ht="15.75" customHeight="1" s="140">
      <c r="A882" s="211" t="n"/>
      <c r="B882" s="211" t="n"/>
      <c r="C882" s="239" t="n"/>
      <c r="D882" s="239" t="n"/>
      <c r="E882" s="239" t="n"/>
      <c r="F882" s="211" t="n"/>
      <c r="G882" s="211" t="n"/>
      <c r="H882" s="211" t="n"/>
      <c r="I882" s="211" t="n"/>
      <c r="J882" s="211" t="n"/>
      <c r="K882" s="211" t="n"/>
      <c r="L882" s="211" t="n"/>
      <c r="M882" s="211" t="n"/>
      <c r="N882" s="211" t="n"/>
      <c r="O882" s="211" t="n"/>
      <c r="P882" s="211" t="n"/>
      <c r="Q882" s="211" t="n"/>
    </row>
    <row r="883" ht="15.75" customHeight="1" s="140">
      <c r="A883" s="211" t="n"/>
      <c r="B883" s="211" t="n"/>
      <c r="C883" s="239" t="n"/>
      <c r="D883" s="239" t="n"/>
      <c r="E883" s="239" t="n"/>
      <c r="F883" s="211" t="n"/>
      <c r="G883" s="211" t="n"/>
      <c r="H883" s="211" t="n"/>
      <c r="I883" s="211" t="n"/>
      <c r="J883" s="211" t="n"/>
      <c r="K883" s="211" t="n"/>
      <c r="L883" s="211" t="n"/>
      <c r="M883" s="211" t="n"/>
      <c r="N883" s="211" t="n"/>
      <c r="O883" s="211" t="n"/>
      <c r="P883" s="211" t="n"/>
      <c r="Q883" s="211" t="n"/>
    </row>
    <row r="884" ht="15.75" customHeight="1" s="140">
      <c r="A884" s="211" t="n"/>
      <c r="B884" s="211" t="n"/>
      <c r="C884" s="239" t="n"/>
      <c r="D884" s="239" t="n"/>
      <c r="E884" s="239" t="n"/>
      <c r="F884" s="211" t="n"/>
      <c r="G884" s="211" t="n"/>
      <c r="H884" s="211" t="n"/>
      <c r="I884" s="211" t="n"/>
      <c r="J884" s="211" t="n"/>
      <c r="K884" s="211" t="n"/>
      <c r="L884" s="211" t="n"/>
      <c r="M884" s="211" t="n"/>
      <c r="N884" s="211" t="n"/>
      <c r="O884" s="211" t="n"/>
      <c r="P884" s="211" t="n"/>
      <c r="Q884" s="211" t="n"/>
    </row>
    <row r="885" ht="15.75" customHeight="1" s="140">
      <c r="A885" s="211" t="n"/>
      <c r="B885" s="211" t="n"/>
      <c r="C885" s="239" t="n"/>
      <c r="D885" s="239" t="n"/>
      <c r="E885" s="239" t="n"/>
      <c r="F885" s="211" t="n"/>
      <c r="G885" s="211" t="n"/>
      <c r="H885" s="211" t="n"/>
      <c r="I885" s="211" t="n"/>
      <c r="J885" s="211" t="n"/>
      <c r="K885" s="211" t="n"/>
      <c r="L885" s="211" t="n"/>
      <c r="M885" s="211" t="n"/>
      <c r="N885" s="211" t="n"/>
      <c r="O885" s="211" t="n"/>
      <c r="P885" s="211" t="n"/>
      <c r="Q885" s="211" t="n"/>
    </row>
    <row r="886" ht="15.75" customHeight="1" s="140">
      <c r="A886" s="211" t="n"/>
      <c r="B886" s="211" t="n"/>
      <c r="C886" s="239" t="n"/>
      <c r="D886" s="239" t="n"/>
      <c r="E886" s="239" t="n"/>
      <c r="F886" s="211" t="n"/>
      <c r="G886" s="211" t="n"/>
      <c r="H886" s="211" t="n"/>
      <c r="I886" s="211" t="n"/>
      <c r="J886" s="211" t="n"/>
      <c r="K886" s="211" t="n"/>
      <c r="L886" s="211" t="n"/>
      <c r="M886" s="211" t="n"/>
      <c r="N886" s="211" t="n"/>
      <c r="O886" s="211" t="n"/>
      <c r="P886" s="211" t="n"/>
      <c r="Q886" s="211" t="n"/>
    </row>
    <row r="887" ht="15.75" customHeight="1" s="140">
      <c r="A887" s="211" t="n"/>
      <c r="B887" s="211" t="n"/>
      <c r="C887" s="239" t="n"/>
      <c r="D887" s="239" t="n"/>
      <c r="E887" s="239" t="n"/>
      <c r="F887" s="211" t="n"/>
      <c r="G887" s="211" t="n"/>
      <c r="H887" s="211" t="n"/>
      <c r="I887" s="211" t="n"/>
      <c r="J887" s="211" t="n"/>
      <c r="K887" s="211" t="n"/>
      <c r="L887" s="211" t="n"/>
      <c r="M887" s="211" t="n"/>
      <c r="N887" s="211" t="n"/>
      <c r="O887" s="211" t="n"/>
      <c r="P887" s="211" t="n"/>
      <c r="Q887" s="211" t="n"/>
    </row>
    <row r="888" ht="15.75" customHeight="1" s="140">
      <c r="A888" s="211" t="n"/>
      <c r="B888" s="211" t="n"/>
      <c r="C888" s="239" t="n"/>
      <c r="D888" s="239" t="n"/>
      <c r="E888" s="239" t="n"/>
      <c r="F888" s="211" t="n"/>
      <c r="G888" s="211" t="n"/>
      <c r="H888" s="211" t="n"/>
      <c r="I888" s="211" t="n"/>
      <c r="J888" s="211" t="n"/>
      <c r="K888" s="211" t="n"/>
      <c r="L888" s="211" t="n"/>
      <c r="M888" s="211" t="n"/>
      <c r="N888" s="211" t="n"/>
      <c r="O888" s="211" t="n"/>
      <c r="P888" s="211" t="n"/>
      <c r="Q888" s="211" t="n"/>
    </row>
    <row r="889" ht="15.75" customHeight="1" s="140">
      <c r="A889" s="211" t="n"/>
      <c r="B889" s="211" t="n"/>
      <c r="C889" s="239" t="n"/>
      <c r="D889" s="239" t="n"/>
      <c r="E889" s="239" t="n"/>
      <c r="F889" s="211" t="n"/>
      <c r="G889" s="211" t="n"/>
      <c r="H889" s="211" t="n"/>
      <c r="I889" s="211" t="n"/>
      <c r="J889" s="211" t="n"/>
      <c r="K889" s="211" t="n"/>
      <c r="L889" s="211" t="n"/>
      <c r="M889" s="211" t="n"/>
      <c r="N889" s="211" t="n"/>
      <c r="O889" s="211" t="n"/>
      <c r="P889" s="211" t="n"/>
      <c r="Q889" s="211" t="n"/>
    </row>
    <row r="890" ht="15.75" customHeight="1" s="140">
      <c r="A890" s="211" t="n"/>
      <c r="B890" s="211" t="n"/>
      <c r="C890" s="239" t="n"/>
      <c r="D890" s="239" t="n"/>
      <c r="E890" s="239" t="n"/>
      <c r="F890" s="211" t="n"/>
      <c r="G890" s="211" t="n"/>
      <c r="H890" s="211" t="n"/>
      <c r="I890" s="211" t="n"/>
      <c r="J890" s="211" t="n"/>
      <c r="K890" s="211" t="n"/>
      <c r="L890" s="211" t="n"/>
      <c r="M890" s="211" t="n"/>
      <c r="N890" s="211" t="n"/>
      <c r="O890" s="211" t="n"/>
      <c r="P890" s="211" t="n"/>
      <c r="Q890" s="211" t="n"/>
    </row>
    <row r="891" ht="15.75" customHeight="1" s="140">
      <c r="A891" s="211" t="n"/>
      <c r="B891" s="211" t="n"/>
      <c r="C891" s="239" t="n"/>
      <c r="D891" s="239" t="n"/>
      <c r="E891" s="239" t="n"/>
      <c r="F891" s="211" t="n"/>
      <c r="G891" s="211" t="n"/>
      <c r="H891" s="211" t="n"/>
      <c r="I891" s="211" t="n"/>
      <c r="J891" s="211" t="n"/>
      <c r="K891" s="211" t="n"/>
      <c r="L891" s="211" t="n"/>
      <c r="M891" s="211" t="n"/>
      <c r="N891" s="211" t="n"/>
      <c r="O891" s="211" t="n"/>
      <c r="P891" s="211" t="n"/>
      <c r="Q891" s="211" t="n"/>
    </row>
    <row r="892" ht="15.75" customHeight="1" s="140">
      <c r="A892" s="211" t="n"/>
      <c r="B892" s="211" t="n"/>
      <c r="C892" s="239" t="n"/>
      <c r="D892" s="239" t="n"/>
      <c r="E892" s="239" t="n"/>
      <c r="F892" s="211" t="n"/>
      <c r="G892" s="211" t="n"/>
      <c r="H892" s="211" t="n"/>
      <c r="I892" s="211" t="n"/>
      <c r="J892" s="211" t="n"/>
      <c r="K892" s="211" t="n"/>
      <c r="L892" s="211" t="n"/>
      <c r="M892" s="211" t="n"/>
      <c r="N892" s="211" t="n"/>
      <c r="O892" s="211" t="n"/>
      <c r="P892" s="211" t="n"/>
      <c r="Q892" s="211" t="n"/>
    </row>
    <row r="893" ht="15.75" customHeight="1" s="140">
      <c r="A893" s="211" t="n"/>
      <c r="B893" s="211" t="n"/>
      <c r="C893" s="239" t="n"/>
      <c r="D893" s="239" t="n"/>
      <c r="E893" s="239" t="n"/>
      <c r="F893" s="211" t="n"/>
      <c r="G893" s="211" t="n"/>
      <c r="H893" s="211" t="n"/>
      <c r="I893" s="211" t="n"/>
      <c r="J893" s="211" t="n"/>
      <c r="K893" s="211" t="n"/>
      <c r="L893" s="211" t="n"/>
      <c r="M893" s="211" t="n"/>
      <c r="N893" s="211" t="n"/>
      <c r="O893" s="211" t="n"/>
      <c r="P893" s="211" t="n"/>
      <c r="Q893" s="211" t="n"/>
    </row>
    <row r="894" ht="15.75" customHeight="1" s="140">
      <c r="A894" s="211" t="n"/>
      <c r="B894" s="211" t="n"/>
      <c r="C894" s="239" t="n"/>
      <c r="D894" s="239" t="n"/>
      <c r="E894" s="239" t="n"/>
      <c r="F894" s="211" t="n"/>
      <c r="G894" s="211" t="n"/>
      <c r="H894" s="211" t="n"/>
      <c r="I894" s="211" t="n"/>
      <c r="J894" s="211" t="n"/>
      <c r="K894" s="211" t="n"/>
      <c r="L894" s="211" t="n"/>
      <c r="M894" s="211" t="n"/>
      <c r="N894" s="211" t="n"/>
      <c r="O894" s="211" t="n"/>
      <c r="P894" s="211" t="n"/>
      <c r="Q894" s="211" t="n"/>
    </row>
    <row r="895" ht="15.75" customHeight="1" s="140">
      <c r="A895" s="211" t="n"/>
      <c r="B895" s="211" t="n"/>
      <c r="C895" s="239" t="n"/>
      <c r="D895" s="239" t="n"/>
      <c r="E895" s="239" t="n"/>
      <c r="F895" s="211" t="n"/>
      <c r="G895" s="211" t="n"/>
      <c r="H895" s="211" t="n"/>
      <c r="I895" s="211" t="n"/>
      <c r="J895" s="211" t="n"/>
      <c r="K895" s="211" t="n"/>
      <c r="L895" s="211" t="n"/>
      <c r="M895" s="211" t="n"/>
      <c r="N895" s="211" t="n"/>
      <c r="O895" s="211" t="n"/>
      <c r="P895" s="211" t="n"/>
      <c r="Q895" s="211" t="n"/>
    </row>
    <row r="896" ht="15.75" customHeight="1" s="140">
      <c r="A896" s="211" t="n"/>
      <c r="B896" s="211" t="n"/>
      <c r="C896" s="239" t="n"/>
      <c r="D896" s="239" t="n"/>
      <c r="E896" s="239" t="n"/>
      <c r="F896" s="211" t="n"/>
      <c r="G896" s="211" t="n"/>
      <c r="H896" s="211" t="n"/>
      <c r="I896" s="211" t="n"/>
      <c r="J896" s="211" t="n"/>
      <c r="K896" s="211" t="n"/>
      <c r="L896" s="211" t="n"/>
      <c r="M896" s="211" t="n"/>
      <c r="N896" s="211" t="n"/>
      <c r="O896" s="211" t="n"/>
      <c r="P896" s="211" t="n"/>
      <c r="Q896" s="211" t="n"/>
    </row>
    <row r="897" ht="15.75" customHeight="1" s="140">
      <c r="A897" s="211" t="n"/>
      <c r="B897" s="211" t="n"/>
      <c r="C897" s="239" t="n"/>
      <c r="D897" s="239" t="n"/>
      <c r="E897" s="239" t="n"/>
      <c r="F897" s="211" t="n"/>
      <c r="G897" s="211" t="n"/>
      <c r="H897" s="211" t="n"/>
      <c r="I897" s="211" t="n"/>
      <c r="J897" s="211" t="n"/>
      <c r="K897" s="211" t="n"/>
      <c r="L897" s="211" t="n"/>
      <c r="M897" s="211" t="n"/>
      <c r="N897" s="211" t="n"/>
      <c r="O897" s="211" t="n"/>
      <c r="P897" s="211" t="n"/>
      <c r="Q897" s="211" t="n"/>
    </row>
    <row r="898" ht="15.75" customHeight="1" s="140">
      <c r="A898" s="211" t="n"/>
      <c r="B898" s="211" t="n"/>
      <c r="C898" s="239" t="n"/>
      <c r="D898" s="239" t="n"/>
      <c r="E898" s="239" t="n"/>
      <c r="F898" s="211" t="n"/>
      <c r="G898" s="211" t="n"/>
      <c r="H898" s="211" t="n"/>
      <c r="I898" s="211" t="n"/>
      <c r="J898" s="211" t="n"/>
      <c r="K898" s="211" t="n"/>
      <c r="L898" s="211" t="n"/>
      <c r="M898" s="211" t="n"/>
      <c r="N898" s="211" t="n"/>
      <c r="O898" s="211" t="n"/>
      <c r="P898" s="211" t="n"/>
      <c r="Q898" s="211" t="n"/>
    </row>
    <row r="899" ht="15.75" customHeight="1" s="140">
      <c r="A899" s="211" t="n"/>
      <c r="B899" s="211" t="n"/>
      <c r="C899" s="239" t="n"/>
      <c r="D899" s="239" t="n"/>
      <c r="E899" s="239" t="n"/>
      <c r="F899" s="211" t="n"/>
      <c r="G899" s="211" t="n"/>
      <c r="H899" s="211" t="n"/>
      <c r="I899" s="211" t="n"/>
      <c r="J899" s="211" t="n"/>
      <c r="K899" s="211" t="n"/>
      <c r="L899" s="211" t="n"/>
      <c r="M899" s="211" t="n"/>
      <c r="N899" s="211" t="n"/>
      <c r="O899" s="211" t="n"/>
      <c r="P899" s="211" t="n"/>
      <c r="Q899" s="211" t="n"/>
    </row>
    <row r="900" ht="15.75" customHeight="1" s="140">
      <c r="A900" s="211" t="n"/>
      <c r="B900" s="211" t="n"/>
      <c r="C900" s="239" t="n"/>
      <c r="D900" s="239" t="n"/>
      <c r="E900" s="239" t="n"/>
      <c r="F900" s="211" t="n"/>
      <c r="G900" s="211" t="n"/>
      <c r="H900" s="211" t="n"/>
      <c r="I900" s="211" t="n"/>
      <c r="J900" s="211" t="n"/>
      <c r="K900" s="211" t="n"/>
      <c r="L900" s="211" t="n"/>
      <c r="M900" s="211" t="n"/>
      <c r="N900" s="211" t="n"/>
      <c r="O900" s="211" t="n"/>
      <c r="P900" s="211" t="n"/>
      <c r="Q900" s="211" t="n"/>
    </row>
    <row r="901" ht="15.75" customHeight="1" s="140">
      <c r="A901" s="211" t="n"/>
      <c r="B901" s="211" t="n"/>
      <c r="C901" s="239" t="n"/>
      <c r="D901" s="239" t="n"/>
      <c r="E901" s="239" t="n"/>
      <c r="F901" s="211" t="n"/>
      <c r="G901" s="211" t="n"/>
      <c r="H901" s="211" t="n"/>
      <c r="I901" s="211" t="n"/>
      <c r="J901" s="211" t="n"/>
      <c r="K901" s="211" t="n"/>
      <c r="L901" s="211" t="n"/>
      <c r="M901" s="211" t="n"/>
      <c r="N901" s="211" t="n"/>
      <c r="O901" s="211" t="n"/>
      <c r="P901" s="211" t="n"/>
      <c r="Q901" s="211" t="n"/>
    </row>
    <row r="902" ht="15.75" customHeight="1" s="140">
      <c r="A902" s="211" t="n"/>
      <c r="B902" s="211" t="n"/>
      <c r="C902" s="239" t="n"/>
      <c r="D902" s="239" t="n"/>
      <c r="E902" s="239" t="n"/>
      <c r="F902" s="211" t="n"/>
      <c r="G902" s="211" t="n"/>
      <c r="H902" s="211" t="n"/>
      <c r="I902" s="211" t="n"/>
      <c r="J902" s="211" t="n"/>
      <c r="K902" s="211" t="n"/>
      <c r="L902" s="211" t="n"/>
      <c r="M902" s="211" t="n"/>
      <c r="N902" s="211" t="n"/>
      <c r="O902" s="211" t="n"/>
      <c r="P902" s="211" t="n"/>
      <c r="Q902" s="211" t="n"/>
    </row>
    <row r="903" ht="15.75" customHeight="1" s="140">
      <c r="A903" s="211" t="n"/>
      <c r="B903" s="211" t="n"/>
      <c r="C903" s="239" t="n"/>
      <c r="D903" s="239" t="n"/>
      <c r="E903" s="239" t="n"/>
      <c r="F903" s="211" t="n"/>
      <c r="G903" s="211" t="n"/>
      <c r="H903" s="211" t="n"/>
      <c r="I903" s="211" t="n"/>
      <c r="J903" s="211" t="n"/>
      <c r="K903" s="211" t="n"/>
      <c r="L903" s="211" t="n"/>
      <c r="M903" s="211" t="n"/>
      <c r="N903" s="211" t="n"/>
      <c r="O903" s="211" t="n"/>
      <c r="P903" s="211" t="n"/>
      <c r="Q903" s="211" t="n"/>
    </row>
    <row r="904" ht="15.75" customHeight="1" s="140">
      <c r="A904" s="211" t="n"/>
      <c r="B904" s="211" t="n"/>
      <c r="C904" s="239" t="n"/>
      <c r="D904" s="239" t="n"/>
      <c r="E904" s="239" t="n"/>
      <c r="F904" s="211" t="n"/>
      <c r="G904" s="211" t="n"/>
      <c r="H904" s="211" t="n"/>
      <c r="I904" s="211" t="n"/>
      <c r="J904" s="211" t="n"/>
      <c r="K904" s="211" t="n"/>
      <c r="L904" s="211" t="n"/>
      <c r="M904" s="211" t="n"/>
      <c r="N904" s="211" t="n"/>
      <c r="O904" s="211" t="n"/>
      <c r="P904" s="211" t="n"/>
      <c r="Q904" s="211" t="n"/>
    </row>
    <row r="905" ht="15.75" customHeight="1" s="140">
      <c r="A905" s="211" t="n"/>
      <c r="B905" s="211" t="n"/>
      <c r="C905" s="239" t="n"/>
      <c r="D905" s="239" t="n"/>
      <c r="E905" s="239" t="n"/>
      <c r="F905" s="211" t="n"/>
      <c r="G905" s="211" t="n"/>
      <c r="H905" s="211" t="n"/>
      <c r="I905" s="211" t="n"/>
      <c r="J905" s="211" t="n"/>
      <c r="K905" s="211" t="n"/>
      <c r="L905" s="211" t="n"/>
      <c r="M905" s="211" t="n"/>
      <c r="N905" s="211" t="n"/>
      <c r="O905" s="211" t="n"/>
      <c r="P905" s="211" t="n"/>
      <c r="Q905" s="211" t="n"/>
    </row>
    <row r="906" ht="15.75" customHeight="1" s="140">
      <c r="A906" s="211" t="n"/>
      <c r="B906" s="211" t="n"/>
      <c r="C906" s="239" t="n"/>
      <c r="D906" s="239" t="n"/>
      <c r="E906" s="239" t="n"/>
      <c r="F906" s="211" t="n"/>
      <c r="G906" s="211" t="n"/>
      <c r="H906" s="211" t="n"/>
      <c r="I906" s="211" t="n"/>
      <c r="J906" s="211" t="n"/>
      <c r="K906" s="211" t="n"/>
      <c r="L906" s="211" t="n"/>
      <c r="M906" s="211" t="n"/>
      <c r="N906" s="211" t="n"/>
      <c r="O906" s="211" t="n"/>
      <c r="P906" s="211" t="n"/>
      <c r="Q906" s="211" t="n"/>
    </row>
    <row r="907" ht="15.75" customHeight="1" s="140">
      <c r="A907" s="211" t="n"/>
      <c r="B907" s="211" t="n"/>
      <c r="C907" s="239" t="n"/>
      <c r="D907" s="239" t="n"/>
      <c r="E907" s="239" t="n"/>
      <c r="F907" s="211" t="n"/>
      <c r="G907" s="211" t="n"/>
      <c r="H907" s="211" t="n"/>
      <c r="I907" s="211" t="n"/>
      <c r="J907" s="211" t="n"/>
      <c r="K907" s="211" t="n"/>
      <c r="L907" s="211" t="n"/>
      <c r="M907" s="211" t="n"/>
      <c r="N907" s="211" t="n"/>
      <c r="O907" s="211" t="n"/>
      <c r="P907" s="211" t="n"/>
      <c r="Q907" s="211" t="n"/>
    </row>
    <row r="908" ht="15.75" customHeight="1" s="140">
      <c r="A908" s="211" t="n"/>
      <c r="B908" s="211" t="n"/>
      <c r="C908" s="239" t="n"/>
      <c r="D908" s="239" t="n"/>
      <c r="E908" s="239" t="n"/>
      <c r="F908" s="211" t="n"/>
      <c r="G908" s="211" t="n"/>
      <c r="H908" s="211" t="n"/>
      <c r="I908" s="211" t="n"/>
      <c r="J908" s="211" t="n"/>
      <c r="K908" s="211" t="n"/>
      <c r="L908" s="211" t="n"/>
      <c r="M908" s="211" t="n"/>
      <c r="N908" s="211" t="n"/>
      <c r="O908" s="211" t="n"/>
      <c r="P908" s="211" t="n"/>
      <c r="Q908" s="211" t="n"/>
    </row>
    <row r="909" ht="15.75" customHeight="1" s="140">
      <c r="A909" s="211" t="n"/>
      <c r="B909" s="211" t="n"/>
      <c r="C909" s="239" t="n"/>
      <c r="D909" s="239" t="n"/>
      <c r="E909" s="239" t="n"/>
      <c r="F909" s="211" t="n"/>
      <c r="G909" s="211" t="n"/>
      <c r="H909" s="211" t="n"/>
      <c r="I909" s="211" t="n"/>
      <c r="J909" s="211" t="n"/>
      <c r="K909" s="211" t="n"/>
      <c r="L909" s="211" t="n"/>
      <c r="M909" s="211" t="n"/>
      <c r="N909" s="211" t="n"/>
      <c r="O909" s="211" t="n"/>
      <c r="P909" s="211" t="n"/>
      <c r="Q909" s="211" t="n"/>
    </row>
    <row r="910" ht="15.75" customHeight="1" s="140">
      <c r="A910" s="211" t="n"/>
      <c r="B910" s="211" t="n"/>
      <c r="C910" s="239" t="n"/>
      <c r="D910" s="239" t="n"/>
      <c r="E910" s="239" t="n"/>
      <c r="F910" s="211" t="n"/>
      <c r="G910" s="211" t="n"/>
      <c r="H910" s="211" t="n"/>
      <c r="I910" s="211" t="n"/>
      <c r="J910" s="211" t="n"/>
      <c r="K910" s="211" t="n"/>
      <c r="L910" s="211" t="n"/>
      <c r="M910" s="211" t="n"/>
      <c r="N910" s="211" t="n"/>
      <c r="O910" s="211" t="n"/>
      <c r="P910" s="211" t="n"/>
      <c r="Q910" s="211" t="n"/>
    </row>
    <row r="911" ht="15.75" customHeight="1" s="140">
      <c r="A911" s="211" t="n"/>
      <c r="B911" s="211" t="n"/>
      <c r="C911" s="239" t="n"/>
      <c r="D911" s="239" t="n"/>
      <c r="E911" s="239" t="n"/>
      <c r="F911" s="211" t="n"/>
      <c r="G911" s="211" t="n"/>
      <c r="H911" s="211" t="n"/>
      <c r="I911" s="211" t="n"/>
      <c r="J911" s="211" t="n"/>
      <c r="K911" s="211" t="n"/>
      <c r="L911" s="211" t="n"/>
      <c r="M911" s="211" t="n"/>
      <c r="N911" s="211" t="n"/>
      <c r="O911" s="211" t="n"/>
      <c r="P911" s="211" t="n"/>
      <c r="Q911" s="211" t="n"/>
    </row>
    <row r="912" ht="15.75" customHeight="1" s="140">
      <c r="A912" s="211" t="n"/>
      <c r="B912" s="211" t="n"/>
      <c r="C912" s="239" t="n"/>
      <c r="D912" s="239" t="n"/>
      <c r="E912" s="239" t="n"/>
      <c r="F912" s="211" t="n"/>
      <c r="G912" s="211" t="n"/>
      <c r="H912" s="211" t="n"/>
      <c r="I912" s="211" t="n"/>
      <c r="J912" s="211" t="n"/>
      <c r="K912" s="211" t="n"/>
      <c r="L912" s="211" t="n"/>
      <c r="M912" s="211" t="n"/>
      <c r="N912" s="211" t="n"/>
      <c r="O912" s="211" t="n"/>
      <c r="P912" s="211" t="n"/>
      <c r="Q912" s="211" t="n"/>
    </row>
    <row r="913" ht="15.75" customHeight="1" s="140">
      <c r="A913" s="211" t="n"/>
      <c r="B913" s="211" t="n"/>
      <c r="C913" s="239" t="n"/>
      <c r="D913" s="239" t="n"/>
      <c r="E913" s="239" t="n"/>
      <c r="F913" s="211" t="n"/>
      <c r="G913" s="211" t="n"/>
      <c r="H913" s="211" t="n"/>
      <c r="I913" s="211" t="n"/>
      <c r="J913" s="211" t="n"/>
      <c r="K913" s="211" t="n"/>
      <c r="L913" s="211" t="n"/>
      <c r="M913" s="211" t="n"/>
      <c r="N913" s="211" t="n"/>
      <c r="O913" s="211" t="n"/>
      <c r="P913" s="211" t="n"/>
      <c r="Q913" s="211" t="n"/>
    </row>
    <row r="914" ht="15.75" customHeight="1" s="140">
      <c r="A914" s="211" t="n"/>
      <c r="B914" s="211" t="n"/>
      <c r="C914" s="239" t="n"/>
      <c r="D914" s="239" t="n"/>
      <c r="E914" s="239" t="n"/>
      <c r="F914" s="211" t="n"/>
      <c r="G914" s="211" t="n"/>
      <c r="H914" s="211" t="n"/>
      <c r="I914" s="211" t="n"/>
      <c r="J914" s="211" t="n"/>
      <c r="K914" s="211" t="n"/>
      <c r="L914" s="211" t="n"/>
      <c r="M914" s="211" t="n"/>
      <c r="N914" s="211" t="n"/>
      <c r="O914" s="211" t="n"/>
      <c r="P914" s="211" t="n"/>
      <c r="Q914" s="211" t="n"/>
    </row>
    <row r="915" ht="15.75" customHeight="1" s="140">
      <c r="A915" s="211" t="n"/>
      <c r="B915" s="211" t="n"/>
      <c r="C915" s="239" t="n"/>
      <c r="D915" s="239" t="n"/>
      <c r="E915" s="239" t="n"/>
      <c r="F915" s="211" t="n"/>
      <c r="G915" s="211" t="n"/>
      <c r="H915" s="211" t="n"/>
      <c r="I915" s="211" t="n"/>
      <c r="J915" s="211" t="n"/>
      <c r="K915" s="211" t="n"/>
      <c r="L915" s="211" t="n"/>
      <c r="M915" s="211" t="n"/>
      <c r="N915" s="211" t="n"/>
      <c r="O915" s="211" t="n"/>
      <c r="P915" s="211" t="n"/>
      <c r="Q915" s="211" t="n"/>
    </row>
    <row r="916" ht="15.75" customHeight="1" s="140">
      <c r="A916" s="211" t="n"/>
      <c r="B916" s="211" t="n"/>
      <c r="C916" s="239" t="n"/>
      <c r="D916" s="239" t="n"/>
      <c r="E916" s="239" t="n"/>
      <c r="F916" s="211" t="n"/>
      <c r="G916" s="211" t="n"/>
      <c r="H916" s="211" t="n"/>
      <c r="I916" s="211" t="n"/>
      <c r="J916" s="211" t="n"/>
      <c r="K916" s="211" t="n"/>
      <c r="L916" s="211" t="n"/>
      <c r="M916" s="211" t="n"/>
      <c r="N916" s="211" t="n"/>
      <c r="O916" s="211" t="n"/>
      <c r="P916" s="211" t="n"/>
      <c r="Q916" s="211" t="n"/>
    </row>
    <row r="917" ht="15.75" customHeight="1" s="140">
      <c r="A917" s="211" t="n"/>
      <c r="B917" s="211" t="n"/>
      <c r="C917" s="239" t="n"/>
      <c r="D917" s="239" t="n"/>
      <c r="E917" s="239" t="n"/>
      <c r="F917" s="211" t="n"/>
      <c r="G917" s="211" t="n"/>
      <c r="H917" s="211" t="n"/>
      <c r="I917" s="211" t="n"/>
      <c r="J917" s="211" t="n"/>
      <c r="K917" s="211" t="n"/>
      <c r="L917" s="211" t="n"/>
      <c r="M917" s="211" t="n"/>
      <c r="N917" s="211" t="n"/>
      <c r="O917" s="211" t="n"/>
      <c r="P917" s="211" t="n"/>
      <c r="Q917" s="211" t="n"/>
    </row>
    <row r="918" ht="15.75" customHeight="1" s="140">
      <c r="A918" s="211" t="n"/>
      <c r="B918" s="211" t="n"/>
      <c r="C918" s="239" t="n"/>
      <c r="D918" s="239" t="n"/>
      <c r="E918" s="239" t="n"/>
      <c r="F918" s="211" t="n"/>
      <c r="G918" s="211" t="n"/>
      <c r="H918" s="211" t="n"/>
      <c r="I918" s="211" t="n"/>
      <c r="J918" s="211" t="n"/>
      <c r="K918" s="211" t="n"/>
      <c r="L918" s="211" t="n"/>
      <c r="M918" s="211" t="n"/>
      <c r="N918" s="211" t="n"/>
      <c r="O918" s="211" t="n"/>
      <c r="P918" s="211" t="n"/>
      <c r="Q918" s="211" t="n"/>
    </row>
    <row r="919" ht="15.75" customHeight="1" s="140">
      <c r="A919" s="211" t="n"/>
      <c r="B919" s="211" t="n"/>
      <c r="C919" s="239" t="n"/>
      <c r="D919" s="239" t="n"/>
      <c r="E919" s="239" t="n"/>
      <c r="F919" s="211" t="n"/>
      <c r="G919" s="211" t="n"/>
      <c r="H919" s="211" t="n"/>
      <c r="I919" s="211" t="n"/>
      <c r="J919" s="211" t="n"/>
      <c r="K919" s="211" t="n"/>
      <c r="L919" s="211" t="n"/>
      <c r="M919" s="211" t="n"/>
      <c r="N919" s="211" t="n"/>
      <c r="O919" s="211" t="n"/>
      <c r="P919" s="211" t="n"/>
      <c r="Q919" s="211" t="n"/>
    </row>
    <row r="920" ht="15.75" customHeight="1" s="140">
      <c r="A920" s="211" t="n"/>
      <c r="B920" s="211" t="n"/>
      <c r="C920" s="239" t="n"/>
      <c r="D920" s="239" t="n"/>
      <c r="E920" s="239" t="n"/>
      <c r="F920" s="211" t="n"/>
      <c r="G920" s="211" t="n"/>
      <c r="H920" s="211" t="n"/>
      <c r="I920" s="211" t="n"/>
      <c r="J920" s="211" t="n"/>
      <c r="K920" s="211" t="n"/>
      <c r="L920" s="211" t="n"/>
      <c r="M920" s="211" t="n"/>
      <c r="N920" s="211" t="n"/>
      <c r="O920" s="211" t="n"/>
      <c r="P920" s="211" t="n"/>
      <c r="Q920" s="211" t="n"/>
    </row>
    <row r="921" ht="15.75" customHeight="1" s="140">
      <c r="A921" s="211" t="n"/>
      <c r="B921" s="211" t="n"/>
      <c r="C921" s="239" t="n"/>
      <c r="D921" s="239" t="n"/>
      <c r="E921" s="239" t="n"/>
      <c r="F921" s="211" t="n"/>
      <c r="G921" s="211" t="n"/>
      <c r="H921" s="211" t="n"/>
      <c r="I921" s="211" t="n"/>
      <c r="J921" s="211" t="n"/>
      <c r="K921" s="211" t="n"/>
      <c r="L921" s="211" t="n"/>
      <c r="M921" s="211" t="n"/>
      <c r="N921" s="211" t="n"/>
      <c r="O921" s="211" t="n"/>
      <c r="P921" s="211" t="n"/>
      <c r="Q921" s="211" t="n"/>
    </row>
    <row r="922" ht="15.75" customHeight="1" s="140">
      <c r="A922" s="211" t="n"/>
      <c r="B922" s="211" t="n"/>
      <c r="C922" s="239" t="n"/>
      <c r="D922" s="239" t="n"/>
      <c r="E922" s="239" t="n"/>
      <c r="F922" s="211" t="n"/>
      <c r="G922" s="211" t="n"/>
      <c r="H922" s="211" t="n"/>
      <c r="I922" s="211" t="n"/>
      <c r="J922" s="211" t="n"/>
      <c r="K922" s="211" t="n"/>
      <c r="L922" s="211" t="n"/>
      <c r="M922" s="211" t="n"/>
      <c r="N922" s="211" t="n"/>
      <c r="O922" s="211" t="n"/>
      <c r="P922" s="211" t="n"/>
      <c r="Q922" s="211" t="n"/>
    </row>
    <row r="923" ht="15.75" customHeight="1" s="140">
      <c r="A923" s="211" t="n"/>
      <c r="B923" s="211" t="n"/>
      <c r="C923" s="239" t="n"/>
      <c r="D923" s="239" t="n"/>
      <c r="E923" s="239" t="n"/>
      <c r="F923" s="211" t="n"/>
      <c r="G923" s="211" t="n"/>
      <c r="H923" s="211" t="n"/>
      <c r="I923" s="211" t="n"/>
      <c r="J923" s="211" t="n"/>
      <c r="K923" s="211" t="n"/>
      <c r="L923" s="211" t="n"/>
      <c r="M923" s="211" t="n"/>
      <c r="N923" s="211" t="n"/>
      <c r="O923" s="211" t="n"/>
      <c r="P923" s="211" t="n"/>
      <c r="Q923" s="211" t="n"/>
    </row>
    <row r="924" ht="15.75" customHeight="1" s="140">
      <c r="A924" s="211" t="n"/>
      <c r="B924" s="211" t="n"/>
      <c r="C924" s="239" t="n"/>
      <c r="D924" s="239" t="n"/>
      <c r="E924" s="239" t="n"/>
      <c r="F924" s="211" t="n"/>
      <c r="G924" s="211" t="n"/>
      <c r="H924" s="211" t="n"/>
      <c r="I924" s="211" t="n"/>
      <c r="J924" s="211" t="n"/>
      <c r="K924" s="211" t="n"/>
      <c r="L924" s="211" t="n"/>
      <c r="M924" s="211" t="n"/>
      <c r="N924" s="211" t="n"/>
      <c r="O924" s="211" t="n"/>
      <c r="P924" s="211" t="n"/>
      <c r="Q924" s="211" t="n"/>
    </row>
    <row r="925" ht="15.75" customHeight="1" s="140">
      <c r="A925" s="211" t="n"/>
      <c r="B925" s="211" t="n"/>
      <c r="C925" s="239" t="n"/>
      <c r="D925" s="239" t="n"/>
      <c r="E925" s="239" t="n"/>
      <c r="F925" s="211" t="n"/>
      <c r="G925" s="211" t="n"/>
      <c r="H925" s="211" t="n"/>
      <c r="I925" s="211" t="n"/>
      <c r="J925" s="211" t="n"/>
      <c r="K925" s="211" t="n"/>
      <c r="L925" s="211" t="n"/>
      <c r="M925" s="211" t="n"/>
      <c r="N925" s="211" t="n"/>
      <c r="O925" s="211" t="n"/>
      <c r="P925" s="211" t="n"/>
      <c r="Q925" s="211" t="n"/>
    </row>
    <row r="926" ht="15.75" customHeight="1" s="140">
      <c r="A926" s="211" t="n"/>
      <c r="B926" s="211" t="n"/>
      <c r="C926" s="239" t="n"/>
      <c r="D926" s="239" t="n"/>
      <c r="E926" s="239" t="n"/>
      <c r="F926" s="211" t="n"/>
      <c r="G926" s="211" t="n"/>
      <c r="H926" s="211" t="n"/>
      <c r="I926" s="211" t="n"/>
      <c r="J926" s="211" t="n"/>
      <c r="K926" s="211" t="n"/>
      <c r="L926" s="211" t="n"/>
      <c r="M926" s="211" t="n"/>
      <c r="N926" s="211" t="n"/>
      <c r="O926" s="211" t="n"/>
      <c r="P926" s="211" t="n"/>
      <c r="Q926" s="211" t="n"/>
    </row>
    <row r="927" ht="15.75" customHeight="1" s="140">
      <c r="A927" s="211" t="n"/>
      <c r="B927" s="211" t="n"/>
      <c r="C927" s="239" t="n"/>
      <c r="D927" s="239" t="n"/>
      <c r="E927" s="239" t="n"/>
      <c r="F927" s="211" t="n"/>
      <c r="G927" s="211" t="n"/>
      <c r="H927" s="211" t="n"/>
      <c r="I927" s="211" t="n"/>
      <c r="J927" s="211" t="n"/>
      <c r="K927" s="211" t="n"/>
      <c r="L927" s="211" t="n"/>
      <c r="M927" s="211" t="n"/>
      <c r="N927" s="211" t="n"/>
      <c r="O927" s="211" t="n"/>
      <c r="P927" s="211" t="n"/>
      <c r="Q927" s="211" t="n"/>
    </row>
    <row r="928" ht="15.75" customHeight="1" s="140">
      <c r="A928" s="211" t="n"/>
      <c r="B928" s="211" t="n"/>
      <c r="C928" s="239" t="n"/>
      <c r="D928" s="239" t="n"/>
      <c r="E928" s="239" t="n"/>
      <c r="F928" s="211" t="n"/>
      <c r="G928" s="211" t="n"/>
      <c r="H928" s="211" t="n"/>
      <c r="I928" s="211" t="n"/>
      <c r="J928" s="211" t="n"/>
      <c r="K928" s="211" t="n"/>
      <c r="L928" s="211" t="n"/>
      <c r="M928" s="211" t="n"/>
      <c r="N928" s="211" t="n"/>
      <c r="O928" s="211" t="n"/>
      <c r="P928" s="211" t="n"/>
      <c r="Q928" s="211" t="n"/>
    </row>
    <row r="929" ht="15.75" customHeight="1" s="140">
      <c r="A929" s="211" t="n"/>
      <c r="B929" s="211" t="n"/>
      <c r="C929" s="239" t="n"/>
      <c r="D929" s="239" t="n"/>
      <c r="E929" s="239" t="n"/>
      <c r="F929" s="211" t="n"/>
      <c r="G929" s="211" t="n"/>
      <c r="H929" s="211" t="n"/>
      <c r="I929" s="211" t="n"/>
      <c r="J929" s="211" t="n"/>
      <c r="K929" s="211" t="n"/>
      <c r="L929" s="211" t="n"/>
      <c r="M929" s="211" t="n"/>
      <c r="N929" s="211" t="n"/>
      <c r="O929" s="211" t="n"/>
      <c r="P929" s="211" t="n"/>
      <c r="Q929" s="211" t="n"/>
    </row>
    <row r="930" ht="15.75" customHeight="1" s="140">
      <c r="A930" s="211" t="n"/>
      <c r="B930" s="211" t="n"/>
      <c r="C930" s="239" t="n"/>
      <c r="D930" s="239" t="n"/>
      <c r="E930" s="239" t="n"/>
      <c r="F930" s="211" t="n"/>
      <c r="G930" s="211" t="n"/>
      <c r="H930" s="211" t="n"/>
      <c r="I930" s="211" t="n"/>
      <c r="J930" s="211" t="n"/>
      <c r="K930" s="211" t="n"/>
      <c r="L930" s="211" t="n"/>
      <c r="M930" s="211" t="n"/>
      <c r="N930" s="211" t="n"/>
      <c r="O930" s="211" t="n"/>
      <c r="P930" s="211" t="n"/>
      <c r="Q930" s="211" t="n"/>
    </row>
    <row r="931" ht="15.75" customHeight="1" s="140">
      <c r="A931" s="211" t="n"/>
      <c r="B931" s="211" t="n"/>
      <c r="C931" s="239" t="n"/>
      <c r="D931" s="239" t="n"/>
      <c r="E931" s="239" t="n"/>
      <c r="F931" s="211" t="n"/>
      <c r="G931" s="211" t="n"/>
      <c r="H931" s="211" t="n"/>
      <c r="I931" s="211" t="n"/>
      <c r="J931" s="211" t="n"/>
      <c r="K931" s="211" t="n"/>
      <c r="L931" s="211" t="n"/>
      <c r="M931" s="211" t="n"/>
      <c r="N931" s="211" t="n"/>
      <c r="O931" s="211" t="n"/>
      <c r="P931" s="211" t="n"/>
      <c r="Q931" s="211" t="n"/>
    </row>
    <row r="932" ht="15.75" customHeight="1" s="140">
      <c r="A932" s="211" t="n"/>
      <c r="B932" s="211" t="n"/>
      <c r="C932" s="239" t="n"/>
      <c r="D932" s="239" t="n"/>
      <c r="E932" s="239" t="n"/>
      <c r="F932" s="211" t="n"/>
      <c r="G932" s="211" t="n"/>
      <c r="H932" s="211" t="n"/>
      <c r="I932" s="211" t="n"/>
      <c r="J932" s="211" t="n"/>
      <c r="K932" s="211" t="n"/>
      <c r="L932" s="211" t="n"/>
      <c r="M932" s="211" t="n"/>
      <c r="N932" s="211" t="n"/>
      <c r="O932" s="211" t="n"/>
      <c r="P932" s="211" t="n"/>
      <c r="Q932" s="211" t="n"/>
    </row>
    <row r="933" ht="15.75" customHeight="1" s="140">
      <c r="A933" s="211" t="n"/>
      <c r="B933" s="211" t="n"/>
      <c r="C933" s="239" t="n"/>
      <c r="D933" s="239" t="n"/>
      <c r="E933" s="239" t="n"/>
      <c r="F933" s="211" t="n"/>
      <c r="G933" s="211" t="n"/>
      <c r="H933" s="211" t="n"/>
      <c r="I933" s="211" t="n"/>
      <c r="J933" s="211" t="n"/>
      <c r="K933" s="211" t="n"/>
      <c r="L933" s="211" t="n"/>
      <c r="M933" s="211" t="n"/>
      <c r="N933" s="211" t="n"/>
      <c r="O933" s="211" t="n"/>
      <c r="P933" s="211" t="n"/>
      <c r="Q933" s="211" t="n"/>
    </row>
    <row r="934" ht="15.75" customHeight="1" s="140">
      <c r="A934" s="211" t="n"/>
      <c r="B934" s="211" t="n"/>
      <c r="C934" s="239" t="n"/>
      <c r="D934" s="239" t="n"/>
      <c r="E934" s="239" t="n"/>
      <c r="F934" s="211" t="n"/>
      <c r="G934" s="211" t="n"/>
      <c r="H934" s="211" t="n"/>
      <c r="I934" s="211" t="n"/>
      <c r="J934" s="211" t="n"/>
      <c r="K934" s="211" t="n"/>
      <c r="L934" s="211" t="n"/>
      <c r="M934" s="211" t="n"/>
      <c r="N934" s="211" t="n"/>
      <c r="O934" s="211" t="n"/>
      <c r="P934" s="211" t="n"/>
      <c r="Q934" s="211" t="n"/>
    </row>
    <row r="935" ht="15.75" customHeight="1" s="140">
      <c r="A935" s="211" t="n"/>
      <c r="B935" s="211" t="n"/>
      <c r="C935" s="239" t="n"/>
      <c r="D935" s="239" t="n"/>
      <c r="E935" s="239" t="n"/>
      <c r="F935" s="211" t="n"/>
      <c r="G935" s="211" t="n"/>
      <c r="H935" s="211" t="n"/>
      <c r="I935" s="211" t="n"/>
      <c r="J935" s="211" t="n"/>
      <c r="K935" s="211" t="n"/>
      <c r="L935" s="211" t="n"/>
      <c r="M935" s="211" t="n"/>
      <c r="N935" s="211" t="n"/>
      <c r="O935" s="211" t="n"/>
      <c r="P935" s="211" t="n"/>
      <c r="Q935" s="211" t="n"/>
    </row>
    <row r="936" ht="15.75" customHeight="1" s="140">
      <c r="A936" s="211" t="n"/>
      <c r="B936" s="211" t="n"/>
      <c r="C936" s="239" t="n"/>
      <c r="D936" s="239" t="n"/>
      <c r="E936" s="239" t="n"/>
      <c r="F936" s="211" t="n"/>
      <c r="G936" s="211" t="n"/>
      <c r="H936" s="211" t="n"/>
      <c r="I936" s="211" t="n"/>
      <c r="J936" s="211" t="n"/>
      <c r="K936" s="211" t="n"/>
      <c r="L936" s="211" t="n"/>
      <c r="M936" s="211" t="n"/>
      <c r="N936" s="211" t="n"/>
      <c r="O936" s="211" t="n"/>
      <c r="P936" s="211" t="n"/>
      <c r="Q936" s="211" t="n"/>
    </row>
    <row r="937" ht="15.75" customHeight="1" s="140">
      <c r="A937" s="211" t="n"/>
      <c r="B937" s="211" t="n"/>
      <c r="C937" s="239" t="n"/>
      <c r="D937" s="239" t="n"/>
      <c r="E937" s="239" t="n"/>
      <c r="F937" s="211" t="n"/>
      <c r="G937" s="211" t="n"/>
      <c r="H937" s="211" t="n"/>
      <c r="I937" s="211" t="n"/>
      <c r="J937" s="211" t="n"/>
      <c r="K937" s="211" t="n"/>
      <c r="L937" s="211" t="n"/>
      <c r="M937" s="211" t="n"/>
      <c r="N937" s="211" t="n"/>
      <c r="O937" s="211" t="n"/>
      <c r="P937" s="211" t="n"/>
      <c r="Q937" s="211" t="n"/>
    </row>
    <row r="938" ht="15.75" customHeight="1" s="140">
      <c r="A938" s="211" t="n"/>
      <c r="B938" s="211" t="n"/>
      <c r="C938" s="239" t="n"/>
      <c r="D938" s="239" t="n"/>
      <c r="E938" s="239" t="n"/>
      <c r="F938" s="211" t="n"/>
      <c r="G938" s="211" t="n"/>
      <c r="H938" s="211" t="n"/>
      <c r="I938" s="211" t="n"/>
      <c r="J938" s="211" t="n"/>
      <c r="K938" s="211" t="n"/>
      <c r="L938" s="211" t="n"/>
      <c r="M938" s="211" t="n"/>
      <c r="N938" s="211" t="n"/>
      <c r="O938" s="211" t="n"/>
      <c r="P938" s="211" t="n"/>
      <c r="Q938" s="211" t="n"/>
    </row>
    <row r="939" ht="15.75" customHeight="1" s="140">
      <c r="A939" s="211" t="n"/>
      <c r="B939" s="211" t="n"/>
      <c r="C939" s="239" t="n"/>
      <c r="D939" s="239" t="n"/>
      <c r="E939" s="239" t="n"/>
      <c r="F939" s="211" t="n"/>
      <c r="G939" s="211" t="n"/>
      <c r="H939" s="211" t="n"/>
      <c r="I939" s="211" t="n"/>
      <c r="J939" s="211" t="n"/>
      <c r="K939" s="211" t="n"/>
      <c r="L939" s="211" t="n"/>
      <c r="M939" s="211" t="n"/>
      <c r="N939" s="211" t="n"/>
      <c r="O939" s="211" t="n"/>
      <c r="P939" s="211" t="n"/>
      <c r="Q939" s="211" t="n"/>
    </row>
    <row r="940" ht="15.75" customHeight="1" s="140">
      <c r="A940" s="211" t="n"/>
      <c r="B940" s="211" t="n"/>
      <c r="C940" s="239" t="n"/>
      <c r="D940" s="239" t="n"/>
      <c r="E940" s="239" t="n"/>
      <c r="F940" s="211" t="n"/>
      <c r="G940" s="211" t="n"/>
      <c r="H940" s="211" t="n"/>
      <c r="I940" s="211" t="n"/>
      <c r="J940" s="211" t="n"/>
      <c r="K940" s="211" t="n"/>
      <c r="L940" s="211" t="n"/>
      <c r="M940" s="211" t="n"/>
      <c r="N940" s="211" t="n"/>
      <c r="O940" s="211" t="n"/>
      <c r="P940" s="211" t="n"/>
      <c r="Q940" s="211" t="n"/>
    </row>
    <row r="941" ht="15.75" customHeight="1" s="140">
      <c r="A941" s="211" t="n"/>
      <c r="B941" s="211" t="n"/>
      <c r="C941" s="239" t="n"/>
      <c r="D941" s="239" t="n"/>
      <c r="E941" s="239" t="n"/>
      <c r="F941" s="211" t="n"/>
      <c r="G941" s="211" t="n"/>
      <c r="H941" s="211" t="n"/>
      <c r="I941" s="211" t="n"/>
      <c r="J941" s="211" t="n"/>
      <c r="K941" s="211" t="n"/>
      <c r="L941" s="211" t="n"/>
      <c r="M941" s="211" t="n"/>
      <c r="N941" s="211" t="n"/>
      <c r="O941" s="211" t="n"/>
      <c r="P941" s="211" t="n"/>
      <c r="Q941" s="211" t="n"/>
    </row>
    <row r="942" ht="15.75" customHeight="1" s="140">
      <c r="A942" s="211" t="n"/>
      <c r="B942" s="211" t="n"/>
      <c r="C942" s="239" t="n"/>
      <c r="D942" s="239" t="n"/>
      <c r="E942" s="239" t="n"/>
      <c r="F942" s="211" t="n"/>
      <c r="G942" s="211" t="n"/>
      <c r="H942" s="211" t="n"/>
      <c r="I942" s="211" t="n"/>
      <c r="J942" s="211" t="n"/>
      <c r="K942" s="211" t="n"/>
      <c r="L942" s="211" t="n"/>
      <c r="M942" s="211" t="n"/>
      <c r="N942" s="211" t="n"/>
      <c r="O942" s="211" t="n"/>
      <c r="P942" s="211" t="n"/>
      <c r="Q942" s="211" t="n"/>
    </row>
    <row r="943" ht="15.75" customHeight="1" s="140">
      <c r="A943" s="211" t="n"/>
      <c r="B943" s="211" t="n"/>
      <c r="C943" s="239" t="n"/>
      <c r="D943" s="239" t="n"/>
      <c r="E943" s="239" t="n"/>
      <c r="F943" s="211" t="n"/>
      <c r="G943" s="211" t="n"/>
      <c r="H943" s="211" t="n"/>
      <c r="I943" s="211" t="n"/>
      <c r="J943" s="211" t="n"/>
      <c r="K943" s="211" t="n"/>
      <c r="L943" s="211" t="n"/>
      <c r="M943" s="211" t="n"/>
      <c r="N943" s="211" t="n"/>
      <c r="O943" s="211" t="n"/>
      <c r="P943" s="211" t="n"/>
      <c r="Q943" s="211" t="n"/>
    </row>
    <row r="944" ht="15.75" customHeight="1" s="140">
      <c r="A944" s="211" t="n"/>
      <c r="B944" s="211" t="n"/>
      <c r="C944" s="239" t="n"/>
      <c r="D944" s="239" t="n"/>
      <c r="E944" s="239" t="n"/>
      <c r="F944" s="211" t="n"/>
      <c r="G944" s="211" t="n"/>
      <c r="H944" s="211" t="n"/>
      <c r="I944" s="211" t="n"/>
      <c r="J944" s="211" t="n"/>
      <c r="K944" s="211" t="n"/>
      <c r="L944" s="211" t="n"/>
      <c r="M944" s="211" t="n"/>
      <c r="N944" s="211" t="n"/>
      <c r="O944" s="211" t="n"/>
      <c r="P944" s="211" t="n"/>
      <c r="Q944" s="211" t="n"/>
    </row>
    <row r="945" ht="15.75" customHeight="1" s="140">
      <c r="A945" s="211" t="n"/>
      <c r="B945" s="211" t="n"/>
      <c r="C945" s="239" t="n"/>
      <c r="D945" s="239" t="n"/>
      <c r="E945" s="239" t="n"/>
      <c r="F945" s="211" t="n"/>
      <c r="G945" s="211" t="n"/>
      <c r="H945" s="211" t="n"/>
      <c r="I945" s="211" t="n"/>
      <c r="J945" s="211" t="n"/>
      <c r="K945" s="211" t="n"/>
      <c r="L945" s="211" t="n"/>
      <c r="M945" s="211" t="n"/>
      <c r="N945" s="211" t="n"/>
      <c r="O945" s="211" t="n"/>
      <c r="P945" s="211" t="n"/>
      <c r="Q945" s="211" t="n"/>
    </row>
    <row r="946" ht="15.75" customHeight="1" s="140">
      <c r="A946" s="211" t="n"/>
      <c r="B946" s="211" t="n"/>
      <c r="C946" s="239" t="n"/>
      <c r="D946" s="239" t="n"/>
      <c r="E946" s="239" t="n"/>
      <c r="F946" s="211" t="n"/>
      <c r="G946" s="211" t="n"/>
      <c r="H946" s="211" t="n"/>
      <c r="I946" s="211" t="n"/>
      <c r="J946" s="211" t="n"/>
      <c r="K946" s="211" t="n"/>
      <c r="L946" s="211" t="n"/>
      <c r="M946" s="211" t="n"/>
      <c r="N946" s="211" t="n"/>
      <c r="O946" s="211" t="n"/>
      <c r="P946" s="211" t="n"/>
      <c r="Q946" s="211" t="n"/>
    </row>
    <row r="947" ht="15.75" customHeight="1" s="140">
      <c r="A947" s="211" t="n"/>
      <c r="B947" s="211" t="n"/>
      <c r="C947" s="239" t="n"/>
      <c r="D947" s="239" t="n"/>
      <c r="E947" s="239" t="n"/>
      <c r="F947" s="211" t="n"/>
      <c r="G947" s="211" t="n"/>
      <c r="H947" s="211" t="n"/>
      <c r="I947" s="211" t="n"/>
      <c r="J947" s="211" t="n"/>
      <c r="K947" s="211" t="n"/>
      <c r="L947" s="211" t="n"/>
      <c r="M947" s="211" t="n"/>
      <c r="N947" s="211" t="n"/>
      <c r="O947" s="211" t="n"/>
      <c r="P947" s="211" t="n"/>
      <c r="Q947" s="211" t="n"/>
    </row>
    <row r="948" ht="15.75" customHeight="1" s="140">
      <c r="A948" s="211" t="n"/>
      <c r="B948" s="211" t="n"/>
      <c r="C948" s="239" t="n"/>
      <c r="D948" s="239" t="n"/>
      <c r="E948" s="239" t="n"/>
      <c r="F948" s="211" t="n"/>
      <c r="G948" s="211" t="n"/>
      <c r="H948" s="211" t="n"/>
      <c r="I948" s="211" t="n"/>
      <c r="J948" s="211" t="n"/>
      <c r="K948" s="211" t="n"/>
      <c r="L948" s="211" t="n"/>
      <c r="M948" s="211" t="n"/>
      <c r="N948" s="211" t="n"/>
      <c r="O948" s="211" t="n"/>
      <c r="P948" s="211" t="n"/>
      <c r="Q948" s="211" t="n"/>
    </row>
    <row r="949" ht="15.75" customHeight="1" s="140">
      <c r="A949" s="211" t="n"/>
      <c r="B949" s="211" t="n"/>
      <c r="C949" s="239" t="n"/>
      <c r="D949" s="239" t="n"/>
      <c r="E949" s="239" t="n"/>
      <c r="F949" s="211" t="n"/>
      <c r="G949" s="211" t="n"/>
      <c r="H949" s="211" t="n"/>
      <c r="I949" s="211" t="n"/>
      <c r="J949" s="211" t="n"/>
      <c r="K949" s="211" t="n"/>
      <c r="L949" s="211" t="n"/>
      <c r="M949" s="211" t="n"/>
      <c r="N949" s="211" t="n"/>
      <c r="O949" s="211" t="n"/>
      <c r="P949" s="211" t="n"/>
      <c r="Q949" s="211" t="n"/>
    </row>
    <row r="950" ht="15.75" customHeight="1" s="140">
      <c r="A950" s="211" t="n"/>
      <c r="B950" s="211" t="n"/>
      <c r="C950" s="239" t="n"/>
      <c r="D950" s="239" t="n"/>
      <c r="E950" s="239" t="n"/>
      <c r="F950" s="211" t="n"/>
      <c r="G950" s="211" t="n"/>
      <c r="H950" s="211" t="n"/>
      <c r="I950" s="211" t="n"/>
      <c r="J950" s="211" t="n"/>
      <c r="K950" s="211" t="n"/>
      <c r="L950" s="211" t="n"/>
      <c r="M950" s="211" t="n"/>
      <c r="N950" s="211" t="n"/>
      <c r="O950" s="211" t="n"/>
      <c r="P950" s="211" t="n"/>
      <c r="Q950" s="211" t="n"/>
    </row>
    <row r="951" ht="15.75" customHeight="1" s="140">
      <c r="A951" s="211" t="n"/>
      <c r="B951" s="211" t="n"/>
      <c r="C951" s="239" t="n"/>
      <c r="D951" s="239" t="n"/>
      <c r="E951" s="239" t="n"/>
      <c r="F951" s="211" t="n"/>
      <c r="G951" s="211" t="n"/>
      <c r="H951" s="211" t="n"/>
      <c r="I951" s="211" t="n"/>
      <c r="J951" s="211" t="n"/>
      <c r="K951" s="211" t="n"/>
      <c r="L951" s="211" t="n"/>
      <c r="M951" s="211" t="n"/>
      <c r="N951" s="211" t="n"/>
      <c r="O951" s="211" t="n"/>
      <c r="P951" s="211" t="n"/>
      <c r="Q951" s="211" t="n"/>
    </row>
    <row r="952" ht="15.75" customHeight="1" s="140">
      <c r="A952" s="211" t="n"/>
      <c r="B952" s="211" t="n"/>
      <c r="C952" s="239" t="n"/>
      <c r="D952" s="239" t="n"/>
      <c r="E952" s="239" t="n"/>
      <c r="F952" s="211" t="n"/>
      <c r="G952" s="211" t="n"/>
      <c r="H952" s="211" t="n"/>
      <c r="I952" s="211" t="n"/>
      <c r="J952" s="211" t="n"/>
      <c r="K952" s="211" t="n"/>
      <c r="L952" s="211" t="n"/>
      <c r="M952" s="211" t="n"/>
      <c r="N952" s="211" t="n"/>
      <c r="O952" s="211" t="n"/>
      <c r="P952" s="211" t="n"/>
      <c r="Q952" s="211" t="n"/>
    </row>
    <row r="953" ht="15.75" customHeight="1" s="140">
      <c r="A953" s="211" t="n"/>
      <c r="B953" s="211" t="n"/>
      <c r="C953" s="239" t="n"/>
      <c r="D953" s="239" t="n"/>
      <c r="E953" s="239" t="n"/>
      <c r="F953" s="211" t="n"/>
      <c r="G953" s="211" t="n"/>
      <c r="H953" s="211" t="n"/>
      <c r="I953" s="211" t="n"/>
      <c r="J953" s="211" t="n"/>
      <c r="K953" s="211" t="n"/>
      <c r="L953" s="211" t="n"/>
      <c r="M953" s="211" t="n"/>
      <c r="N953" s="211" t="n"/>
      <c r="O953" s="211" t="n"/>
      <c r="P953" s="211" t="n"/>
      <c r="Q953" s="211" t="n"/>
    </row>
    <row r="954" ht="15.75" customHeight="1" s="140">
      <c r="A954" s="211" t="n"/>
      <c r="B954" s="211" t="n"/>
      <c r="C954" s="239" t="n"/>
      <c r="D954" s="239" t="n"/>
      <c r="E954" s="239" t="n"/>
      <c r="F954" s="211" t="n"/>
      <c r="G954" s="211" t="n"/>
      <c r="H954" s="211" t="n"/>
      <c r="I954" s="211" t="n"/>
      <c r="J954" s="211" t="n"/>
      <c r="K954" s="211" t="n"/>
      <c r="L954" s="211" t="n"/>
      <c r="M954" s="211" t="n"/>
      <c r="N954" s="211" t="n"/>
      <c r="O954" s="211" t="n"/>
      <c r="P954" s="211" t="n"/>
      <c r="Q954" s="211" t="n"/>
    </row>
    <row r="955" ht="15.75" customHeight="1" s="140">
      <c r="A955" s="211" t="n"/>
      <c r="B955" s="211" t="n"/>
      <c r="C955" s="239" t="n"/>
      <c r="D955" s="239" t="n"/>
      <c r="E955" s="239" t="n"/>
      <c r="F955" s="211" t="n"/>
      <c r="G955" s="211" t="n"/>
      <c r="H955" s="211" t="n"/>
      <c r="I955" s="211" t="n"/>
      <c r="J955" s="211" t="n"/>
      <c r="K955" s="211" t="n"/>
      <c r="L955" s="211" t="n"/>
      <c r="M955" s="211" t="n"/>
      <c r="N955" s="211" t="n"/>
      <c r="O955" s="211" t="n"/>
      <c r="P955" s="211" t="n"/>
      <c r="Q955" s="211" t="n"/>
    </row>
    <row r="956" ht="15.75" customHeight="1" s="140">
      <c r="A956" s="211" t="n"/>
      <c r="B956" s="211" t="n"/>
      <c r="C956" s="239" t="n"/>
      <c r="D956" s="239" t="n"/>
      <c r="E956" s="239" t="n"/>
      <c r="F956" s="211" t="n"/>
      <c r="G956" s="211" t="n"/>
      <c r="H956" s="211" t="n"/>
      <c r="I956" s="211" t="n"/>
      <c r="J956" s="211" t="n"/>
      <c r="K956" s="211" t="n"/>
      <c r="L956" s="211" t="n"/>
      <c r="M956" s="211" t="n"/>
      <c r="N956" s="211" t="n"/>
      <c r="O956" s="211" t="n"/>
      <c r="P956" s="211" t="n"/>
      <c r="Q956" s="211" t="n"/>
    </row>
    <row r="957" ht="15.75" customHeight="1" s="140">
      <c r="A957" s="211" t="n"/>
      <c r="B957" s="211" t="n"/>
      <c r="C957" s="239" t="n"/>
      <c r="D957" s="239" t="n"/>
      <c r="E957" s="239" t="n"/>
      <c r="F957" s="211" t="n"/>
      <c r="G957" s="211" t="n"/>
      <c r="H957" s="211" t="n"/>
      <c r="I957" s="211" t="n"/>
      <c r="J957" s="211" t="n"/>
      <c r="K957" s="211" t="n"/>
      <c r="L957" s="211" t="n"/>
      <c r="M957" s="211" t="n"/>
      <c r="N957" s="211" t="n"/>
      <c r="O957" s="211" t="n"/>
      <c r="P957" s="211" t="n"/>
      <c r="Q957" s="211" t="n"/>
    </row>
    <row r="958" ht="15.75" customHeight="1" s="140">
      <c r="A958" s="211" t="n"/>
      <c r="B958" s="211" t="n"/>
      <c r="C958" s="239" t="n"/>
      <c r="D958" s="239" t="n"/>
      <c r="E958" s="239" t="n"/>
      <c r="F958" s="211" t="n"/>
      <c r="G958" s="211" t="n"/>
      <c r="H958" s="211" t="n"/>
      <c r="I958" s="211" t="n"/>
      <c r="J958" s="211" t="n"/>
      <c r="K958" s="211" t="n"/>
      <c r="L958" s="211" t="n"/>
      <c r="M958" s="211" t="n"/>
      <c r="N958" s="211" t="n"/>
      <c r="O958" s="211" t="n"/>
      <c r="P958" s="211" t="n"/>
      <c r="Q958" s="211" t="n"/>
    </row>
    <row r="959" ht="15.75" customHeight="1" s="140">
      <c r="A959" s="211" t="n"/>
      <c r="B959" s="211" t="n"/>
      <c r="C959" s="239" t="n"/>
      <c r="D959" s="239" t="n"/>
      <c r="E959" s="239" t="n"/>
      <c r="F959" s="211" t="n"/>
      <c r="G959" s="211" t="n"/>
      <c r="H959" s="211" t="n"/>
      <c r="I959" s="211" t="n"/>
      <c r="J959" s="211" t="n"/>
      <c r="K959" s="211" t="n"/>
      <c r="L959" s="211" t="n"/>
      <c r="M959" s="211" t="n"/>
      <c r="N959" s="211" t="n"/>
      <c r="O959" s="211" t="n"/>
      <c r="P959" s="211" t="n"/>
      <c r="Q959" s="211" t="n"/>
    </row>
    <row r="960" ht="15.75" customHeight="1" s="140">
      <c r="A960" s="211" t="n"/>
      <c r="B960" s="211" t="n"/>
      <c r="C960" s="239" t="n"/>
      <c r="D960" s="239" t="n"/>
      <c r="E960" s="239" t="n"/>
      <c r="F960" s="211" t="n"/>
      <c r="G960" s="211" t="n"/>
      <c r="H960" s="211" t="n"/>
      <c r="I960" s="211" t="n"/>
      <c r="J960" s="211" t="n"/>
      <c r="K960" s="211" t="n"/>
      <c r="L960" s="211" t="n"/>
      <c r="M960" s="211" t="n"/>
      <c r="N960" s="211" t="n"/>
      <c r="O960" s="211" t="n"/>
      <c r="P960" s="211" t="n"/>
      <c r="Q960" s="211" t="n"/>
    </row>
    <row r="961" ht="15.75" customHeight="1" s="140">
      <c r="A961" s="211" t="n"/>
      <c r="B961" s="211" t="n"/>
      <c r="C961" s="239" t="n"/>
      <c r="D961" s="239" t="n"/>
      <c r="E961" s="239" t="n"/>
      <c r="F961" s="211" t="n"/>
      <c r="G961" s="211" t="n"/>
      <c r="H961" s="211" t="n"/>
      <c r="I961" s="211" t="n"/>
      <c r="J961" s="211" t="n"/>
      <c r="K961" s="211" t="n"/>
      <c r="L961" s="211" t="n"/>
      <c r="M961" s="211" t="n"/>
      <c r="N961" s="211" t="n"/>
      <c r="O961" s="211" t="n"/>
      <c r="P961" s="211" t="n"/>
      <c r="Q961" s="211" t="n"/>
    </row>
    <row r="962" ht="15.75" customHeight="1" s="140">
      <c r="A962" s="211" t="n"/>
      <c r="B962" s="211" t="n"/>
      <c r="C962" s="239" t="n"/>
      <c r="D962" s="239" t="n"/>
      <c r="E962" s="239" t="n"/>
      <c r="F962" s="211" t="n"/>
      <c r="G962" s="211" t="n"/>
      <c r="H962" s="211" t="n"/>
      <c r="I962" s="211" t="n"/>
      <c r="J962" s="211" t="n"/>
      <c r="K962" s="211" t="n"/>
      <c r="L962" s="211" t="n"/>
      <c r="M962" s="211" t="n"/>
      <c r="N962" s="211" t="n"/>
      <c r="O962" s="211" t="n"/>
      <c r="P962" s="211" t="n"/>
      <c r="Q962" s="211" t="n"/>
    </row>
    <row r="963" ht="15.75" customHeight="1" s="140">
      <c r="A963" s="211" t="n"/>
      <c r="B963" s="211" t="n"/>
      <c r="C963" s="239" t="n"/>
      <c r="D963" s="239" t="n"/>
      <c r="E963" s="239" t="n"/>
      <c r="F963" s="211" t="n"/>
      <c r="G963" s="211" t="n"/>
      <c r="H963" s="211" t="n"/>
      <c r="I963" s="211" t="n"/>
      <c r="J963" s="211" t="n"/>
      <c r="K963" s="211" t="n"/>
      <c r="L963" s="211" t="n"/>
      <c r="M963" s="211" t="n"/>
      <c r="N963" s="211" t="n"/>
      <c r="O963" s="211" t="n"/>
      <c r="P963" s="211" t="n"/>
      <c r="Q963" s="211" t="n"/>
    </row>
    <row r="964" ht="15.75" customHeight="1" s="140">
      <c r="A964" s="211" t="n"/>
      <c r="B964" s="211" t="n"/>
      <c r="C964" s="239" t="n"/>
      <c r="D964" s="239" t="n"/>
      <c r="E964" s="239" t="n"/>
      <c r="F964" s="211" t="n"/>
      <c r="G964" s="211" t="n"/>
      <c r="H964" s="211" t="n"/>
      <c r="I964" s="211" t="n"/>
      <c r="J964" s="211" t="n"/>
      <c r="K964" s="211" t="n"/>
      <c r="L964" s="211" t="n"/>
      <c r="M964" s="211" t="n"/>
      <c r="N964" s="211" t="n"/>
      <c r="O964" s="211" t="n"/>
      <c r="P964" s="211" t="n"/>
      <c r="Q964" s="211" t="n"/>
    </row>
    <row r="965" ht="15.75" customHeight="1" s="140">
      <c r="A965" s="211" t="n"/>
      <c r="B965" s="211" t="n"/>
      <c r="C965" s="239" t="n"/>
      <c r="D965" s="239" t="n"/>
      <c r="E965" s="239" t="n"/>
      <c r="F965" s="211" t="n"/>
      <c r="G965" s="211" t="n"/>
      <c r="H965" s="211" t="n"/>
      <c r="I965" s="211" t="n"/>
      <c r="J965" s="211" t="n"/>
      <c r="K965" s="211" t="n"/>
      <c r="L965" s="211" t="n"/>
      <c r="M965" s="211" t="n"/>
      <c r="N965" s="211" t="n"/>
      <c r="O965" s="211" t="n"/>
      <c r="P965" s="211" t="n"/>
      <c r="Q965" s="211" t="n"/>
    </row>
    <row r="966" ht="15.75" customHeight="1" s="140">
      <c r="A966" s="211" t="n"/>
      <c r="B966" s="211" t="n"/>
      <c r="C966" s="239" t="n"/>
      <c r="D966" s="239" t="n"/>
      <c r="E966" s="239" t="n"/>
      <c r="F966" s="211" t="n"/>
      <c r="G966" s="211" t="n"/>
      <c r="H966" s="211" t="n"/>
      <c r="I966" s="211" t="n"/>
      <c r="J966" s="211" t="n"/>
      <c r="K966" s="211" t="n"/>
      <c r="L966" s="211" t="n"/>
      <c r="M966" s="211" t="n"/>
      <c r="N966" s="211" t="n"/>
      <c r="O966" s="211" t="n"/>
      <c r="P966" s="211" t="n"/>
      <c r="Q966" s="211" t="n"/>
    </row>
    <row r="967" ht="15.75" customHeight="1" s="140">
      <c r="A967" s="211" t="n"/>
      <c r="B967" s="211" t="n"/>
      <c r="C967" s="239" t="n"/>
      <c r="D967" s="239" t="n"/>
      <c r="E967" s="239" t="n"/>
      <c r="F967" s="211" t="n"/>
      <c r="G967" s="211" t="n"/>
      <c r="H967" s="211" t="n"/>
      <c r="I967" s="211" t="n"/>
      <c r="J967" s="211" t="n"/>
      <c r="K967" s="211" t="n"/>
      <c r="L967" s="211" t="n"/>
      <c r="M967" s="211" t="n"/>
      <c r="N967" s="211" t="n"/>
      <c r="O967" s="211" t="n"/>
      <c r="P967" s="211" t="n"/>
      <c r="Q967" s="211" t="n"/>
    </row>
    <row r="968" ht="15.75" customHeight="1" s="140">
      <c r="A968" s="211" t="n"/>
      <c r="B968" s="211" t="n"/>
      <c r="C968" s="239" t="n"/>
      <c r="D968" s="239" t="n"/>
      <c r="E968" s="239" t="n"/>
      <c r="F968" s="211" t="n"/>
      <c r="G968" s="211" t="n"/>
      <c r="H968" s="211" t="n"/>
      <c r="I968" s="211" t="n"/>
      <c r="J968" s="211" t="n"/>
      <c r="K968" s="211" t="n"/>
      <c r="L968" s="211" t="n"/>
      <c r="M968" s="211" t="n"/>
      <c r="N968" s="211" t="n"/>
      <c r="O968" s="211" t="n"/>
      <c r="P968" s="211" t="n"/>
      <c r="Q968" s="211" t="n"/>
    </row>
    <row r="969" ht="15.75" customHeight="1" s="140">
      <c r="A969" s="211" t="n"/>
      <c r="B969" s="211" t="n"/>
      <c r="C969" s="239" t="n"/>
      <c r="D969" s="239" t="n"/>
      <c r="E969" s="239" t="n"/>
      <c r="F969" s="211" t="n"/>
      <c r="G969" s="211" t="n"/>
      <c r="H969" s="211" t="n"/>
      <c r="I969" s="211" t="n"/>
      <c r="J969" s="211" t="n"/>
      <c r="K969" s="211" t="n"/>
      <c r="L969" s="211" t="n"/>
      <c r="M969" s="211" t="n"/>
      <c r="N969" s="211" t="n"/>
      <c r="O969" s="211" t="n"/>
      <c r="P969" s="211" t="n"/>
      <c r="Q969" s="211" t="n"/>
    </row>
    <row r="970" ht="15.75" customHeight="1" s="140">
      <c r="A970" s="211" t="n"/>
      <c r="B970" s="211" t="n"/>
      <c r="C970" s="239" t="n"/>
      <c r="D970" s="239" t="n"/>
      <c r="E970" s="239" t="n"/>
      <c r="F970" s="211" t="n"/>
      <c r="G970" s="211" t="n"/>
      <c r="H970" s="211" t="n"/>
      <c r="I970" s="211" t="n"/>
      <c r="J970" s="211" t="n"/>
      <c r="K970" s="211" t="n"/>
      <c r="L970" s="211" t="n"/>
      <c r="M970" s="211" t="n"/>
      <c r="N970" s="211" t="n"/>
      <c r="O970" s="211" t="n"/>
      <c r="P970" s="211" t="n"/>
      <c r="Q970" s="211" t="n"/>
    </row>
    <row r="971" ht="15.75" customHeight="1" s="140">
      <c r="A971" s="211" t="n"/>
      <c r="B971" s="211" t="n"/>
      <c r="C971" s="239" t="n"/>
      <c r="D971" s="239" t="n"/>
      <c r="E971" s="239" t="n"/>
      <c r="F971" s="211" t="n"/>
      <c r="G971" s="211" t="n"/>
      <c r="H971" s="211" t="n"/>
      <c r="I971" s="211" t="n"/>
      <c r="J971" s="211" t="n"/>
      <c r="K971" s="211" t="n"/>
      <c r="L971" s="211" t="n"/>
      <c r="M971" s="211" t="n"/>
      <c r="N971" s="211" t="n"/>
      <c r="O971" s="211" t="n"/>
      <c r="P971" s="211" t="n"/>
      <c r="Q971" s="211" t="n"/>
    </row>
    <row r="972" ht="15.75" customHeight="1" s="140">
      <c r="A972" s="211" t="n"/>
      <c r="B972" s="211" t="n"/>
      <c r="C972" s="239" t="n"/>
      <c r="D972" s="239" t="n"/>
      <c r="E972" s="239" t="n"/>
      <c r="F972" s="211" t="n"/>
      <c r="G972" s="211" t="n"/>
      <c r="H972" s="211" t="n"/>
      <c r="I972" s="211" t="n"/>
      <c r="J972" s="211" t="n"/>
      <c r="K972" s="211" t="n"/>
      <c r="L972" s="211" t="n"/>
      <c r="M972" s="211" t="n"/>
      <c r="N972" s="211" t="n"/>
      <c r="O972" s="211" t="n"/>
      <c r="P972" s="211" t="n"/>
      <c r="Q972" s="211" t="n"/>
    </row>
    <row r="973" ht="15.75" customHeight="1" s="140">
      <c r="A973" s="211" t="n"/>
      <c r="B973" s="211" t="n"/>
      <c r="C973" s="239" t="n"/>
      <c r="D973" s="239" t="n"/>
      <c r="E973" s="239" t="n"/>
      <c r="F973" s="211" t="n"/>
      <c r="G973" s="211" t="n"/>
      <c r="H973" s="211" t="n"/>
      <c r="I973" s="211" t="n"/>
      <c r="J973" s="211" t="n"/>
      <c r="K973" s="211" t="n"/>
      <c r="L973" s="211" t="n"/>
      <c r="M973" s="211" t="n"/>
      <c r="N973" s="211" t="n"/>
      <c r="O973" s="211" t="n"/>
      <c r="P973" s="211" t="n"/>
      <c r="Q973" s="211" t="n"/>
    </row>
    <row r="974" ht="15.75" customHeight="1" s="140">
      <c r="A974" s="211" t="n"/>
      <c r="B974" s="211" t="n"/>
      <c r="C974" s="239" t="n"/>
      <c r="D974" s="239" t="n"/>
      <c r="E974" s="239" t="n"/>
      <c r="F974" s="211" t="n"/>
      <c r="G974" s="211" t="n"/>
      <c r="H974" s="211" t="n"/>
      <c r="I974" s="211" t="n"/>
      <c r="J974" s="211" t="n"/>
      <c r="K974" s="211" t="n"/>
      <c r="L974" s="211" t="n"/>
      <c r="M974" s="211" t="n"/>
      <c r="N974" s="211" t="n"/>
      <c r="O974" s="211" t="n"/>
      <c r="P974" s="211" t="n"/>
      <c r="Q974" s="211" t="n"/>
    </row>
    <row r="975" ht="15.75" customHeight="1" s="140">
      <c r="A975" s="211" t="n"/>
      <c r="B975" s="211" t="n"/>
      <c r="C975" s="239" t="n"/>
      <c r="D975" s="239" t="n"/>
      <c r="E975" s="239" t="n"/>
      <c r="F975" s="211" t="n"/>
      <c r="G975" s="211" t="n"/>
      <c r="H975" s="211" t="n"/>
      <c r="I975" s="211" t="n"/>
      <c r="J975" s="211" t="n"/>
      <c r="K975" s="211" t="n"/>
      <c r="L975" s="211" t="n"/>
      <c r="M975" s="211" t="n"/>
      <c r="N975" s="211" t="n"/>
      <c r="O975" s="211" t="n"/>
      <c r="P975" s="211" t="n"/>
      <c r="Q975" s="211" t="n"/>
    </row>
    <row r="976" ht="15.75" customHeight="1" s="140">
      <c r="A976" s="211" t="n"/>
      <c r="B976" s="211" t="n"/>
      <c r="C976" s="239" t="n"/>
      <c r="D976" s="239" t="n"/>
      <c r="E976" s="239" t="n"/>
      <c r="F976" s="211" t="n"/>
      <c r="G976" s="211" t="n"/>
      <c r="H976" s="211" t="n"/>
      <c r="I976" s="211" t="n"/>
      <c r="J976" s="211" t="n"/>
      <c r="K976" s="211" t="n"/>
      <c r="L976" s="211" t="n"/>
      <c r="M976" s="211" t="n"/>
      <c r="N976" s="211" t="n"/>
      <c r="O976" s="211" t="n"/>
      <c r="P976" s="211" t="n"/>
      <c r="Q976" s="211" t="n"/>
    </row>
    <row r="977" ht="15.75" customHeight="1" s="140">
      <c r="A977" s="211" t="n"/>
      <c r="B977" s="211" t="n"/>
      <c r="C977" s="239" t="n"/>
      <c r="D977" s="239" t="n"/>
      <c r="E977" s="239" t="n"/>
      <c r="F977" s="211" t="n"/>
      <c r="G977" s="211" t="n"/>
      <c r="H977" s="211" t="n"/>
      <c r="I977" s="211" t="n"/>
      <c r="J977" s="211" t="n"/>
      <c r="K977" s="211" t="n"/>
      <c r="L977" s="211" t="n"/>
      <c r="M977" s="211" t="n"/>
      <c r="N977" s="211" t="n"/>
      <c r="O977" s="211" t="n"/>
      <c r="P977" s="211" t="n"/>
      <c r="Q977" s="211" t="n"/>
    </row>
    <row r="978" ht="15.75" customHeight="1" s="140">
      <c r="A978" s="211" t="n"/>
      <c r="B978" s="211" t="n"/>
      <c r="C978" s="239" t="n"/>
      <c r="D978" s="239" t="n"/>
      <c r="E978" s="239" t="n"/>
      <c r="F978" s="211" t="n"/>
      <c r="G978" s="211" t="n"/>
      <c r="H978" s="211" t="n"/>
      <c r="I978" s="211" t="n"/>
      <c r="J978" s="211" t="n"/>
      <c r="K978" s="211" t="n"/>
      <c r="L978" s="211" t="n"/>
      <c r="M978" s="211" t="n"/>
      <c r="N978" s="211" t="n"/>
      <c r="O978" s="211" t="n"/>
      <c r="P978" s="211" t="n"/>
      <c r="Q978" s="211" t="n"/>
    </row>
    <row r="979" ht="15.75" customHeight="1" s="140">
      <c r="A979" s="211" t="n"/>
      <c r="B979" s="211" t="n"/>
      <c r="C979" s="239" t="n"/>
      <c r="D979" s="239" t="n"/>
      <c r="E979" s="239" t="n"/>
      <c r="F979" s="211" t="n"/>
      <c r="G979" s="211" t="n"/>
      <c r="H979" s="211" t="n"/>
      <c r="I979" s="211" t="n"/>
      <c r="J979" s="211" t="n"/>
      <c r="K979" s="211" t="n"/>
      <c r="L979" s="211" t="n"/>
      <c r="M979" s="211" t="n"/>
      <c r="N979" s="211" t="n"/>
      <c r="O979" s="211" t="n"/>
      <c r="P979" s="211" t="n"/>
      <c r="Q979" s="211" t="n"/>
    </row>
    <row r="980" ht="15.75" customHeight="1" s="140">
      <c r="A980" s="211" t="n"/>
      <c r="B980" s="211" t="n"/>
      <c r="C980" s="239" t="n"/>
      <c r="D980" s="239" t="n"/>
      <c r="E980" s="239" t="n"/>
      <c r="F980" s="211" t="n"/>
      <c r="G980" s="211" t="n"/>
      <c r="H980" s="211" t="n"/>
      <c r="I980" s="211" t="n"/>
      <c r="J980" s="211" t="n"/>
      <c r="K980" s="211" t="n"/>
      <c r="L980" s="211" t="n"/>
      <c r="M980" s="211" t="n"/>
      <c r="N980" s="211" t="n"/>
      <c r="O980" s="211" t="n"/>
      <c r="P980" s="211" t="n"/>
      <c r="Q980" s="211" t="n"/>
    </row>
    <row r="981" ht="15.75" customHeight="1" s="140">
      <c r="A981" s="211" t="n"/>
      <c r="B981" s="211" t="n"/>
      <c r="C981" s="239" t="n"/>
      <c r="D981" s="239" t="n"/>
      <c r="E981" s="239" t="n"/>
      <c r="F981" s="211" t="n"/>
      <c r="G981" s="211" t="n"/>
      <c r="H981" s="211" t="n"/>
      <c r="I981" s="211" t="n"/>
      <c r="J981" s="211" t="n"/>
      <c r="K981" s="211" t="n"/>
      <c r="L981" s="211" t="n"/>
      <c r="M981" s="211" t="n"/>
      <c r="N981" s="211" t="n"/>
      <c r="O981" s="211" t="n"/>
      <c r="P981" s="211" t="n"/>
      <c r="Q981" s="211" t="n"/>
    </row>
    <row r="982" ht="15.75" customHeight="1" s="140">
      <c r="A982" s="211" t="n"/>
      <c r="B982" s="211" t="n"/>
      <c r="C982" s="239" t="n"/>
      <c r="D982" s="239" t="n"/>
      <c r="E982" s="239" t="n"/>
      <c r="F982" s="211" t="n"/>
      <c r="G982" s="211" t="n"/>
      <c r="H982" s="211" t="n"/>
      <c r="I982" s="211" t="n"/>
      <c r="J982" s="211" t="n"/>
      <c r="K982" s="211" t="n"/>
      <c r="L982" s="211" t="n"/>
      <c r="M982" s="211" t="n"/>
      <c r="N982" s="211" t="n"/>
      <c r="O982" s="211" t="n"/>
      <c r="P982" s="211" t="n"/>
      <c r="Q982" s="211" t="n"/>
    </row>
    <row r="983" ht="15.75" customHeight="1" s="140">
      <c r="A983" s="211" t="n"/>
      <c r="B983" s="211" t="n"/>
      <c r="C983" s="239" t="n"/>
      <c r="D983" s="239" t="n"/>
      <c r="E983" s="239" t="n"/>
      <c r="F983" s="211" t="n"/>
      <c r="G983" s="211" t="n"/>
      <c r="H983" s="211" t="n"/>
      <c r="I983" s="211" t="n"/>
      <c r="J983" s="211" t="n"/>
      <c r="K983" s="211" t="n"/>
      <c r="L983" s="211" t="n"/>
      <c r="M983" s="211" t="n"/>
      <c r="N983" s="211" t="n"/>
      <c r="O983" s="211" t="n"/>
      <c r="P983" s="211" t="n"/>
      <c r="Q983" s="211" t="n"/>
    </row>
    <row r="984" ht="15.75" customHeight="1" s="140">
      <c r="A984" s="211" t="n"/>
      <c r="B984" s="211" t="n"/>
      <c r="C984" s="239" t="n"/>
      <c r="D984" s="239" t="n"/>
      <c r="E984" s="239" t="n"/>
      <c r="F984" s="211" t="n"/>
      <c r="G984" s="211" t="n"/>
      <c r="H984" s="211" t="n"/>
      <c r="I984" s="211" t="n"/>
      <c r="J984" s="211" t="n"/>
      <c r="K984" s="211" t="n"/>
      <c r="L984" s="211" t="n"/>
      <c r="M984" s="211" t="n"/>
      <c r="N984" s="211" t="n"/>
      <c r="O984" s="211" t="n"/>
      <c r="P984" s="211" t="n"/>
      <c r="Q984" s="211" t="n"/>
    </row>
    <row r="985" ht="15.75" customHeight="1" s="140">
      <c r="A985" s="211" t="n"/>
      <c r="B985" s="211" t="n"/>
      <c r="C985" s="239" t="n"/>
      <c r="D985" s="239" t="n"/>
      <c r="E985" s="239" t="n"/>
      <c r="F985" s="211" t="n"/>
      <c r="G985" s="211" t="n"/>
      <c r="H985" s="211" t="n"/>
      <c r="I985" s="211" t="n"/>
      <c r="J985" s="211" t="n"/>
      <c r="K985" s="211" t="n"/>
      <c r="L985" s="211" t="n"/>
      <c r="M985" s="211" t="n"/>
      <c r="N985" s="211" t="n"/>
      <c r="O985" s="211" t="n"/>
      <c r="P985" s="211" t="n"/>
      <c r="Q985" s="211" t="n"/>
    </row>
    <row r="986" ht="15.75" customHeight="1" s="140">
      <c r="A986" s="211" t="n"/>
      <c r="B986" s="211" t="n"/>
      <c r="C986" s="239" t="n"/>
      <c r="D986" s="239" t="n"/>
      <c r="E986" s="239" t="n"/>
      <c r="F986" s="211" t="n"/>
      <c r="G986" s="211" t="n"/>
      <c r="H986" s="211" t="n"/>
      <c r="I986" s="211" t="n"/>
      <c r="J986" s="211" t="n"/>
      <c r="K986" s="211" t="n"/>
      <c r="L986" s="211" t="n"/>
      <c r="M986" s="211" t="n"/>
      <c r="N986" s="211" t="n"/>
      <c r="O986" s="211" t="n"/>
      <c r="P986" s="211" t="n"/>
      <c r="Q986" s="211" t="n"/>
    </row>
    <row r="987" ht="15.75" customHeight="1" s="140">
      <c r="A987" s="211" t="n"/>
      <c r="B987" s="211" t="n"/>
      <c r="C987" s="239" t="n"/>
      <c r="D987" s="239" t="n"/>
      <c r="E987" s="239" t="n"/>
      <c r="F987" s="211" t="n"/>
      <c r="G987" s="211" t="n"/>
      <c r="H987" s="211" t="n"/>
      <c r="I987" s="211" t="n"/>
      <c r="J987" s="211" t="n"/>
      <c r="K987" s="211" t="n"/>
      <c r="L987" s="211" t="n"/>
      <c r="M987" s="211" t="n"/>
      <c r="N987" s="211" t="n"/>
      <c r="O987" s="211" t="n"/>
      <c r="P987" s="211" t="n"/>
      <c r="Q987" s="211" t="n"/>
    </row>
    <row r="988" ht="15.6" customHeight="1" s="140"/>
    <row r="989" ht="15.6" customHeight="1" s="140"/>
    <row r="990" ht="15.6" customHeight="1" s="140"/>
    <row r="991" ht="15.6" customHeight="1" s="140"/>
    <row r="992" ht="15.6" customHeight="1" s="140"/>
    <row r="993" ht="15.6" customHeight="1" s="140"/>
  </sheetData>
  <autoFilter ref="A7:O44">
    <sortState ref="A8:O65">
      <sortCondition ref="I7:I44"/>
    </sortState>
  </autoFilter>
  <conditionalFormatting sqref="J66:J83">
    <cfRule type="expression" priority="33" dxfId="333">
      <formula>OR($J66="不保養", $J66="代保養")</formula>
    </cfRule>
  </conditionalFormatting>
  <conditionalFormatting sqref="F66:H987">
    <cfRule type="expression" priority="34" dxfId="333">
      <formula>OR($F66="不保養", $F66="代保養")</formula>
    </cfRule>
  </conditionalFormatting>
  <conditionalFormatting sqref="B2">
    <cfRule type="expression" priority="373" dxfId="329">
      <formula>COUNTIF($A4:$A4, "Yes") = 1</formula>
    </cfRule>
  </conditionalFormatting>
  <conditionalFormatting sqref="B3">
    <cfRule type="expression" priority="23" dxfId="329">
      <formula>COUNTIF($A5:$A5, "Yes") = 1</formula>
    </cfRule>
  </conditionalFormatting>
  <conditionalFormatting sqref="B1 B4:B64 B66:B987">
    <cfRule type="expression" priority="460" dxfId="329">
      <formula>COUNTIF(#REF!, "Yes") = 1</formula>
    </cfRule>
  </conditionalFormatting>
  <conditionalFormatting sqref="J8:J64">
    <cfRule type="expression" priority="11" dxfId="333">
      <formula>IF(J8="不保養","true","FALSE")</formula>
    </cfRule>
  </conditionalFormatting>
  <conditionalFormatting sqref="B65">
    <cfRule type="expression" priority="8" dxfId="329">
      <formula>COUNTIF(#REF!, "Yes") = 1</formula>
    </cfRule>
  </conditionalFormatting>
  <conditionalFormatting sqref="J65">
    <cfRule type="expression" priority="7" dxfId="333">
      <formula>IF(J65="不保養","true","FALSE")</formula>
    </cfRule>
  </conditionalFormatting>
  <conditionalFormatting sqref="G9:G65">
    <cfRule type="expression" priority="3" dxfId="328">
      <formula>G9="未更換"</formula>
    </cfRule>
    <cfRule type="expression" priority="4" dxfId="327">
      <formula>G9="已更換"</formula>
    </cfRule>
  </conditionalFormatting>
  <conditionalFormatting sqref="G8">
    <cfRule type="expression" priority="1" dxfId="328">
      <formula>G8="未更換"</formula>
    </cfRule>
    <cfRule type="expression" priority="2" dxfId="327">
      <formula>G8="已更換"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FFFF00"/>
    <outlinePr summaryBelow="1" summaryRight="1"/>
    <pageSetUpPr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baseColWidth="8" defaultColWidth="11.19921875" defaultRowHeight="15" customHeight="1"/>
  <cols>
    <col width="13.69921875" bestFit="1" customWidth="1" style="212" min="1" max="1"/>
    <col width="14.09765625" bestFit="1" customWidth="1" style="212" min="2" max="2"/>
    <col width="9" bestFit="1" customWidth="1" style="358" min="3" max="5"/>
    <col width="11.8984375" bestFit="1" customWidth="1" style="240" min="6" max="6"/>
    <col width="11.8984375" customWidth="1" style="240" min="7" max="7"/>
    <col width="8.5" customWidth="1" style="240" min="8" max="8"/>
    <col width="11.69921875" bestFit="1" customWidth="1" style="212" min="9" max="9"/>
    <col width="17.69921875" bestFit="1" customWidth="1" style="212" min="10" max="10"/>
    <col hidden="1" width="1.8984375" customWidth="1" style="212" min="11" max="15"/>
    <col hidden="1" width="4" customWidth="1" style="212" min="16" max="16"/>
    <col width="5.09765625" customWidth="1" style="212" min="17" max="17"/>
    <col width="10" bestFit="1" customWidth="1" style="212" min="18" max="18"/>
    <col width="11.09765625" bestFit="1" customWidth="1" style="212" min="19" max="19"/>
    <col width="8.69921875" customWidth="1" style="212" min="20" max="20"/>
    <col width="11.19921875" customWidth="1" style="212" min="21" max="16384"/>
  </cols>
  <sheetData>
    <row r="1" ht="20.25" customHeight="1" s="140">
      <c r="A1" s="204" t="inlineStr">
        <is>
          <t>狄澤洋</t>
        </is>
      </c>
      <c r="B1" s="205" t="inlineStr">
        <is>
          <t>門市總數</t>
        </is>
      </c>
      <c r="C1" s="206">
        <f>COUNTA(I8:I200)</f>
        <v/>
      </c>
      <c r="D1" s="207" t="n"/>
      <c r="E1" s="209" t="n"/>
      <c r="F1" s="207" t="n"/>
      <c r="G1" s="207" t="n"/>
      <c r="H1" s="205" t="inlineStr">
        <is>
          <t>專案總數</t>
        </is>
      </c>
      <c r="I1" s="283">
        <f>COUNTIFS(門市主檔!E:E,A1,門市主檔!Y:Y,"STAR")</f>
        <v/>
      </c>
      <c r="J1" s="209" t="n"/>
      <c r="K1" s="210" t="n"/>
      <c r="L1" s="210" t="n"/>
      <c r="M1" s="210" t="n"/>
      <c r="N1" s="210" t="n"/>
      <c r="O1" s="210" t="n"/>
      <c r="P1" s="211" t="n"/>
      <c r="Q1" s="211" t="n"/>
      <c r="R1" s="242" t="n">
        <v>45748</v>
      </c>
      <c r="S1" s="242" t="n">
        <v>45777</v>
      </c>
      <c r="U1" s="250" t="n"/>
      <c r="V1" s="250" t="n"/>
      <c r="W1" s="250" t="n"/>
      <c r="X1" s="251" t="inlineStr">
        <is>
          <t>除夕</t>
        </is>
      </c>
      <c r="Y1" s="251" t="inlineStr">
        <is>
          <t>初一</t>
        </is>
      </c>
      <c r="Z1" s="251" t="inlineStr">
        <is>
          <t>初二</t>
        </is>
      </c>
      <c r="AA1" s="251" t="inlineStr">
        <is>
          <t>初三</t>
        </is>
      </c>
      <c r="AB1" s="251" t="inlineStr">
        <is>
          <t>初四</t>
        </is>
      </c>
      <c r="AC1" s="251" t="inlineStr">
        <is>
          <t>初五</t>
        </is>
      </c>
    </row>
    <row r="2" ht="21" customHeight="1" s="140">
      <c r="A2" s="226" t="n"/>
      <c r="B2" s="214" t="inlineStr">
        <is>
          <t>每月基礎保養件數</t>
        </is>
      </c>
      <c r="C2" s="215" t="n">
        <v>12</v>
      </c>
      <c r="D2" s="216" t="n">
        <v>12</v>
      </c>
      <c r="E2" s="235" t="n">
        <v>11</v>
      </c>
      <c r="F2" s="236">
        <f>SUM(C2:E2)</f>
        <v/>
      </c>
      <c r="G2" s="236" t="n"/>
      <c r="H2" s="281" t="inlineStr">
        <is>
          <t>專案已更換</t>
        </is>
      </c>
      <c r="I2" s="215">
        <f>COUNTIF(G:G,"已更換")</f>
        <v/>
      </c>
      <c r="J2" s="219" t="n"/>
      <c r="K2" s="210" t="n"/>
      <c r="L2" s="210" t="n"/>
      <c r="M2" s="210" t="n"/>
      <c r="N2" s="210" t="n"/>
      <c r="O2" s="210" t="n"/>
      <c r="P2" s="211" t="n"/>
      <c r="Q2" s="211" t="n"/>
      <c r="R2" s="242" t="n">
        <v>45778</v>
      </c>
      <c r="S2" s="257" t="n">
        <v>45808</v>
      </c>
      <c r="U2" s="252" t="inlineStr">
        <is>
          <t>六</t>
        </is>
      </c>
      <c r="V2" s="252" t="inlineStr">
        <is>
          <t>日</t>
        </is>
      </c>
      <c r="W2" s="252" t="inlineStr">
        <is>
          <t>一</t>
        </is>
      </c>
      <c r="X2" s="252" t="inlineStr">
        <is>
          <t>二</t>
        </is>
      </c>
      <c r="Y2" s="252" t="inlineStr">
        <is>
          <t>三</t>
        </is>
      </c>
      <c r="Z2" s="252" t="inlineStr">
        <is>
          <t>四</t>
        </is>
      </c>
      <c r="AA2" s="252" t="inlineStr">
        <is>
          <t>五</t>
        </is>
      </c>
      <c r="AB2" s="252" t="inlineStr">
        <is>
          <t>六</t>
        </is>
      </c>
      <c r="AC2" s="252" t="inlineStr">
        <is>
          <t>日</t>
        </is>
      </c>
    </row>
    <row r="3" ht="21" customHeight="1" s="140">
      <c r="A3" s="226" t="n"/>
      <c r="B3" s="214" t="inlineStr">
        <is>
          <t>前月未完工件數</t>
        </is>
      </c>
      <c r="C3" s="215" t="n">
        <v>0</v>
      </c>
      <c r="D3" s="216">
        <f>C2-C4</f>
        <v/>
      </c>
      <c r="E3" s="216">
        <f>IF(E4&gt;1,D2+D3-D4,0)</f>
        <v/>
      </c>
      <c r="F3" s="217" t="n"/>
      <c r="G3" s="236" t="n"/>
      <c r="H3" s="282" t="inlineStr">
        <is>
          <t>專案未更換</t>
        </is>
      </c>
      <c r="I3" s="223">
        <f>COUNTIF(H:H,"未更換")</f>
        <v/>
      </c>
      <c r="J3" s="219" t="n"/>
      <c r="K3" s="210" t="n"/>
      <c r="L3" s="210" t="n"/>
      <c r="M3" s="210" t="n"/>
      <c r="N3" s="210" t="n"/>
      <c r="O3" s="210" t="n"/>
      <c r="P3" s="211" t="n"/>
      <c r="Q3" s="211" t="n"/>
      <c r="R3" s="242" t="n">
        <v>45809</v>
      </c>
      <c r="S3" s="242" t="n">
        <v>45838</v>
      </c>
      <c r="U3" s="391" t="n">
        <v>45682</v>
      </c>
      <c r="V3" s="391" t="n">
        <v>45683</v>
      </c>
      <c r="W3" s="391" t="n">
        <v>45684</v>
      </c>
      <c r="X3" s="391" t="n">
        <v>45685</v>
      </c>
      <c r="Y3" s="391" t="n">
        <v>45686</v>
      </c>
      <c r="Z3" s="391" t="n">
        <v>45687</v>
      </c>
      <c r="AA3" s="391" t="n">
        <v>45688</v>
      </c>
      <c r="AB3" s="391" t="n">
        <v>45689</v>
      </c>
      <c r="AC3" s="391" t="n">
        <v>45690</v>
      </c>
    </row>
    <row r="4" ht="21" customHeight="1" s="140">
      <c r="A4" s="220" t="n"/>
      <c r="B4" s="214" t="inlineStr">
        <is>
          <t>已保養件數</t>
        </is>
      </c>
      <c r="C4" s="221">
        <f>COUNTIF(C$8:C$193,"v")</f>
        <v/>
      </c>
      <c r="D4" s="222">
        <f>COUNTIF(D$8:D$193,"v")</f>
        <v/>
      </c>
      <c r="E4" s="222">
        <f>COUNTIF(E$8:E$193,"v")</f>
        <v/>
      </c>
      <c r="F4" s="217">
        <f>SUM(C4:E4)</f>
        <v/>
      </c>
      <c r="G4" s="236" t="n"/>
      <c r="H4" s="281" t="inlineStr">
        <is>
          <t>達成率</t>
        </is>
      </c>
      <c r="I4" s="284">
        <f>I2/I1</f>
        <v/>
      </c>
      <c r="J4" s="219" t="n"/>
      <c r="K4" s="210" t="n"/>
      <c r="L4" s="210" t="n"/>
      <c r="M4" s="210" t="n"/>
      <c r="N4" s="210" t="n"/>
      <c r="O4" s="210" t="n"/>
      <c r="P4" s="211" t="n"/>
      <c r="Q4" s="211" t="n"/>
      <c r="U4" s="254" t="inlineStr">
        <is>
          <t>狄澤洋</t>
        </is>
      </c>
      <c r="V4" s="254" t="inlineStr">
        <is>
          <t>狄澤洋</t>
        </is>
      </c>
      <c r="W4" s="254" t="inlineStr">
        <is>
          <t>狄澤洋</t>
        </is>
      </c>
      <c r="X4" s="254" t="inlineStr">
        <is>
          <t>吳宗鴻</t>
        </is>
      </c>
      <c r="Y4" s="254" t="inlineStr">
        <is>
          <t>吳宗鴻</t>
        </is>
      </c>
      <c r="Z4" s="254" t="inlineStr">
        <is>
          <t>吳宗鴻</t>
        </is>
      </c>
      <c r="AA4" s="254" t="inlineStr">
        <is>
          <t>湯家瑋</t>
        </is>
      </c>
      <c r="AB4" s="254" t="inlineStr">
        <is>
          <t>湯家瑋</t>
        </is>
      </c>
      <c r="AC4" s="254" t="inlineStr">
        <is>
          <t>湯家瑋</t>
        </is>
      </c>
    </row>
    <row r="5" ht="22.5" customHeight="1" s="140">
      <c r="A5" s="220" t="n"/>
      <c r="B5" s="214" t="inlineStr">
        <is>
          <t>未完工件數</t>
        </is>
      </c>
      <c r="C5" s="223">
        <f>MAX(C2-C4,0)</f>
        <v/>
      </c>
      <c r="D5" s="224">
        <f>MAX(C2+D2-C4-D4,0)</f>
        <v/>
      </c>
      <c r="E5" s="224">
        <f>MAX(C2+D2+E2-C4-D4-E4,0)</f>
        <v/>
      </c>
      <c r="F5" s="225" t="inlineStr">
        <is>
          <t>未完工總數</t>
        </is>
      </c>
      <c r="G5" s="280" t="n"/>
      <c r="H5" s="280" t="n"/>
      <c r="I5" s="218" t="n"/>
      <c r="J5" s="219" t="n"/>
      <c r="K5" s="210" t="n"/>
      <c r="L5" s="210" t="n"/>
      <c r="M5" s="210" t="n"/>
      <c r="N5" s="210" t="n"/>
      <c r="O5" s="210" t="n"/>
      <c r="P5" s="211" t="n"/>
      <c r="Q5" s="211" t="n"/>
    </row>
    <row r="6" ht="23.25" customHeight="1" s="140">
      <c r="A6" s="237" t="n"/>
      <c r="B6" s="325" t="inlineStr">
        <is>
          <t>達成率</t>
        </is>
      </c>
      <c r="C6" s="326">
        <f>C4/C2</f>
        <v/>
      </c>
      <c r="D6" s="327">
        <f>D4/(D2+D3)</f>
        <v/>
      </c>
      <c r="E6" s="327">
        <f>E4/(E2+E3)</f>
        <v/>
      </c>
      <c r="F6" s="328">
        <f>COUNTIFS(F8:F193,"未保養",J8:J193,"&lt;&gt;不保養")</f>
        <v/>
      </c>
      <c r="G6" s="328" t="n"/>
      <c r="H6" s="328" t="n"/>
      <c r="I6" s="329" t="n"/>
      <c r="J6" s="330">
        <f t="array" ref="J6">IFERROR(HYPERLINK("#" &amp; ADDRESS(MIN(IF(ISNUMBER(SEARCH(I6, A8:J200)), ROW(A8:J200), 10000000000)), MIN(IF(ISNUMBER(SEARCH(I6, A8:J200)), COLUMN(A8:J200), 10000000000))), "搜索"), "未找到")</f>
        <v/>
      </c>
      <c r="K6" s="210" t="n"/>
      <c r="L6" s="210" t="n"/>
      <c r="M6" s="210" t="n"/>
      <c r="N6" s="210" t="n"/>
      <c r="O6" s="210" t="n"/>
      <c r="P6" s="211" t="n"/>
      <c r="Q6" s="211" t="n"/>
    </row>
    <row r="7" ht="25.5" customHeight="1" s="140">
      <c r="A7" s="231" t="inlineStr">
        <is>
          <t>門市編號</t>
        </is>
      </c>
      <c r="B7" s="231" t="inlineStr">
        <is>
          <t>門市名稱</t>
        </is>
      </c>
      <c r="C7" s="231" t="inlineStr">
        <is>
          <t>4月</t>
        </is>
      </c>
      <c r="D7" s="231" t="inlineStr">
        <is>
          <t>5月</t>
        </is>
      </c>
      <c r="E7" s="231" t="inlineStr">
        <is>
          <t>6月</t>
        </is>
      </c>
      <c r="F7" s="231" t="inlineStr">
        <is>
          <t>未保養</t>
        </is>
      </c>
      <c r="G7" s="231" t="inlineStr">
        <is>
          <t>STAR</t>
        </is>
      </c>
      <c r="H7" s="231" t="inlineStr">
        <is>
          <t>數量</t>
        </is>
      </c>
      <c r="I7" s="231" t="inlineStr">
        <is>
          <t>地區</t>
        </is>
      </c>
      <c r="J7" s="231" t="inlineStr">
        <is>
          <t>前季保養日期</t>
        </is>
      </c>
      <c r="K7" s="239" t="n"/>
      <c r="L7" s="239" t="n"/>
      <c r="M7" s="239" t="n"/>
      <c r="N7" s="239" t="n"/>
      <c r="O7" s="239" t="n"/>
      <c r="P7" s="211" t="n"/>
      <c r="Q7" s="211" t="n"/>
    </row>
    <row r="8" ht="21.6" customHeight="1" s="140">
      <c r="A8" s="233" t="n">
        <v>3977</v>
      </c>
      <c r="B8" s="233">
        <f>VLOOKUP(A8,門市主檔!A:B,2,FALSE)</f>
        <v/>
      </c>
      <c r="C8" s="355">
        <f>IF(COUNTIFS(IM!$F:$F,A8,IM!$AD:$AD,"O",IM!$X:$X,"&gt;="&amp;$R$1, IM!$X:$X,"&lt;="&amp;$S$1)&gt;0,"V","")</f>
        <v/>
      </c>
      <c r="D8" s="355">
        <f>IF(AND(C8&lt;&gt;"V", COUNTIFS(IM!$F:$F,A8, IM!$AD:$AD, "O", IM!$X:$X, "&gt;="&amp;$R$2, IM!$X:$X, "&lt;="&amp;$S$2)&gt;0), "V", "")</f>
        <v/>
      </c>
      <c r="E8" s="355">
        <f>IF(AND(C8&lt;&gt;"V",D8&lt;&gt;"V", COUNTIFS(IM!$F:$F, A8, IM!$AD:$AD, "O", IM!$X:$X, "&gt;="&amp;$R$3, IM!$X:$X, "&lt;="&amp;$S$3)&gt;0), "V", "")</f>
        <v/>
      </c>
      <c r="F8" s="233">
        <f>IF(COUNTBLANK(C8:E8)=3,"未保養","")</f>
        <v/>
      </c>
      <c r="G8" s="233">
        <f>IF(AND(VLOOKUP(A8,門市主檔!A:Y,25,FALSE)="STAR", VLOOKUP(A8,門市主檔!A:N,14,FALSE)=""), "未更換", IF(VLOOKUP(A8,門市主檔!A:Y,25,FALSE)&lt;&gt;"STAR", "無專案", "已更換"))</f>
        <v/>
      </c>
      <c r="H8" s="339">
        <f>VLOOKUP(A8,門市主檔!A:U,21,FALSE)</f>
        <v/>
      </c>
      <c r="I8" s="233">
        <f>VLOOKUP(A8,'0919門市清單主檔'!B:V,21,FALSE)</f>
        <v/>
      </c>
      <c r="J8" s="245" t="n">
        <v>45664.63194444445</v>
      </c>
      <c r="K8" s="211" t="n"/>
      <c r="L8" s="211" t="n"/>
      <c r="M8" s="211" t="n"/>
      <c r="N8" s="211" t="n"/>
      <c r="O8" s="211" t="n"/>
      <c r="P8" s="211" t="inlineStr">
        <is>
          <t>THILF0</t>
        </is>
      </c>
      <c r="Q8" s="211" t="n"/>
    </row>
    <row r="9" ht="21.6" customHeight="1" s="140">
      <c r="A9" s="233" t="n">
        <v>4983</v>
      </c>
      <c r="B9" s="233">
        <f>VLOOKUP(A9,門市主檔!A:B,2,FALSE)</f>
        <v/>
      </c>
      <c r="C9" s="355">
        <f>IF(COUNTIFS(IM!$F:$F,A9,IM!$AD:$AD,"O",IM!$X:$X,"&gt;="&amp;$R$1, IM!$X:$X,"&lt;="&amp;$S$1)&gt;0,"V","")</f>
        <v/>
      </c>
      <c r="D9" s="355">
        <f>IF(AND(C9&lt;&gt;"V", COUNTIFS(IM!$F:$F,A9, IM!$AD:$AD, "O", IM!$X:$X, "&gt;="&amp;$R$2, IM!$X:$X, "&lt;="&amp;$S$2)&gt;0), "V", "")</f>
        <v/>
      </c>
      <c r="E9" s="355">
        <f>IF(AND(C9&lt;&gt;"V",D9&lt;&gt;"V", COUNTIFS(IM!$F:$F, A9, IM!$AD:$AD, "O", IM!$X:$X, "&gt;="&amp;$R$3, IM!$X:$X, "&lt;="&amp;$S$3)&gt;0), "V", "")</f>
        <v/>
      </c>
      <c r="F9" s="233">
        <f>IF(COUNTBLANK(C9:E9)=3,"未保養","")</f>
        <v/>
      </c>
      <c r="G9" s="233">
        <f>IF(AND(VLOOKUP(A9,門市主檔!A:Y,25,FALSE)="STAR", VLOOKUP(A9,門市主檔!A:N,14,FALSE)=""), "未更換", IF(VLOOKUP(A9,門市主檔!A:Y,25,FALSE)&lt;&gt;"STAR", "無專案", "已更換"))</f>
        <v/>
      </c>
      <c r="H9" s="339">
        <f>VLOOKUP(A9,門市主檔!A:U,21,FALSE)</f>
        <v/>
      </c>
      <c r="I9" s="233">
        <f>VLOOKUP(A9,'0919門市清單主檔'!B:V,21,FALSE)</f>
        <v/>
      </c>
      <c r="J9" s="245" t="n">
        <v>45670.67708333334</v>
      </c>
      <c r="K9" s="211" t="n"/>
      <c r="L9" s="211" t="n"/>
      <c r="M9" s="211" t="n"/>
      <c r="N9" s="211" t="n"/>
      <c r="O9" s="211" t="n"/>
      <c r="P9" s="211" t="inlineStr">
        <is>
          <t>THILF0</t>
        </is>
      </c>
      <c r="Q9" s="211" t="n"/>
    </row>
    <row r="10" ht="21.6" customHeight="1" s="140">
      <c r="A10" s="233" t="n">
        <v>4680</v>
      </c>
      <c r="B10" s="233">
        <f>VLOOKUP(A10,門市主檔!A:B,2,FALSE)</f>
        <v/>
      </c>
      <c r="C10" s="355">
        <f>IF(COUNTIFS(IM!$F:$F,A10,IM!$AD:$AD,"O",IM!$X:$X,"&gt;="&amp;$R$1, IM!$X:$X,"&lt;="&amp;$S$1)&gt;0,"V","")</f>
        <v/>
      </c>
      <c r="D10" s="355">
        <f>IF(AND(C10&lt;&gt;"V", COUNTIFS(IM!$F:$F,A10, IM!$AD:$AD, "O", IM!$X:$X, "&gt;="&amp;$R$2, IM!$X:$X, "&lt;="&amp;$S$2)&gt;0), "V", "")</f>
        <v/>
      </c>
      <c r="E10" s="355">
        <f>IF(AND(C10&lt;&gt;"V",D10&lt;&gt;"V", COUNTIFS(IM!$F:$F, A10, IM!$AD:$AD, "O", IM!$X:$X, "&gt;="&amp;$R$3, IM!$X:$X, "&lt;="&amp;$S$3)&gt;0), "V", "")</f>
        <v/>
      </c>
      <c r="F10" s="233">
        <f>IF(COUNTBLANK(C10:E10)=3,"未保養","")</f>
        <v/>
      </c>
      <c r="G10" s="233">
        <f>IF(AND(VLOOKUP(A10,門市主檔!A:Y,25,FALSE)="STAR", VLOOKUP(A10,門市主檔!A:N,14,FALSE)=""), "未更換", IF(VLOOKUP(A10,門市主檔!A:Y,25,FALSE)&lt;&gt;"STAR", "無專案", "已更換"))</f>
        <v/>
      </c>
      <c r="H10" s="339">
        <f>VLOOKUP(A10,門市主檔!A:U,21,FALSE)</f>
        <v/>
      </c>
      <c r="I10" s="233">
        <f>VLOOKUP(A10,'0919門市清單主檔'!B:V,21,FALSE)</f>
        <v/>
      </c>
      <c r="J10" s="245" t="n">
        <v>45670.69791666666</v>
      </c>
      <c r="K10" s="211" t="n"/>
      <c r="L10" s="211" t="n"/>
      <c r="M10" s="211" t="n"/>
      <c r="N10" s="211" t="n"/>
      <c r="O10" s="211" t="n"/>
      <c r="P10" s="211" t="inlineStr">
        <is>
          <t>THILF0</t>
        </is>
      </c>
      <c r="Q10" s="211" t="n"/>
    </row>
    <row r="11" ht="21.6" customHeight="1" s="140">
      <c r="A11" s="233" t="n">
        <v>3853</v>
      </c>
      <c r="B11" s="233">
        <f>VLOOKUP(A11,門市主檔!A:B,2,FALSE)</f>
        <v/>
      </c>
      <c r="C11" s="355">
        <f>IF(COUNTIFS(IM!$F:$F,A11,IM!$AD:$AD,"O",IM!$X:$X,"&gt;="&amp;$R$1, IM!$X:$X,"&lt;="&amp;$S$1)&gt;0,"V","")</f>
        <v/>
      </c>
      <c r="D11" s="355">
        <f>IF(AND(C11&lt;&gt;"V", COUNTIFS(IM!$F:$F,A11, IM!$AD:$AD, "O", IM!$X:$X, "&gt;="&amp;$R$2, IM!$X:$X, "&lt;="&amp;$S$2)&gt;0), "V", "")</f>
        <v/>
      </c>
      <c r="E11" s="355">
        <f>IF(AND(C11&lt;&gt;"V",D11&lt;&gt;"V", COUNTIFS(IM!$F:$F, A11, IM!$AD:$AD, "O", IM!$X:$X, "&gt;="&amp;$R$3, IM!$X:$X, "&lt;="&amp;$S$3)&gt;0), "V", "")</f>
        <v/>
      </c>
      <c r="F11" s="233">
        <f>IF(COUNTBLANK(C11:E11)=3,"未保養","")</f>
        <v/>
      </c>
      <c r="G11" s="233">
        <f>IF(AND(VLOOKUP(A11,門市主檔!A:Y,25,FALSE)="STAR", VLOOKUP(A11,門市主檔!A:N,14,FALSE)=""), "未更換", IF(VLOOKUP(A11,門市主檔!A:Y,25,FALSE)&lt;&gt;"STAR", "無專案", "已更換"))</f>
        <v/>
      </c>
      <c r="H11" s="339">
        <f>VLOOKUP(A11,門市主檔!A:U,21,FALSE)</f>
        <v/>
      </c>
      <c r="I11" s="233">
        <f>VLOOKUP(A11,'0919門市清單主檔'!B:V,21,FALSE)</f>
        <v/>
      </c>
      <c r="J11" s="245" t="n">
        <v>45677.67916666667</v>
      </c>
      <c r="K11" s="211" t="n"/>
      <c r="L11" s="211" t="n"/>
      <c r="M11" s="211" t="n"/>
      <c r="N11" s="211" t="n"/>
      <c r="O11" s="211" t="n"/>
      <c r="P11" s="211" t="inlineStr">
        <is>
          <t>THILF0</t>
        </is>
      </c>
      <c r="Q11" s="211" t="n"/>
    </row>
    <row r="12" ht="21.6" customHeight="1" s="140">
      <c r="A12" s="233" t="n">
        <v>4406</v>
      </c>
      <c r="B12" s="233">
        <f>VLOOKUP(A12,門市主檔!A:B,2,FALSE)</f>
        <v/>
      </c>
      <c r="C12" s="355">
        <f>IF(COUNTIFS(IM!$F:$F,A12,IM!$AD:$AD,"O",IM!$X:$X,"&gt;="&amp;$R$1, IM!$X:$X,"&lt;="&amp;$S$1)&gt;0,"V","")</f>
        <v/>
      </c>
      <c r="D12" s="355">
        <f>IF(AND(C12&lt;&gt;"V", COUNTIFS(IM!$F:$F,A12, IM!$AD:$AD, "O", IM!$X:$X, "&gt;="&amp;$R$2, IM!$X:$X, "&lt;="&amp;$S$2)&gt;0), "V", "")</f>
        <v/>
      </c>
      <c r="E12" s="355">
        <f>IF(AND(C12&lt;&gt;"V",D12&lt;&gt;"V", COUNTIFS(IM!$F:$F, A12, IM!$AD:$AD, "O", IM!$X:$X, "&gt;="&amp;$R$3, IM!$X:$X, "&lt;="&amp;$S$3)&gt;0), "V", "")</f>
        <v/>
      </c>
      <c r="F12" s="233">
        <f>IF(COUNTBLANK(C12:E12)=3,"未保養","")</f>
        <v/>
      </c>
      <c r="G12" s="233">
        <f>IF(AND(VLOOKUP(A12,門市主檔!A:Y,25,FALSE)="STAR", VLOOKUP(A12,門市主檔!A:N,14,FALSE)=""), "未更換", IF(VLOOKUP(A12,門市主檔!A:Y,25,FALSE)&lt;&gt;"STAR", "無專案", "已更換"))</f>
        <v/>
      </c>
      <c r="H12" s="339">
        <f>VLOOKUP(A12,門市主檔!A:U,21,FALSE)</f>
        <v/>
      </c>
      <c r="I12" s="233">
        <f>VLOOKUP(A12,'0919門市清單主檔'!B:V,21,FALSE)</f>
        <v/>
      </c>
      <c r="J12" s="245" t="n">
        <v>45681.66319444445</v>
      </c>
      <c r="K12" s="211" t="n"/>
      <c r="L12" s="211" t="n"/>
      <c r="M12" s="211" t="n"/>
      <c r="N12" s="211" t="n"/>
      <c r="O12" s="211" t="n"/>
      <c r="P12" s="211" t="inlineStr">
        <is>
          <t>THILF0</t>
        </is>
      </c>
      <c r="Q12" s="211" t="n"/>
    </row>
    <row r="13" ht="21.6" customHeight="1" s="140">
      <c r="A13" s="233" t="n">
        <v>2154</v>
      </c>
      <c r="B13" s="233">
        <f>VLOOKUP(A13,門市主檔!A:B,2,FALSE)</f>
        <v/>
      </c>
      <c r="C13" s="355">
        <f>IF(COUNTIFS(IM!$F:$F,A13,IM!$AD:$AD,"O",IM!$X:$X,"&gt;="&amp;$R$1, IM!$X:$X,"&lt;="&amp;$S$1)&gt;0,"V","")</f>
        <v/>
      </c>
      <c r="D13" s="355">
        <f>IF(AND(C13&lt;&gt;"V", COUNTIFS(IM!$F:$F,A13, IM!$AD:$AD, "O", IM!$X:$X, "&gt;="&amp;$R$2, IM!$X:$X, "&lt;="&amp;$S$2)&gt;0), "V", "")</f>
        <v/>
      </c>
      <c r="E13" s="355">
        <f>IF(AND(C13&lt;&gt;"V",D13&lt;&gt;"V", COUNTIFS(IM!$F:$F, A13, IM!$AD:$AD, "O", IM!$X:$X, "&gt;="&amp;$R$3, IM!$X:$X, "&lt;="&amp;$S$3)&gt;0), "V", "")</f>
        <v/>
      </c>
      <c r="F13" s="233">
        <f>IF(COUNTBLANK(C13:E13)=3,"未保養","")</f>
        <v/>
      </c>
      <c r="G13" s="233">
        <f>IF(AND(VLOOKUP(A13,門市主檔!A:Y,25,FALSE)="STAR", VLOOKUP(A13,門市主檔!A:N,14,FALSE)=""), "未更換", IF(VLOOKUP(A13,門市主檔!A:Y,25,FALSE)&lt;&gt;"STAR", "無專案", "已更換"))</f>
        <v/>
      </c>
      <c r="H13" s="339">
        <f>VLOOKUP(A13,門市主檔!A:U,21,FALSE)</f>
        <v/>
      </c>
      <c r="I13" s="233">
        <f>VLOOKUP(A13,'0919門市清單主檔'!B:V,21,FALSE)</f>
        <v/>
      </c>
      <c r="J13" s="245" t="n">
        <v>45742.51111111111</v>
      </c>
      <c r="K13" s="211" t="n"/>
      <c r="L13" s="211" t="n"/>
      <c r="M13" s="211" t="n"/>
      <c r="N13" s="211" t="n"/>
      <c r="O13" s="211" t="n"/>
      <c r="P13" s="211" t="inlineStr">
        <is>
          <t>THILF0</t>
        </is>
      </c>
      <c r="Q13" s="211" t="n"/>
    </row>
    <row r="14" ht="21.6" customHeight="1" s="140">
      <c r="A14" s="233" t="inlineStr">
        <is>
          <t>D349</t>
        </is>
      </c>
      <c r="B14" s="233">
        <f>VLOOKUP(A14,門市主檔!A:B,2,FALSE)</f>
        <v/>
      </c>
      <c r="C14" s="355">
        <f>IF(COUNTIFS(IM!$F:$F,A14,IM!$AD:$AD,"O",IM!$X:$X,"&gt;="&amp;$R$1, IM!$X:$X,"&lt;="&amp;$S$1)&gt;0,"V","")</f>
        <v/>
      </c>
      <c r="D14" s="355">
        <f>IF(AND(C14&lt;&gt;"V", COUNTIFS(IM!$F:$F,A14, IM!$AD:$AD, "O", IM!$X:$X, "&gt;="&amp;$R$2, IM!$X:$X, "&lt;="&amp;$S$2)&gt;0), "V", "")</f>
        <v/>
      </c>
      <c r="E14" s="355">
        <f>IF(AND(C14&lt;&gt;"V",D14&lt;&gt;"V", COUNTIFS(IM!$F:$F, A14, IM!$AD:$AD, "O", IM!$X:$X, "&gt;="&amp;$R$3, IM!$X:$X, "&lt;="&amp;$S$3)&gt;0), "V", "")</f>
        <v/>
      </c>
      <c r="F14" s="233">
        <f>IF(COUNTBLANK(C14:E14)=3,"未保養","")</f>
        <v/>
      </c>
      <c r="G14" s="233">
        <f>IF(AND(VLOOKUP(A14,門市主檔!A:Y,25,FALSE)="STAR", VLOOKUP(A14,門市主檔!A:N,14,FALSE)=""), "未更換", IF(VLOOKUP(A14,門市主檔!A:Y,25,FALSE)&lt;&gt;"STAR", "無專案", "已更換"))</f>
        <v/>
      </c>
      <c r="H14" s="339">
        <f>VLOOKUP(A14,門市主檔!A:U,21,FALSE)</f>
        <v/>
      </c>
      <c r="I14" s="233">
        <f>VLOOKUP(A14,'0919門市清單主檔'!B:V,21,FALSE)</f>
        <v/>
      </c>
      <c r="J14" s="245" t="n">
        <v>45742.56875</v>
      </c>
      <c r="K14" s="211" t="n"/>
      <c r="L14" s="211" t="n"/>
      <c r="M14" s="211" t="n"/>
      <c r="N14" s="211" t="n"/>
      <c r="O14" s="211" t="n"/>
      <c r="P14" s="211" t="inlineStr">
        <is>
          <t>THILF0</t>
        </is>
      </c>
      <c r="Q14" s="211" t="n"/>
    </row>
    <row r="15" ht="21.6" customHeight="1" s="140">
      <c r="A15" s="233" t="inlineStr">
        <is>
          <t>L501</t>
        </is>
      </c>
      <c r="B15" s="233">
        <f>VLOOKUP(A15,門市主檔!A:B,2,FALSE)</f>
        <v/>
      </c>
      <c r="C15" s="355">
        <f>IF(COUNTIFS(IM!$F:$F,A15,IM!$AD:$AD,"O",IM!$X:$X,"&gt;="&amp;$R$1, IM!$X:$X,"&lt;="&amp;$S$1)&gt;0,"V","")</f>
        <v/>
      </c>
      <c r="D15" s="355">
        <f>IF(AND(C15&lt;&gt;"V", COUNTIFS(IM!$F:$F,A15, IM!$AD:$AD, "O", IM!$X:$X, "&gt;="&amp;$R$2, IM!$X:$X, "&lt;="&amp;$S$2)&gt;0), "V", "")</f>
        <v/>
      </c>
      <c r="E15" s="355">
        <f>IF(AND(C15&lt;&gt;"V",D15&lt;&gt;"V", COUNTIFS(IM!$F:$F, A15, IM!$AD:$AD, "O", IM!$X:$X, "&gt;="&amp;$R$3, IM!$X:$X, "&lt;="&amp;$S$3)&gt;0), "V", "")</f>
        <v/>
      </c>
      <c r="F15" s="233">
        <f>IF(COUNTBLANK(C15:E15)=3,"未保養","")</f>
        <v/>
      </c>
      <c r="G15" s="233">
        <f>IF(AND(VLOOKUP(A15,門市主檔!A:Y,25,FALSE)="STAR", VLOOKUP(A15,門市主檔!A:N,14,FALSE)=""), "未更換", IF(VLOOKUP(A15,門市主檔!A:Y,25,FALSE)&lt;&gt;"STAR", "無專案", "已更換"))</f>
        <v/>
      </c>
      <c r="H15" s="339">
        <f>VLOOKUP(A15,門市主檔!A:U,21,FALSE)</f>
        <v/>
      </c>
      <c r="I15" s="233">
        <f>VLOOKUP(A15,'0919門市清單主檔'!B:V,21,FALSE)</f>
        <v/>
      </c>
      <c r="J15" s="245" t="n">
        <v>45743.46527777778</v>
      </c>
      <c r="K15" s="211" t="n"/>
      <c r="L15" s="211" t="n"/>
      <c r="M15" s="211" t="n"/>
      <c r="N15" s="211" t="n"/>
      <c r="O15" s="211" t="n"/>
      <c r="P15" s="211" t="inlineStr">
        <is>
          <t>THILF0</t>
        </is>
      </c>
      <c r="Q15" s="211" t="n"/>
    </row>
    <row r="16" ht="21.6" customHeight="1" s="140">
      <c r="A16" s="233" t="n">
        <v>4422</v>
      </c>
      <c r="B16" s="233">
        <f>VLOOKUP(A16,門市主檔!A:B,2,FALSE)</f>
        <v/>
      </c>
      <c r="C16" s="355">
        <f>IF(COUNTIFS(IM!$F:$F,A16,IM!$AD:$AD,"O",IM!$X:$X,"&gt;="&amp;$R$1, IM!$X:$X,"&lt;="&amp;$S$1)&gt;0,"V","")</f>
        <v/>
      </c>
      <c r="D16" s="355">
        <f>IF(AND(C16&lt;&gt;"V", COUNTIFS(IM!$F:$F,A16, IM!$AD:$AD, "O", IM!$X:$X, "&gt;="&amp;$R$2, IM!$X:$X, "&lt;="&amp;$S$2)&gt;0), "V", "")</f>
        <v/>
      </c>
      <c r="E16" s="355">
        <f>IF(AND(C16&lt;&gt;"V",D16&lt;&gt;"V", COUNTIFS(IM!$F:$F, A16, IM!$AD:$AD, "O", IM!$X:$X, "&gt;="&amp;$R$3, IM!$X:$X, "&lt;="&amp;$S$3)&gt;0), "V", "")</f>
        <v/>
      </c>
      <c r="F16" s="233">
        <f>IF(COUNTBLANK(C16:E16)=3,"未保養","")</f>
        <v/>
      </c>
      <c r="G16" s="233">
        <f>IF(AND(VLOOKUP(A16,門市主檔!A:Y,25,FALSE)="STAR", VLOOKUP(A16,門市主檔!A:N,14,FALSE)=""), "未更換", IF(VLOOKUP(A16,門市主檔!A:Y,25,FALSE)&lt;&gt;"STAR", "無專案", "已更換"))</f>
        <v/>
      </c>
      <c r="H16" s="339">
        <f>VLOOKUP(A16,門市主檔!A:U,21,FALSE)</f>
        <v/>
      </c>
      <c r="I16" s="233">
        <f>VLOOKUP(A16,'0919門市清單主檔'!B:V,21,FALSE)</f>
        <v/>
      </c>
      <c r="J16" s="245" t="n">
        <v>45743.48472222222</v>
      </c>
      <c r="K16" s="211" t="n"/>
      <c r="L16" s="211" t="n"/>
      <c r="M16" s="211" t="n"/>
      <c r="N16" s="211" t="n"/>
      <c r="O16" s="211" t="n"/>
      <c r="P16" s="211" t="inlineStr">
        <is>
          <t>THILF0</t>
        </is>
      </c>
      <c r="Q16" s="211" t="n"/>
    </row>
    <row r="17" ht="21.6" customHeight="1" s="140">
      <c r="A17" s="233" t="n">
        <v>3818</v>
      </c>
      <c r="B17" s="233">
        <f>VLOOKUP(A17,門市主檔!A:B,2,FALSE)</f>
        <v/>
      </c>
      <c r="C17" s="355">
        <f>IF(COUNTIFS(IM!$F:$F,A17,IM!$AD:$AD,"O",IM!$X:$X,"&gt;="&amp;$R$1, IM!$X:$X,"&lt;="&amp;$S$1)&gt;0,"V","")</f>
        <v/>
      </c>
      <c r="D17" s="355">
        <f>IF(AND(C17&lt;&gt;"V", COUNTIFS(IM!$F:$F,A17, IM!$AD:$AD, "O", IM!$X:$X, "&gt;="&amp;$R$2, IM!$X:$X, "&lt;="&amp;$S$2)&gt;0), "V", "")</f>
        <v/>
      </c>
      <c r="E17" s="355">
        <f>IF(AND(C17&lt;&gt;"V",D17&lt;&gt;"V", COUNTIFS(IM!$F:$F, A17, IM!$AD:$AD, "O", IM!$X:$X, "&gt;="&amp;$R$3, IM!$X:$X, "&lt;="&amp;$S$3)&gt;0), "V", "")</f>
        <v/>
      </c>
      <c r="F17" s="233">
        <f>IF(COUNTBLANK(C17:E17)=3,"未保養","")</f>
        <v/>
      </c>
      <c r="G17" s="233">
        <f>IF(AND(VLOOKUP(A17,門市主檔!A:Y,25,FALSE)="STAR", VLOOKUP(A17,門市主檔!A:N,14,FALSE)=""), "未更換", IF(VLOOKUP(A17,門市主檔!A:Y,25,FALSE)&lt;&gt;"STAR", "無專案", "已更換"))</f>
        <v/>
      </c>
      <c r="H17" s="339">
        <f>VLOOKUP(A17,門市主檔!A:U,21,FALSE)</f>
        <v/>
      </c>
      <c r="I17" s="233">
        <f>VLOOKUP(A17,'0919門市清單主檔'!B:V,21,FALSE)</f>
        <v/>
      </c>
      <c r="J17" s="245" t="n">
        <v>45667.75</v>
      </c>
      <c r="K17" s="211" t="n"/>
      <c r="L17" s="211" t="n"/>
      <c r="M17" s="211" t="n"/>
      <c r="N17" s="211" t="n"/>
      <c r="O17" s="211" t="n"/>
      <c r="P17" s="211" t="inlineStr">
        <is>
          <t>THILF0</t>
        </is>
      </c>
      <c r="Q17" s="211" t="n"/>
    </row>
    <row r="18" ht="21.6" customHeight="1" s="140">
      <c r="A18" s="233" t="n">
        <v>3147</v>
      </c>
      <c r="B18" s="233">
        <f>VLOOKUP(A18,門市主檔!A:B,2,FALSE)</f>
        <v/>
      </c>
      <c r="C18" s="355">
        <f>IF(COUNTIFS(IM!$F:$F,A18,IM!$AD:$AD,"O",IM!$X:$X,"&gt;="&amp;$R$1, IM!$X:$X,"&lt;="&amp;$S$1)&gt;0,"V","")</f>
        <v/>
      </c>
      <c r="D18" s="355">
        <f>IF(AND(C18&lt;&gt;"V", COUNTIFS(IM!$F:$F,A18, IM!$AD:$AD, "O", IM!$X:$X, "&gt;="&amp;$R$2, IM!$X:$X, "&lt;="&amp;$S$2)&gt;0), "V", "")</f>
        <v/>
      </c>
      <c r="E18" s="355">
        <f>IF(AND(C18&lt;&gt;"V",D18&lt;&gt;"V", COUNTIFS(IM!$F:$F, A18, IM!$AD:$AD, "O", IM!$X:$X, "&gt;="&amp;$R$3, IM!$X:$X, "&lt;="&amp;$S$3)&gt;0), "V", "")</f>
        <v/>
      </c>
      <c r="F18" s="233">
        <f>IF(COUNTBLANK(C18:E18)=3,"未保養","")</f>
        <v/>
      </c>
      <c r="G18" s="233">
        <f>IF(AND(VLOOKUP(A18,門市主檔!A:Y,25,FALSE)="STAR", VLOOKUP(A18,門市主檔!A:N,14,FALSE)=""), "未更換", IF(VLOOKUP(A18,門市主檔!A:Y,25,FALSE)&lt;&gt;"STAR", "無專案", "已更換"))</f>
        <v/>
      </c>
      <c r="H18" s="339">
        <f>VLOOKUP(A18,門市主檔!A:U,21,FALSE)</f>
        <v/>
      </c>
      <c r="I18" s="233">
        <f>VLOOKUP(A18,'0919門市清單主檔'!B:V,21,FALSE)</f>
        <v/>
      </c>
      <c r="J18" s="245" t="n">
        <v>45692.48263888889</v>
      </c>
      <c r="K18" s="211" t="n"/>
      <c r="L18" s="211" t="n"/>
      <c r="M18" s="211" t="n"/>
      <c r="N18" s="211" t="n"/>
      <c r="O18" s="211" t="n"/>
      <c r="P18" s="211" t="inlineStr">
        <is>
          <t>THILF0</t>
        </is>
      </c>
      <c r="Q18" s="211" t="n"/>
    </row>
    <row r="19" ht="21.6" customHeight="1" s="140">
      <c r="A19" s="233" t="inlineStr">
        <is>
          <t>D072</t>
        </is>
      </c>
      <c r="B19" s="233">
        <f>VLOOKUP(A19,門市主檔!A:B,2,FALSE)</f>
        <v/>
      </c>
      <c r="C19" s="355">
        <f>IF(COUNTIFS(IM!$F:$F,A19,IM!$AD:$AD,"O",IM!$X:$X,"&gt;="&amp;$R$1, IM!$X:$X,"&lt;="&amp;$S$1)&gt;0,"V","")</f>
        <v/>
      </c>
      <c r="D19" s="355">
        <f>IF(AND(C19&lt;&gt;"V", COUNTIFS(IM!$F:$F,A19, IM!$AD:$AD, "O", IM!$X:$X, "&gt;="&amp;$R$2, IM!$X:$X, "&lt;="&amp;$S$2)&gt;0), "V", "")</f>
        <v/>
      </c>
      <c r="E19" s="355">
        <f>IF(AND(C19&lt;&gt;"V",D19&lt;&gt;"V", COUNTIFS(IM!$F:$F, A19, IM!$AD:$AD, "O", IM!$X:$X, "&gt;="&amp;$R$3, IM!$X:$X, "&lt;="&amp;$S$3)&gt;0), "V", "")</f>
        <v/>
      </c>
      <c r="F19" s="233">
        <f>IF(COUNTBLANK(C19:E19)=3,"未保養","")</f>
        <v/>
      </c>
      <c r="G19" s="233">
        <f>IF(AND(VLOOKUP(A19,門市主檔!A:Y,25,FALSE)="STAR", VLOOKUP(A19,門市主檔!A:N,14,FALSE)=""), "未更換", IF(VLOOKUP(A19,門市主檔!A:Y,25,FALSE)&lt;&gt;"STAR", "無專案", "已更換"))</f>
        <v/>
      </c>
      <c r="H19" s="339">
        <f>VLOOKUP(A19,門市主檔!A:U,21,FALSE)</f>
        <v/>
      </c>
      <c r="I19" s="233">
        <f>VLOOKUP(A19,'0919門市清單主檔'!B:V,21,FALSE)</f>
        <v/>
      </c>
      <c r="J19" s="245" t="n">
        <v>45723.64722222222</v>
      </c>
      <c r="K19" s="211" t="n"/>
      <c r="L19" s="211" t="n"/>
      <c r="M19" s="211" t="n"/>
      <c r="N19" s="211" t="n"/>
      <c r="O19" s="211" t="n"/>
      <c r="P19" s="211" t="inlineStr">
        <is>
          <t>THILF0</t>
        </is>
      </c>
      <c r="Q19" s="211" t="n"/>
    </row>
    <row r="20" ht="21.6" customHeight="1" s="140">
      <c r="A20" s="233" t="n">
        <v>2221</v>
      </c>
      <c r="B20" s="233">
        <f>VLOOKUP(A20,門市主檔!A:B,2,FALSE)</f>
        <v/>
      </c>
      <c r="C20" s="355">
        <f>IF(COUNTIFS(IM!$F:$F,A20,IM!$AD:$AD,"O",IM!$X:$X,"&gt;="&amp;$R$1, IM!$X:$X,"&lt;="&amp;$S$1)&gt;0,"V","")</f>
        <v/>
      </c>
      <c r="D20" s="355">
        <f>IF(AND(C20&lt;&gt;"V", COUNTIFS(IM!$F:$F,A20, IM!$AD:$AD, "O", IM!$X:$X, "&gt;="&amp;$R$2, IM!$X:$X, "&lt;="&amp;$S$2)&gt;0), "V", "")</f>
        <v/>
      </c>
      <c r="E20" s="355">
        <f>IF(AND(C20&lt;&gt;"V",D20&lt;&gt;"V", COUNTIFS(IM!$F:$F, A20, IM!$AD:$AD, "O", IM!$X:$X, "&gt;="&amp;$R$3, IM!$X:$X, "&lt;="&amp;$S$3)&gt;0), "V", "")</f>
        <v/>
      </c>
      <c r="F20" s="233">
        <f>IF(COUNTBLANK(C20:E20)=3,"未保養","")</f>
        <v/>
      </c>
      <c r="G20" s="233">
        <f>IF(AND(VLOOKUP(A20,門市主檔!A:Y,25,FALSE)="STAR", VLOOKUP(A20,門市主檔!A:N,14,FALSE)=""), "未更換", IF(VLOOKUP(A20,門市主檔!A:Y,25,FALSE)&lt;&gt;"STAR", "無專案", "已更換"))</f>
        <v/>
      </c>
      <c r="H20" s="339">
        <f>VLOOKUP(A20,門市主檔!A:U,21,FALSE)</f>
        <v/>
      </c>
      <c r="I20" s="233">
        <f>VLOOKUP(A20,'0919門市清單主檔'!B:V,21,FALSE)</f>
        <v/>
      </c>
      <c r="J20" s="245" t="n">
        <v>45728.49861111111</v>
      </c>
      <c r="K20" s="211" t="n"/>
      <c r="L20" s="211" t="n"/>
      <c r="M20" s="211" t="n"/>
      <c r="N20" s="211" t="n"/>
      <c r="O20" s="211" t="n"/>
      <c r="P20" s="211" t="inlineStr">
        <is>
          <t>THILF0</t>
        </is>
      </c>
      <c r="Q20" s="211" t="n"/>
    </row>
    <row r="21" ht="21.6" customHeight="1" s="140">
      <c r="A21" s="233" t="n">
        <v>4917</v>
      </c>
      <c r="B21" s="233">
        <f>VLOOKUP(A21,門市主檔!A:B,2,FALSE)</f>
        <v/>
      </c>
      <c r="C21" s="355">
        <f>IF(COUNTIFS(IM!$F:$F,A21,IM!$AD:$AD,"O",IM!$X:$X,"&gt;="&amp;$R$1, IM!$X:$X,"&lt;="&amp;$S$1)&gt;0,"V","")</f>
        <v/>
      </c>
      <c r="D21" s="355">
        <f>IF(AND(C21&lt;&gt;"V", COUNTIFS(IM!$F:$F,A21, IM!$AD:$AD, "O", IM!$X:$X, "&gt;="&amp;$R$2, IM!$X:$X, "&lt;="&amp;$S$2)&gt;0), "V", "")</f>
        <v/>
      </c>
      <c r="E21" s="355">
        <f>IF(AND(C21&lt;&gt;"V",D21&lt;&gt;"V", COUNTIFS(IM!$F:$F, A21, IM!$AD:$AD, "O", IM!$X:$X, "&gt;="&amp;$R$3, IM!$X:$X, "&lt;="&amp;$S$3)&gt;0), "V", "")</f>
        <v/>
      </c>
      <c r="F21" s="233">
        <f>IF(COUNTBLANK(C21:E21)=3,"未保養","")</f>
        <v/>
      </c>
      <c r="G21" s="233">
        <f>IF(AND(VLOOKUP(A21,門市主檔!A:Y,25,FALSE)="STAR", VLOOKUP(A21,門市主檔!A:N,14,FALSE)=""), "未更換", IF(VLOOKUP(A21,門市主檔!A:Y,25,FALSE)&lt;&gt;"STAR", "無專案", "已更換"))</f>
        <v/>
      </c>
      <c r="H21" s="339">
        <f>VLOOKUP(A21,門市主檔!A:U,21,FALSE)</f>
        <v/>
      </c>
      <c r="I21" s="233">
        <f>VLOOKUP(A21,'0919門市清單主檔'!B:V,21,FALSE)</f>
        <v/>
      </c>
      <c r="J21" s="245" t="n">
        <v>45743.45277777778</v>
      </c>
      <c r="K21" s="211" t="n"/>
      <c r="L21" s="211" t="n"/>
      <c r="M21" s="211" t="n"/>
      <c r="N21" s="211" t="n"/>
      <c r="O21" s="211" t="n"/>
      <c r="P21" s="211" t="inlineStr">
        <is>
          <t>THILF0</t>
        </is>
      </c>
      <c r="Q21" s="211" t="n"/>
    </row>
    <row r="22" ht="21.6" customHeight="1" s="140">
      <c r="A22" s="233" t="inlineStr">
        <is>
          <t>D767</t>
        </is>
      </c>
      <c r="B22" s="233">
        <f>VLOOKUP(A22,門市主檔!A:B,2,FALSE)</f>
        <v/>
      </c>
      <c r="C22" s="355">
        <f>IF(COUNTIFS(IM!$F:$F,A22,IM!$AD:$AD,"O",IM!$X:$X,"&gt;="&amp;$R$1, IM!$X:$X,"&lt;="&amp;$S$1)&gt;0,"V","")</f>
        <v/>
      </c>
      <c r="D22" s="355">
        <f>IF(AND(C22&lt;&gt;"V", COUNTIFS(IM!$F:$F,A22, IM!$AD:$AD, "O", IM!$X:$X, "&gt;="&amp;$R$2, IM!$X:$X, "&lt;="&amp;$S$2)&gt;0), "V", "")</f>
        <v/>
      </c>
      <c r="E22" s="355">
        <f>IF(AND(C22&lt;&gt;"V",D22&lt;&gt;"V", COUNTIFS(IM!$F:$F, A22, IM!$AD:$AD, "O", IM!$X:$X, "&gt;="&amp;$R$3, IM!$X:$X, "&lt;="&amp;$S$3)&gt;0), "V", "")</f>
        <v/>
      </c>
      <c r="F22" s="233">
        <f>IF(COUNTBLANK(C22:E22)=3,"未保養","")</f>
        <v/>
      </c>
      <c r="G22" s="233">
        <f>IF(AND(VLOOKUP(A22,門市主檔!A:Y,25,FALSE)="STAR", VLOOKUP(A22,門市主檔!A:N,14,FALSE)=""), "未更換", IF(VLOOKUP(A22,門市主檔!A:Y,25,FALSE)&lt;&gt;"STAR", "無專案", "已更換"))</f>
        <v/>
      </c>
      <c r="H22" s="339">
        <f>VLOOKUP(A22,門市主檔!A:U,21,FALSE)</f>
        <v/>
      </c>
      <c r="I22" s="233">
        <f>VLOOKUP(A22,'0919門市清單主檔'!B:V,21,FALSE)</f>
        <v/>
      </c>
      <c r="J22" s="245" t="n">
        <v>45663.58680555555</v>
      </c>
      <c r="K22" s="211" t="n"/>
      <c r="L22" s="211" t="n"/>
      <c r="M22" s="211" t="n"/>
      <c r="N22" s="211" t="n"/>
      <c r="O22" s="211" t="n"/>
      <c r="P22" s="211" t="inlineStr">
        <is>
          <t>THILF0</t>
        </is>
      </c>
      <c r="Q22" s="211" t="n"/>
    </row>
    <row r="23" ht="21.6" customHeight="1" s="140">
      <c r="A23" s="233" t="n">
        <v>3183</v>
      </c>
      <c r="B23" s="233">
        <f>VLOOKUP(A23,門市主檔!A:B,2,FALSE)</f>
        <v/>
      </c>
      <c r="C23" s="355">
        <f>IF(COUNTIFS(IM!$F:$F,A23,IM!$AD:$AD,"O",IM!$X:$X,"&gt;="&amp;$R$1, IM!$X:$X,"&lt;="&amp;$S$1)&gt;0,"V","")</f>
        <v/>
      </c>
      <c r="D23" s="355">
        <f>IF(AND(C23&lt;&gt;"V", COUNTIFS(IM!$F:$F,A23, IM!$AD:$AD, "O", IM!$X:$X, "&gt;="&amp;$R$2, IM!$X:$X, "&lt;="&amp;$S$2)&gt;0), "V", "")</f>
        <v/>
      </c>
      <c r="E23" s="355">
        <f>IF(AND(C23&lt;&gt;"V",D23&lt;&gt;"V", COUNTIFS(IM!$F:$F, A23, IM!$AD:$AD, "O", IM!$X:$X, "&gt;="&amp;$R$3, IM!$X:$X, "&lt;="&amp;$S$3)&gt;0), "V", "")</f>
        <v/>
      </c>
      <c r="F23" s="233">
        <f>IF(COUNTBLANK(C23:E23)=3,"未保養","")</f>
        <v/>
      </c>
      <c r="G23" s="233">
        <f>IF(AND(VLOOKUP(A23,門市主檔!A:Y,25,FALSE)="STAR", VLOOKUP(A23,門市主檔!A:N,14,FALSE)=""), "未更換", IF(VLOOKUP(A23,門市主檔!A:Y,25,FALSE)&lt;&gt;"STAR", "無專案", "已更換"))</f>
        <v/>
      </c>
      <c r="H23" s="339">
        <f>VLOOKUP(A23,門市主檔!A:U,21,FALSE)</f>
        <v/>
      </c>
      <c r="I23" s="233">
        <f>VLOOKUP(A23,'0919門市清單主檔'!B:V,21,FALSE)</f>
        <v/>
      </c>
      <c r="J23" s="245" t="n">
        <v>45698.60416666666</v>
      </c>
      <c r="K23" s="211" t="n"/>
      <c r="L23" s="211" t="n"/>
      <c r="M23" s="211" t="n"/>
      <c r="N23" s="211" t="n"/>
      <c r="O23" s="211" t="n"/>
      <c r="P23" s="211" t="inlineStr">
        <is>
          <t>THILF0</t>
        </is>
      </c>
      <c r="Q23" s="211" t="n"/>
    </row>
    <row r="24" ht="21.6" customHeight="1" s="140">
      <c r="A24" s="233" t="n">
        <v>4167</v>
      </c>
      <c r="B24" s="233">
        <f>VLOOKUP(A24,門市主檔!A:B,2,FALSE)</f>
        <v/>
      </c>
      <c r="C24" s="355">
        <f>IF(COUNTIFS(IM!$F:$F,A24,IM!$AD:$AD,"O",IM!$X:$X,"&gt;="&amp;$R$1, IM!$X:$X,"&lt;="&amp;$S$1)&gt;0,"V","")</f>
        <v/>
      </c>
      <c r="D24" s="355">
        <f>IF(AND(C24&lt;&gt;"V", COUNTIFS(IM!$F:$F,A24, IM!$AD:$AD, "O", IM!$X:$X, "&gt;="&amp;$R$2, IM!$X:$X, "&lt;="&amp;$S$2)&gt;0), "V", "")</f>
        <v/>
      </c>
      <c r="E24" s="355">
        <f>IF(AND(C24&lt;&gt;"V",D24&lt;&gt;"V", COUNTIFS(IM!$F:$F, A24, IM!$AD:$AD, "O", IM!$X:$X, "&gt;="&amp;$R$3, IM!$X:$X, "&lt;="&amp;$S$3)&gt;0), "V", "")</f>
        <v/>
      </c>
      <c r="F24" s="233">
        <f>IF(COUNTBLANK(C24:E24)=3,"未保養","")</f>
        <v/>
      </c>
      <c r="G24" s="233">
        <f>IF(AND(VLOOKUP(A24,門市主檔!A:Y,25,FALSE)="STAR", VLOOKUP(A24,門市主檔!A:N,14,FALSE)=""), "未更換", IF(VLOOKUP(A24,門市主檔!A:Y,25,FALSE)&lt;&gt;"STAR", "無專案", "已更換"))</f>
        <v/>
      </c>
      <c r="H24" s="339">
        <f>VLOOKUP(A24,門市主檔!A:U,21,FALSE)</f>
        <v/>
      </c>
      <c r="I24" s="233">
        <f>VLOOKUP(A24,'0919門市清單主檔'!B:V,21,FALSE)</f>
        <v/>
      </c>
      <c r="J24" s="245" t="n">
        <v>45698.70138888889</v>
      </c>
      <c r="K24" s="211" t="n"/>
      <c r="L24" s="211" t="n"/>
      <c r="M24" s="211" t="n"/>
      <c r="N24" s="211" t="n"/>
      <c r="O24" s="211" t="n"/>
      <c r="P24" s="211" t="inlineStr">
        <is>
          <t>THILF0</t>
        </is>
      </c>
      <c r="Q24" s="211" t="n"/>
    </row>
    <row r="25" ht="21.6" customHeight="1" s="140">
      <c r="A25" s="233" t="n">
        <v>2069</v>
      </c>
      <c r="B25" s="233">
        <f>VLOOKUP(A25,門市主檔!A:B,2,FALSE)</f>
        <v/>
      </c>
      <c r="C25" s="355">
        <f>IF(COUNTIFS(IM!$F:$F,A25,IM!$AD:$AD,"O",IM!$X:$X,"&gt;="&amp;$R$1, IM!$X:$X,"&lt;="&amp;$S$1)&gt;0,"V","")</f>
        <v/>
      </c>
      <c r="D25" s="355">
        <f>IF(AND(C25&lt;&gt;"V", COUNTIFS(IM!$F:$F,A25, IM!$AD:$AD, "O", IM!$X:$X, "&gt;="&amp;$R$2, IM!$X:$X, "&lt;="&amp;$S$2)&gt;0), "V", "")</f>
        <v/>
      </c>
      <c r="E25" s="355">
        <f>IF(AND(C25&lt;&gt;"V",D25&lt;&gt;"V", COUNTIFS(IM!$F:$F, A25, IM!$AD:$AD, "O", IM!$X:$X, "&gt;="&amp;$R$3, IM!$X:$X, "&lt;="&amp;$S$3)&gt;0), "V", "")</f>
        <v/>
      </c>
      <c r="F25" s="233">
        <f>IF(COUNTBLANK(C25:E25)=3,"未保養","")</f>
        <v/>
      </c>
      <c r="G25" s="233">
        <f>IF(AND(VLOOKUP(A25,門市主檔!A:Y,25,FALSE)="STAR", VLOOKUP(A25,門市主檔!A:N,14,FALSE)=""), "未更換", IF(VLOOKUP(A25,門市主檔!A:Y,25,FALSE)&lt;&gt;"STAR", "無專案", "已更換"))</f>
        <v/>
      </c>
      <c r="H25" s="339">
        <f>VLOOKUP(A25,門市主檔!A:U,21,FALSE)</f>
        <v/>
      </c>
      <c r="I25" s="233">
        <f>VLOOKUP(A25,'0919門市清單主檔'!B:V,21,FALSE)</f>
        <v/>
      </c>
      <c r="J25" s="245" t="n">
        <v>45714.64236111111</v>
      </c>
      <c r="K25" s="211" t="n"/>
      <c r="L25" s="211" t="n"/>
      <c r="M25" s="211" t="n"/>
      <c r="N25" s="211" t="n"/>
      <c r="O25" s="211" t="n"/>
      <c r="P25" s="211" t="inlineStr">
        <is>
          <t>THILF0</t>
        </is>
      </c>
      <c r="Q25" s="211" t="n"/>
    </row>
    <row r="26" ht="21.6" customHeight="1" s="140">
      <c r="A26" s="233" t="n">
        <v>3965</v>
      </c>
      <c r="B26" s="233">
        <f>VLOOKUP(A26,門市主檔!A:B,2,FALSE)</f>
        <v/>
      </c>
      <c r="C26" s="355">
        <f>IF(COUNTIFS(IM!$F:$F,A26,IM!$AD:$AD,"O",IM!$X:$X,"&gt;="&amp;$R$1, IM!$X:$X,"&lt;="&amp;$S$1)&gt;0,"V","")</f>
        <v/>
      </c>
      <c r="D26" s="355">
        <f>IF(AND(C26&lt;&gt;"V", COUNTIFS(IM!$F:$F,A26, IM!$AD:$AD, "O", IM!$X:$X, "&gt;="&amp;$R$2, IM!$X:$X, "&lt;="&amp;$S$2)&gt;0), "V", "")</f>
        <v/>
      </c>
      <c r="E26" s="355">
        <f>IF(AND(C26&lt;&gt;"V",D26&lt;&gt;"V", COUNTIFS(IM!$F:$F, A26, IM!$AD:$AD, "O", IM!$X:$X, "&gt;="&amp;$R$3, IM!$X:$X, "&lt;="&amp;$S$3)&gt;0), "V", "")</f>
        <v/>
      </c>
      <c r="F26" s="233">
        <f>IF(COUNTBLANK(C26:E26)=3,"未保養","")</f>
        <v/>
      </c>
      <c r="G26" s="233">
        <f>IF(AND(VLOOKUP(A26,門市主檔!A:Y,25,FALSE)="STAR", VLOOKUP(A26,門市主檔!A:N,14,FALSE)=""), "未更換", IF(VLOOKUP(A26,門市主檔!A:Y,25,FALSE)&lt;&gt;"STAR", "無專案", "已更換"))</f>
        <v/>
      </c>
      <c r="H26" s="339">
        <f>VLOOKUP(A26,門市主檔!A:U,21,FALSE)</f>
        <v/>
      </c>
      <c r="I26" s="233">
        <f>VLOOKUP(A26,'0919門市清單主檔'!B:V,21,FALSE)</f>
        <v/>
      </c>
      <c r="J26" s="245" t="n">
        <v>45727.475</v>
      </c>
      <c r="K26" s="211" t="n"/>
      <c r="L26" s="211" t="n"/>
      <c r="M26" s="211" t="n"/>
      <c r="N26" s="211" t="n"/>
      <c r="O26" s="211" t="n"/>
      <c r="P26" s="211" t="inlineStr">
        <is>
          <t>THILF0</t>
        </is>
      </c>
      <c r="Q26" s="211" t="n"/>
    </row>
    <row r="27" ht="21.6" customHeight="1" s="140">
      <c r="A27" s="233" t="n">
        <v>2746</v>
      </c>
      <c r="B27" s="233">
        <f>VLOOKUP(A27,門市主檔!A:B,2,FALSE)</f>
        <v/>
      </c>
      <c r="C27" s="355">
        <f>IF(COUNTIFS(IM!$F:$F,A27,IM!$AD:$AD,"O",IM!$X:$X,"&gt;="&amp;$R$1, IM!$X:$X,"&lt;="&amp;$S$1)&gt;0,"V","")</f>
        <v/>
      </c>
      <c r="D27" s="355">
        <f>IF(AND(C27&lt;&gt;"V", COUNTIFS(IM!$F:$F,A27, IM!$AD:$AD, "O", IM!$X:$X, "&gt;="&amp;$R$2, IM!$X:$X, "&lt;="&amp;$S$2)&gt;0), "V", "")</f>
        <v/>
      </c>
      <c r="E27" s="355">
        <f>IF(AND(C27&lt;&gt;"V",D27&lt;&gt;"V", COUNTIFS(IM!$F:$F, A27, IM!$AD:$AD, "O", IM!$X:$X, "&gt;="&amp;$R$3, IM!$X:$X, "&lt;="&amp;$S$3)&gt;0), "V", "")</f>
        <v/>
      </c>
      <c r="F27" s="233">
        <f>IF(COUNTBLANK(C27:E27)=3,"未保養","")</f>
        <v/>
      </c>
      <c r="G27" s="233">
        <f>IF(AND(VLOOKUP(A27,門市主檔!A:Y,25,FALSE)="STAR", VLOOKUP(A27,門市主檔!A:N,14,FALSE)=""), "未更換", IF(VLOOKUP(A27,門市主檔!A:Y,25,FALSE)&lt;&gt;"STAR", "無專案", "已更換"))</f>
        <v/>
      </c>
      <c r="H27" s="339">
        <f>VLOOKUP(A27,門市主檔!A:U,21,FALSE)</f>
        <v/>
      </c>
      <c r="I27" s="233">
        <f>VLOOKUP(A27,'0919門市清單主檔'!B:V,21,FALSE)</f>
        <v/>
      </c>
      <c r="J27" s="245" t="n">
        <v>45728.51736111111</v>
      </c>
      <c r="K27" s="211" t="n"/>
      <c r="L27" s="211" t="n"/>
      <c r="M27" s="211" t="n"/>
      <c r="N27" s="211" t="n"/>
      <c r="O27" s="211" t="n"/>
      <c r="P27" s="211" t="inlineStr">
        <is>
          <t>THILF0</t>
        </is>
      </c>
      <c r="Q27" s="211" t="n"/>
    </row>
    <row r="28" ht="21.6" customHeight="1" s="140">
      <c r="A28" s="233" t="n">
        <v>2995</v>
      </c>
      <c r="B28" s="233">
        <f>VLOOKUP(A28,門市主檔!A:B,2,FALSE)</f>
        <v/>
      </c>
      <c r="C28" s="355">
        <f>IF(COUNTIFS(IM!$F:$F,A28,IM!$AD:$AD,"O",IM!$X:$X,"&gt;="&amp;$R$1, IM!$X:$X,"&lt;="&amp;$S$1)&gt;0,"V","")</f>
        <v/>
      </c>
      <c r="D28" s="355">
        <f>IF(AND(C28&lt;&gt;"V", COUNTIFS(IM!$F:$F,A28, IM!$AD:$AD, "O", IM!$X:$X, "&gt;="&amp;$R$2, IM!$X:$X, "&lt;="&amp;$S$2)&gt;0), "V", "")</f>
        <v/>
      </c>
      <c r="E28" s="355">
        <f>IF(AND(C28&lt;&gt;"V",D28&lt;&gt;"V", COUNTIFS(IM!$F:$F, A28, IM!$AD:$AD, "O", IM!$X:$X, "&gt;="&amp;$R$3, IM!$X:$X, "&lt;="&amp;$S$3)&gt;0), "V", "")</f>
        <v/>
      </c>
      <c r="F28" s="233">
        <f>IF(COUNTBLANK(C28:E28)=3,"未保養","")</f>
        <v/>
      </c>
      <c r="G28" s="233">
        <f>IF(AND(VLOOKUP(A28,門市主檔!A:Y,25,FALSE)="STAR", VLOOKUP(A28,門市主檔!A:N,14,FALSE)=""), "未更換", IF(VLOOKUP(A28,門市主檔!A:Y,25,FALSE)&lt;&gt;"STAR", "無專案", "已更換"))</f>
        <v/>
      </c>
      <c r="H28" s="339">
        <f>VLOOKUP(A28,門市主檔!A:U,21,FALSE)</f>
        <v/>
      </c>
      <c r="I28" s="233">
        <f>VLOOKUP(A28,'0919門市清單主檔'!B:V,21,FALSE)</f>
        <v/>
      </c>
      <c r="J28" s="245" t="n">
        <v>45733.6375</v>
      </c>
      <c r="K28" s="211" t="n"/>
      <c r="L28" s="211" t="n"/>
      <c r="M28" s="211" t="n"/>
      <c r="N28" s="211" t="n"/>
      <c r="O28" s="211" t="n"/>
      <c r="P28" s="211" t="inlineStr">
        <is>
          <t>THILF0</t>
        </is>
      </c>
      <c r="Q28" s="211" t="n"/>
    </row>
    <row r="29" ht="21.6" customHeight="1" s="140">
      <c r="A29" s="233" t="n">
        <v>2224</v>
      </c>
      <c r="B29" s="233">
        <f>VLOOKUP(A29,門市主檔!A:B,2,FALSE)</f>
        <v/>
      </c>
      <c r="C29" s="355">
        <f>IF(COUNTIFS(IM!$F:$F,A29,IM!$AD:$AD,"O",IM!$X:$X,"&gt;="&amp;$R$1, IM!$X:$X,"&lt;="&amp;$S$1)&gt;0,"V","")</f>
        <v/>
      </c>
      <c r="D29" s="355">
        <f>IF(AND(C29&lt;&gt;"V", COUNTIFS(IM!$F:$F,A29, IM!$AD:$AD, "O", IM!$X:$X, "&gt;="&amp;$R$2, IM!$X:$X, "&lt;="&amp;$S$2)&gt;0), "V", "")</f>
        <v/>
      </c>
      <c r="E29" s="355">
        <f>IF(AND(C29&lt;&gt;"V",D29&lt;&gt;"V", COUNTIFS(IM!$F:$F, A29, IM!$AD:$AD, "O", IM!$X:$X, "&gt;="&amp;$R$3, IM!$X:$X, "&lt;="&amp;$S$3)&gt;0), "V", "")</f>
        <v/>
      </c>
      <c r="F29" s="233">
        <f>IF(COUNTBLANK(C29:E29)=3,"未保養","")</f>
        <v/>
      </c>
      <c r="G29" s="233">
        <f>IF(AND(VLOOKUP(A29,門市主檔!A:Y,25,FALSE)="STAR", VLOOKUP(A29,門市主檔!A:N,14,FALSE)=""), "未更換", IF(VLOOKUP(A29,門市主檔!A:Y,25,FALSE)&lt;&gt;"STAR", "無專案", "已更換"))</f>
        <v/>
      </c>
      <c r="H29" s="339">
        <f>VLOOKUP(A29,門市主檔!A:U,21,FALSE)</f>
        <v/>
      </c>
      <c r="I29" s="233">
        <f>VLOOKUP(A29,'0919門市清單主檔'!B:V,21,FALSE)</f>
        <v/>
      </c>
      <c r="J29" s="245" t="n">
        <v>45733.69444444445</v>
      </c>
      <c r="K29" s="211" t="n"/>
      <c r="L29" s="211" t="n"/>
      <c r="M29" s="211" t="n"/>
      <c r="N29" s="211" t="n"/>
      <c r="O29" s="211" t="n"/>
      <c r="P29" s="211" t="inlineStr">
        <is>
          <t>THILF0</t>
        </is>
      </c>
      <c r="Q29" s="211" t="n"/>
    </row>
    <row r="30" ht="21.6" customHeight="1" s="140">
      <c r="A30" s="233" t="n">
        <v>4046</v>
      </c>
      <c r="B30" s="233">
        <f>VLOOKUP(A30,門市主檔!A:B,2,FALSE)</f>
        <v/>
      </c>
      <c r="C30" s="355">
        <f>IF(COUNTIFS(IM!$F:$F,A30,IM!$AD:$AD,"O",IM!$X:$X,"&gt;="&amp;$R$1, IM!$X:$X,"&lt;="&amp;$S$1)&gt;0,"V","")</f>
        <v/>
      </c>
      <c r="D30" s="355">
        <f>IF(AND(C30&lt;&gt;"V", COUNTIFS(IM!$F:$F,A30, IM!$AD:$AD, "O", IM!$X:$X, "&gt;="&amp;$R$2, IM!$X:$X, "&lt;="&amp;$S$2)&gt;0), "V", "")</f>
        <v/>
      </c>
      <c r="E30" s="355">
        <f>IF(AND(C30&lt;&gt;"V",D30&lt;&gt;"V", COUNTIFS(IM!$F:$F, A30, IM!$AD:$AD, "O", IM!$X:$X, "&gt;="&amp;$R$3, IM!$X:$X, "&lt;="&amp;$S$3)&gt;0), "V", "")</f>
        <v/>
      </c>
      <c r="F30" s="233">
        <f>IF(COUNTBLANK(C30:E30)=3,"未保養","")</f>
        <v/>
      </c>
      <c r="G30" s="233">
        <f>IF(AND(VLOOKUP(A30,門市主檔!A:Y,25,FALSE)="STAR", VLOOKUP(A30,門市主檔!A:N,14,FALSE)=""), "未更換", IF(VLOOKUP(A30,門市主檔!A:Y,25,FALSE)&lt;&gt;"STAR", "無專案", "已更換"))</f>
        <v/>
      </c>
      <c r="H30" s="339">
        <f>VLOOKUP(A30,門市主檔!A:U,21,FALSE)</f>
        <v/>
      </c>
      <c r="I30" s="233">
        <f>VLOOKUP(A30,'0919門市清單主檔'!B:V,21,FALSE)</f>
        <v/>
      </c>
      <c r="J30" s="245" t="n">
        <v>45736.61805555555</v>
      </c>
      <c r="K30" s="211" t="n"/>
      <c r="L30" s="211" t="n"/>
      <c r="M30" s="211" t="n"/>
      <c r="N30" s="211" t="n"/>
      <c r="O30" s="211" t="n"/>
      <c r="P30" s="211" t="inlineStr">
        <is>
          <t>THILF0</t>
        </is>
      </c>
      <c r="Q30" s="211" t="n"/>
    </row>
    <row r="31" ht="21.6" customHeight="1" s="140">
      <c r="A31" s="233" t="inlineStr">
        <is>
          <t>D161</t>
        </is>
      </c>
      <c r="B31" s="233">
        <f>VLOOKUP(A31,門市主檔!A:B,2,FALSE)</f>
        <v/>
      </c>
      <c r="C31" s="355">
        <f>IF(COUNTIFS(IM!$F:$F,A31,IM!$AD:$AD,"O",IM!$X:$X,"&gt;="&amp;$R$1, IM!$X:$X,"&lt;="&amp;$S$1)&gt;0,"V","")</f>
        <v/>
      </c>
      <c r="D31" s="355">
        <f>IF(AND(C31&lt;&gt;"V", COUNTIFS(IM!$F:$F,A31, IM!$AD:$AD, "O", IM!$X:$X, "&gt;="&amp;$R$2, IM!$X:$X, "&lt;="&amp;$S$2)&gt;0), "V", "")</f>
        <v/>
      </c>
      <c r="E31" s="355">
        <f>IF(AND(C31&lt;&gt;"V",D31&lt;&gt;"V", COUNTIFS(IM!$F:$F, A31, IM!$AD:$AD, "O", IM!$X:$X, "&gt;="&amp;$R$3, IM!$X:$X, "&lt;="&amp;$S$3)&gt;0), "V", "")</f>
        <v/>
      </c>
      <c r="F31" s="233">
        <f>IF(COUNTBLANK(C31:E31)=3,"未保養","")</f>
        <v/>
      </c>
      <c r="G31" s="233">
        <f>IF(AND(VLOOKUP(A31,門市主檔!A:Y,25,FALSE)="STAR", VLOOKUP(A31,門市主檔!A:N,14,FALSE)=""), "未更換", IF(VLOOKUP(A31,門市主檔!A:Y,25,FALSE)&lt;&gt;"STAR", "無專案", "已更換"))</f>
        <v/>
      </c>
      <c r="H31" s="339">
        <f>VLOOKUP(A31,門市主檔!A:U,21,FALSE)</f>
        <v/>
      </c>
      <c r="I31" s="233">
        <f>VLOOKUP(A31,'0919門市清單主檔'!B:V,21,FALSE)</f>
        <v/>
      </c>
      <c r="J31" s="245" t="n">
        <v>45736.63541666666</v>
      </c>
      <c r="K31" s="211" t="n"/>
      <c r="L31" s="211" t="n"/>
      <c r="M31" s="211" t="n"/>
      <c r="N31" s="211" t="n"/>
      <c r="O31" s="211" t="n"/>
      <c r="P31" s="211" t="inlineStr">
        <is>
          <t>THILF0</t>
        </is>
      </c>
      <c r="Q31" s="211" t="n"/>
    </row>
    <row r="32" ht="21.6" customHeight="1" s="140">
      <c r="A32" s="233" t="n">
        <v>4145</v>
      </c>
      <c r="B32" s="233">
        <f>VLOOKUP(A32,門市主檔!A:B,2,FALSE)</f>
        <v/>
      </c>
      <c r="C32" s="355">
        <f>IF(COUNTIFS(IM!$F:$F,A32,IM!$AD:$AD,"O",IM!$X:$X,"&gt;="&amp;$R$1, IM!$X:$X,"&lt;="&amp;$S$1)&gt;0,"V","")</f>
        <v/>
      </c>
      <c r="D32" s="355">
        <f>IF(AND(C32&lt;&gt;"V", COUNTIFS(IM!$F:$F,A32, IM!$AD:$AD, "O", IM!$X:$X, "&gt;="&amp;$R$2, IM!$X:$X, "&lt;="&amp;$S$2)&gt;0), "V", "")</f>
        <v/>
      </c>
      <c r="E32" s="355">
        <f>IF(AND(C32&lt;&gt;"V",D32&lt;&gt;"V", COUNTIFS(IM!$F:$F, A32, IM!$AD:$AD, "O", IM!$X:$X, "&gt;="&amp;$R$3, IM!$X:$X, "&lt;="&amp;$S$3)&gt;0), "V", "")</f>
        <v/>
      </c>
      <c r="F32" s="233">
        <f>IF(COUNTBLANK(C32:E32)=3,"未保養","")</f>
        <v/>
      </c>
      <c r="G32" s="233">
        <f>IF(AND(VLOOKUP(A32,門市主檔!A:Y,25,FALSE)="STAR", VLOOKUP(A32,門市主檔!A:N,14,FALSE)=""), "未更換", IF(VLOOKUP(A32,門市主檔!A:Y,25,FALSE)&lt;&gt;"STAR", "無專案", "已更換"))</f>
        <v/>
      </c>
      <c r="H32" s="339">
        <f>VLOOKUP(A32,門市主檔!A:U,21,FALSE)</f>
        <v/>
      </c>
      <c r="I32" s="233">
        <f>VLOOKUP(A32,'0919門市清單主檔'!B:V,21,FALSE)</f>
        <v/>
      </c>
      <c r="J32" s="245" t="n">
        <v>45736.65833333333</v>
      </c>
      <c r="K32" s="211" t="n"/>
      <c r="L32" s="211" t="n"/>
      <c r="M32" s="211" t="n"/>
      <c r="N32" s="211" t="n"/>
      <c r="O32" s="211" t="n"/>
      <c r="P32" s="211" t="inlineStr">
        <is>
          <t>THILF0</t>
        </is>
      </c>
      <c r="Q32" s="211" t="n"/>
    </row>
    <row r="33" ht="21.6" customHeight="1" s="140">
      <c r="A33" s="233" t="n">
        <v>2403</v>
      </c>
      <c r="B33" s="233">
        <f>VLOOKUP(A33,門市主檔!A:B,2,FALSE)</f>
        <v/>
      </c>
      <c r="C33" s="355">
        <f>IF(COUNTIFS(IM!$F:$F,A33,IM!$AD:$AD,"O",IM!$X:$X,"&gt;="&amp;$R$1, IM!$X:$X,"&lt;="&amp;$S$1)&gt;0,"V","")</f>
        <v/>
      </c>
      <c r="D33" s="355">
        <f>IF(AND(C33&lt;&gt;"V", COUNTIFS(IM!$F:$F,A33, IM!$AD:$AD, "O", IM!$X:$X, "&gt;="&amp;$R$2, IM!$X:$X, "&lt;="&amp;$S$2)&gt;0), "V", "")</f>
        <v/>
      </c>
      <c r="E33" s="355">
        <f>IF(AND(C33&lt;&gt;"V",D33&lt;&gt;"V", COUNTIFS(IM!$F:$F, A33, IM!$AD:$AD, "O", IM!$X:$X, "&gt;="&amp;$R$3, IM!$X:$X, "&lt;="&amp;$S$3)&gt;0), "V", "")</f>
        <v/>
      </c>
      <c r="F33" s="233">
        <f>IF(COUNTBLANK(C33:E33)=3,"未保養","")</f>
        <v/>
      </c>
      <c r="G33" s="233">
        <f>IF(AND(VLOOKUP(A33,門市主檔!A:Y,25,FALSE)="STAR", VLOOKUP(A33,門市主檔!A:N,14,FALSE)=""), "未更換", IF(VLOOKUP(A33,門市主檔!A:Y,25,FALSE)&lt;&gt;"STAR", "無專案", "已更換"))</f>
        <v/>
      </c>
      <c r="H33" s="339">
        <f>VLOOKUP(A33,門市主檔!A:U,21,FALSE)</f>
        <v/>
      </c>
      <c r="I33" s="233">
        <f>VLOOKUP(A33,'0919門市清單主檔'!B:V,21,FALSE)</f>
        <v/>
      </c>
      <c r="J33" s="245" t="n">
        <v>45736.67083333333</v>
      </c>
      <c r="K33" s="211" t="n"/>
      <c r="L33" s="211" t="n"/>
      <c r="M33" s="211" t="n"/>
      <c r="N33" s="211" t="n"/>
      <c r="O33" s="211" t="n"/>
      <c r="P33" s="211" t="inlineStr">
        <is>
          <t>THILF0</t>
        </is>
      </c>
      <c r="Q33" s="211" t="n"/>
    </row>
    <row r="34" ht="21.6" customHeight="1" s="140">
      <c r="A34" s="233" t="inlineStr">
        <is>
          <t>D609</t>
        </is>
      </c>
      <c r="B34" s="233">
        <f>VLOOKUP(A34,門市主檔!A:B,2,FALSE)</f>
        <v/>
      </c>
      <c r="C34" s="355">
        <f>IF(COUNTIFS(IM!$F:$F,A34,IM!$AD:$AD,"O",IM!$X:$X,"&gt;="&amp;$R$1, IM!$X:$X,"&lt;="&amp;$S$1)&gt;0,"V","")</f>
        <v/>
      </c>
      <c r="D34" s="355">
        <f>IF(AND(C34&lt;&gt;"V", COUNTIFS(IM!$F:$F,A34, IM!$AD:$AD, "O", IM!$X:$X, "&gt;="&amp;$R$2, IM!$X:$X, "&lt;="&amp;$S$2)&gt;0), "V", "")</f>
        <v/>
      </c>
      <c r="E34" s="355">
        <f>IF(AND(C34&lt;&gt;"V",D34&lt;&gt;"V", COUNTIFS(IM!$F:$F, A34, IM!$AD:$AD, "O", IM!$X:$X, "&gt;="&amp;$R$3, IM!$X:$X, "&lt;="&amp;$S$3)&gt;0), "V", "")</f>
        <v/>
      </c>
      <c r="F34" s="233">
        <f>IF(COUNTBLANK(C34:E34)=3,"未保養","")</f>
        <v/>
      </c>
      <c r="G34" s="233">
        <f>IF(AND(VLOOKUP(A34,門市主檔!A:Y,25,FALSE)="STAR", VLOOKUP(A34,門市主檔!A:N,14,FALSE)=""), "未更換", IF(VLOOKUP(A34,門市主檔!A:Y,25,FALSE)&lt;&gt;"STAR", "無專案", "已更換"))</f>
        <v/>
      </c>
      <c r="H34" s="339">
        <f>VLOOKUP(A34,門市主檔!A:U,21,FALSE)</f>
        <v/>
      </c>
      <c r="I34" s="233">
        <f>VLOOKUP(A34,'0919門市清單主檔'!B:V,21,FALSE)</f>
        <v/>
      </c>
      <c r="J34" s="245" t="n">
        <v>45736.68263888889</v>
      </c>
      <c r="K34" s="211" t="n"/>
      <c r="L34" s="211" t="n"/>
      <c r="M34" s="211" t="n"/>
      <c r="N34" s="211" t="n"/>
      <c r="O34" s="211" t="n"/>
      <c r="P34" s="211" t="inlineStr">
        <is>
          <t>THILF0</t>
        </is>
      </c>
      <c r="Q34" s="211" t="n"/>
    </row>
    <row r="35" ht="21.6" customHeight="1" s="140">
      <c r="A35" s="233" t="n">
        <v>3955</v>
      </c>
      <c r="B35" s="233">
        <f>VLOOKUP(A35,門市主檔!A:B,2,FALSE)</f>
        <v/>
      </c>
      <c r="C35" s="355">
        <f>IF(COUNTIFS(IM!$F:$F,A35,IM!$AD:$AD,"O",IM!$X:$X,"&gt;="&amp;$R$1, IM!$X:$X,"&lt;="&amp;$S$1)&gt;0,"V","")</f>
        <v/>
      </c>
      <c r="D35" s="355">
        <f>IF(AND(C35&lt;&gt;"V", COUNTIFS(IM!$F:$F,A35, IM!$AD:$AD, "O", IM!$X:$X, "&gt;="&amp;$R$2, IM!$X:$X, "&lt;="&amp;$S$2)&gt;0), "V", "")</f>
        <v/>
      </c>
      <c r="E35" s="355">
        <f>IF(AND(C35&lt;&gt;"V",D35&lt;&gt;"V", COUNTIFS(IM!$F:$F, A35, IM!$AD:$AD, "O", IM!$X:$X, "&gt;="&amp;$R$3, IM!$X:$X, "&lt;="&amp;$S$3)&gt;0), "V", "")</f>
        <v/>
      </c>
      <c r="F35" s="233">
        <f>IF(COUNTBLANK(C35:E35)=3,"未保養","")</f>
        <v/>
      </c>
      <c r="G35" s="233">
        <f>IF(AND(VLOOKUP(A35,門市主檔!A:Y,25,FALSE)="STAR", VLOOKUP(A35,門市主檔!A:N,14,FALSE)=""), "未更換", IF(VLOOKUP(A35,門市主檔!A:Y,25,FALSE)&lt;&gt;"STAR", "無專案", "已更換"))</f>
        <v/>
      </c>
      <c r="H35" s="339">
        <f>VLOOKUP(A35,門市主檔!A:U,21,FALSE)</f>
        <v/>
      </c>
      <c r="I35" s="233">
        <f>VLOOKUP(A35,'0919門市清單主檔'!B:V,21,FALSE)</f>
        <v/>
      </c>
      <c r="J35" s="245" t="n">
        <v>45737.60069444445</v>
      </c>
      <c r="K35" s="211" t="n"/>
      <c r="L35" s="211" t="n"/>
      <c r="M35" s="211" t="n"/>
      <c r="N35" s="211" t="n"/>
      <c r="O35" s="211" t="n"/>
      <c r="P35" s="211" t="inlineStr">
        <is>
          <t>THILF0</t>
        </is>
      </c>
      <c r="Q35" s="211" t="n"/>
    </row>
    <row r="36" ht="21.6" customHeight="1" s="140">
      <c r="A36" s="233" t="n">
        <v>3962</v>
      </c>
      <c r="B36" s="233">
        <f>VLOOKUP(A36,門市主檔!A:B,2,FALSE)</f>
        <v/>
      </c>
      <c r="C36" s="355">
        <f>IF(COUNTIFS(IM!$F:$F,A36,IM!$AD:$AD,"O",IM!$X:$X,"&gt;="&amp;$R$1, IM!$X:$X,"&lt;="&amp;$S$1)&gt;0,"V","")</f>
        <v/>
      </c>
      <c r="D36" s="355">
        <f>IF(AND(C36&lt;&gt;"V", COUNTIFS(IM!$F:$F,A36, IM!$AD:$AD, "O", IM!$X:$X, "&gt;="&amp;$R$2, IM!$X:$X, "&lt;="&amp;$S$2)&gt;0), "V", "")</f>
        <v/>
      </c>
      <c r="E36" s="355">
        <f>IF(AND(C36&lt;&gt;"V",D36&lt;&gt;"V", COUNTIFS(IM!$F:$F, A36, IM!$AD:$AD, "O", IM!$X:$X, "&gt;="&amp;$R$3, IM!$X:$X, "&lt;="&amp;$S$3)&gt;0), "V", "")</f>
        <v/>
      </c>
      <c r="F36" s="233">
        <f>IF(COUNTBLANK(C36:E36)=3,"未保養","")</f>
        <v/>
      </c>
      <c r="G36" s="233">
        <f>IF(AND(VLOOKUP(A36,門市主檔!A:Y,25,FALSE)="STAR", VLOOKUP(A36,門市主檔!A:N,14,FALSE)=""), "未更換", IF(VLOOKUP(A36,門市主檔!A:Y,25,FALSE)&lt;&gt;"STAR", "無專案", "已更換"))</f>
        <v/>
      </c>
      <c r="H36" s="339">
        <f>VLOOKUP(A36,門市主檔!A:U,21,FALSE)</f>
        <v/>
      </c>
      <c r="I36" s="233">
        <f>VLOOKUP(A36,'0919門市清單主檔'!B:V,21,FALSE)</f>
        <v/>
      </c>
      <c r="J36" s="245" t="n">
        <v>45742.47777777778</v>
      </c>
      <c r="K36" s="211" t="n"/>
      <c r="L36" s="211" t="n"/>
      <c r="M36" s="211" t="n"/>
      <c r="N36" s="211" t="n"/>
      <c r="O36" s="211" t="n"/>
      <c r="P36" s="211" t="inlineStr">
        <is>
          <t>THILF0</t>
        </is>
      </c>
      <c r="Q36" s="211" t="n"/>
    </row>
    <row r="37" ht="21.6" customHeight="1" s="140">
      <c r="A37" s="233" t="n">
        <v>3399</v>
      </c>
      <c r="B37" s="233">
        <f>VLOOKUP(A37,門市主檔!A:B,2,FALSE)</f>
        <v/>
      </c>
      <c r="C37" s="355">
        <f>IF(COUNTIFS(IM!$F:$F,A37,IM!$AD:$AD,"O",IM!$X:$X,"&gt;="&amp;$R$1, IM!$X:$X,"&lt;="&amp;$S$1)&gt;0,"V","")</f>
        <v/>
      </c>
      <c r="D37" s="355">
        <f>IF(AND(C37&lt;&gt;"V", COUNTIFS(IM!$F:$F,A37, IM!$AD:$AD, "O", IM!$X:$X, "&gt;="&amp;$R$2, IM!$X:$X, "&lt;="&amp;$S$2)&gt;0), "V", "")</f>
        <v/>
      </c>
      <c r="E37" s="355">
        <f>IF(AND(C37&lt;&gt;"V",D37&lt;&gt;"V", COUNTIFS(IM!$F:$F, A37, IM!$AD:$AD, "O", IM!$X:$X, "&gt;="&amp;$R$3, IM!$X:$X, "&lt;="&amp;$S$3)&gt;0), "V", "")</f>
        <v/>
      </c>
      <c r="F37" s="233">
        <f>IF(COUNTBLANK(C37:E37)=3,"未保養","")</f>
        <v/>
      </c>
      <c r="G37" s="233">
        <f>IF(AND(VLOOKUP(A37,門市主檔!A:Y,25,FALSE)="STAR", VLOOKUP(A37,門市主檔!A:N,14,FALSE)=""), "未更換", IF(VLOOKUP(A37,門市主檔!A:Y,25,FALSE)&lt;&gt;"STAR", "無專案", "已更換"))</f>
        <v/>
      </c>
      <c r="H37" s="339">
        <f>VLOOKUP(A37,門市主檔!A:U,21,FALSE)</f>
        <v/>
      </c>
      <c r="I37" s="233">
        <f>VLOOKUP(A37,'0919門市清單主檔'!B:V,21,FALSE)</f>
        <v/>
      </c>
      <c r="J37" s="245" t="n">
        <v>45742.49513888889</v>
      </c>
      <c r="K37" s="211" t="n"/>
      <c r="L37" s="211" t="n"/>
      <c r="M37" s="211" t="n"/>
      <c r="N37" s="211" t="n"/>
      <c r="O37" s="211" t="n"/>
      <c r="P37" s="211" t="inlineStr">
        <is>
          <t>THILF0</t>
        </is>
      </c>
      <c r="Q37" s="211" t="n"/>
    </row>
    <row r="38" ht="21.6" customHeight="1" s="140">
      <c r="A38" s="233" t="n">
        <v>3551</v>
      </c>
      <c r="B38" s="233">
        <f>VLOOKUP(A38,門市主檔!A:B,2,FALSE)</f>
        <v/>
      </c>
      <c r="C38" s="355">
        <f>IF(COUNTIFS(IM!$F:$F,A38,IM!$AD:$AD,"O",IM!$X:$X,"&gt;="&amp;$R$1, IM!$X:$X,"&lt;="&amp;$S$1)&gt;0,"V","")</f>
        <v/>
      </c>
      <c r="D38" s="355">
        <f>IF(AND(C38&lt;&gt;"V", COUNTIFS(IM!$F:$F,A38, IM!$AD:$AD, "O", IM!$X:$X, "&gt;="&amp;$R$2, IM!$X:$X, "&lt;="&amp;$S$2)&gt;0), "V", "")</f>
        <v/>
      </c>
      <c r="E38" s="355">
        <f>IF(AND(C38&lt;&gt;"V",D38&lt;&gt;"V", COUNTIFS(IM!$F:$F, A38, IM!$AD:$AD, "O", IM!$X:$X, "&gt;="&amp;$R$3, IM!$X:$X, "&lt;="&amp;$S$3)&gt;0), "V", "")</f>
        <v/>
      </c>
      <c r="F38" s="233">
        <f>IF(COUNTBLANK(C38:E38)=3,"未保養","")</f>
        <v/>
      </c>
      <c r="G38" s="233">
        <f>IF(AND(VLOOKUP(A38,門市主檔!A:Y,25,FALSE)="STAR", VLOOKUP(A38,門市主檔!A:N,14,FALSE)=""), "未更換", IF(VLOOKUP(A38,門市主檔!A:Y,25,FALSE)&lt;&gt;"STAR", "無專案", "已更換"))</f>
        <v/>
      </c>
      <c r="H38" s="339">
        <f>VLOOKUP(A38,門市主檔!A:U,21,FALSE)</f>
        <v/>
      </c>
      <c r="I38" s="233">
        <f>VLOOKUP(A38,'0919門市清單主檔'!B:V,21,FALSE)</f>
        <v/>
      </c>
      <c r="J38" s="245" t="n">
        <v>45742.52430555555</v>
      </c>
      <c r="K38" s="211" t="n"/>
      <c r="L38" s="211" t="n"/>
      <c r="M38" s="211" t="n"/>
      <c r="N38" s="211" t="n"/>
      <c r="O38" s="211" t="n"/>
      <c r="P38" s="211" t="inlineStr">
        <is>
          <t>THILF0</t>
        </is>
      </c>
      <c r="Q38" s="211" t="n"/>
    </row>
    <row r="39" ht="21.6" customHeight="1" s="140">
      <c r="A39" s="233" t="inlineStr">
        <is>
          <t>D111</t>
        </is>
      </c>
      <c r="B39" s="233">
        <f>VLOOKUP(A39,門市主檔!A:B,2,FALSE)</f>
        <v/>
      </c>
      <c r="C39" s="355">
        <f>IF(COUNTIFS(IM!$F:$F,A39,IM!$AD:$AD,"O",IM!$X:$X,"&gt;="&amp;$R$1, IM!$X:$X,"&lt;="&amp;$S$1)&gt;0,"V","")</f>
        <v/>
      </c>
      <c r="D39" s="355">
        <f>IF(AND(C39&lt;&gt;"V", COUNTIFS(IM!$F:$F,A39, IM!$AD:$AD, "O", IM!$X:$X, "&gt;="&amp;$R$2, IM!$X:$X, "&lt;="&amp;$S$2)&gt;0), "V", "")</f>
        <v/>
      </c>
      <c r="E39" s="355">
        <f>IF(AND(C39&lt;&gt;"V",D39&lt;&gt;"V", COUNTIFS(IM!$F:$F, A39, IM!$AD:$AD, "O", IM!$X:$X, "&gt;="&amp;$R$3, IM!$X:$X, "&lt;="&amp;$S$3)&gt;0), "V", "")</f>
        <v/>
      </c>
      <c r="F39" s="233">
        <f>IF(COUNTBLANK(C39:E39)=3,"未保養","")</f>
        <v/>
      </c>
      <c r="G39" s="233">
        <f>IF(AND(VLOOKUP(A39,門市主檔!A:Y,25,FALSE)="STAR", VLOOKUP(A39,門市主檔!A:N,14,FALSE)=""), "未更換", IF(VLOOKUP(A39,門市主檔!A:Y,25,FALSE)&lt;&gt;"STAR", "無專案", "已更換"))</f>
        <v/>
      </c>
      <c r="H39" s="339">
        <f>VLOOKUP(A39,門市主檔!A:U,21,FALSE)</f>
        <v/>
      </c>
      <c r="I39" s="233">
        <f>VLOOKUP(A39,'0919門市清單主檔'!B:V,21,FALSE)</f>
        <v/>
      </c>
      <c r="J39" s="245" t="n">
        <v>45742.55208333334</v>
      </c>
      <c r="K39" s="211" t="n"/>
      <c r="L39" s="211" t="n"/>
      <c r="M39" s="211" t="n"/>
      <c r="N39" s="211" t="n"/>
      <c r="O39" s="211" t="n"/>
      <c r="P39" s="211" t="inlineStr">
        <is>
          <t>THILF0</t>
        </is>
      </c>
      <c r="Q39" s="211" t="n"/>
    </row>
    <row r="40" ht="21.6" customHeight="1" s="140">
      <c r="A40" s="233" t="n">
        <v>3416</v>
      </c>
      <c r="B40" s="233">
        <f>VLOOKUP(A40,門市主檔!A:B,2,FALSE)</f>
        <v/>
      </c>
      <c r="C40" s="355">
        <f>IF(COUNTIFS(IM!$F:$F,A40,IM!$AD:$AD,"O",IM!$X:$X,"&gt;="&amp;$R$1, IM!$X:$X,"&lt;="&amp;$S$1)&gt;0,"V","")</f>
        <v/>
      </c>
      <c r="D40" s="355">
        <f>IF(AND(C40&lt;&gt;"V", COUNTIFS(IM!$F:$F,A40, IM!$AD:$AD, "O", IM!$X:$X, "&gt;="&amp;$R$2, IM!$X:$X, "&lt;="&amp;$S$2)&gt;0), "V", "")</f>
        <v/>
      </c>
      <c r="E40" s="355">
        <f>IF(AND(C40&lt;&gt;"V",D40&lt;&gt;"V", COUNTIFS(IM!$F:$F, A40, IM!$AD:$AD, "O", IM!$X:$X, "&gt;="&amp;$R$3, IM!$X:$X, "&lt;="&amp;$S$3)&gt;0), "V", "")</f>
        <v/>
      </c>
      <c r="F40" s="233">
        <f>IF(COUNTBLANK(C40:E40)=3,"未保養","")</f>
        <v/>
      </c>
      <c r="G40" s="233">
        <f>IF(AND(VLOOKUP(A40,門市主檔!A:Y,25,FALSE)="STAR", VLOOKUP(A40,門市主檔!A:N,14,FALSE)=""), "未更換", IF(VLOOKUP(A40,門市主檔!A:Y,25,FALSE)&lt;&gt;"STAR", "無專案", "已更換"))</f>
        <v/>
      </c>
      <c r="H40" s="339">
        <f>VLOOKUP(A40,門市主檔!A:U,21,FALSE)</f>
        <v/>
      </c>
      <c r="I40" s="233">
        <f>VLOOKUP(A40,'0919門市清單主檔'!B:V,21,FALSE)</f>
        <v/>
      </c>
      <c r="J40" s="245" t="n">
        <v>45742.59027777778</v>
      </c>
      <c r="K40" s="211" t="n"/>
      <c r="L40" s="211" t="n"/>
      <c r="M40" s="211" t="n"/>
      <c r="N40" s="211" t="n"/>
      <c r="O40" s="211" t="n"/>
      <c r="P40" s="211" t="inlineStr">
        <is>
          <t>THILF0</t>
        </is>
      </c>
      <c r="Q40" s="211" t="n"/>
    </row>
    <row r="41" ht="21.6" customHeight="1" s="140">
      <c r="A41" s="233" t="n">
        <v>3752</v>
      </c>
      <c r="B41" s="233">
        <f>VLOOKUP(A41,門市主檔!A:B,2,FALSE)</f>
        <v/>
      </c>
      <c r="C41" s="355">
        <f>IF(COUNTIFS(IM!$F:$F,A41,IM!$AD:$AD,"O",IM!$X:$X,"&gt;="&amp;$R$1, IM!$X:$X,"&lt;="&amp;$S$1)&gt;0,"V","")</f>
        <v/>
      </c>
      <c r="D41" s="355">
        <f>IF(AND(C41&lt;&gt;"V", COUNTIFS(IM!$F:$F,A41, IM!$AD:$AD, "O", IM!$X:$X, "&gt;="&amp;$R$2, IM!$X:$X, "&lt;="&amp;$S$2)&gt;0), "V", "")</f>
        <v/>
      </c>
      <c r="E41" s="355">
        <f>IF(AND(C41&lt;&gt;"V",D41&lt;&gt;"V", COUNTIFS(IM!$F:$F, A41, IM!$AD:$AD, "O", IM!$X:$X, "&gt;="&amp;$R$3, IM!$X:$X, "&lt;="&amp;$S$3)&gt;0), "V", "")</f>
        <v/>
      </c>
      <c r="F41" s="233">
        <f>IF(COUNTBLANK(C41:E41)=3,"未保養","")</f>
        <v/>
      </c>
      <c r="G41" s="233">
        <f>IF(AND(VLOOKUP(A41,門市主檔!A:Y,25,FALSE)="STAR", VLOOKUP(A41,門市主檔!A:N,14,FALSE)=""), "未更換", IF(VLOOKUP(A41,門市主檔!A:Y,25,FALSE)&lt;&gt;"STAR", "無專案", "已更換"))</f>
        <v/>
      </c>
      <c r="H41" s="339">
        <f>VLOOKUP(A41,門市主檔!A:U,21,FALSE)</f>
        <v/>
      </c>
      <c r="I41" s="233">
        <f>VLOOKUP(A41,'0919門市清單主檔'!B:V,21,FALSE)</f>
        <v/>
      </c>
      <c r="J41" s="245" t="n">
        <v>45742.60416666666</v>
      </c>
      <c r="K41" s="211" t="n"/>
      <c r="L41" s="211" t="n"/>
      <c r="M41" s="211" t="n"/>
      <c r="N41" s="211" t="n"/>
      <c r="O41" s="211" t="n"/>
      <c r="P41" s="211" t="inlineStr">
        <is>
          <t>THILF0</t>
        </is>
      </c>
      <c r="Q41" s="211" t="n"/>
    </row>
    <row r="42" ht="21.6" customHeight="1" s="140">
      <c r="A42" s="233" t="n">
        <v>2422</v>
      </c>
      <c r="B42" s="233">
        <f>VLOOKUP(A42,門市主檔!A:B,2,FALSE)</f>
        <v/>
      </c>
      <c r="C42" s="355">
        <f>IF(COUNTIFS(IM!$F:$F,A42,IM!$AD:$AD,"O",IM!$X:$X,"&gt;="&amp;$R$1, IM!$X:$X,"&lt;="&amp;$S$1)&gt;0,"V","")</f>
        <v/>
      </c>
      <c r="D42" s="355">
        <f>IF(AND(C42&lt;&gt;"V", COUNTIFS(IM!$F:$F,A42, IM!$AD:$AD, "O", IM!$X:$X, "&gt;="&amp;$R$2, IM!$X:$X, "&lt;="&amp;$S$2)&gt;0), "V", "")</f>
        <v/>
      </c>
      <c r="E42" s="355">
        <f>IF(AND(C42&lt;&gt;"V",D42&lt;&gt;"V", COUNTIFS(IM!$F:$F, A42, IM!$AD:$AD, "O", IM!$X:$X, "&gt;="&amp;$R$3, IM!$X:$X, "&lt;="&amp;$S$3)&gt;0), "V", "")</f>
        <v/>
      </c>
      <c r="F42" s="233">
        <f>IF(COUNTBLANK(C42:E42)=3,"未保養","")</f>
        <v/>
      </c>
      <c r="G42" s="233">
        <f>IF(AND(VLOOKUP(A42,門市主檔!A:Y,25,FALSE)="STAR", VLOOKUP(A42,門市主檔!A:N,14,FALSE)=""), "未更換", IF(VLOOKUP(A42,門市主檔!A:Y,25,FALSE)&lt;&gt;"STAR", "無專案", "已更換"))</f>
        <v/>
      </c>
      <c r="H42" s="339">
        <f>VLOOKUP(A42,門市主檔!A:U,21,FALSE)</f>
        <v/>
      </c>
      <c r="I42" s="233">
        <f>VLOOKUP(A42,'0919門市清單主檔'!B:V,21,FALSE)</f>
        <v/>
      </c>
      <c r="J42" s="245" t="n">
        <v>45743.50555555556</v>
      </c>
      <c r="K42" s="211" t="n"/>
      <c r="L42" s="211" t="n"/>
      <c r="M42" s="211" t="n"/>
      <c r="N42" s="211" t="n"/>
      <c r="O42" s="211" t="n"/>
      <c r="P42" s="211" t="inlineStr">
        <is>
          <t>THILF0</t>
        </is>
      </c>
      <c r="Q42" s="211" t="n"/>
    </row>
    <row r="43" ht="15" customHeight="1" s="140">
      <c r="A43" s="238" t="n"/>
      <c r="B43" s="238" t="n"/>
    </row>
    <row r="44" ht="15" customHeight="1" s="140">
      <c r="A44" s="238" t="n"/>
      <c r="B44" s="238" t="n"/>
    </row>
    <row r="45" ht="15" customHeight="1" s="140">
      <c r="A45" s="238" t="n"/>
      <c r="B45" s="238" t="n"/>
    </row>
    <row r="46" ht="15" customHeight="1" s="140">
      <c r="A46" s="238" t="n"/>
      <c r="B46" s="238" t="n"/>
    </row>
    <row r="47" ht="15" customHeight="1" s="140">
      <c r="A47" s="238" t="n"/>
      <c r="B47" s="238" t="n"/>
    </row>
    <row r="48" ht="15" customHeight="1" s="140">
      <c r="A48" s="238" t="n"/>
      <c r="B48" s="238" t="n"/>
    </row>
    <row r="49" ht="15" customHeight="1" s="140">
      <c r="A49" s="238" t="n"/>
      <c r="B49" s="238" t="n"/>
    </row>
    <row r="50" ht="15" customHeight="1" s="140">
      <c r="A50" s="238" t="n"/>
      <c r="B50" s="238" t="n"/>
    </row>
    <row r="51" ht="15" customHeight="1" s="140">
      <c r="A51" s="238" t="n"/>
      <c r="B51" s="238" t="n"/>
    </row>
    <row r="52" ht="15" customHeight="1" s="140">
      <c r="A52" s="238" t="n"/>
      <c r="B52" s="238" t="n"/>
    </row>
    <row r="53" ht="15" customHeight="1" s="140">
      <c r="A53" s="238" t="n"/>
      <c r="B53" s="238" t="n"/>
    </row>
    <row r="54" ht="15" customHeight="1" s="140">
      <c r="A54" s="238" t="n"/>
      <c r="B54" s="238" t="n"/>
    </row>
    <row r="55" ht="15" customHeight="1" s="140">
      <c r="A55" s="238" t="n"/>
      <c r="B55" s="238" t="n"/>
    </row>
    <row r="56" ht="15" customHeight="1" s="140">
      <c r="A56" s="238" t="n"/>
      <c r="B56" s="238" t="n"/>
    </row>
    <row r="57" ht="15" customHeight="1" s="140">
      <c r="A57" s="238" t="n"/>
      <c r="B57" s="238" t="n"/>
    </row>
    <row r="58" ht="15" customHeight="1" s="140">
      <c r="A58" s="238" t="n"/>
      <c r="B58" s="238" t="n"/>
    </row>
    <row r="59" ht="15" customHeight="1" s="140">
      <c r="A59" s="238" t="n"/>
      <c r="B59" s="238" t="n"/>
    </row>
    <row r="60" ht="15" customHeight="1" s="140">
      <c r="A60" s="238" t="n"/>
      <c r="B60" s="238" t="n"/>
    </row>
    <row r="61" ht="15" customHeight="1" s="140">
      <c r="A61" s="238" t="n"/>
      <c r="B61" s="238" t="n"/>
    </row>
    <row r="62" ht="15" customHeight="1" s="140">
      <c r="A62" s="238" t="n"/>
      <c r="B62" s="238" t="n"/>
    </row>
    <row r="63" ht="15" customHeight="1" s="140">
      <c r="A63" s="238" t="n"/>
      <c r="B63" s="238" t="n"/>
    </row>
    <row r="64" ht="15" customHeight="1" s="140">
      <c r="A64" s="238" t="n"/>
      <c r="B64" s="238" t="n"/>
    </row>
    <row r="65" ht="15" customHeight="1" s="140">
      <c r="A65" s="238" t="n"/>
      <c r="B65" s="238" t="n"/>
    </row>
    <row r="66" ht="15" customHeight="1" s="140">
      <c r="A66" s="238" t="n"/>
      <c r="B66" s="238" t="n"/>
    </row>
    <row r="67" ht="15" customHeight="1" s="140">
      <c r="A67" s="238" t="n"/>
      <c r="B67" s="238" t="n"/>
    </row>
    <row r="68" ht="15" customHeight="1" s="140">
      <c r="A68" s="238" t="n"/>
      <c r="B68" s="238" t="n"/>
    </row>
    <row r="69" ht="15" customHeight="1" s="140">
      <c r="A69" s="238" t="n"/>
      <c r="B69" s="238" t="n"/>
    </row>
    <row r="70" ht="15" customHeight="1" s="140">
      <c r="A70" s="238" t="n"/>
      <c r="B70" s="238" t="n"/>
    </row>
    <row r="71" ht="15" customHeight="1" s="140">
      <c r="A71" s="238" t="n"/>
      <c r="B71" s="238" t="n"/>
    </row>
    <row r="72" ht="15" customHeight="1" s="140">
      <c r="A72" s="238" t="n"/>
      <c r="B72" s="238" t="n"/>
    </row>
    <row r="73" ht="15" customHeight="1" s="140">
      <c r="A73" s="238" t="n"/>
      <c r="B73" s="238" t="n"/>
    </row>
    <row r="74" ht="15" customHeight="1" s="140">
      <c r="A74" s="238" t="n"/>
      <c r="B74" s="238" t="n"/>
    </row>
    <row r="75" ht="15" customHeight="1" s="140">
      <c r="A75" s="238" t="n"/>
      <c r="B75" s="238" t="n"/>
    </row>
    <row r="76" ht="15" customHeight="1" s="140">
      <c r="A76" s="238" t="n"/>
      <c r="B76" s="238" t="n"/>
    </row>
    <row r="77" ht="15" customHeight="1" s="140">
      <c r="A77" s="238" t="n"/>
      <c r="B77" s="238" t="n"/>
    </row>
    <row r="78" ht="15" customHeight="1" s="140">
      <c r="A78" s="238" t="n"/>
      <c r="B78" s="238" t="n"/>
    </row>
    <row r="79" ht="15" customHeight="1" s="140">
      <c r="A79" s="238" t="n"/>
      <c r="B79" s="238" t="n"/>
    </row>
    <row r="80" ht="15" customHeight="1" s="140">
      <c r="A80" s="238" t="n"/>
      <c r="B80" s="238" t="n"/>
    </row>
    <row r="81" ht="15" customHeight="1" s="140">
      <c r="A81" s="238" t="n"/>
      <c r="B81" s="238" t="n"/>
    </row>
    <row r="82" ht="15" customHeight="1" s="140">
      <c r="A82" s="238" t="n"/>
      <c r="B82" s="238" t="n"/>
    </row>
    <row r="83" ht="15" customHeight="1" s="140">
      <c r="A83" s="238" t="n"/>
      <c r="B83" s="238" t="n"/>
    </row>
    <row r="84" ht="15" customHeight="1" s="140">
      <c r="A84" s="238" t="n"/>
      <c r="B84" s="238" t="n"/>
    </row>
    <row r="85" ht="15" customHeight="1" s="140">
      <c r="A85" s="238" t="n"/>
      <c r="B85" s="238" t="n"/>
    </row>
    <row r="86" ht="15" customHeight="1" s="140">
      <c r="A86" s="238" t="n"/>
      <c r="B86" s="238" t="n"/>
    </row>
    <row r="87" ht="15" customHeight="1" s="140">
      <c r="A87" s="238" t="n"/>
      <c r="B87" s="238" t="n"/>
    </row>
    <row r="88" ht="15" customHeight="1" s="140">
      <c r="A88" s="238" t="n"/>
      <c r="B88" s="238" t="n"/>
    </row>
    <row r="89" ht="15" customHeight="1" s="140">
      <c r="A89" s="238" t="n"/>
      <c r="B89" s="238" t="n"/>
    </row>
    <row r="90" ht="15" customHeight="1" s="140">
      <c r="A90" s="238" t="n"/>
      <c r="B90" s="238" t="n"/>
    </row>
    <row r="91" ht="15" customHeight="1" s="140">
      <c r="A91" s="238" t="n"/>
      <c r="B91" s="238" t="n"/>
    </row>
    <row r="92" ht="15" customHeight="1" s="140">
      <c r="A92" s="238" t="n"/>
      <c r="B92" s="238" t="n"/>
    </row>
    <row r="93" ht="15" customHeight="1" s="140">
      <c r="A93" s="238" t="n"/>
      <c r="B93" s="238" t="n"/>
    </row>
    <row r="94" ht="15" customHeight="1" s="140">
      <c r="A94" s="238" t="n"/>
      <c r="B94" s="238" t="n"/>
    </row>
    <row r="95" ht="15" customHeight="1" s="140">
      <c r="A95" s="238" t="n"/>
      <c r="B95" s="238" t="n"/>
    </row>
    <row r="96" ht="15" customHeight="1" s="140">
      <c r="A96" s="238" t="n"/>
      <c r="B96" s="238" t="n"/>
    </row>
    <row r="97" ht="15" customHeight="1" s="140">
      <c r="A97" s="238" t="n"/>
      <c r="B97" s="238" t="n"/>
    </row>
    <row r="98" ht="15" customHeight="1" s="140">
      <c r="A98" s="238" t="n"/>
      <c r="B98" s="238" t="n"/>
    </row>
    <row r="99" ht="15" customHeight="1" s="140">
      <c r="A99" s="238" t="n"/>
      <c r="B99" s="238" t="n"/>
    </row>
    <row r="100" ht="15" customHeight="1" s="140">
      <c r="A100" s="238" t="n"/>
      <c r="B100" s="238" t="n"/>
    </row>
    <row r="101" ht="15" customHeight="1" s="140">
      <c r="A101" s="238" t="n"/>
      <c r="B101" s="238" t="n"/>
    </row>
    <row r="102" ht="15" customHeight="1" s="140">
      <c r="A102" s="238" t="n"/>
      <c r="B102" s="238" t="n"/>
    </row>
    <row r="103" ht="15" customHeight="1" s="140">
      <c r="A103" s="238" t="n"/>
      <c r="B103" s="238" t="n"/>
    </row>
    <row r="104" ht="15" customHeight="1" s="140">
      <c r="A104" s="238" t="n"/>
      <c r="B104" s="238" t="n"/>
    </row>
    <row r="105" ht="15" customHeight="1" s="140">
      <c r="A105" s="238" t="n"/>
      <c r="B105" s="238" t="n"/>
    </row>
    <row r="106" ht="15" customHeight="1" s="140">
      <c r="A106" s="238" t="n"/>
      <c r="B106" s="238" t="n"/>
    </row>
    <row r="107" ht="15" customHeight="1" s="140">
      <c r="A107" s="238" t="n"/>
      <c r="B107" s="238" t="n"/>
    </row>
    <row r="108" ht="15" customHeight="1" s="140">
      <c r="A108" s="238" t="n"/>
      <c r="B108" s="238" t="n"/>
    </row>
    <row r="109" ht="15" customHeight="1" s="140">
      <c r="A109" s="238" t="n"/>
      <c r="B109" s="238" t="n"/>
    </row>
    <row r="110" ht="15" customHeight="1" s="140">
      <c r="A110" s="238" t="n"/>
      <c r="B110" s="238" t="n"/>
    </row>
    <row r="111" ht="15" customHeight="1" s="140">
      <c r="A111" s="238" t="n"/>
      <c r="B111" s="238" t="n"/>
    </row>
    <row r="112" ht="15" customHeight="1" s="140">
      <c r="A112" s="238" t="n"/>
      <c r="B112" s="238" t="n"/>
    </row>
    <row r="113" ht="15" customHeight="1" s="140">
      <c r="A113" s="238" t="n"/>
      <c r="B113" s="238" t="n"/>
    </row>
    <row r="114" ht="15" customHeight="1" s="140">
      <c r="A114" s="238" t="n"/>
      <c r="B114" s="238" t="n"/>
    </row>
    <row r="115" ht="15" customHeight="1" s="140">
      <c r="A115" s="238" t="n"/>
      <c r="B115" s="238" t="n"/>
    </row>
    <row r="116" ht="15" customHeight="1" s="140">
      <c r="A116" s="238" t="n"/>
      <c r="B116" s="238" t="n"/>
    </row>
    <row r="117" ht="15" customHeight="1" s="140">
      <c r="A117" s="238" t="n"/>
      <c r="B117" s="238" t="n"/>
    </row>
    <row r="118" ht="15" customHeight="1" s="140">
      <c r="A118" s="238" t="n"/>
      <c r="B118" s="238" t="n"/>
    </row>
    <row r="119" ht="15" customHeight="1" s="140">
      <c r="A119" s="238" t="n"/>
      <c r="B119" s="238" t="n"/>
    </row>
    <row r="120" ht="15" customHeight="1" s="140">
      <c r="A120" s="238" t="n"/>
      <c r="B120" s="238" t="n"/>
    </row>
    <row r="121" ht="15" customHeight="1" s="140">
      <c r="A121" s="238" t="n"/>
      <c r="B121" s="238" t="n"/>
    </row>
    <row r="122" ht="15" customHeight="1" s="140">
      <c r="A122" s="238" t="n"/>
      <c r="B122" s="238" t="n"/>
    </row>
    <row r="123" ht="15" customHeight="1" s="140">
      <c r="A123" s="238" t="n"/>
      <c r="B123" s="238" t="n"/>
    </row>
    <row r="124" ht="15" customHeight="1" s="140">
      <c r="A124" s="238" t="n"/>
      <c r="B124" s="238" t="n"/>
    </row>
    <row r="125" ht="15" customHeight="1" s="140">
      <c r="A125" s="238" t="n"/>
      <c r="B125" s="238" t="n"/>
    </row>
    <row r="126" ht="15" customHeight="1" s="140">
      <c r="A126" s="238" t="n"/>
      <c r="B126" s="238" t="n"/>
    </row>
    <row r="127" ht="15" customHeight="1" s="140">
      <c r="A127" s="238" t="n"/>
      <c r="B127" s="238" t="n"/>
    </row>
    <row r="128" ht="15" customHeight="1" s="140">
      <c r="A128" s="238" t="n"/>
      <c r="B128" s="238" t="n"/>
    </row>
    <row r="129" ht="15" customHeight="1" s="140">
      <c r="A129" s="238" t="n"/>
      <c r="B129" s="238" t="n"/>
    </row>
    <row r="130" ht="15" customHeight="1" s="140">
      <c r="A130" s="238" t="n"/>
      <c r="B130" s="238" t="n"/>
    </row>
    <row r="131" ht="15" customHeight="1" s="140">
      <c r="A131" s="238" t="n"/>
      <c r="B131" s="238" t="n"/>
    </row>
    <row r="132" ht="15" customHeight="1" s="140">
      <c r="A132" s="238" t="n"/>
      <c r="B132" s="238" t="n"/>
    </row>
    <row r="133" ht="15" customHeight="1" s="140">
      <c r="A133" s="238" t="n"/>
      <c r="B133" s="238" t="n"/>
    </row>
    <row r="134" ht="15" customHeight="1" s="140">
      <c r="A134" s="238" t="n"/>
      <c r="B134" s="238" t="n"/>
    </row>
    <row r="135" ht="15" customHeight="1" s="140">
      <c r="A135" s="238" t="n"/>
      <c r="B135" s="238" t="n"/>
    </row>
    <row r="136" ht="15" customHeight="1" s="140">
      <c r="A136" s="238" t="n"/>
      <c r="B136" s="238" t="n"/>
    </row>
    <row r="137" ht="15" customHeight="1" s="140">
      <c r="A137" s="238" t="n"/>
      <c r="B137" s="238" t="n"/>
    </row>
    <row r="138" ht="15" customHeight="1" s="140">
      <c r="A138" s="238" t="n"/>
      <c r="B138" s="238" t="n"/>
    </row>
    <row r="139" ht="15" customHeight="1" s="140">
      <c r="A139" s="238" t="n"/>
      <c r="B139" s="238" t="n"/>
    </row>
    <row r="140" ht="15" customHeight="1" s="140">
      <c r="A140" s="238" t="n"/>
      <c r="B140" s="238" t="n"/>
    </row>
    <row r="141" ht="15" customHeight="1" s="140">
      <c r="A141" s="238" t="n"/>
      <c r="B141" s="238" t="n"/>
    </row>
    <row r="142" ht="15" customHeight="1" s="140">
      <c r="A142" s="238" t="n"/>
      <c r="B142" s="238" t="n"/>
    </row>
    <row r="143" ht="15" customHeight="1" s="140">
      <c r="A143" s="238" t="n"/>
      <c r="B143" s="238" t="n"/>
    </row>
    <row r="144" ht="15" customHeight="1" s="140">
      <c r="A144" s="238" t="n"/>
      <c r="B144" s="238" t="n"/>
    </row>
    <row r="145" ht="15" customHeight="1" s="140">
      <c r="A145" s="238" t="n"/>
      <c r="B145" s="238" t="n"/>
    </row>
    <row r="146" ht="15" customHeight="1" s="140">
      <c r="A146" s="238" t="n"/>
      <c r="B146" s="238" t="n"/>
    </row>
    <row r="147" ht="15" customHeight="1" s="140">
      <c r="A147" s="238" t="n"/>
      <c r="B147" s="238" t="n"/>
    </row>
    <row r="148" ht="15" customHeight="1" s="140">
      <c r="A148" s="238" t="n"/>
      <c r="B148" s="238" t="n"/>
    </row>
    <row r="149" ht="15" customHeight="1" s="140">
      <c r="A149" s="238" t="n"/>
      <c r="B149" s="238" t="n"/>
    </row>
    <row r="150" ht="15" customHeight="1" s="140">
      <c r="A150" s="238" t="n"/>
      <c r="B150" s="238" t="n"/>
    </row>
    <row r="151" ht="15" customHeight="1" s="140">
      <c r="A151" s="238" t="n"/>
      <c r="B151" s="238" t="n"/>
    </row>
    <row r="152" ht="15" customHeight="1" s="140">
      <c r="A152" s="238" t="n"/>
      <c r="B152" s="238" t="n"/>
    </row>
    <row r="153" ht="15" customHeight="1" s="140">
      <c r="A153" s="238" t="n"/>
      <c r="B153" s="238" t="n"/>
    </row>
    <row r="154" ht="15" customHeight="1" s="140">
      <c r="A154" s="238" t="n"/>
      <c r="B154" s="238" t="n"/>
    </row>
    <row r="155" ht="15" customHeight="1" s="140">
      <c r="A155" s="238" t="n"/>
      <c r="B155" s="238" t="n"/>
    </row>
    <row r="156" ht="15" customHeight="1" s="140">
      <c r="A156" s="238" t="n"/>
      <c r="B156" s="238" t="n"/>
    </row>
    <row r="157" ht="15" customHeight="1" s="140">
      <c r="A157" s="238" t="n"/>
      <c r="B157" s="238" t="n"/>
    </row>
    <row r="158" ht="15" customHeight="1" s="140">
      <c r="A158" s="238" t="n"/>
      <c r="B158" s="238" t="n"/>
    </row>
    <row r="159" ht="15" customHeight="1" s="140">
      <c r="A159" s="238" t="n"/>
      <c r="B159" s="238" t="n"/>
    </row>
    <row r="160" ht="15" customHeight="1" s="140">
      <c r="A160" s="238" t="n"/>
      <c r="B160" s="238" t="n"/>
    </row>
    <row r="161" ht="15" customHeight="1" s="140">
      <c r="A161" s="238" t="n"/>
      <c r="B161" s="238" t="n"/>
    </row>
    <row r="162" ht="15" customHeight="1" s="140">
      <c r="A162" s="238" t="n"/>
      <c r="B162" s="238" t="n"/>
    </row>
    <row r="163" ht="15" customHeight="1" s="140">
      <c r="A163" s="238" t="n"/>
      <c r="B163" s="238" t="n"/>
    </row>
    <row r="164" ht="15" customHeight="1" s="140">
      <c r="A164" s="238" t="n"/>
      <c r="B164" s="238" t="n"/>
    </row>
    <row r="165" ht="15" customHeight="1" s="140">
      <c r="A165" s="238" t="n"/>
      <c r="B165" s="238" t="n"/>
    </row>
    <row r="166" ht="15" customHeight="1" s="140">
      <c r="A166" s="238" t="n"/>
      <c r="B166" s="238" t="n"/>
    </row>
    <row r="167" ht="15" customHeight="1" s="140">
      <c r="A167" s="238" t="n"/>
      <c r="B167" s="238" t="n"/>
    </row>
    <row r="168" ht="15" customHeight="1" s="140">
      <c r="A168" s="238" t="n"/>
      <c r="B168" s="238" t="n"/>
    </row>
    <row r="169" ht="15" customHeight="1" s="140">
      <c r="A169" s="238" t="n"/>
      <c r="B169" s="238" t="n"/>
    </row>
    <row r="170" ht="15" customHeight="1" s="140">
      <c r="A170" s="238" t="n"/>
      <c r="B170" s="238" t="n"/>
    </row>
    <row r="171" ht="15" customHeight="1" s="140">
      <c r="A171" s="238" t="n"/>
      <c r="B171" s="238" t="n"/>
    </row>
    <row r="172" ht="15" customHeight="1" s="140">
      <c r="A172" s="238" t="n"/>
      <c r="B172" s="238" t="n"/>
    </row>
    <row r="173" ht="15" customHeight="1" s="140">
      <c r="A173" s="238" t="n"/>
      <c r="B173" s="238" t="n"/>
    </row>
    <row r="174" ht="15" customHeight="1" s="140">
      <c r="A174" s="238" t="n"/>
      <c r="B174" s="238" t="n"/>
    </row>
    <row r="175" ht="15" customHeight="1" s="140">
      <c r="A175" s="238" t="n"/>
      <c r="B175" s="238" t="n"/>
    </row>
    <row r="176" ht="15" customHeight="1" s="140">
      <c r="A176" s="238" t="n"/>
      <c r="B176" s="238" t="n"/>
    </row>
    <row r="177" ht="15" customHeight="1" s="140">
      <c r="A177" s="238" t="n"/>
      <c r="B177" s="238" t="n"/>
    </row>
    <row r="178" ht="15" customHeight="1" s="140">
      <c r="A178" s="238" t="n"/>
      <c r="B178" s="238" t="n"/>
    </row>
    <row r="179" ht="15" customHeight="1" s="140">
      <c r="A179" s="238" t="n"/>
      <c r="B179" s="238" t="n"/>
    </row>
    <row r="180" ht="15" customHeight="1" s="140">
      <c r="A180" s="238" t="n"/>
      <c r="B180" s="238" t="n"/>
    </row>
    <row r="181" ht="15" customHeight="1" s="140">
      <c r="A181" s="238" t="n"/>
      <c r="B181" s="238" t="n"/>
    </row>
    <row r="182" ht="15" customHeight="1" s="140">
      <c r="A182" s="238" t="n"/>
      <c r="B182" s="238" t="n"/>
    </row>
    <row r="183" ht="15" customHeight="1" s="140">
      <c r="A183" s="238" t="n"/>
      <c r="B183" s="238" t="n"/>
    </row>
    <row r="184" ht="15" customHeight="1" s="140">
      <c r="A184" s="238" t="n"/>
      <c r="B184" s="238" t="n"/>
    </row>
    <row r="185" ht="15" customHeight="1" s="140">
      <c r="A185" s="238" t="n"/>
      <c r="B185" s="238" t="n"/>
    </row>
    <row r="186" ht="15" customHeight="1" s="140">
      <c r="A186" s="238" t="n"/>
      <c r="B186" s="238" t="n"/>
    </row>
    <row r="187" ht="15" customHeight="1" s="140">
      <c r="A187" s="238" t="n"/>
      <c r="B187" s="238" t="n"/>
    </row>
    <row r="188" ht="15" customHeight="1" s="140">
      <c r="A188" s="238" t="n"/>
      <c r="B188" s="238" t="n"/>
    </row>
    <row r="189" ht="15" customHeight="1" s="140">
      <c r="A189" s="238" t="n"/>
      <c r="B189" s="238" t="n"/>
    </row>
    <row r="190" ht="15" customHeight="1" s="140">
      <c r="A190" s="238" t="n"/>
      <c r="B190" s="238" t="n"/>
    </row>
    <row r="191" ht="15" customHeight="1" s="140">
      <c r="A191" s="238" t="n"/>
      <c r="B191" s="238" t="n"/>
    </row>
    <row r="192" ht="15" customHeight="1" s="140">
      <c r="A192" s="238" t="n"/>
      <c r="B192" s="238" t="n"/>
    </row>
    <row r="193" ht="15" customHeight="1" s="140">
      <c r="A193" s="238" t="n"/>
      <c r="B193" s="238" t="n"/>
    </row>
    <row r="194" ht="15" customHeight="1" s="140">
      <c r="A194" s="238" t="n"/>
      <c r="B194" s="238" t="n"/>
    </row>
    <row r="195" ht="15" customHeight="1" s="140">
      <c r="A195" s="238" t="n"/>
      <c r="B195" s="238" t="n"/>
    </row>
    <row r="196" ht="15" customHeight="1" s="140">
      <c r="A196" s="238" t="n"/>
      <c r="B196" s="238" t="n"/>
    </row>
    <row r="197" ht="15" customHeight="1" s="140">
      <c r="A197" s="238" t="n"/>
      <c r="B197" s="238" t="n"/>
    </row>
    <row r="198" ht="15" customHeight="1" s="140">
      <c r="A198" s="238" t="n"/>
      <c r="B198" s="238" t="n"/>
    </row>
    <row r="199" ht="15" customHeight="1" s="140">
      <c r="A199" s="238" t="n"/>
      <c r="B199" s="238" t="n"/>
    </row>
    <row r="200" ht="15" customHeight="1" s="140">
      <c r="A200" s="238" t="n"/>
      <c r="B200" s="238" t="n"/>
    </row>
    <row r="201" ht="15" customHeight="1" s="140">
      <c r="A201" s="238" t="n"/>
      <c r="B201" s="238" t="n"/>
    </row>
    <row r="202" ht="15" customHeight="1" s="140">
      <c r="A202" s="238" t="n"/>
      <c r="B202" s="238" t="n"/>
    </row>
    <row r="203" ht="15" customHeight="1" s="140">
      <c r="A203" s="238" t="n"/>
      <c r="B203" s="238" t="n"/>
    </row>
    <row r="204" ht="15" customHeight="1" s="140">
      <c r="A204" s="238" t="n"/>
      <c r="B204" s="238" t="n"/>
    </row>
    <row r="205" ht="15" customHeight="1" s="140">
      <c r="A205" s="238" t="n"/>
      <c r="B205" s="238" t="n"/>
    </row>
    <row r="206" ht="15" customHeight="1" s="140">
      <c r="A206" s="238" t="n"/>
      <c r="B206" s="238" t="n"/>
    </row>
    <row r="207" ht="15" customHeight="1" s="140">
      <c r="A207" s="238" t="n"/>
      <c r="B207" s="238" t="n"/>
    </row>
    <row r="208" ht="15" customHeight="1" s="140">
      <c r="A208" s="238" t="n"/>
      <c r="B208" s="238" t="n"/>
    </row>
    <row r="209" ht="15" customHeight="1" s="140">
      <c r="A209" s="238" t="n"/>
      <c r="B209" s="238" t="n"/>
    </row>
    <row r="210" ht="15" customHeight="1" s="140">
      <c r="A210" s="238" t="n"/>
      <c r="B210" s="238" t="n"/>
    </row>
    <row r="211" ht="15" customHeight="1" s="140">
      <c r="A211" s="238" t="n"/>
      <c r="B211" s="238" t="n"/>
    </row>
    <row r="212" ht="15" customHeight="1" s="140">
      <c r="A212" s="238" t="n"/>
      <c r="B212" s="238" t="n"/>
    </row>
    <row r="213" ht="15" customHeight="1" s="140">
      <c r="A213" s="238" t="n"/>
      <c r="B213" s="238" t="n"/>
    </row>
    <row r="214" ht="15" customHeight="1" s="140">
      <c r="A214" s="238" t="n"/>
      <c r="B214" s="238" t="n"/>
    </row>
    <row r="215" ht="15" customHeight="1" s="140">
      <c r="A215" s="238" t="n"/>
      <c r="B215" s="238" t="n"/>
    </row>
    <row r="216" ht="15" customHeight="1" s="140">
      <c r="A216" s="238" t="n"/>
      <c r="B216" s="238" t="n"/>
    </row>
    <row r="217" ht="15" customHeight="1" s="140">
      <c r="A217" s="238" t="n"/>
      <c r="B217" s="238" t="n"/>
    </row>
    <row r="218" ht="15" customHeight="1" s="140">
      <c r="A218" s="238" t="n"/>
      <c r="B218" s="238" t="n"/>
    </row>
    <row r="219" ht="15" customHeight="1" s="140">
      <c r="A219" s="238" t="n"/>
      <c r="B219" s="238" t="n"/>
    </row>
    <row r="220" ht="15" customHeight="1" s="140">
      <c r="A220" s="238" t="n"/>
      <c r="B220" s="238" t="n"/>
    </row>
    <row r="221" ht="15" customHeight="1" s="140">
      <c r="A221" s="238" t="n"/>
      <c r="B221" s="238" t="n"/>
    </row>
    <row r="222" ht="15" customHeight="1" s="140">
      <c r="A222" s="238" t="n"/>
      <c r="B222" s="238" t="n"/>
    </row>
    <row r="223" ht="15" customHeight="1" s="140">
      <c r="A223" s="238" t="n"/>
      <c r="B223" s="238" t="n"/>
    </row>
    <row r="224" ht="15" customHeight="1" s="140">
      <c r="A224" s="238" t="n"/>
      <c r="B224" s="238" t="n"/>
    </row>
    <row r="225" ht="15" customHeight="1" s="140">
      <c r="A225" s="238" t="n"/>
      <c r="B225" s="238" t="n"/>
    </row>
    <row r="226" ht="15" customHeight="1" s="140">
      <c r="A226" s="238" t="n"/>
      <c r="B226" s="238" t="n"/>
    </row>
    <row r="227" ht="15" customHeight="1" s="140">
      <c r="A227" s="238" t="n"/>
      <c r="B227" s="238" t="n"/>
    </row>
    <row r="228" ht="15" customHeight="1" s="140">
      <c r="A228" s="238" t="n"/>
      <c r="B228" s="238" t="n"/>
    </row>
    <row r="229" ht="15" customHeight="1" s="140">
      <c r="A229" s="238" t="n"/>
      <c r="B229" s="238" t="n"/>
    </row>
    <row r="230" ht="15" customHeight="1" s="140">
      <c r="A230" s="238" t="n"/>
      <c r="B230" s="238" t="n"/>
    </row>
    <row r="231" ht="15" customHeight="1" s="140">
      <c r="A231" s="238" t="n"/>
      <c r="B231" s="238" t="n"/>
    </row>
    <row r="232" ht="15" customHeight="1" s="140">
      <c r="A232" s="238" t="n"/>
      <c r="B232" s="238" t="n"/>
    </row>
    <row r="233" ht="15" customHeight="1" s="140">
      <c r="A233" s="238" t="n"/>
      <c r="B233" s="238" t="n"/>
    </row>
    <row r="234" ht="15" customHeight="1" s="140">
      <c r="A234" s="238" t="n"/>
      <c r="B234" s="238" t="n"/>
    </row>
    <row r="235" ht="15" customHeight="1" s="140">
      <c r="A235" s="238" t="n"/>
      <c r="B235" s="238" t="n"/>
    </row>
    <row r="236" ht="15" customHeight="1" s="140">
      <c r="A236" s="238" t="n"/>
      <c r="B236" s="238" t="n"/>
    </row>
    <row r="237" ht="15" customHeight="1" s="140">
      <c r="A237" s="238" t="n"/>
      <c r="B237" s="238" t="n"/>
    </row>
    <row r="238" ht="15" customHeight="1" s="140">
      <c r="A238" s="238" t="n"/>
      <c r="B238" s="238" t="n"/>
    </row>
    <row r="239" ht="15" customHeight="1" s="140">
      <c r="A239" s="238" t="n"/>
      <c r="B239" s="238" t="n"/>
    </row>
    <row r="240" ht="15" customHeight="1" s="140">
      <c r="A240" s="238" t="n"/>
      <c r="B240" s="238" t="n"/>
    </row>
    <row r="241" ht="15" customHeight="1" s="140">
      <c r="A241" s="238" t="n"/>
      <c r="B241" s="238" t="n"/>
    </row>
    <row r="242" ht="15" customHeight="1" s="140">
      <c r="A242" s="238" t="n"/>
      <c r="B242" s="238" t="n"/>
    </row>
    <row r="243" ht="15" customHeight="1" s="140">
      <c r="A243" s="238" t="n"/>
      <c r="B243" s="238" t="n"/>
    </row>
    <row r="244" ht="15" customHeight="1" s="140">
      <c r="A244" s="238" t="n"/>
      <c r="B244" s="238" t="n"/>
    </row>
    <row r="245" ht="15" customHeight="1" s="140">
      <c r="A245" s="238" t="n"/>
      <c r="B245" s="238" t="n"/>
    </row>
    <row r="246" ht="15" customHeight="1" s="140">
      <c r="A246" s="238" t="n"/>
      <c r="B246" s="238" t="n"/>
    </row>
    <row r="247" ht="15" customHeight="1" s="140">
      <c r="A247" s="238" t="n"/>
      <c r="B247" s="238" t="n"/>
    </row>
    <row r="248" ht="15" customHeight="1" s="140">
      <c r="A248" s="238" t="n"/>
      <c r="B248" s="238" t="n"/>
    </row>
    <row r="249" ht="15" customHeight="1" s="140">
      <c r="A249" s="238" t="n"/>
      <c r="B249" s="238" t="n"/>
    </row>
    <row r="250" ht="15" customHeight="1" s="140">
      <c r="A250" s="238" t="n"/>
      <c r="B250" s="238" t="n"/>
    </row>
    <row r="251" ht="15" customHeight="1" s="140">
      <c r="A251" s="238" t="n"/>
      <c r="B251" s="238" t="n"/>
    </row>
    <row r="252" ht="15" customHeight="1" s="140">
      <c r="A252" s="238" t="n"/>
      <c r="B252" s="238" t="n"/>
    </row>
    <row r="253" ht="15" customHeight="1" s="140">
      <c r="A253" s="238" t="n"/>
      <c r="B253" s="238" t="n"/>
    </row>
    <row r="254" ht="15" customHeight="1" s="140">
      <c r="A254" s="238" t="n"/>
      <c r="B254" s="238" t="n"/>
    </row>
    <row r="255" ht="15" customHeight="1" s="140">
      <c r="A255" s="238" t="n"/>
      <c r="B255" s="238" t="n"/>
    </row>
    <row r="256" ht="15" customHeight="1" s="140">
      <c r="A256" s="238" t="n"/>
      <c r="B256" s="238" t="n"/>
    </row>
    <row r="257" ht="15" customHeight="1" s="140">
      <c r="A257" s="238" t="n"/>
      <c r="B257" s="238" t="n"/>
    </row>
    <row r="258" ht="15" customHeight="1" s="140">
      <c r="A258" s="238" t="n"/>
      <c r="B258" s="238" t="n"/>
    </row>
    <row r="259" ht="15" customHeight="1" s="140">
      <c r="A259" s="238" t="n"/>
      <c r="B259" s="238" t="n"/>
    </row>
    <row r="260" ht="15" customHeight="1" s="140">
      <c r="A260" s="238" t="n"/>
      <c r="B260" s="238" t="n"/>
    </row>
    <row r="261" ht="15" customHeight="1" s="140">
      <c r="A261" s="238" t="n"/>
      <c r="B261" s="238" t="n"/>
    </row>
    <row r="262" ht="15" customHeight="1" s="140">
      <c r="A262" s="238" t="n"/>
      <c r="B262" s="238" t="n"/>
    </row>
    <row r="263" ht="15" customHeight="1" s="140">
      <c r="A263" s="238" t="n"/>
      <c r="B263" s="238" t="n"/>
    </row>
    <row r="264" ht="15" customHeight="1" s="140">
      <c r="A264" s="238" t="n"/>
      <c r="B264" s="238" t="n"/>
    </row>
    <row r="265" ht="15" customHeight="1" s="140">
      <c r="A265" s="238" t="n"/>
      <c r="B265" s="238" t="n"/>
    </row>
    <row r="266" ht="15" customHeight="1" s="140">
      <c r="A266" s="238" t="n"/>
      <c r="B266" s="238" t="n"/>
    </row>
    <row r="267" ht="15" customHeight="1" s="140">
      <c r="A267" s="238" t="n"/>
      <c r="B267" s="238" t="n"/>
    </row>
    <row r="268" ht="15" customHeight="1" s="140">
      <c r="A268" s="238" t="n"/>
      <c r="B268" s="238" t="n"/>
    </row>
    <row r="269" ht="15" customHeight="1" s="140">
      <c r="A269" s="238" t="n"/>
      <c r="B269" s="238" t="n"/>
    </row>
    <row r="270" ht="15" customHeight="1" s="140">
      <c r="A270" s="238" t="n"/>
      <c r="B270" s="238" t="n"/>
    </row>
    <row r="271" ht="15" customHeight="1" s="140">
      <c r="A271" s="238" t="n"/>
      <c r="B271" s="238" t="n"/>
    </row>
    <row r="272" ht="15" customHeight="1" s="140">
      <c r="A272" s="238" t="n"/>
      <c r="B272" s="238" t="n"/>
    </row>
    <row r="273" ht="15" customHeight="1" s="140">
      <c r="A273" s="238" t="n"/>
      <c r="B273" s="238" t="n"/>
    </row>
    <row r="274" ht="15" customHeight="1" s="140">
      <c r="A274" s="238" t="n"/>
      <c r="B274" s="238" t="n"/>
    </row>
    <row r="275" ht="15" customHeight="1" s="140">
      <c r="A275" s="238" t="n"/>
      <c r="B275" s="238" t="n"/>
    </row>
    <row r="276" ht="15" customHeight="1" s="140">
      <c r="A276" s="238" t="n"/>
      <c r="B276" s="238" t="n"/>
    </row>
    <row r="277" ht="15" customHeight="1" s="140">
      <c r="A277" s="238" t="n"/>
      <c r="B277" s="238" t="n"/>
    </row>
    <row r="278" ht="15" customHeight="1" s="140">
      <c r="A278" s="238" t="n"/>
      <c r="B278" s="238" t="n"/>
    </row>
    <row r="279" ht="15" customHeight="1" s="140">
      <c r="A279" s="238" t="n"/>
      <c r="B279" s="238" t="n"/>
    </row>
    <row r="280" ht="15" customHeight="1" s="140">
      <c r="A280" s="238" t="n"/>
      <c r="B280" s="238" t="n"/>
    </row>
    <row r="281" ht="15" customHeight="1" s="140">
      <c r="A281" s="238" t="n"/>
      <c r="B281" s="238" t="n"/>
    </row>
    <row r="282" ht="15" customHeight="1" s="140">
      <c r="A282" s="238" t="n"/>
      <c r="B282" s="238" t="n"/>
    </row>
    <row r="283" ht="15" customHeight="1" s="140">
      <c r="A283" s="238" t="n"/>
      <c r="B283" s="238" t="n"/>
    </row>
    <row r="284" ht="15" customHeight="1" s="140">
      <c r="A284" s="238" t="n"/>
      <c r="B284" s="238" t="n"/>
    </row>
    <row r="285" ht="15" customHeight="1" s="140">
      <c r="A285" s="238" t="n"/>
      <c r="B285" s="238" t="n"/>
    </row>
    <row r="286" ht="15" customHeight="1" s="140">
      <c r="A286" s="238" t="n"/>
      <c r="B286" s="238" t="n"/>
    </row>
    <row r="287" ht="15" customHeight="1" s="140">
      <c r="A287" s="238" t="n"/>
      <c r="B287" s="238" t="n"/>
    </row>
    <row r="288" ht="15" customHeight="1" s="140">
      <c r="A288" s="238" t="n"/>
      <c r="B288" s="238" t="n"/>
    </row>
    <row r="289" ht="15" customHeight="1" s="140">
      <c r="A289" s="238" t="n"/>
      <c r="B289" s="238" t="n"/>
    </row>
    <row r="290" ht="15" customHeight="1" s="140">
      <c r="A290" s="238" t="n"/>
      <c r="B290" s="238" t="n"/>
    </row>
    <row r="291" ht="15" customHeight="1" s="140">
      <c r="A291" s="238" t="n"/>
      <c r="B291" s="238" t="n"/>
    </row>
    <row r="292" ht="15" customHeight="1" s="140">
      <c r="A292" s="238" t="n"/>
      <c r="B292" s="238" t="n"/>
    </row>
    <row r="293" ht="15" customHeight="1" s="140">
      <c r="A293" s="238" t="n"/>
      <c r="B293" s="238" t="n"/>
    </row>
    <row r="294" ht="15" customHeight="1" s="140">
      <c r="A294" s="238" t="n"/>
      <c r="B294" s="238" t="n"/>
    </row>
    <row r="295" ht="15" customHeight="1" s="140">
      <c r="A295" s="238" t="n"/>
      <c r="B295" s="238" t="n"/>
    </row>
    <row r="296" ht="15" customHeight="1" s="140">
      <c r="A296" s="238" t="n"/>
      <c r="B296" s="238" t="n"/>
    </row>
    <row r="297" ht="15" customHeight="1" s="140">
      <c r="A297" s="238" t="n"/>
      <c r="B297" s="238" t="n"/>
    </row>
    <row r="298" ht="15" customHeight="1" s="140">
      <c r="A298" s="238" t="n"/>
      <c r="B298" s="238" t="n"/>
    </row>
    <row r="299" ht="15" customHeight="1" s="140">
      <c r="A299" s="238" t="n"/>
      <c r="B299" s="238" t="n"/>
    </row>
    <row r="300" ht="15" customHeight="1" s="140">
      <c r="A300" s="238" t="n"/>
      <c r="B300" s="238" t="n"/>
    </row>
    <row r="301" ht="15" customHeight="1" s="140">
      <c r="A301" s="238" t="n"/>
      <c r="B301" s="238" t="n"/>
    </row>
    <row r="302" ht="15" customHeight="1" s="140">
      <c r="A302" s="238" t="n"/>
      <c r="B302" s="238" t="n"/>
    </row>
    <row r="303" ht="15" customHeight="1" s="140">
      <c r="A303" s="238" t="n"/>
      <c r="B303" s="238" t="n"/>
    </row>
    <row r="304" ht="15" customHeight="1" s="140">
      <c r="A304" s="238" t="n"/>
      <c r="B304" s="238" t="n"/>
    </row>
    <row r="305" ht="15" customHeight="1" s="140">
      <c r="A305" s="238" t="n"/>
      <c r="B305" s="238" t="n"/>
    </row>
    <row r="306" ht="15" customHeight="1" s="140">
      <c r="A306" s="238" t="n"/>
      <c r="B306" s="238" t="n"/>
    </row>
    <row r="307" ht="15" customHeight="1" s="140">
      <c r="A307" s="238" t="n"/>
      <c r="B307" s="238" t="n"/>
    </row>
    <row r="308" ht="15" customHeight="1" s="140">
      <c r="A308" s="238" t="n"/>
      <c r="B308" s="238" t="n"/>
    </row>
    <row r="309" ht="15" customHeight="1" s="140">
      <c r="A309" s="238" t="n"/>
      <c r="B309" s="238" t="n"/>
    </row>
    <row r="310" ht="15" customHeight="1" s="140">
      <c r="A310" s="238" t="n"/>
      <c r="B310" s="238" t="n"/>
    </row>
    <row r="311" ht="15" customHeight="1" s="140">
      <c r="A311" s="238" t="n"/>
      <c r="B311" s="238" t="n"/>
    </row>
    <row r="312" ht="15" customHeight="1" s="140">
      <c r="A312" s="238" t="n"/>
      <c r="B312" s="238" t="n"/>
    </row>
    <row r="313" ht="15" customHeight="1" s="140">
      <c r="A313" s="238" t="n"/>
      <c r="B313" s="238" t="n"/>
    </row>
    <row r="314" ht="15" customHeight="1" s="140">
      <c r="A314" s="238" t="n"/>
      <c r="B314" s="238" t="n"/>
    </row>
    <row r="315" ht="15" customHeight="1" s="140">
      <c r="A315" s="238" t="n"/>
      <c r="B315" s="238" t="n"/>
    </row>
    <row r="316" ht="15" customHeight="1" s="140">
      <c r="A316" s="238" t="n"/>
      <c r="B316" s="238" t="n"/>
    </row>
    <row r="317" ht="15" customHeight="1" s="140">
      <c r="A317" s="238" t="n"/>
      <c r="B317" s="238" t="n"/>
    </row>
    <row r="318" ht="15" customHeight="1" s="140">
      <c r="A318" s="238" t="n"/>
      <c r="B318" s="238" t="n"/>
    </row>
    <row r="319" ht="15" customHeight="1" s="140">
      <c r="A319" s="238" t="n"/>
      <c r="B319" s="238" t="n"/>
    </row>
    <row r="320" ht="15" customHeight="1" s="140">
      <c r="A320" s="238" t="n"/>
      <c r="B320" s="238" t="n"/>
    </row>
    <row r="321" ht="15" customHeight="1" s="140">
      <c r="A321" s="238" t="n"/>
      <c r="B321" s="238" t="n"/>
    </row>
    <row r="322" ht="15" customHeight="1" s="140">
      <c r="A322" s="238" t="n"/>
      <c r="B322" s="238" t="n"/>
    </row>
    <row r="323" ht="15" customHeight="1" s="140">
      <c r="A323" s="238" t="n"/>
      <c r="B323" s="238" t="n"/>
    </row>
    <row r="324" ht="15" customHeight="1" s="140">
      <c r="A324" s="238" t="n"/>
      <c r="B324" s="238" t="n"/>
    </row>
    <row r="325" ht="15" customHeight="1" s="140">
      <c r="A325" s="238" t="n"/>
      <c r="B325" s="238" t="n"/>
    </row>
    <row r="326" ht="15" customHeight="1" s="140">
      <c r="A326" s="238" t="n"/>
      <c r="B326" s="238" t="n"/>
    </row>
    <row r="327" ht="15" customHeight="1" s="140">
      <c r="A327" s="238" t="n"/>
      <c r="B327" s="238" t="n"/>
    </row>
    <row r="328" ht="15" customHeight="1" s="140">
      <c r="A328" s="238" t="n"/>
      <c r="B328" s="238" t="n"/>
    </row>
    <row r="329" ht="15" customHeight="1" s="140">
      <c r="A329" s="238" t="n"/>
      <c r="B329" s="238" t="n"/>
    </row>
    <row r="330" ht="15" customHeight="1" s="140">
      <c r="A330" s="238" t="n"/>
      <c r="B330" s="238" t="n"/>
    </row>
    <row r="331" ht="15" customHeight="1" s="140">
      <c r="A331" s="238" t="n"/>
      <c r="B331" s="238" t="n"/>
    </row>
    <row r="332" ht="15" customHeight="1" s="140">
      <c r="A332" s="238" t="n"/>
      <c r="B332" s="238" t="n"/>
    </row>
    <row r="333" ht="15" customHeight="1" s="140">
      <c r="A333" s="238" t="n"/>
      <c r="B333" s="238" t="n"/>
    </row>
    <row r="334" ht="15" customHeight="1" s="140">
      <c r="A334" s="238" t="n"/>
      <c r="B334" s="238" t="n"/>
    </row>
    <row r="335" ht="15" customHeight="1" s="140">
      <c r="A335" s="238" t="n"/>
      <c r="B335" s="238" t="n"/>
    </row>
    <row r="336" ht="15" customHeight="1" s="140">
      <c r="A336" s="238" t="n"/>
      <c r="B336" s="238" t="n"/>
    </row>
    <row r="337" ht="15" customHeight="1" s="140">
      <c r="A337" s="238" t="n"/>
      <c r="B337" s="238" t="n"/>
    </row>
    <row r="338" ht="15" customHeight="1" s="140">
      <c r="A338" s="238" t="n"/>
      <c r="B338" s="238" t="n"/>
    </row>
    <row r="339" ht="15" customHeight="1" s="140">
      <c r="A339" s="238" t="n"/>
      <c r="B339" s="238" t="n"/>
    </row>
    <row r="340" ht="15" customHeight="1" s="140">
      <c r="A340" s="238" t="n"/>
      <c r="B340" s="238" t="n"/>
    </row>
    <row r="341" ht="15" customHeight="1" s="140">
      <c r="A341" s="238" t="n"/>
      <c r="B341" s="238" t="n"/>
    </row>
    <row r="342" ht="15" customHeight="1" s="140">
      <c r="A342" s="238" t="n"/>
      <c r="B342" s="238" t="n"/>
    </row>
    <row r="343" ht="15" customHeight="1" s="140">
      <c r="A343" s="238" t="n"/>
      <c r="B343" s="238" t="n"/>
    </row>
    <row r="344" ht="15" customHeight="1" s="140">
      <c r="A344" s="238" t="n"/>
      <c r="B344" s="238" t="n"/>
    </row>
    <row r="345" ht="15" customHeight="1" s="140">
      <c r="A345" s="238" t="n"/>
      <c r="B345" s="238" t="n"/>
    </row>
    <row r="346" ht="15" customHeight="1" s="140">
      <c r="A346" s="238" t="n"/>
      <c r="B346" s="238" t="n"/>
    </row>
    <row r="347" ht="15" customHeight="1" s="140">
      <c r="A347" s="238" t="n"/>
      <c r="B347" s="238" t="n"/>
    </row>
    <row r="348" ht="15" customHeight="1" s="140">
      <c r="A348" s="238" t="n"/>
      <c r="B348" s="238" t="n"/>
    </row>
    <row r="349" ht="15" customHeight="1" s="140">
      <c r="A349" s="238" t="n"/>
      <c r="B349" s="238" t="n"/>
    </row>
    <row r="350" ht="15" customHeight="1" s="140">
      <c r="A350" s="238" t="n"/>
      <c r="B350" s="238" t="n"/>
    </row>
    <row r="351" ht="15" customHeight="1" s="140">
      <c r="A351" s="238" t="n"/>
      <c r="B351" s="238" t="n"/>
    </row>
    <row r="352" ht="15" customHeight="1" s="140">
      <c r="A352" s="238" t="n"/>
      <c r="B352" s="238" t="n"/>
    </row>
    <row r="353" ht="15" customHeight="1" s="140">
      <c r="A353" s="238" t="n"/>
      <c r="B353" s="238" t="n"/>
    </row>
    <row r="354" ht="15" customHeight="1" s="140">
      <c r="A354" s="238" t="n"/>
      <c r="B354" s="238" t="n"/>
    </row>
    <row r="355" ht="15" customHeight="1" s="140">
      <c r="A355" s="238" t="n"/>
      <c r="B355" s="238" t="n"/>
    </row>
    <row r="356" ht="15" customHeight="1" s="140">
      <c r="A356" s="238" t="n"/>
      <c r="B356" s="238" t="n"/>
    </row>
    <row r="357" ht="15" customHeight="1" s="140">
      <c r="A357" s="238" t="n"/>
      <c r="B357" s="238" t="n"/>
    </row>
    <row r="358" ht="15" customHeight="1" s="140">
      <c r="A358" s="238" t="n"/>
      <c r="B358" s="238" t="n"/>
    </row>
    <row r="359" ht="15" customHeight="1" s="140">
      <c r="A359" s="238" t="n"/>
      <c r="B359" s="238" t="n"/>
    </row>
    <row r="360" ht="15" customHeight="1" s="140">
      <c r="A360" s="238" t="n"/>
      <c r="B360" s="238" t="n"/>
    </row>
    <row r="361" ht="15" customHeight="1" s="140">
      <c r="A361" s="238" t="n"/>
      <c r="B361" s="238" t="n"/>
    </row>
    <row r="362" ht="15" customHeight="1" s="140">
      <c r="A362" s="238" t="n"/>
      <c r="B362" s="238" t="n"/>
    </row>
    <row r="363" ht="15" customHeight="1" s="140">
      <c r="A363" s="238" t="n"/>
      <c r="B363" s="238" t="n"/>
    </row>
    <row r="364" ht="15" customHeight="1" s="140">
      <c r="A364" s="238" t="n"/>
      <c r="B364" s="238" t="n"/>
    </row>
    <row r="365" ht="15" customHeight="1" s="140">
      <c r="A365" s="238" t="n"/>
      <c r="B365" s="238" t="n"/>
    </row>
    <row r="366" ht="15" customHeight="1" s="140">
      <c r="A366" s="238" t="n"/>
      <c r="B366" s="238" t="n"/>
    </row>
    <row r="367" ht="15" customHeight="1" s="140">
      <c r="A367" s="238" t="n"/>
      <c r="B367" s="238" t="n"/>
    </row>
    <row r="368" ht="15" customHeight="1" s="140">
      <c r="A368" s="238" t="n"/>
      <c r="B368" s="238" t="n"/>
    </row>
    <row r="369" ht="15" customHeight="1" s="140">
      <c r="A369" s="238" t="n"/>
      <c r="B369" s="238" t="n"/>
    </row>
    <row r="370" ht="15" customHeight="1" s="140">
      <c r="A370" s="238" t="n"/>
      <c r="B370" s="238" t="n"/>
    </row>
    <row r="371" ht="15" customHeight="1" s="140">
      <c r="A371" s="238" t="n"/>
      <c r="B371" s="238" t="n"/>
    </row>
    <row r="372" ht="15" customHeight="1" s="140">
      <c r="A372" s="238" t="n"/>
      <c r="B372" s="238" t="n"/>
    </row>
    <row r="373" ht="15" customHeight="1" s="140">
      <c r="A373" s="238" t="n"/>
      <c r="B373" s="238" t="n"/>
    </row>
    <row r="374" ht="15" customHeight="1" s="140">
      <c r="A374" s="238" t="n"/>
      <c r="B374" s="238" t="n"/>
    </row>
    <row r="375" ht="15" customHeight="1" s="140">
      <c r="A375" s="238" t="n"/>
      <c r="B375" s="238" t="n"/>
    </row>
    <row r="376" ht="15" customHeight="1" s="140">
      <c r="A376" s="238" t="n"/>
      <c r="B376" s="238" t="n"/>
    </row>
    <row r="377" ht="15" customHeight="1" s="140">
      <c r="A377" s="238" t="n"/>
      <c r="B377" s="238" t="n"/>
    </row>
    <row r="378" ht="15" customHeight="1" s="140">
      <c r="A378" s="238" t="n"/>
      <c r="B378" s="238" t="n"/>
    </row>
    <row r="379" ht="15" customHeight="1" s="140">
      <c r="A379" s="238" t="n"/>
      <c r="B379" s="238" t="n"/>
    </row>
    <row r="380" ht="15" customHeight="1" s="140">
      <c r="A380" s="238" t="n"/>
      <c r="B380" s="238" t="n"/>
    </row>
    <row r="381" ht="15" customHeight="1" s="140">
      <c r="A381" s="238" t="n"/>
      <c r="B381" s="238" t="n"/>
    </row>
    <row r="382" ht="15" customHeight="1" s="140">
      <c r="A382" s="238" t="n"/>
      <c r="B382" s="238" t="n"/>
    </row>
    <row r="383" ht="15" customHeight="1" s="140">
      <c r="A383" s="238" t="n"/>
      <c r="B383" s="238" t="n"/>
    </row>
    <row r="384" ht="15" customHeight="1" s="140">
      <c r="A384" s="238" t="n"/>
      <c r="B384" s="238" t="n"/>
    </row>
    <row r="385" ht="15" customHeight="1" s="140">
      <c r="A385" s="238" t="n"/>
      <c r="B385" s="238" t="n"/>
    </row>
    <row r="386" ht="15" customHeight="1" s="140">
      <c r="A386" s="238" t="n"/>
      <c r="B386" s="238" t="n"/>
    </row>
    <row r="387" ht="15" customHeight="1" s="140">
      <c r="A387" s="238" t="n"/>
      <c r="B387" s="238" t="n"/>
    </row>
    <row r="388" ht="15" customHeight="1" s="140">
      <c r="A388" s="238" t="n"/>
      <c r="B388" s="238" t="n"/>
    </row>
    <row r="389" ht="15" customHeight="1" s="140">
      <c r="A389" s="238" t="n"/>
      <c r="B389" s="238" t="n"/>
    </row>
    <row r="390" ht="15" customHeight="1" s="140">
      <c r="A390" s="238" t="n"/>
      <c r="B390" s="238" t="n"/>
    </row>
    <row r="391" ht="15" customHeight="1" s="140">
      <c r="A391" s="238" t="n"/>
      <c r="B391" s="238" t="n"/>
    </row>
    <row r="392" ht="15" customHeight="1" s="140">
      <c r="A392" s="238" t="n"/>
      <c r="B392" s="238" t="n"/>
    </row>
    <row r="393" ht="15" customHeight="1" s="140">
      <c r="A393" s="238" t="n"/>
      <c r="B393" s="238" t="n"/>
    </row>
    <row r="394" ht="15" customHeight="1" s="140">
      <c r="A394" s="238" t="n"/>
      <c r="B394" s="238" t="n"/>
    </row>
    <row r="395" ht="15" customHeight="1" s="140">
      <c r="A395" s="238" t="n"/>
      <c r="B395" s="238" t="n"/>
    </row>
    <row r="396" ht="15" customHeight="1" s="140">
      <c r="A396" s="238" t="n"/>
      <c r="B396" s="238" t="n"/>
    </row>
    <row r="397" ht="15" customHeight="1" s="140">
      <c r="A397" s="238" t="n"/>
      <c r="B397" s="238" t="n"/>
    </row>
    <row r="398" ht="15" customHeight="1" s="140">
      <c r="A398" s="238" t="n"/>
      <c r="B398" s="238" t="n"/>
    </row>
    <row r="399" ht="15" customHeight="1" s="140">
      <c r="A399" s="238" t="n"/>
      <c r="B399" s="238" t="n"/>
    </row>
    <row r="400" ht="15" customHeight="1" s="140">
      <c r="A400" s="238" t="n"/>
      <c r="B400" s="238" t="n"/>
    </row>
    <row r="401" ht="15" customHeight="1" s="140">
      <c r="A401" s="238" t="n"/>
      <c r="B401" s="238" t="n"/>
    </row>
    <row r="402" ht="15" customHeight="1" s="140">
      <c r="A402" s="238" t="n"/>
      <c r="B402" s="238" t="n"/>
    </row>
    <row r="403" ht="15" customHeight="1" s="140">
      <c r="A403" s="238" t="n"/>
      <c r="B403" s="238" t="n"/>
    </row>
    <row r="404" ht="15" customHeight="1" s="140">
      <c r="A404" s="238" t="n"/>
      <c r="B404" s="238" t="n"/>
    </row>
    <row r="405" ht="15" customHeight="1" s="140">
      <c r="A405" s="238" t="n"/>
      <c r="B405" s="238" t="n"/>
    </row>
    <row r="406" ht="15" customHeight="1" s="140">
      <c r="A406" s="238" t="n"/>
      <c r="B406" s="238" t="n"/>
    </row>
    <row r="407" ht="15" customHeight="1" s="140">
      <c r="A407" s="238" t="n"/>
      <c r="B407" s="238" t="n"/>
    </row>
    <row r="408" ht="15" customHeight="1" s="140">
      <c r="A408" s="238" t="n"/>
      <c r="B408" s="238" t="n"/>
    </row>
    <row r="409" ht="15" customHeight="1" s="140">
      <c r="A409" s="238" t="n"/>
      <c r="B409" s="238" t="n"/>
    </row>
    <row r="410" ht="15" customHeight="1" s="140">
      <c r="A410" s="238" t="n"/>
      <c r="B410" s="238" t="n"/>
    </row>
    <row r="411" ht="15" customHeight="1" s="140">
      <c r="A411" s="238" t="n"/>
      <c r="B411" s="238" t="n"/>
    </row>
    <row r="412" ht="15" customHeight="1" s="140">
      <c r="A412" s="238" t="n"/>
      <c r="B412" s="238" t="n"/>
    </row>
    <row r="413" ht="15" customHeight="1" s="140">
      <c r="A413" s="238" t="n"/>
      <c r="B413" s="238" t="n"/>
    </row>
    <row r="414" ht="15" customHeight="1" s="140">
      <c r="A414" s="238" t="n"/>
      <c r="B414" s="238" t="n"/>
    </row>
    <row r="415" ht="15" customHeight="1" s="140">
      <c r="A415" s="238" t="n"/>
      <c r="B415" s="238" t="n"/>
    </row>
    <row r="416" ht="15" customHeight="1" s="140">
      <c r="A416" s="238" t="n"/>
      <c r="B416" s="238" t="n"/>
    </row>
    <row r="417" ht="15" customHeight="1" s="140">
      <c r="A417" s="238" t="n"/>
      <c r="B417" s="238" t="n"/>
    </row>
    <row r="418" ht="15" customHeight="1" s="140">
      <c r="A418" s="238" t="n"/>
      <c r="B418" s="238" t="n"/>
    </row>
    <row r="419" ht="15" customHeight="1" s="140">
      <c r="A419" s="238" t="n"/>
      <c r="B419" s="238" t="n"/>
    </row>
    <row r="420" ht="15" customHeight="1" s="140">
      <c r="A420" s="238" t="n"/>
      <c r="B420" s="238" t="n"/>
    </row>
    <row r="421" ht="15" customHeight="1" s="140">
      <c r="A421" s="238" t="n"/>
      <c r="B421" s="238" t="n"/>
    </row>
    <row r="422" ht="15" customHeight="1" s="140">
      <c r="A422" s="238" t="n"/>
      <c r="B422" s="238" t="n"/>
    </row>
    <row r="423" ht="15" customHeight="1" s="140">
      <c r="A423" s="238" t="n"/>
      <c r="B423" s="238" t="n"/>
    </row>
    <row r="424" ht="15" customHeight="1" s="140">
      <c r="A424" s="238" t="n"/>
      <c r="B424" s="238" t="n"/>
    </row>
    <row r="425" ht="15" customHeight="1" s="140">
      <c r="A425" s="238" t="n"/>
      <c r="B425" s="238" t="n"/>
    </row>
    <row r="426" ht="15" customHeight="1" s="140">
      <c r="A426" s="238" t="n"/>
      <c r="B426" s="238" t="n"/>
    </row>
    <row r="427" ht="15" customHeight="1" s="140">
      <c r="A427" s="238" t="n"/>
      <c r="B427" s="238" t="n"/>
    </row>
    <row r="428" ht="15" customHeight="1" s="140">
      <c r="A428" s="238" t="n"/>
      <c r="B428" s="238" t="n"/>
    </row>
    <row r="429" ht="15" customHeight="1" s="140">
      <c r="A429" s="238" t="n"/>
      <c r="B429" s="238" t="n"/>
    </row>
    <row r="430" ht="15" customHeight="1" s="140">
      <c r="A430" s="238" t="n"/>
      <c r="B430" s="238" t="n"/>
    </row>
    <row r="431" ht="15" customHeight="1" s="140">
      <c r="A431" s="238" t="n"/>
      <c r="B431" s="238" t="n"/>
    </row>
    <row r="432" ht="15" customHeight="1" s="140">
      <c r="A432" s="238" t="n"/>
      <c r="B432" s="238" t="n"/>
    </row>
    <row r="433" ht="15" customHeight="1" s="140">
      <c r="A433" s="238" t="n"/>
      <c r="B433" s="238" t="n"/>
    </row>
    <row r="434" ht="15" customHeight="1" s="140">
      <c r="A434" s="238" t="n"/>
      <c r="B434" s="238" t="n"/>
    </row>
    <row r="435" ht="15" customHeight="1" s="140">
      <c r="A435" s="238" t="n"/>
      <c r="B435" s="238" t="n"/>
    </row>
    <row r="436" ht="15" customHeight="1" s="140">
      <c r="A436" s="238" t="n"/>
      <c r="B436" s="238" t="n"/>
    </row>
    <row r="437" ht="15" customHeight="1" s="140">
      <c r="A437" s="238" t="n"/>
      <c r="B437" s="238" t="n"/>
    </row>
    <row r="438" ht="15" customHeight="1" s="140">
      <c r="A438" s="238" t="n"/>
      <c r="B438" s="238" t="n"/>
    </row>
    <row r="439" ht="15" customHeight="1" s="140">
      <c r="A439" s="238" t="n"/>
      <c r="B439" s="238" t="n"/>
    </row>
    <row r="440" ht="15" customHeight="1" s="140">
      <c r="A440" s="238" t="n"/>
      <c r="B440" s="238" t="n"/>
    </row>
    <row r="441" ht="15" customHeight="1" s="140">
      <c r="A441" s="238" t="n"/>
      <c r="B441" s="238" t="n"/>
    </row>
    <row r="442" ht="15" customHeight="1" s="140">
      <c r="A442" s="238" t="n"/>
      <c r="B442" s="238" t="n"/>
    </row>
    <row r="443" ht="15" customHeight="1" s="140">
      <c r="A443" s="238" t="n"/>
      <c r="B443" s="238" t="n"/>
    </row>
    <row r="444" ht="15" customHeight="1" s="140">
      <c r="A444" s="238" t="n"/>
      <c r="B444" s="238" t="n"/>
    </row>
    <row r="445" ht="15" customHeight="1" s="140">
      <c r="A445" s="238" t="n"/>
      <c r="B445" s="238" t="n"/>
    </row>
    <row r="446" ht="15" customHeight="1" s="140">
      <c r="A446" s="238" t="n"/>
      <c r="B446" s="238" t="n"/>
    </row>
    <row r="447" ht="15" customHeight="1" s="140">
      <c r="A447" s="238" t="n"/>
      <c r="B447" s="238" t="n"/>
    </row>
    <row r="448" ht="15" customHeight="1" s="140">
      <c r="A448" s="238" t="n"/>
      <c r="B448" s="238" t="n"/>
    </row>
    <row r="449" ht="15" customHeight="1" s="140">
      <c r="A449" s="238" t="n"/>
      <c r="B449" s="238" t="n"/>
    </row>
    <row r="450" ht="15" customHeight="1" s="140">
      <c r="A450" s="238" t="n"/>
      <c r="B450" s="238" t="n"/>
    </row>
    <row r="451" ht="15" customHeight="1" s="140">
      <c r="A451" s="238" t="n"/>
      <c r="B451" s="238" t="n"/>
    </row>
    <row r="452" ht="15" customHeight="1" s="140">
      <c r="A452" s="238" t="n"/>
      <c r="B452" s="238" t="n"/>
    </row>
    <row r="453" ht="15" customHeight="1" s="140">
      <c r="A453" s="238" t="n"/>
      <c r="B453" s="238" t="n"/>
    </row>
    <row r="454" ht="15" customHeight="1" s="140">
      <c r="A454" s="238" t="n"/>
      <c r="B454" s="238" t="n"/>
    </row>
    <row r="455" ht="15" customHeight="1" s="140">
      <c r="A455" s="238" t="n"/>
      <c r="B455" s="238" t="n"/>
    </row>
    <row r="456" ht="15" customHeight="1" s="140">
      <c r="A456" s="238" t="n"/>
      <c r="B456" s="238" t="n"/>
    </row>
    <row r="457" ht="15" customHeight="1" s="140">
      <c r="A457" s="238" t="n"/>
      <c r="B457" s="238" t="n"/>
    </row>
    <row r="458" ht="15" customHeight="1" s="140">
      <c r="A458" s="238" t="n"/>
      <c r="B458" s="238" t="n"/>
    </row>
    <row r="459" ht="15" customHeight="1" s="140">
      <c r="A459" s="238" t="n"/>
      <c r="B459" s="238" t="n"/>
    </row>
    <row r="460" ht="15" customHeight="1" s="140">
      <c r="A460" s="238" t="n"/>
      <c r="B460" s="238" t="n"/>
    </row>
    <row r="461" ht="15" customHeight="1" s="140">
      <c r="A461" s="238" t="n"/>
      <c r="B461" s="238" t="n"/>
    </row>
    <row r="462" ht="15" customHeight="1" s="140">
      <c r="A462" s="238" t="n"/>
      <c r="B462" s="238" t="n"/>
    </row>
    <row r="463" ht="15" customHeight="1" s="140">
      <c r="A463" s="238" t="n"/>
      <c r="B463" s="238" t="n"/>
    </row>
    <row r="464" ht="15" customHeight="1" s="140">
      <c r="A464" s="238" t="n"/>
      <c r="B464" s="238" t="n"/>
    </row>
    <row r="465" ht="15" customHeight="1" s="140">
      <c r="A465" s="238" t="n"/>
      <c r="B465" s="238" t="n"/>
    </row>
    <row r="466" ht="15" customHeight="1" s="140">
      <c r="A466" s="238" t="n"/>
      <c r="B466" s="238" t="n"/>
    </row>
    <row r="467" ht="15" customHeight="1" s="140">
      <c r="A467" s="238" t="n"/>
      <c r="B467" s="238" t="n"/>
    </row>
    <row r="468" ht="15" customHeight="1" s="140">
      <c r="A468" s="238" t="n"/>
      <c r="B468" s="238" t="n"/>
    </row>
    <row r="469" ht="15" customHeight="1" s="140">
      <c r="A469" s="238" t="n"/>
      <c r="B469" s="238" t="n"/>
    </row>
    <row r="470" ht="15" customHeight="1" s="140">
      <c r="A470" s="238" t="n"/>
      <c r="B470" s="238" t="n"/>
    </row>
    <row r="471" ht="15" customHeight="1" s="140">
      <c r="A471" s="238" t="n"/>
      <c r="B471" s="238" t="n"/>
    </row>
    <row r="472" ht="15" customHeight="1" s="140">
      <c r="A472" s="238" t="n"/>
      <c r="B472" s="238" t="n"/>
    </row>
    <row r="473" ht="15" customHeight="1" s="140">
      <c r="A473" s="238" t="n"/>
      <c r="B473" s="238" t="n"/>
    </row>
    <row r="474" ht="15" customHeight="1" s="140">
      <c r="A474" s="238" t="n"/>
      <c r="B474" s="238" t="n"/>
    </row>
    <row r="475" ht="15" customHeight="1" s="140">
      <c r="A475" s="238" t="n"/>
      <c r="B475" s="238" t="n"/>
    </row>
    <row r="476" ht="15" customHeight="1" s="140">
      <c r="A476" s="238" t="n"/>
      <c r="B476" s="238" t="n"/>
    </row>
    <row r="477" ht="15" customHeight="1" s="140">
      <c r="A477" s="238" t="n"/>
      <c r="B477" s="238" t="n"/>
    </row>
    <row r="478" ht="15" customHeight="1" s="140">
      <c r="A478" s="238" t="n"/>
      <c r="B478" s="238" t="n"/>
    </row>
    <row r="479" ht="15" customHeight="1" s="140">
      <c r="A479" s="238" t="n"/>
      <c r="B479" s="238" t="n"/>
    </row>
    <row r="480" ht="15" customHeight="1" s="140">
      <c r="A480" s="238" t="n"/>
      <c r="B480" s="238" t="n"/>
    </row>
    <row r="481" ht="15" customHeight="1" s="140">
      <c r="A481" s="238" t="n"/>
      <c r="B481" s="238" t="n"/>
    </row>
    <row r="482" ht="15" customHeight="1" s="140">
      <c r="A482" s="238" t="n"/>
      <c r="B482" s="238" t="n"/>
    </row>
    <row r="483" ht="15" customHeight="1" s="140">
      <c r="A483" s="238" t="n"/>
      <c r="B483" s="238" t="n"/>
    </row>
    <row r="484" ht="15" customHeight="1" s="140">
      <c r="A484" s="238" t="n"/>
      <c r="B484" s="238" t="n"/>
    </row>
    <row r="485" ht="15" customHeight="1" s="140">
      <c r="A485" s="238" t="n"/>
      <c r="B485" s="238" t="n"/>
    </row>
    <row r="486" ht="15" customHeight="1" s="140">
      <c r="A486" s="238" t="n"/>
      <c r="B486" s="238" t="n"/>
    </row>
    <row r="487" ht="15" customHeight="1" s="140">
      <c r="A487" s="238" t="n"/>
      <c r="B487" s="238" t="n"/>
    </row>
    <row r="488" ht="15" customHeight="1" s="140">
      <c r="A488" s="238" t="n"/>
      <c r="B488" s="238" t="n"/>
    </row>
    <row r="489" ht="15" customHeight="1" s="140">
      <c r="A489" s="238" t="n"/>
      <c r="B489" s="238" t="n"/>
    </row>
    <row r="490" ht="15" customHeight="1" s="140">
      <c r="A490" s="238" t="n"/>
      <c r="B490" s="238" t="n"/>
    </row>
    <row r="491" ht="15" customHeight="1" s="140">
      <c r="A491" s="238" t="n"/>
      <c r="B491" s="238" t="n"/>
    </row>
    <row r="492" ht="15" customHeight="1" s="140">
      <c r="A492" s="238" t="n"/>
      <c r="B492" s="238" t="n"/>
    </row>
    <row r="493" ht="15" customHeight="1" s="140">
      <c r="A493" s="238" t="n"/>
      <c r="B493" s="238" t="n"/>
    </row>
    <row r="494" ht="15" customHeight="1" s="140">
      <c r="A494" s="238" t="n"/>
      <c r="B494" s="238" t="n"/>
    </row>
    <row r="495" ht="15" customHeight="1" s="140">
      <c r="A495" s="238" t="n"/>
      <c r="B495" s="238" t="n"/>
    </row>
    <row r="496" ht="15" customHeight="1" s="140">
      <c r="A496" s="238" t="n"/>
      <c r="B496" s="238" t="n"/>
    </row>
    <row r="497" ht="15" customHeight="1" s="140">
      <c r="A497" s="238" t="n"/>
      <c r="B497" s="238" t="n"/>
    </row>
    <row r="498" ht="15" customHeight="1" s="140">
      <c r="A498" s="238" t="n"/>
      <c r="B498" s="238" t="n"/>
    </row>
    <row r="499" ht="15" customHeight="1" s="140">
      <c r="A499" s="238" t="n"/>
      <c r="B499" s="238" t="n"/>
    </row>
    <row r="500" ht="15" customHeight="1" s="140">
      <c r="A500" s="238" t="n"/>
      <c r="B500" s="238" t="n"/>
    </row>
    <row r="501" ht="15" customHeight="1" s="140">
      <c r="A501" s="238" t="n"/>
      <c r="B501" s="238" t="n"/>
    </row>
    <row r="502" ht="15" customHeight="1" s="140">
      <c r="A502" s="238" t="n"/>
      <c r="B502" s="238" t="n"/>
    </row>
    <row r="503" ht="15" customHeight="1" s="140">
      <c r="A503" s="238" t="n"/>
      <c r="B503" s="238" t="n"/>
    </row>
    <row r="504" ht="15" customHeight="1" s="140">
      <c r="A504" s="238" t="n"/>
      <c r="B504" s="238" t="n"/>
    </row>
    <row r="505" ht="15" customHeight="1" s="140">
      <c r="A505" s="238" t="n"/>
      <c r="B505" s="238" t="n"/>
    </row>
    <row r="506" ht="15" customHeight="1" s="140">
      <c r="A506" s="238" t="n"/>
      <c r="B506" s="238" t="n"/>
    </row>
    <row r="507" ht="15" customHeight="1" s="140">
      <c r="A507" s="238" t="n"/>
      <c r="B507" s="238" t="n"/>
    </row>
    <row r="508" ht="15" customHeight="1" s="140">
      <c r="A508" s="238" t="n"/>
      <c r="B508" s="238" t="n"/>
    </row>
    <row r="509" ht="15" customHeight="1" s="140">
      <c r="A509" s="238" t="n"/>
      <c r="B509" s="238" t="n"/>
    </row>
    <row r="510" ht="15" customHeight="1" s="140">
      <c r="A510" s="238" t="n"/>
      <c r="B510" s="238" t="n"/>
    </row>
    <row r="511" ht="15" customHeight="1" s="140">
      <c r="A511" s="238" t="n"/>
      <c r="B511" s="238" t="n"/>
    </row>
    <row r="512" ht="15" customHeight="1" s="140">
      <c r="A512" s="238" t="n"/>
      <c r="B512" s="238" t="n"/>
    </row>
    <row r="513" ht="15" customHeight="1" s="140">
      <c r="A513" s="238" t="n"/>
      <c r="B513" s="238" t="n"/>
    </row>
    <row r="514" ht="15" customHeight="1" s="140">
      <c r="A514" s="238" t="n"/>
      <c r="B514" s="238" t="n"/>
    </row>
    <row r="515" ht="15" customHeight="1" s="140">
      <c r="A515" s="238" t="n"/>
      <c r="B515" s="238" t="n"/>
    </row>
    <row r="516" ht="15" customHeight="1" s="140">
      <c r="A516" s="238" t="n"/>
      <c r="B516" s="238" t="n"/>
    </row>
    <row r="517" ht="15" customHeight="1" s="140">
      <c r="A517" s="238" t="n"/>
      <c r="B517" s="238" t="n"/>
    </row>
    <row r="518" ht="15" customHeight="1" s="140">
      <c r="A518" s="238" t="n"/>
      <c r="B518" s="238" t="n"/>
    </row>
    <row r="519" ht="15" customHeight="1" s="140">
      <c r="A519" s="238" t="n"/>
      <c r="B519" s="238" t="n"/>
    </row>
    <row r="520" ht="15" customHeight="1" s="140">
      <c r="A520" s="238" t="n"/>
      <c r="B520" s="238" t="n"/>
    </row>
    <row r="521" ht="15" customHeight="1" s="140">
      <c r="A521" s="238" t="n"/>
      <c r="B521" s="238" t="n"/>
    </row>
    <row r="522" ht="15" customHeight="1" s="140">
      <c r="A522" s="238" t="n"/>
      <c r="B522" s="238" t="n"/>
    </row>
    <row r="523" ht="15" customHeight="1" s="140">
      <c r="A523" s="238" t="n"/>
      <c r="B523" s="238" t="n"/>
    </row>
    <row r="524" ht="15" customHeight="1" s="140">
      <c r="A524" s="238" t="n"/>
      <c r="B524" s="238" t="n"/>
    </row>
    <row r="525" ht="15" customHeight="1" s="140">
      <c r="A525" s="238" t="n"/>
      <c r="B525" s="238" t="n"/>
    </row>
    <row r="526" ht="15" customHeight="1" s="140">
      <c r="A526" s="238" t="n"/>
      <c r="B526" s="238" t="n"/>
    </row>
    <row r="527" ht="15" customHeight="1" s="140">
      <c r="A527" s="238" t="n"/>
      <c r="B527" s="238" t="n"/>
    </row>
    <row r="528" ht="15" customHeight="1" s="140">
      <c r="A528" s="238" t="n"/>
      <c r="B528" s="238" t="n"/>
    </row>
    <row r="529" ht="15" customHeight="1" s="140">
      <c r="A529" s="238" t="n"/>
      <c r="B529" s="238" t="n"/>
    </row>
    <row r="530" ht="15" customHeight="1" s="140">
      <c r="A530" s="238" t="n"/>
      <c r="B530" s="238" t="n"/>
    </row>
    <row r="531" ht="15" customHeight="1" s="140">
      <c r="A531" s="238" t="n"/>
      <c r="B531" s="238" t="n"/>
    </row>
    <row r="532" ht="15" customHeight="1" s="140">
      <c r="A532" s="238" t="n"/>
      <c r="B532" s="238" t="n"/>
    </row>
    <row r="533" ht="15" customHeight="1" s="140">
      <c r="A533" s="238" t="n"/>
      <c r="B533" s="238" t="n"/>
    </row>
    <row r="534" ht="15" customHeight="1" s="140">
      <c r="A534" s="238" t="n"/>
      <c r="B534" s="238" t="n"/>
    </row>
    <row r="535" ht="15" customHeight="1" s="140">
      <c r="A535" s="238" t="n"/>
      <c r="B535" s="238" t="n"/>
    </row>
    <row r="536" ht="15" customHeight="1" s="140">
      <c r="A536" s="238" t="n"/>
      <c r="B536" s="238" t="n"/>
    </row>
    <row r="537" ht="15" customHeight="1" s="140">
      <c r="A537" s="238" t="n"/>
      <c r="B537" s="238" t="n"/>
    </row>
    <row r="538" ht="15" customHeight="1" s="140">
      <c r="A538" s="238" t="n"/>
      <c r="B538" s="238" t="n"/>
    </row>
    <row r="539" ht="15" customHeight="1" s="140">
      <c r="A539" s="238" t="n"/>
      <c r="B539" s="238" t="n"/>
    </row>
    <row r="540" ht="15" customHeight="1" s="140">
      <c r="A540" s="238" t="n"/>
      <c r="B540" s="238" t="n"/>
    </row>
    <row r="541" ht="15" customHeight="1" s="140">
      <c r="A541" s="238" t="n"/>
      <c r="B541" s="238" t="n"/>
    </row>
    <row r="542" ht="15" customHeight="1" s="140">
      <c r="A542" s="238" t="n"/>
      <c r="B542" s="238" t="n"/>
    </row>
    <row r="543" ht="15" customHeight="1" s="140">
      <c r="A543" s="238" t="n"/>
      <c r="B543" s="238" t="n"/>
    </row>
    <row r="544" ht="15" customHeight="1" s="140">
      <c r="A544" s="238" t="n"/>
      <c r="B544" s="238" t="n"/>
    </row>
    <row r="545" ht="15" customHeight="1" s="140">
      <c r="A545" s="238" t="n"/>
      <c r="B545" s="238" t="n"/>
    </row>
    <row r="546" ht="15" customHeight="1" s="140">
      <c r="A546" s="238" t="n"/>
      <c r="B546" s="238" t="n"/>
    </row>
    <row r="547" ht="15" customHeight="1" s="140">
      <c r="A547" s="238" t="n"/>
      <c r="B547" s="238" t="n"/>
    </row>
    <row r="548" ht="15" customHeight="1" s="140">
      <c r="A548" s="238" t="n"/>
      <c r="B548" s="238" t="n"/>
    </row>
    <row r="549" ht="15" customHeight="1" s="140">
      <c r="A549" s="238" t="n"/>
      <c r="B549" s="238" t="n"/>
    </row>
    <row r="550" ht="15" customHeight="1" s="140">
      <c r="A550" s="238" t="n"/>
      <c r="B550" s="238" t="n"/>
    </row>
    <row r="551" ht="15" customHeight="1" s="140">
      <c r="A551" s="238" t="n"/>
      <c r="B551" s="238" t="n"/>
    </row>
    <row r="552" ht="15" customHeight="1" s="140">
      <c r="A552" s="238" t="n"/>
      <c r="B552" s="238" t="n"/>
    </row>
    <row r="553" ht="15" customHeight="1" s="140">
      <c r="A553" s="238" t="n"/>
      <c r="B553" s="238" t="n"/>
    </row>
    <row r="554" ht="15" customHeight="1" s="140">
      <c r="A554" s="238" t="n"/>
      <c r="B554" s="238" t="n"/>
    </row>
    <row r="555" ht="15" customHeight="1" s="140">
      <c r="A555" s="238" t="n"/>
      <c r="B555" s="238" t="n"/>
    </row>
    <row r="556" ht="15" customHeight="1" s="140">
      <c r="A556" s="238" t="n"/>
      <c r="B556" s="238" t="n"/>
    </row>
    <row r="557" ht="15" customHeight="1" s="140">
      <c r="A557" s="238" t="n"/>
      <c r="B557" s="238" t="n"/>
    </row>
    <row r="558" ht="15" customHeight="1" s="140">
      <c r="A558" s="238" t="n"/>
      <c r="B558" s="238" t="n"/>
    </row>
    <row r="559" ht="15" customHeight="1" s="140">
      <c r="A559" s="238" t="n"/>
      <c r="B559" s="238" t="n"/>
    </row>
    <row r="560" ht="15" customHeight="1" s="140">
      <c r="A560" s="238" t="n"/>
      <c r="B560" s="238" t="n"/>
    </row>
    <row r="561" ht="15" customHeight="1" s="140">
      <c r="A561" s="238" t="n"/>
      <c r="B561" s="238" t="n"/>
    </row>
    <row r="562" ht="15" customHeight="1" s="140">
      <c r="A562" s="238" t="n"/>
      <c r="B562" s="238" t="n"/>
    </row>
    <row r="563" ht="15" customHeight="1" s="140">
      <c r="A563" s="238" t="n"/>
      <c r="B563" s="238" t="n"/>
    </row>
    <row r="564" ht="15" customHeight="1" s="140">
      <c r="A564" s="238" t="n"/>
      <c r="B564" s="238" t="n"/>
    </row>
    <row r="565" ht="15" customHeight="1" s="140">
      <c r="A565" s="238" t="n"/>
      <c r="B565" s="238" t="n"/>
    </row>
    <row r="566" ht="15" customHeight="1" s="140">
      <c r="A566" s="238" t="n"/>
      <c r="B566" s="238" t="n"/>
    </row>
    <row r="567" ht="15" customHeight="1" s="140">
      <c r="A567" s="238" t="n"/>
      <c r="B567" s="238" t="n"/>
    </row>
    <row r="568" ht="15" customHeight="1" s="140">
      <c r="A568" s="238" t="n"/>
      <c r="B568" s="238" t="n"/>
    </row>
    <row r="569" ht="15" customHeight="1" s="140">
      <c r="A569" s="238" t="n"/>
      <c r="B569" s="238" t="n"/>
    </row>
    <row r="570" ht="15" customHeight="1" s="140">
      <c r="A570" s="238" t="n"/>
      <c r="B570" s="238" t="n"/>
    </row>
    <row r="571" ht="15" customHeight="1" s="140">
      <c r="A571" s="238" t="n"/>
      <c r="B571" s="238" t="n"/>
    </row>
    <row r="572" ht="15" customHeight="1" s="140">
      <c r="A572" s="238" t="n"/>
      <c r="B572" s="238" t="n"/>
    </row>
    <row r="573" ht="15" customHeight="1" s="140">
      <c r="A573" s="238" t="n"/>
      <c r="B573" s="238" t="n"/>
    </row>
    <row r="574" ht="15" customHeight="1" s="140">
      <c r="A574" s="238" t="n"/>
      <c r="B574" s="238" t="n"/>
    </row>
    <row r="575" ht="15" customHeight="1" s="140">
      <c r="A575" s="238" t="n"/>
      <c r="B575" s="238" t="n"/>
    </row>
    <row r="576" ht="15" customHeight="1" s="140">
      <c r="A576" s="238" t="n"/>
      <c r="B576" s="238" t="n"/>
    </row>
    <row r="577" ht="15" customHeight="1" s="140">
      <c r="A577" s="238" t="n"/>
      <c r="B577" s="238" t="n"/>
    </row>
    <row r="578" ht="15" customHeight="1" s="140">
      <c r="A578" s="238" t="n"/>
      <c r="B578" s="238" t="n"/>
    </row>
    <row r="579" ht="15" customHeight="1" s="140">
      <c r="A579" s="238" t="n"/>
      <c r="B579" s="238" t="n"/>
    </row>
    <row r="580" ht="15" customHeight="1" s="140">
      <c r="A580" s="238" t="n"/>
      <c r="B580" s="238" t="n"/>
    </row>
    <row r="581" ht="15" customHeight="1" s="140">
      <c r="A581" s="238" t="n"/>
      <c r="B581" s="238" t="n"/>
    </row>
    <row r="582" ht="15" customHeight="1" s="140">
      <c r="A582" s="238" t="n"/>
      <c r="B582" s="238" t="n"/>
    </row>
    <row r="583" ht="15" customHeight="1" s="140">
      <c r="A583" s="238" t="n"/>
      <c r="B583" s="238" t="n"/>
    </row>
    <row r="584" ht="15" customHeight="1" s="140">
      <c r="A584" s="238" t="n"/>
      <c r="B584" s="238" t="n"/>
    </row>
    <row r="585" ht="15" customHeight="1" s="140">
      <c r="A585" s="238" t="n"/>
      <c r="B585" s="238" t="n"/>
    </row>
    <row r="586" ht="15" customHeight="1" s="140">
      <c r="A586" s="238" t="n"/>
      <c r="B586" s="238" t="n"/>
    </row>
    <row r="587" ht="15" customHeight="1" s="140">
      <c r="A587" s="238" t="n"/>
      <c r="B587" s="238" t="n"/>
    </row>
    <row r="588" ht="15" customHeight="1" s="140">
      <c r="A588" s="238" t="n"/>
      <c r="B588" s="238" t="n"/>
    </row>
    <row r="589" ht="15" customHeight="1" s="140">
      <c r="A589" s="238" t="n"/>
      <c r="B589" s="238" t="n"/>
    </row>
    <row r="590" ht="15" customHeight="1" s="140">
      <c r="A590" s="238" t="n"/>
      <c r="B590" s="238" t="n"/>
    </row>
    <row r="591" ht="15" customHeight="1" s="140">
      <c r="A591" s="238" t="n"/>
      <c r="B591" s="238" t="n"/>
    </row>
    <row r="592" ht="15" customHeight="1" s="140">
      <c r="A592" s="238" t="n"/>
      <c r="B592" s="238" t="n"/>
    </row>
    <row r="593" ht="15" customHeight="1" s="140">
      <c r="A593" s="238" t="n"/>
      <c r="B593" s="238" t="n"/>
    </row>
    <row r="594" ht="15" customHeight="1" s="140">
      <c r="A594" s="238" t="n"/>
      <c r="B594" s="238" t="n"/>
    </row>
    <row r="595" ht="15" customHeight="1" s="140">
      <c r="A595" s="238" t="n"/>
      <c r="B595" s="238" t="n"/>
    </row>
    <row r="596" ht="15" customHeight="1" s="140">
      <c r="A596" s="238" t="n"/>
      <c r="B596" s="238" t="n"/>
    </row>
    <row r="597" ht="15" customHeight="1" s="140">
      <c r="A597" s="238" t="n"/>
      <c r="B597" s="238" t="n"/>
    </row>
    <row r="598" ht="15" customHeight="1" s="140">
      <c r="A598" s="238" t="n"/>
      <c r="B598" s="238" t="n"/>
    </row>
    <row r="599" ht="15" customHeight="1" s="140">
      <c r="A599" s="238" t="n"/>
      <c r="B599" s="238" t="n"/>
    </row>
    <row r="600" ht="15" customHeight="1" s="140">
      <c r="A600" s="238" t="n"/>
      <c r="B600" s="238" t="n"/>
    </row>
    <row r="601" ht="15" customHeight="1" s="140">
      <c r="A601" s="238" t="n"/>
      <c r="B601" s="238" t="n"/>
    </row>
    <row r="602" ht="15" customHeight="1" s="140">
      <c r="A602" s="238" t="n"/>
      <c r="B602" s="238" t="n"/>
    </row>
    <row r="603" ht="15" customHeight="1" s="140">
      <c r="A603" s="238" t="n"/>
      <c r="B603" s="238" t="n"/>
    </row>
    <row r="604" ht="15" customHeight="1" s="140">
      <c r="A604" s="238" t="n"/>
      <c r="B604" s="238" t="n"/>
    </row>
    <row r="605" ht="15" customHeight="1" s="140">
      <c r="A605" s="238" t="n"/>
      <c r="B605" s="238" t="n"/>
    </row>
    <row r="606" ht="15" customHeight="1" s="140">
      <c r="A606" s="238" t="n"/>
      <c r="B606" s="238" t="n"/>
    </row>
    <row r="607" ht="15" customHeight="1" s="140">
      <c r="A607" s="238" t="n"/>
      <c r="B607" s="238" t="n"/>
    </row>
    <row r="608" ht="15" customHeight="1" s="140">
      <c r="A608" s="238" t="n"/>
      <c r="B608" s="238" t="n"/>
    </row>
    <row r="609" ht="15" customHeight="1" s="140">
      <c r="A609" s="238" t="n"/>
      <c r="B609" s="238" t="n"/>
    </row>
    <row r="610" ht="15" customHeight="1" s="140">
      <c r="A610" s="238" t="n"/>
      <c r="B610" s="238" t="n"/>
    </row>
    <row r="611" ht="15" customHeight="1" s="140">
      <c r="A611" s="238" t="n"/>
      <c r="B611" s="238" t="n"/>
    </row>
    <row r="612" ht="15" customHeight="1" s="140">
      <c r="A612" s="238" t="n"/>
      <c r="B612" s="238" t="n"/>
    </row>
    <row r="613" ht="15" customHeight="1" s="140">
      <c r="A613" s="238" t="n"/>
      <c r="B613" s="238" t="n"/>
    </row>
    <row r="614" ht="15" customHeight="1" s="140">
      <c r="A614" s="238" t="n"/>
      <c r="B614" s="238" t="n"/>
    </row>
    <row r="615" ht="15" customHeight="1" s="140">
      <c r="A615" s="238" t="n"/>
      <c r="B615" s="238" t="n"/>
    </row>
    <row r="616" ht="15" customHeight="1" s="140">
      <c r="A616" s="238" t="n"/>
      <c r="B616" s="238" t="n"/>
    </row>
    <row r="617" ht="15" customHeight="1" s="140">
      <c r="A617" s="238" t="n"/>
      <c r="B617" s="238" t="n"/>
    </row>
    <row r="618" ht="15" customHeight="1" s="140">
      <c r="A618" s="238" t="n"/>
      <c r="B618" s="238" t="n"/>
    </row>
    <row r="619" ht="15" customHeight="1" s="140">
      <c r="A619" s="238" t="n"/>
      <c r="B619" s="238" t="n"/>
    </row>
    <row r="620" ht="15" customHeight="1" s="140">
      <c r="A620" s="238" t="n"/>
      <c r="B620" s="238" t="n"/>
    </row>
    <row r="621" ht="15" customHeight="1" s="140">
      <c r="A621" s="238" t="n"/>
      <c r="B621" s="238" t="n"/>
    </row>
    <row r="622" ht="15" customHeight="1" s="140">
      <c r="A622" s="238" t="n"/>
      <c r="B622" s="238" t="n"/>
    </row>
    <row r="623" ht="15" customHeight="1" s="140">
      <c r="A623" s="238" t="n"/>
      <c r="B623" s="238" t="n"/>
    </row>
    <row r="624" ht="15" customHeight="1" s="140">
      <c r="A624" s="238" t="n"/>
      <c r="B624" s="238" t="n"/>
    </row>
    <row r="625" ht="15" customHeight="1" s="140">
      <c r="A625" s="238" t="n"/>
      <c r="B625" s="238" t="n"/>
    </row>
    <row r="626" ht="15" customHeight="1" s="140">
      <c r="A626" s="238" t="n"/>
      <c r="B626" s="238" t="n"/>
    </row>
    <row r="627" ht="15" customHeight="1" s="140">
      <c r="A627" s="238" t="n"/>
      <c r="B627" s="238" t="n"/>
    </row>
    <row r="628" ht="15" customHeight="1" s="140">
      <c r="A628" s="238" t="n"/>
      <c r="B628" s="238" t="n"/>
    </row>
    <row r="629" ht="15" customHeight="1" s="140">
      <c r="A629" s="238" t="n"/>
      <c r="B629" s="238" t="n"/>
    </row>
    <row r="630" ht="15" customHeight="1" s="140">
      <c r="A630" s="238" t="n"/>
      <c r="B630" s="238" t="n"/>
    </row>
    <row r="631" ht="15" customHeight="1" s="140">
      <c r="A631" s="238" t="n"/>
      <c r="B631" s="238" t="n"/>
    </row>
    <row r="632" ht="15" customHeight="1" s="140">
      <c r="A632" s="238" t="n"/>
      <c r="B632" s="238" t="n"/>
    </row>
    <row r="633" ht="15" customHeight="1" s="140">
      <c r="A633" s="238" t="n"/>
      <c r="B633" s="238" t="n"/>
    </row>
    <row r="634" ht="15" customHeight="1" s="140">
      <c r="A634" s="238" t="n"/>
      <c r="B634" s="238" t="n"/>
    </row>
    <row r="635" ht="15" customHeight="1" s="140">
      <c r="A635" s="238" t="n"/>
      <c r="B635" s="238" t="n"/>
    </row>
    <row r="636" ht="15" customHeight="1" s="140">
      <c r="A636" s="238" t="n"/>
      <c r="B636" s="238" t="n"/>
    </row>
    <row r="637" ht="15" customHeight="1" s="140">
      <c r="A637" s="238" t="n"/>
      <c r="B637" s="238" t="n"/>
    </row>
    <row r="638" ht="15" customHeight="1" s="140">
      <c r="A638" s="238" t="n"/>
      <c r="B638" s="238" t="n"/>
    </row>
    <row r="639" ht="15" customHeight="1" s="140">
      <c r="A639" s="238" t="n"/>
      <c r="B639" s="238" t="n"/>
    </row>
    <row r="640" ht="15" customHeight="1" s="140">
      <c r="A640" s="238" t="n"/>
      <c r="B640" s="238" t="n"/>
    </row>
    <row r="641" ht="15" customHeight="1" s="140">
      <c r="A641" s="238" t="n"/>
      <c r="B641" s="238" t="n"/>
    </row>
    <row r="642" ht="15" customHeight="1" s="140">
      <c r="A642" s="238" t="n"/>
      <c r="B642" s="238" t="n"/>
    </row>
    <row r="643" ht="15" customHeight="1" s="140">
      <c r="A643" s="238" t="n"/>
      <c r="B643" s="238" t="n"/>
    </row>
    <row r="644" ht="15" customHeight="1" s="140">
      <c r="A644" s="238" t="n"/>
      <c r="B644" s="238" t="n"/>
    </row>
    <row r="645" ht="15" customHeight="1" s="140">
      <c r="A645" s="238" t="n"/>
      <c r="B645" s="238" t="n"/>
    </row>
    <row r="646" ht="15" customHeight="1" s="140">
      <c r="A646" s="238" t="n"/>
      <c r="B646" s="238" t="n"/>
    </row>
    <row r="647" ht="15" customHeight="1" s="140">
      <c r="A647" s="238" t="n"/>
      <c r="B647" s="238" t="n"/>
    </row>
    <row r="648" ht="15" customHeight="1" s="140">
      <c r="A648" s="238" t="n"/>
      <c r="B648" s="238" t="n"/>
    </row>
    <row r="649" ht="15" customHeight="1" s="140">
      <c r="A649" s="238" t="n"/>
      <c r="B649" s="238" t="n"/>
    </row>
    <row r="650" ht="15" customHeight="1" s="140">
      <c r="A650" s="238" t="n"/>
      <c r="B650" s="238" t="n"/>
    </row>
    <row r="651" ht="15" customHeight="1" s="140">
      <c r="A651" s="238" t="n"/>
      <c r="B651" s="238" t="n"/>
    </row>
    <row r="652" ht="15" customHeight="1" s="140">
      <c r="A652" s="238" t="n"/>
      <c r="B652" s="238" t="n"/>
    </row>
    <row r="653" ht="15" customHeight="1" s="140">
      <c r="A653" s="238" t="n"/>
      <c r="B653" s="238" t="n"/>
    </row>
    <row r="654" ht="15" customHeight="1" s="140">
      <c r="A654" s="238" t="n"/>
      <c r="B654" s="238" t="n"/>
    </row>
    <row r="655" ht="15" customHeight="1" s="140">
      <c r="A655" s="238" t="n"/>
      <c r="B655" s="238" t="n"/>
    </row>
    <row r="656" ht="15" customHeight="1" s="140">
      <c r="A656" s="238" t="n"/>
      <c r="B656" s="238" t="n"/>
    </row>
    <row r="657" ht="15" customHeight="1" s="140">
      <c r="A657" s="238" t="n"/>
      <c r="B657" s="238" t="n"/>
    </row>
    <row r="658" ht="15" customHeight="1" s="140">
      <c r="A658" s="238" t="n"/>
      <c r="B658" s="238" t="n"/>
    </row>
    <row r="659" ht="15" customHeight="1" s="140">
      <c r="A659" s="238" t="n"/>
      <c r="B659" s="238" t="n"/>
    </row>
    <row r="660" ht="15" customHeight="1" s="140">
      <c r="A660" s="238" t="n"/>
      <c r="B660" s="238" t="n"/>
    </row>
    <row r="661" ht="15" customHeight="1" s="140">
      <c r="A661" s="238" t="n"/>
      <c r="B661" s="238" t="n"/>
    </row>
    <row r="662" ht="15" customHeight="1" s="140">
      <c r="A662" s="238" t="n"/>
      <c r="B662" s="238" t="n"/>
    </row>
    <row r="663" ht="15" customHeight="1" s="140">
      <c r="A663" s="238" t="n"/>
      <c r="B663" s="238" t="n"/>
    </row>
    <row r="664" ht="15" customHeight="1" s="140">
      <c r="A664" s="238" t="n"/>
      <c r="B664" s="238" t="n"/>
    </row>
    <row r="665" ht="15" customHeight="1" s="140">
      <c r="A665" s="238" t="n"/>
      <c r="B665" s="238" t="n"/>
    </row>
    <row r="666" ht="15" customHeight="1" s="140">
      <c r="A666" s="238" t="n"/>
      <c r="B666" s="238" t="n"/>
    </row>
    <row r="667" ht="15" customHeight="1" s="140">
      <c r="A667" s="238" t="n"/>
      <c r="B667" s="238" t="n"/>
    </row>
    <row r="668" ht="15" customHeight="1" s="140">
      <c r="A668" s="238" t="n"/>
      <c r="B668" s="238" t="n"/>
    </row>
    <row r="669" ht="15" customHeight="1" s="140">
      <c r="A669" s="238" t="n"/>
      <c r="B669" s="238" t="n"/>
    </row>
    <row r="670" ht="15" customHeight="1" s="140">
      <c r="A670" s="238" t="n"/>
      <c r="B670" s="238" t="n"/>
    </row>
    <row r="671" ht="15" customHeight="1" s="140">
      <c r="A671" s="238" t="n"/>
      <c r="B671" s="238" t="n"/>
    </row>
    <row r="672" ht="15" customHeight="1" s="140">
      <c r="A672" s="238" t="n"/>
      <c r="B672" s="238" t="n"/>
    </row>
    <row r="673" ht="15" customHeight="1" s="140">
      <c r="A673" s="238" t="n"/>
      <c r="B673" s="238" t="n"/>
    </row>
    <row r="674" ht="15" customHeight="1" s="140">
      <c r="A674" s="238" t="n"/>
      <c r="B674" s="238" t="n"/>
    </row>
    <row r="675" ht="15" customHeight="1" s="140">
      <c r="A675" s="238" t="n"/>
      <c r="B675" s="238" t="n"/>
    </row>
    <row r="676" ht="15" customHeight="1" s="140">
      <c r="A676" s="238" t="n"/>
      <c r="B676" s="238" t="n"/>
    </row>
    <row r="677" ht="15" customHeight="1" s="140">
      <c r="A677" s="238" t="n"/>
      <c r="B677" s="238" t="n"/>
    </row>
    <row r="678" ht="15" customHeight="1" s="140">
      <c r="A678" s="238" t="n"/>
      <c r="B678" s="238" t="n"/>
    </row>
    <row r="679" ht="15" customHeight="1" s="140">
      <c r="A679" s="238" t="n"/>
      <c r="B679" s="238" t="n"/>
    </row>
    <row r="680" ht="15" customHeight="1" s="140">
      <c r="A680" s="238" t="n"/>
      <c r="B680" s="238" t="n"/>
    </row>
    <row r="681" ht="15" customHeight="1" s="140">
      <c r="A681" s="238" t="n"/>
      <c r="B681" s="238" t="n"/>
    </row>
    <row r="682" ht="15" customHeight="1" s="140">
      <c r="A682" s="238" t="n"/>
      <c r="B682" s="238" t="n"/>
    </row>
    <row r="683" ht="15" customHeight="1" s="140">
      <c r="A683" s="238" t="n"/>
      <c r="B683" s="238" t="n"/>
    </row>
    <row r="684" ht="15" customHeight="1" s="140">
      <c r="A684" s="238" t="n"/>
      <c r="B684" s="238" t="n"/>
    </row>
    <row r="685" ht="15" customHeight="1" s="140">
      <c r="A685" s="238" t="n"/>
      <c r="B685" s="238" t="n"/>
    </row>
    <row r="686" ht="15" customHeight="1" s="140">
      <c r="A686" s="238" t="n"/>
      <c r="B686" s="238" t="n"/>
    </row>
    <row r="687" ht="15" customHeight="1" s="140">
      <c r="A687" s="238" t="n"/>
      <c r="B687" s="238" t="n"/>
    </row>
    <row r="688" ht="15" customHeight="1" s="140">
      <c r="A688" s="238" t="n"/>
      <c r="B688" s="238" t="n"/>
    </row>
    <row r="689" ht="15" customHeight="1" s="140">
      <c r="A689" s="238" t="n"/>
      <c r="B689" s="238" t="n"/>
    </row>
    <row r="690" ht="15" customHeight="1" s="140">
      <c r="A690" s="238" t="n"/>
      <c r="B690" s="238" t="n"/>
    </row>
    <row r="691" ht="15" customHeight="1" s="140">
      <c r="A691" s="238" t="n"/>
      <c r="B691" s="238" t="n"/>
    </row>
    <row r="692" ht="15" customHeight="1" s="140">
      <c r="A692" s="238" t="n"/>
      <c r="B692" s="238" t="n"/>
    </row>
    <row r="693" ht="15" customHeight="1" s="140">
      <c r="A693" s="238" t="n"/>
      <c r="B693" s="238" t="n"/>
    </row>
    <row r="694" ht="15" customHeight="1" s="140">
      <c r="A694" s="238" t="n"/>
      <c r="B694" s="238" t="n"/>
    </row>
    <row r="695" ht="15" customHeight="1" s="140">
      <c r="A695" s="238" t="n"/>
      <c r="B695" s="238" t="n"/>
    </row>
    <row r="696" ht="15" customHeight="1" s="140">
      <c r="A696" s="238" t="n"/>
      <c r="B696" s="238" t="n"/>
    </row>
    <row r="697" ht="15" customHeight="1" s="140">
      <c r="A697" s="238" t="n"/>
      <c r="B697" s="238" t="n"/>
    </row>
    <row r="698" ht="15" customHeight="1" s="140">
      <c r="A698" s="238" t="n"/>
      <c r="B698" s="238" t="n"/>
    </row>
    <row r="699" ht="15" customHeight="1" s="140">
      <c r="A699" s="238" t="n"/>
      <c r="B699" s="238" t="n"/>
    </row>
    <row r="700" ht="15" customHeight="1" s="140">
      <c r="A700" s="238" t="n"/>
      <c r="B700" s="238" t="n"/>
    </row>
    <row r="701" ht="15" customHeight="1" s="140">
      <c r="A701" s="238" t="n"/>
      <c r="B701" s="238" t="n"/>
    </row>
    <row r="702" ht="15" customHeight="1" s="140">
      <c r="A702" s="238" t="n"/>
      <c r="B702" s="238" t="n"/>
    </row>
    <row r="703" ht="15" customHeight="1" s="140">
      <c r="A703" s="238" t="n"/>
      <c r="B703" s="238" t="n"/>
    </row>
    <row r="704" ht="15" customHeight="1" s="140">
      <c r="A704" s="238" t="n"/>
      <c r="B704" s="238" t="n"/>
    </row>
    <row r="705" ht="15" customHeight="1" s="140">
      <c r="A705" s="238" t="n"/>
      <c r="B705" s="238" t="n"/>
    </row>
    <row r="706" ht="15" customHeight="1" s="140">
      <c r="A706" s="238" t="n"/>
      <c r="B706" s="238" t="n"/>
    </row>
    <row r="707" ht="15" customHeight="1" s="140">
      <c r="A707" s="238" t="n"/>
      <c r="B707" s="238" t="n"/>
    </row>
    <row r="708" ht="15" customHeight="1" s="140">
      <c r="A708" s="238" t="n"/>
      <c r="B708" s="238" t="n"/>
    </row>
    <row r="709" ht="15" customHeight="1" s="140">
      <c r="A709" s="238" t="n"/>
      <c r="B709" s="238" t="n"/>
    </row>
    <row r="710" ht="15" customHeight="1" s="140">
      <c r="A710" s="238" t="n"/>
      <c r="B710" s="238" t="n"/>
    </row>
    <row r="711" ht="15" customHeight="1" s="140">
      <c r="A711" s="238" t="n"/>
      <c r="B711" s="238" t="n"/>
    </row>
    <row r="712" ht="15" customHeight="1" s="140">
      <c r="A712" s="238" t="n"/>
      <c r="B712" s="238" t="n"/>
    </row>
    <row r="713" ht="15" customHeight="1" s="140">
      <c r="A713" s="238" t="n"/>
      <c r="B713" s="238" t="n"/>
    </row>
    <row r="714" ht="15" customHeight="1" s="140">
      <c r="A714" s="238" t="n"/>
      <c r="B714" s="238" t="n"/>
    </row>
    <row r="715" ht="15" customHeight="1" s="140">
      <c r="A715" s="238" t="n"/>
      <c r="B715" s="238" t="n"/>
    </row>
    <row r="716" ht="15" customHeight="1" s="140">
      <c r="A716" s="238" t="n"/>
      <c r="B716" s="238" t="n"/>
    </row>
    <row r="717" ht="15" customHeight="1" s="140">
      <c r="A717" s="238" t="n"/>
      <c r="B717" s="238" t="n"/>
    </row>
    <row r="718" ht="15" customHeight="1" s="140">
      <c r="A718" s="238" t="n"/>
      <c r="B718" s="238" t="n"/>
    </row>
    <row r="719" ht="15" customHeight="1" s="140">
      <c r="A719" s="238" t="n"/>
      <c r="B719" s="238" t="n"/>
    </row>
    <row r="720" ht="15" customHeight="1" s="140">
      <c r="A720" s="238" t="n"/>
      <c r="B720" s="238" t="n"/>
    </row>
    <row r="721" ht="15" customHeight="1" s="140">
      <c r="A721" s="238" t="n"/>
      <c r="B721" s="238" t="n"/>
    </row>
    <row r="722" ht="15" customHeight="1" s="140">
      <c r="A722" s="238" t="n"/>
      <c r="B722" s="238" t="n"/>
    </row>
    <row r="723" ht="15" customHeight="1" s="140">
      <c r="A723" s="238" t="n"/>
      <c r="B723" s="238" t="n"/>
    </row>
    <row r="724" ht="15" customHeight="1" s="140">
      <c r="A724" s="238" t="n"/>
      <c r="B724" s="238" t="n"/>
    </row>
    <row r="725" ht="15" customHeight="1" s="140">
      <c r="A725" s="238" t="n"/>
      <c r="B725" s="238" t="n"/>
    </row>
    <row r="726" ht="15" customHeight="1" s="140">
      <c r="A726" s="238" t="n"/>
      <c r="B726" s="238" t="n"/>
    </row>
    <row r="727" ht="15" customHeight="1" s="140">
      <c r="A727" s="238" t="n"/>
      <c r="B727" s="238" t="n"/>
    </row>
    <row r="728" ht="15" customHeight="1" s="140">
      <c r="A728" s="238" t="n"/>
      <c r="B728" s="238" t="n"/>
    </row>
    <row r="729" ht="15" customHeight="1" s="140">
      <c r="A729" s="238" t="n"/>
      <c r="B729" s="238" t="n"/>
    </row>
    <row r="730" ht="15" customHeight="1" s="140">
      <c r="A730" s="238" t="n"/>
      <c r="B730" s="238" t="n"/>
    </row>
    <row r="731" ht="15" customHeight="1" s="140">
      <c r="A731" s="238" t="n"/>
      <c r="B731" s="238" t="n"/>
    </row>
    <row r="732" ht="15" customHeight="1" s="140">
      <c r="A732" s="238" t="n"/>
      <c r="B732" s="238" t="n"/>
    </row>
    <row r="733" ht="15" customHeight="1" s="140">
      <c r="A733" s="238" t="n"/>
      <c r="B733" s="238" t="n"/>
    </row>
    <row r="734" ht="15" customHeight="1" s="140">
      <c r="A734" s="238" t="n"/>
      <c r="B734" s="238" t="n"/>
    </row>
    <row r="735" ht="15" customHeight="1" s="140">
      <c r="A735" s="238" t="n"/>
      <c r="B735" s="238" t="n"/>
    </row>
    <row r="736" ht="15" customHeight="1" s="140">
      <c r="A736" s="238" t="n"/>
      <c r="B736" s="238" t="n"/>
    </row>
    <row r="737" ht="15" customHeight="1" s="140">
      <c r="A737" s="238" t="n"/>
      <c r="B737" s="238" t="n"/>
    </row>
    <row r="738" ht="15" customHeight="1" s="140">
      <c r="A738" s="238" t="n"/>
      <c r="B738" s="238" t="n"/>
    </row>
    <row r="739" ht="15" customHeight="1" s="140">
      <c r="A739" s="238" t="n"/>
      <c r="B739" s="238" t="n"/>
    </row>
    <row r="740" ht="15" customHeight="1" s="140">
      <c r="A740" s="238" t="n"/>
      <c r="B740" s="238" t="n"/>
    </row>
    <row r="741" ht="15" customHeight="1" s="140">
      <c r="A741" s="238" t="n"/>
      <c r="B741" s="238" t="n"/>
    </row>
    <row r="742" ht="15" customHeight="1" s="140">
      <c r="A742" s="238" t="n"/>
      <c r="B742" s="238" t="n"/>
    </row>
    <row r="743" ht="15" customHeight="1" s="140">
      <c r="A743" s="238" t="n"/>
      <c r="B743" s="238" t="n"/>
    </row>
    <row r="744" ht="15" customHeight="1" s="140">
      <c r="A744" s="238" t="n"/>
      <c r="B744" s="238" t="n"/>
    </row>
    <row r="745" ht="15" customHeight="1" s="140">
      <c r="A745" s="238" t="n"/>
      <c r="B745" s="238" t="n"/>
    </row>
    <row r="746" ht="15" customHeight="1" s="140">
      <c r="A746" s="238" t="n"/>
      <c r="B746" s="238" t="n"/>
    </row>
    <row r="747" ht="15" customHeight="1" s="140">
      <c r="A747" s="238" t="n"/>
      <c r="B747" s="238" t="n"/>
    </row>
    <row r="748" ht="15" customHeight="1" s="140">
      <c r="A748" s="238" t="n"/>
      <c r="B748" s="238" t="n"/>
    </row>
    <row r="749" ht="15" customHeight="1" s="140">
      <c r="A749" s="238" t="n"/>
      <c r="B749" s="238" t="n"/>
    </row>
    <row r="750" ht="15" customHeight="1" s="140">
      <c r="A750" s="238" t="n"/>
      <c r="B750" s="238" t="n"/>
    </row>
    <row r="751" ht="15" customHeight="1" s="140">
      <c r="A751" s="238" t="n"/>
      <c r="B751" s="238" t="n"/>
    </row>
    <row r="752" ht="15" customHeight="1" s="140">
      <c r="A752" s="238" t="n"/>
      <c r="B752" s="238" t="n"/>
    </row>
    <row r="753" ht="15" customHeight="1" s="140">
      <c r="A753" s="238" t="n"/>
      <c r="B753" s="238" t="n"/>
    </row>
    <row r="754" ht="15" customHeight="1" s="140">
      <c r="A754" s="238" t="n"/>
      <c r="B754" s="238" t="n"/>
    </row>
    <row r="755" ht="15" customHeight="1" s="140">
      <c r="A755" s="238" t="n"/>
      <c r="B755" s="238" t="n"/>
    </row>
    <row r="756" ht="15" customHeight="1" s="140">
      <c r="A756" s="238" t="n"/>
      <c r="B756" s="238" t="n"/>
    </row>
    <row r="757" ht="15" customHeight="1" s="140">
      <c r="A757" s="238" t="n"/>
      <c r="B757" s="238" t="n"/>
    </row>
    <row r="758" ht="15" customHeight="1" s="140">
      <c r="A758" s="238" t="n"/>
      <c r="B758" s="238" t="n"/>
    </row>
    <row r="759" ht="15" customHeight="1" s="140">
      <c r="A759" s="238" t="n"/>
      <c r="B759" s="238" t="n"/>
    </row>
    <row r="760" ht="15" customHeight="1" s="140">
      <c r="A760" s="238" t="n"/>
      <c r="B760" s="238" t="n"/>
    </row>
    <row r="761" ht="15" customHeight="1" s="140">
      <c r="A761" s="238" t="n"/>
      <c r="B761" s="238" t="n"/>
    </row>
    <row r="762" ht="15" customHeight="1" s="140">
      <c r="A762" s="238" t="n"/>
      <c r="B762" s="238" t="n"/>
    </row>
    <row r="763" ht="15" customHeight="1" s="140">
      <c r="A763" s="238" t="n"/>
      <c r="B763" s="238" t="n"/>
    </row>
    <row r="764" ht="15" customHeight="1" s="140">
      <c r="A764" s="238" t="n"/>
      <c r="B764" s="238" t="n"/>
    </row>
    <row r="765" ht="15" customHeight="1" s="140">
      <c r="A765" s="238" t="n"/>
      <c r="B765" s="238" t="n"/>
    </row>
    <row r="766" ht="15" customHeight="1" s="140">
      <c r="A766" s="238" t="n"/>
      <c r="B766" s="238" t="n"/>
    </row>
    <row r="767" ht="15" customHeight="1" s="140">
      <c r="A767" s="238" t="n"/>
      <c r="B767" s="238" t="n"/>
    </row>
    <row r="768" ht="15" customHeight="1" s="140">
      <c r="A768" s="238" t="n"/>
      <c r="B768" s="238" t="n"/>
    </row>
    <row r="769" ht="15" customHeight="1" s="140">
      <c r="A769" s="238" t="n"/>
      <c r="B769" s="238" t="n"/>
    </row>
    <row r="770" ht="15" customHeight="1" s="140">
      <c r="A770" s="238" t="n"/>
      <c r="B770" s="238" t="n"/>
    </row>
    <row r="771" ht="15" customHeight="1" s="140">
      <c r="A771" s="238" t="n"/>
      <c r="B771" s="238" t="n"/>
    </row>
    <row r="772" ht="15" customHeight="1" s="140">
      <c r="A772" s="238" t="n"/>
      <c r="B772" s="238" t="n"/>
    </row>
    <row r="773" ht="15" customHeight="1" s="140">
      <c r="A773" s="238" t="n"/>
      <c r="B773" s="238" t="n"/>
    </row>
    <row r="774" ht="15" customHeight="1" s="140">
      <c r="A774" s="238" t="n"/>
      <c r="B774" s="238" t="n"/>
    </row>
    <row r="775" ht="15" customHeight="1" s="140">
      <c r="A775" s="238" t="n"/>
      <c r="B775" s="238" t="n"/>
    </row>
    <row r="776" ht="15" customHeight="1" s="140">
      <c r="A776" s="238" t="n"/>
      <c r="B776" s="238" t="n"/>
    </row>
    <row r="777" ht="15" customHeight="1" s="140">
      <c r="A777" s="238" t="n"/>
      <c r="B777" s="238" t="n"/>
    </row>
    <row r="778" ht="15" customHeight="1" s="140">
      <c r="A778" s="238" t="n"/>
      <c r="B778" s="238" t="n"/>
    </row>
    <row r="779" ht="15" customHeight="1" s="140">
      <c r="A779" s="238" t="n"/>
      <c r="B779" s="238" t="n"/>
    </row>
    <row r="780" ht="15" customHeight="1" s="140">
      <c r="A780" s="238" t="n"/>
      <c r="B780" s="238" t="n"/>
    </row>
    <row r="781" ht="15" customHeight="1" s="140">
      <c r="A781" s="238" t="n"/>
      <c r="B781" s="238" t="n"/>
    </row>
    <row r="782" ht="15" customHeight="1" s="140">
      <c r="A782" s="238" t="n"/>
      <c r="B782" s="238" t="n"/>
    </row>
    <row r="783" ht="15" customHeight="1" s="140">
      <c r="A783" s="238" t="n"/>
      <c r="B783" s="238" t="n"/>
    </row>
    <row r="784" ht="15" customHeight="1" s="140">
      <c r="A784" s="238" t="n"/>
      <c r="B784" s="238" t="n"/>
    </row>
    <row r="785" ht="15" customHeight="1" s="140">
      <c r="A785" s="238" t="n"/>
      <c r="B785" s="238" t="n"/>
    </row>
    <row r="786" ht="15" customHeight="1" s="140">
      <c r="A786" s="238" t="n"/>
      <c r="B786" s="238" t="n"/>
    </row>
    <row r="787" ht="15" customHeight="1" s="140">
      <c r="A787" s="238" t="n"/>
      <c r="B787" s="238" t="n"/>
    </row>
    <row r="788" ht="15" customHeight="1" s="140">
      <c r="A788" s="238" t="n"/>
      <c r="B788" s="238" t="n"/>
    </row>
    <row r="789" ht="15" customHeight="1" s="140">
      <c r="A789" s="238" t="n"/>
      <c r="B789" s="238" t="n"/>
    </row>
    <row r="790" ht="15" customHeight="1" s="140">
      <c r="A790" s="238" t="n"/>
      <c r="B790" s="238" t="n"/>
    </row>
    <row r="791" ht="15" customHeight="1" s="140">
      <c r="A791" s="238" t="n"/>
      <c r="B791" s="238" t="n"/>
    </row>
    <row r="792" ht="15" customHeight="1" s="140">
      <c r="A792" s="238" t="n"/>
      <c r="B792" s="238" t="n"/>
    </row>
    <row r="793" ht="15" customHeight="1" s="140">
      <c r="A793" s="238" t="n"/>
      <c r="B793" s="238" t="n"/>
    </row>
    <row r="794" ht="15" customHeight="1" s="140">
      <c r="A794" s="238" t="n"/>
      <c r="B794" s="238" t="n"/>
    </row>
    <row r="795" ht="15" customHeight="1" s="140">
      <c r="A795" s="238" t="n"/>
      <c r="B795" s="238" t="n"/>
    </row>
    <row r="796" ht="15" customHeight="1" s="140">
      <c r="A796" s="238" t="n"/>
      <c r="B796" s="238" t="n"/>
    </row>
    <row r="797" ht="15" customHeight="1" s="140">
      <c r="A797" s="238" t="n"/>
      <c r="B797" s="238" t="n"/>
    </row>
    <row r="798" ht="15" customHeight="1" s="140">
      <c r="A798" s="238" t="n"/>
      <c r="B798" s="238" t="n"/>
    </row>
    <row r="799" ht="15" customHeight="1" s="140">
      <c r="A799" s="238" t="n"/>
      <c r="B799" s="238" t="n"/>
    </row>
    <row r="800" ht="15" customHeight="1" s="140">
      <c r="A800" s="238" t="n"/>
      <c r="B800" s="238" t="n"/>
    </row>
    <row r="801" ht="15" customHeight="1" s="140">
      <c r="A801" s="238" t="n"/>
      <c r="B801" s="238" t="n"/>
    </row>
    <row r="802" ht="15" customHeight="1" s="140">
      <c r="A802" s="238" t="n"/>
      <c r="B802" s="238" t="n"/>
    </row>
    <row r="803" ht="15" customHeight="1" s="140">
      <c r="A803" s="238" t="n"/>
      <c r="B803" s="238" t="n"/>
    </row>
    <row r="804" ht="15" customHeight="1" s="140">
      <c r="A804" s="238" t="n"/>
      <c r="B804" s="238" t="n"/>
    </row>
    <row r="805" ht="15" customHeight="1" s="140">
      <c r="A805" s="238" t="n"/>
      <c r="B805" s="238" t="n"/>
    </row>
    <row r="806" ht="15" customHeight="1" s="140">
      <c r="A806" s="238" t="n"/>
      <c r="B806" s="238" t="n"/>
    </row>
    <row r="807" ht="15" customHeight="1" s="140">
      <c r="A807" s="238" t="n"/>
      <c r="B807" s="238" t="n"/>
    </row>
    <row r="808" ht="15" customHeight="1" s="140">
      <c r="A808" s="238" t="n"/>
      <c r="B808" s="238" t="n"/>
    </row>
    <row r="809" ht="15" customHeight="1" s="140">
      <c r="A809" s="238" t="n"/>
      <c r="B809" s="238" t="n"/>
    </row>
    <row r="810" ht="15" customHeight="1" s="140">
      <c r="A810" s="238" t="n"/>
      <c r="B810" s="238" t="n"/>
    </row>
    <row r="811" ht="15" customHeight="1" s="140">
      <c r="A811" s="238" t="n"/>
      <c r="B811" s="238" t="n"/>
    </row>
    <row r="812" ht="15" customHeight="1" s="140">
      <c r="A812" s="238" t="n"/>
      <c r="B812" s="238" t="n"/>
    </row>
    <row r="813" ht="15" customHeight="1" s="140">
      <c r="A813" s="238" t="n"/>
      <c r="B813" s="238" t="n"/>
    </row>
    <row r="814" ht="15" customHeight="1" s="140">
      <c r="A814" s="238" t="n"/>
      <c r="B814" s="238" t="n"/>
    </row>
    <row r="815" ht="15" customHeight="1" s="140">
      <c r="A815" s="238" t="n"/>
      <c r="B815" s="238" t="n"/>
    </row>
    <row r="816" ht="15" customHeight="1" s="140">
      <c r="A816" s="238" t="n"/>
      <c r="B816" s="238" t="n"/>
    </row>
    <row r="817" ht="15" customHeight="1" s="140">
      <c r="A817" s="238" t="n"/>
      <c r="B817" s="238" t="n"/>
    </row>
    <row r="818" ht="15" customHeight="1" s="140">
      <c r="A818" s="238" t="n"/>
      <c r="B818" s="238" t="n"/>
    </row>
    <row r="819" ht="15" customHeight="1" s="140">
      <c r="A819" s="238" t="n"/>
      <c r="B819" s="238" t="n"/>
    </row>
    <row r="820" ht="15" customHeight="1" s="140">
      <c r="A820" s="238" t="n"/>
      <c r="B820" s="238" t="n"/>
    </row>
    <row r="821" ht="15" customHeight="1" s="140">
      <c r="A821" s="238" t="n"/>
      <c r="B821" s="238" t="n"/>
    </row>
    <row r="822" ht="15" customHeight="1" s="140">
      <c r="A822" s="238" t="n"/>
      <c r="B822" s="238" t="n"/>
    </row>
    <row r="823" ht="15" customHeight="1" s="140">
      <c r="A823" s="238" t="n"/>
      <c r="B823" s="238" t="n"/>
    </row>
    <row r="824" ht="15" customHeight="1" s="140">
      <c r="A824" s="238" t="n"/>
      <c r="B824" s="238" t="n"/>
    </row>
    <row r="825" ht="15" customHeight="1" s="140">
      <c r="A825" s="238" t="n"/>
      <c r="B825" s="238" t="n"/>
    </row>
    <row r="826" ht="15" customHeight="1" s="140">
      <c r="A826" s="238" t="n"/>
      <c r="B826" s="238" t="n"/>
    </row>
    <row r="827" ht="15" customHeight="1" s="140">
      <c r="A827" s="238" t="n"/>
      <c r="B827" s="238" t="n"/>
    </row>
    <row r="828" ht="15" customHeight="1" s="140">
      <c r="A828" s="238" t="n"/>
      <c r="B828" s="238" t="n"/>
    </row>
    <row r="829" ht="15" customHeight="1" s="140">
      <c r="A829" s="238" t="n"/>
      <c r="B829" s="238" t="n"/>
    </row>
    <row r="830" ht="15" customHeight="1" s="140">
      <c r="A830" s="238" t="n"/>
      <c r="B830" s="238" t="n"/>
    </row>
    <row r="831" ht="15" customHeight="1" s="140">
      <c r="A831" s="238" t="n"/>
      <c r="B831" s="238" t="n"/>
    </row>
    <row r="832" ht="15" customHeight="1" s="140">
      <c r="A832" s="238" t="n"/>
      <c r="B832" s="238" t="n"/>
    </row>
    <row r="833" ht="15" customHeight="1" s="140">
      <c r="A833" s="238" t="n"/>
      <c r="B833" s="238" t="n"/>
    </row>
    <row r="834" ht="15" customHeight="1" s="140">
      <c r="A834" s="238" t="n"/>
      <c r="B834" s="238" t="n"/>
    </row>
    <row r="835" ht="15" customHeight="1" s="140">
      <c r="A835" s="238" t="n"/>
      <c r="B835" s="238" t="n"/>
    </row>
    <row r="836" ht="15" customHeight="1" s="140">
      <c r="A836" s="238" t="n"/>
      <c r="B836" s="238" t="n"/>
    </row>
    <row r="837" ht="15" customHeight="1" s="140">
      <c r="A837" s="238" t="n"/>
      <c r="B837" s="238" t="n"/>
    </row>
    <row r="838" ht="15" customHeight="1" s="140">
      <c r="A838" s="238" t="n"/>
      <c r="B838" s="238" t="n"/>
    </row>
    <row r="839" ht="15" customHeight="1" s="140">
      <c r="A839" s="238" t="n"/>
      <c r="B839" s="238" t="n"/>
    </row>
    <row r="840" ht="15" customHeight="1" s="140">
      <c r="A840" s="238" t="n"/>
      <c r="B840" s="238" t="n"/>
    </row>
    <row r="841" ht="15" customHeight="1" s="140">
      <c r="A841" s="238" t="n"/>
      <c r="B841" s="238" t="n"/>
    </row>
    <row r="842" ht="15" customHeight="1" s="140">
      <c r="A842" s="238" t="n"/>
      <c r="B842" s="238" t="n"/>
    </row>
    <row r="843" ht="15" customHeight="1" s="140">
      <c r="A843" s="238" t="n"/>
      <c r="B843" s="238" t="n"/>
    </row>
    <row r="844" ht="15" customHeight="1" s="140">
      <c r="A844" s="238" t="n"/>
      <c r="B844" s="238" t="n"/>
    </row>
    <row r="845" ht="15" customHeight="1" s="140">
      <c r="A845" s="238" t="n"/>
      <c r="B845" s="238" t="n"/>
    </row>
    <row r="846" ht="15" customHeight="1" s="140">
      <c r="A846" s="238" t="n"/>
      <c r="B846" s="238" t="n"/>
    </row>
    <row r="847" ht="15" customHeight="1" s="140">
      <c r="A847" s="238" t="n"/>
      <c r="B847" s="238" t="n"/>
    </row>
    <row r="848" ht="15" customHeight="1" s="140">
      <c r="A848" s="238" t="n"/>
      <c r="B848" s="238" t="n"/>
    </row>
    <row r="849" ht="15" customHeight="1" s="140">
      <c r="A849" s="238" t="n"/>
      <c r="B849" s="238" t="n"/>
    </row>
    <row r="850" ht="15" customHeight="1" s="140">
      <c r="A850" s="238" t="n"/>
      <c r="B850" s="238" t="n"/>
    </row>
    <row r="851" ht="15" customHeight="1" s="140">
      <c r="A851" s="238" t="n"/>
      <c r="B851" s="238" t="n"/>
    </row>
    <row r="852" ht="15" customHeight="1" s="140">
      <c r="A852" s="238" t="n"/>
      <c r="B852" s="238" t="n"/>
    </row>
    <row r="853" ht="15" customHeight="1" s="140">
      <c r="A853" s="238" t="n"/>
      <c r="B853" s="238" t="n"/>
    </row>
    <row r="854" ht="15" customHeight="1" s="140">
      <c r="A854" s="238" t="n"/>
      <c r="B854" s="238" t="n"/>
    </row>
    <row r="855" ht="15" customHeight="1" s="140">
      <c r="A855" s="238" t="n"/>
      <c r="B855" s="238" t="n"/>
    </row>
    <row r="856" ht="15" customHeight="1" s="140">
      <c r="A856" s="238" t="n"/>
      <c r="B856" s="238" t="n"/>
    </row>
    <row r="857" ht="15" customHeight="1" s="140">
      <c r="A857" s="238" t="n"/>
      <c r="B857" s="238" t="n"/>
    </row>
    <row r="858" ht="15" customHeight="1" s="140">
      <c r="A858" s="238" t="n"/>
      <c r="B858" s="238" t="n"/>
    </row>
    <row r="859" ht="15" customHeight="1" s="140">
      <c r="A859" s="238" t="n"/>
      <c r="B859" s="238" t="n"/>
    </row>
    <row r="860" ht="15" customHeight="1" s="140">
      <c r="A860" s="238" t="n"/>
      <c r="B860" s="238" t="n"/>
    </row>
    <row r="861" ht="15" customHeight="1" s="140">
      <c r="A861" s="238" t="n"/>
      <c r="B861" s="238" t="n"/>
    </row>
    <row r="862" ht="15" customHeight="1" s="140">
      <c r="A862" s="238" t="n"/>
      <c r="B862" s="238" t="n"/>
    </row>
    <row r="863" ht="15" customHeight="1" s="140">
      <c r="A863" s="238" t="n"/>
      <c r="B863" s="238" t="n"/>
    </row>
    <row r="864" ht="15" customHeight="1" s="140">
      <c r="A864" s="238" t="n"/>
      <c r="B864" s="238" t="n"/>
    </row>
    <row r="865" ht="15" customHeight="1" s="140">
      <c r="A865" s="238" t="n"/>
      <c r="B865" s="238" t="n"/>
    </row>
    <row r="866" ht="15" customHeight="1" s="140">
      <c r="A866" s="238" t="n"/>
      <c r="B866" s="238" t="n"/>
    </row>
    <row r="867" ht="15" customHeight="1" s="140">
      <c r="A867" s="238" t="n"/>
      <c r="B867" s="238" t="n"/>
    </row>
    <row r="868" ht="15" customHeight="1" s="140">
      <c r="A868" s="238" t="n"/>
      <c r="B868" s="238" t="n"/>
    </row>
    <row r="869" ht="15" customHeight="1" s="140">
      <c r="A869" s="238" t="n"/>
      <c r="B869" s="238" t="n"/>
    </row>
    <row r="870" ht="15" customHeight="1" s="140">
      <c r="A870" s="238" t="n"/>
      <c r="B870" s="238" t="n"/>
    </row>
    <row r="871" ht="15" customHeight="1" s="140">
      <c r="A871" s="238" t="n"/>
      <c r="B871" s="238" t="n"/>
    </row>
    <row r="872" ht="15" customHeight="1" s="140">
      <c r="A872" s="238" t="n"/>
      <c r="B872" s="238" t="n"/>
    </row>
    <row r="873" ht="15" customHeight="1" s="140">
      <c r="A873" s="238" t="n"/>
      <c r="B873" s="238" t="n"/>
    </row>
    <row r="874" ht="15" customHeight="1" s="140">
      <c r="A874" s="238" t="n"/>
      <c r="B874" s="238" t="n"/>
    </row>
    <row r="875" ht="15" customHeight="1" s="140">
      <c r="A875" s="238" t="n"/>
      <c r="B875" s="238" t="n"/>
    </row>
    <row r="876" ht="15" customHeight="1" s="140">
      <c r="A876" s="238" t="n"/>
      <c r="B876" s="238" t="n"/>
    </row>
    <row r="877" ht="15" customHeight="1" s="140">
      <c r="A877" s="238" t="n"/>
      <c r="B877" s="238" t="n"/>
    </row>
    <row r="878" ht="15" customHeight="1" s="140">
      <c r="A878" s="238" t="n"/>
      <c r="B878" s="238" t="n"/>
    </row>
    <row r="879" ht="15" customHeight="1" s="140">
      <c r="A879" s="238" t="n"/>
      <c r="B879" s="238" t="n"/>
    </row>
    <row r="880" ht="15" customHeight="1" s="140">
      <c r="A880" s="238" t="n"/>
      <c r="B880" s="238" t="n"/>
    </row>
    <row r="881" ht="15" customHeight="1" s="140">
      <c r="A881" s="238" t="n"/>
      <c r="B881" s="238" t="n"/>
    </row>
    <row r="882" ht="15" customHeight="1" s="140">
      <c r="A882" s="238" t="n"/>
      <c r="B882" s="238" t="n"/>
    </row>
    <row r="883" ht="15" customHeight="1" s="140">
      <c r="A883" s="238" t="n"/>
      <c r="B883" s="238" t="n"/>
    </row>
    <row r="884" ht="15" customHeight="1" s="140">
      <c r="A884" s="238" t="n"/>
      <c r="B884" s="238" t="n"/>
    </row>
    <row r="885" ht="15" customHeight="1" s="140">
      <c r="A885" s="238" t="n"/>
      <c r="B885" s="238" t="n"/>
    </row>
    <row r="886" ht="15" customHeight="1" s="140">
      <c r="A886" s="238" t="n"/>
      <c r="B886" s="238" t="n"/>
    </row>
    <row r="887" ht="15" customHeight="1" s="140">
      <c r="A887" s="238" t="n"/>
      <c r="B887" s="238" t="n"/>
    </row>
    <row r="888" ht="15" customHeight="1" s="140">
      <c r="A888" s="238" t="n"/>
      <c r="B888" s="238" t="n"/>
    </row>
    <row r="889" ht="15" customHeight="1" s="140">
      <c r="A889" s="238" t="n"/>
      <c r="B889" s="238" t="n"/>
    </row>
    <row r="890" ht="15" customHeight="1" s="140">
      <c r="A890" s="238" t="n"/>
      <c r="B890" s="238" t="n"/>
    </row>
    <row r="891" ht="15" customHeight="1" s="140">
      <c r="A891" s="238" t="n"/>
      <c r="B891" s="238" t="n"/>
    </row>
    <row r="892" ht="15" customHeight="1" s="140">
      <c r="A892" s="238" t="n"/>
      <c r="B892" s="238" t="n"/>
    </row>
    <row r="893" ht="15" customHeight="1" s="140">
      <c r="A893" s="238" t="n"/>
      <c r="B893" s="238" t="n"/>
    </row>
    <row r="894" ht="15" customHeight="1" s="140">
      <c r="A894" s="238" t="n"/>
      <c r="B894" s="238" t="n"/>
    </row>
    <row r="895" ht="15" customHeight="1" s="140">
      <c r="A895" s="238" t="n"/>
      <c r="B895" s="238" t="n"/>
    </row>
    <row r="896" ht="15" customHeight="1" s="140">
      <c r="A896" s="238" t="n"/>
      <c r="B896" s="238" t="n"/>
    </row>
    <row r="897" ht="15" customHeight="1" s="140">
      <c r="A897" s="238" t="n"/>
      <c r="B897" s="238" t="n"/>
    </row>
    <row r="898" ht="15" customHeight="1" s="140">
      <c r="A898" s="238" t="n"/>
      <c r="B898" s="238" t="n"/>
    </row>
    <row r="899" ht="15" customHeight="1" s="140">
      <c r="A899" s="238" t="n"/>
      <c r="B899" s="238" t="n"/>
    </row>
    <row r="900" ht="15" customHeight="1" s="140">
      <c r="A900" s="238" t="n"/>
      <c r="B900" s="238" t="n"/>
    </row>
    <row r="901" ht="15" customHeight="1" s="140">
      <c r="A901" s="238" t="n"/>
      <c r="B901" s="238" t="n"/>
    </row>
    <row r="902" ht="15" customHeight="1" s="140">
      <c r="A902" s="238" t="n"/>
      <c r="B902" s="238" t="n"/>
    </row>
    <row r="903" ht="15" customHeight="1" s="140">
      <c r="A903" s="238" t="n"/>
      <c r="B903" s="238" t="n"/>
    </row>
    <row r="904" ht="15" customHeight="1" s="140">
      <c r="A904" s="238" t="n"/>
      <c r="B904" s="238" t="n"/>
    </row>
    <row r="905" ht="15" customHeight="1" s="140">
      <c r="A905" s="238" t="n"/>
      <c r="B905" s="238" t="n"/>
    </row>
    <row r="906" ht="15" customHeight="1" s="140">
      <c r="A906" s="238" t="n"/>
      <c r="B906" s="238" t="n"/>
    </row>
    <row r="907" ht="15" customHeight="1" s="140">
      <c r="A907" s="238" t="n"/>
      <c r="B907" s="238" t="n"/>
    </row>
    <row r="908" ht="15" customHeight="1" s="140">
      <c r="A908" s="238" t="n"/>
      <c r="B908" s="238" t="n"/>
    </row>
    <row r="909" ht="15" customHeight="1" s="140">
      <c r="A909" s="238" t="n"/>
      <c r="B909" s="238" t="n"/>
    </row>
    <row r="910" ht="15" customHeight="1" s="140">
      <c r="A910" s="238" t="n"/>
      <c r="B910" s="238" t="n"/>
    </row>
    <row r="911" ht="15" customHeight="1" s="140">
      <c r="A911" s="238" t="n"/>
      <c r="B911" s="238" t="n"/>
    </row>
    <row r="912" ht="15" customHeight="1" s="140">
      <c r="A912" s="238" t="n"/>
      <c r="B912" s="238" t="n"/>
    </row>
    <row r="913" ht="15" customHeight="1" s="140">
      <c r="A913" s="238" t="n"/>
      <c r="B913" s="238" t="n"/>
    </row>
    <row r="914" ht="15" customHeight="1" s="140">
      <c r="A914" s="238" t="n"/>
      <c r="B914" s="238" t="n"/>
    </row>
    <row r="915" ht="15" customHeight="1" s="140">
      <c r="A915" s="238" t="n"/>
      <c r="B915" s="238" t="n"/>
    </row>
    <row r="916" ht="15" customHeight="1" s="140">
      <c r="A916" s="238" t="n"/>
      <c r="B916" s="238" t="n"/>
    </row>
    <row r="917" ht="15" customHeight="1" s="140">
      <c r="A917" s="238" t="n"/>
      <c r="B917" s="238" t="n"/>
    </row>
    <row r="918" ht="15" customHeight="1" s="140">
      <c r="A918" s="238" t="n"/>
      <c r="B918" s="238" t="n"/>
    </row>
    <row r="919" ht="15" customHeight="1" s="140">
      <c r="A919" s="238" t="n"/>
      <c r="B919" s="238" t="n"/>
    </row>
    <row r="920" ht="15" customHeight="1" s="140">
      <c r="A920" s="238" t="n"/>
      <c r="B920" s="238" t="n"/>
    </row>
    <row r="921" ht="15" customHeight="1" s="140">
      <c r="A921" s="238" t="n"/>
      <c r="B921" s="238" t="n"/>
    </row>
    <row r="922" ht="15" customHeight="1" s="140">
      <c r="A922" s="238" t="n"/>
      <c r="B922" s="238" t="n"/>
    </row>
    <row r="923" ht="15" customHeight="1" s="140">
      <c r="A923" s="238" t="n"/>
      <c r="B923" s="238" t="n"/>
    </row>
    <row r="924" ht="15" customHeight="1" s="140">
      <c r="A924" s="238" t="n"/>
      <c r="B924" s="238" t="n"/>
    </row>
    <row r="925" ht="15" customHeight="1" s="140">
      <c r="A925" s="238" t="n"/>
      <c r="B925" s="238" t="n"/>
    </row>
    <row r="926" ht="15" customHeight="1" s="140">
      <c r="A926" s="238" t="n"/>
      <c r="B926" s="238" t="n"/>
    </row>
    <row r="927" ht="15" customHeight="1" s="140">
      <c r="A927" s="238" t="n"/>
      <c r="B927" s="238" t="n"/>
    </row>
    <row r="928" ht="15" customHeight="1" s="140">
      <c r="A928" s="238" t="n"/>
      <c r="B928" s="238" t="n"/>
    </row>
    <row r="929" ht="15" customHeight="1" s="140">
      <c r="A929" s="238" t="n"/>
      <c r="B929" s="238" t="n"/>
    </row>
    <row r="930" ht="15" customHeight="1" s="140">
      <c r="A930" s="238" t="n"/>
      <c r="B930" s="238" t="n"/>
    </row>
    <row r="931" ht="15" customHeight="1" s="140">
      <c r="A931" s="238" t="n"/>
      <c r="B931" s="238" t="n"/>
    </row>
    <row r="932" ht="15" customHeight="1" s="140">
      <c r="A932" s="238" t="n"/>
      <c r="B932" s="238" t="n"/>
    </row>
    <row r="933" ht="15" customHeight="1" s="140">
      <c r="A933" s="238" t="n"/>
      <c r="B933" s="238" t="n"/>
    </row>
    <row r="934" ht="15" customHeight="1" s="140">
      <c r="A934" s="238" t="n"/>
      <c r="B934" s="238" t="n"/>
    </row>
    <row r="935" ht="15" customHeight="1" s="140">
      <c r="A935" s="238" t="n"/>
      <c r="B935" s="238" t="n"/>
    </row>
    <row r="936" ht="15" customHeight="1" s="140">
      <c r="A936" s="238" t="n"/>
      <c r="B936" s="238" t="n"/>
    </row>
    <row r="937" ht="15" customHeight="1" s="140">
      <c r="A937" s="238" t="n"/>
      <c r="B937" s="238" t="n"/>
    </row>
    <row r="938" ht="15" customHeight="1" s="140">
      <c r="A938" s="238" t="n"/>
      <c r="B938" s="238" t="n"/>
    </row>
    <row r="939" ht="15" customHeight="1" s="140">
      <c r="A939" s="238" t="n"/>
      <c r="B939" s="238" t="n"/>
    </row>
    <row r="940" ht="15" customHeight="1" s="140">
      <c r="A940" s="238" t="n"/>
      <c r="B940" s="238" t="n"/>
    </row>
    <row r="941" ht="15" customHeight="1" s="140">
      <c r="A941" s="238" t="n"/>
      <c r="B941" s="238" t="n"/>
    </row>
    <row r="942" ht="15" customHeight="1" s="140">
      <c r="A942" s="238" t="n"/>
      <c r="B942" s="238" t="n"/>
    </row>
    <row r="943" ht="15" customHeight="1" s="140">
      <c r="A943" s="238" t="n"/>
      <c r="B943" s="238" t="n"/>
    </row>
    <row r="944" ht="15" customHeight="1" s="140">
      <c r="A944" s="238" t="n"/>
      <c r="B944" s="238" t="n"/>
    </row>
    <row r="945" ht="15" customHeight="1" s="140">
      <c r="A945" s="238" t="n"/>
      <c r="B945" s="238" t="n"/>
    </row>
    <row r="946" ht="15" customHeight="1" s="140">
      <c r="A946" s="238" t="n"/>
      <c r="B946" s="238" t="n"/>
    </row>
    <row r="947" ht="15" customHeight="1" s="140">
      <c r="A947" s="238" t="n"/>
      <c r="B947" s="238" t="n"/>
    </row>
    <row r="948" ht="15" customHeight="1" s="140">
      <c r="A948" s="238" t="n"/>
      <c r="B948" s="238" t="n"/>
    </row>
    <row r="949" ht="15" customHeight="1" s="140">
      <c r="A949" s="238" t="n"/>
      <c r="B949" s="238" t="n"/>
    </row>
    <row r="950" ht="15" customHeight="1" s="140">
      <c r="A950" s="238" t="n"/>
      <c r="B950" s="238" t="n"/>
    </row>
    <row r="951" ht="15" customHeight="1" s="140">
      <c r="A951" s="238" t="n"/>
      <c r="B951" s="238" t="n"/>
    </row>
    <row r="952" ht="15" customHeight="1" s="140">
      <c r="A952" s="238" t="n"/>
      <c r="B952" s="238" t="n"/>
    </row>
    <row r="953" ht="15" customHeight="1" s="140">
      <c r="A953" s="238" t="n"/>
      <c r="B953" s="238" t="n"/>
    </row>
    <row r="954" ht="15" customHeight="1" s="140">
      <c r="A954" s="238" t="n"/>
      <c r="B954" s="238" t="n"/>
    </row>
    <row r="955" ht="15" customHeight="1" s="140">
      <c r="A955" s="238" t="n"/>
      <c r="B955" s="238" t="n"/>
    </row>
    <row r="956" ht="15" customHeight="1" s="140">
      <c r="A956" s="238" t="n"/>
      <c r="B956" s="238" t="n"/>
    </row>
    <row r="957" ht="15" customHeight="1" s="140">
      <c r="A957" s="238" t="n"/>
      <c r="B957" s="238" t="n"/>
    </row>
    <row r="958" ht="15" customHeight="1" s="140">
      <c r="A958" s="238" t="n"/>
      <c r="B958" s="238" t="n"/>
    </row>
    <row r="959" ht="15" customHeight="1" s="140">
      <c r="A959" s="238" t="n"/>
      <c r="B959" s="238" t="n"/>
    </row>
    <row r="960" ht="15" customHeight="1" s="140">
      <c r="A960" s="238" t="n"/>
      <c r="B960" s="238" t="n"/>
    </row>
    <row r="961" ht="15" customHeight="1" s="140">
      <c r="A961" s="238" t="n"/>
      <c r="B961" s="238" t="n"/>
    </row>
    <row r="962" ht="15" customHeight="1" s="140">
      <c r="A962" s="238" t="n"/>
      <c r="B962" s="238" t="n"/>
    </row>
    <row r="963" ht="15" customHeight="1" s="140">
      <c r="A963" s="238" t="n"/>
      <c r="B963" s="238" t="n"/>
    </row>
    <row r="964" ht="15" customHeight="1" s="140">
      <c r="A964" s="238" t="n"/>
      <c r="B964" s="238" t="n"/>
    </row>
  </sheetData>
  <autoFilter ref="A7:O42">
    <sortState ref="A8:O42">
      <sortCondition ref="H7:H42"/>
    </sortState>
  </autoFilter>
  <conditionalFormatting sqref="J8:J42">
    <cfRule type="expression" priority="8" dxfId="333">
      <formula>IF(J8="不保養","true","FALSE")</formula>
    </cfRule>
  </conditionalFormatting>
  <conditionalFormatting sqref="B2">
    <cfRule type="expression" priority="323" dxfId="329">
      <formula>COUNTIF(#REF!, "Yes") = 1</formula>
    </cfRule>
  </conditionalFormatting>
  <conditionalFormatting sqref="B1">
    <cfRule type="expression" priority="356" dxfId="329">
      <formula>COUNTIF($A4:$A4, "Yes") = 1</formula>
    </cfRule>
  </conditionalFormatting>
  <conditionalFormatting sqref="B3">
    <cfRule type="expression" priority="6" dxfId="329">
      <formula>COUNTIF($A5:$A5, "Yes") = 1</formula>
    </cfRule>
  </conditionalFormatting>
  <conditionalFormatting sqref="B4:B42">
    <cfRule type="expression" priority="450" dxfId="329">
      <formula>COUNTIF(#REF!, "Yes") = 1</formula>
    </cfRule>
  </conditionalFormatting>
  <conditionalFormatting sqref="G8:G42">
    <cfRule type="expression" priority="1" dxfId="328">
      <formula>G8="未更換"</formula>
    </cfRule>
    <cfRule type="expression" priority="2" dxfId="327">
      <formula>G8="已更換"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I15" sqref="I15"/>
    </sheetView>
  </sheetViews>
  <sheetFormatPr baseColWidth="8" defaultRowHeight="14.4"/>
  <cols>
    <col width="5.3984375" bestFit="1" customWidth="1" style="43" min="1" max="1"/>
    <col width="12.59765625" bestFit="1" customWidth="1" style="44" min="2" max="2"/>
    <col width="11.5" bestFit="1" customWidth="1" style="43" min="3" max="3"/>
    <col width="12.296875" customWidth="1" style="45" min="4" max="4"/>
    <col width="8.796875" customWidth="1" style="38" min="5" max="5"/>
    <col width="5.3984375" bestFit="1" customWidth="1" style="38" min="6" max="6"/>
    <col width="10.59765625" bestFit="1" customWidth="1" style="38" min="7" max="7"/>
    <col width="10.19921875" bestFit="1" customWidth="1" style="38" min="8" max="8"/>
    <col width="5" bestFit="1" customWidth="1" style="38" min="9" max="9"/>
    <col width="8.796875" customWidth="1" style="38" min="10" max="16"/>
    <col width="10.59765625" bestFit="1" customWidth="1" style="38" min="17" max="17"/>
    <col width="8.796875" customWidth="1" style="38" min="18" max="16384"/>
  </cols>
  <sheetData>
    <row r="1" ht="15.6" customHeight="1" s="140">
      <c r="A1" s="34" t="inlineStr">
        <is>
          <t>撤店</t>
        </is>
      </c>
      <c r="B1" s="35" t="n"/>
      <c r="C1" s="36" t="n"/>
      <c r="D1" s="37" t="n"/>
      <c r="G1" s="249" t="n">
        <v>25</v>
      </c>
      <c r="H1" s="249" t="n">
        <v>26</v>
      </c>
      <c r="I1" s="249" t="n">
        <v>27</v>
      </c>
      <c r="J1" s="249" t="n">
        <v>28</v>
      </c>
      <c r="K1" s="249" t="n">
        <v>29</v>
      </c>
      <c r="L1" s="249" t="n">
        <v>30</v>
      </c>
      <c r="M1" s="249" t="n">
        <v>31</v>
      </c>
      <c r="N1" s="249" t="n">
        <v>1</v>
      </c>
      <c r="O1" s="249" t="n">
        <v>2</v>
      </c>
    </row>
    <row r="2" ht="15.6" customHeight="1" s="140">
      <c r="A2" s="39" t="inlineStr">
        <is>
          <t>店編</t>
        </is>
      </c>
      <c r="B2" s="40" t="inlineStr">
        <is>
          <t>店名</t>
        </is>
      </c>
      <c r="C2" s="41" t="inlineStr">
        <is>
          <t>日期</t>
        </is>
      </c>
      <c r="D2" s="42" t="inlineStr">
        <is>
          <t>屬性</t>
        </is>
      </c>
      <c r="G2" s="249" t="n"/>
      <c r="H2" s="249" t="n"/>
      <c r="I2" s="249" t="n"/>
      <c r="J2" s="249" t="n"/>
      <c r="K2" s="249" t="n"/>
      <c r="L2" s="249" t="n"/>
      <c r="M2" s="249" t="inlineStr">
        <is>
          <t>湯家瑋</t>
        </is>
      </c>
      <c r="N2" s="249" t="inlineStr">
        <is>
          <t>湯家瑋</t>
        </is>
      </c>
      <c r="O2" s="249" t="inlineStr">
        <is>
          <t>湯家瑋</t>
        </is>
      </c>
    </row>
    <row r="3">
      <c r="B3" s="44">
        <f>VLOOKUP($A3,門市主檔!$A:$C,2,FALSE)</f>
        <v/>
      </c>
      <c r="C3" s="45" t="n"/>
      <c r="D3" s="45" t="inlineStr">
        <is>
          <t>撤店</t>
        </is>
      </c>
    </row>
    <row r="4">
      <c r="B4" s="44">
        <f>VLOOKUP($A4,門市主檔!$A:$C,2,FALSE)</f>
        <v/>
      </c>
      <c r="C4" s="45" t="n"/>
      <c r="D4" s="45" t="inlineStr">
        <is>
          <t>撤店</t>
        </is>
      </c>
    </row>
    <row r="5">
      <c r="B5" s="44">
        <f>VLOOKUP($A5,門市主檔!$A:$C,2,FALSE)</f>
        <v/>
      </c>
      <c r="C5" s="45" t="n"/>
      <c r="D5" s="45" t="inlineStr">
        <is>
          <t>撤店</t>
        </is>
      </c>
    </row>
    <row r="6">
      <c r="B6" s="44">
        <f>VLOOKUP($A6,門市主檔!$A:$C,2,FALSE)</f>
        <v/>
      </c>
      <c r="C6" s="45" t="n"/>
      <c r="D6" s="45" t="inlineStr">
        <is>
          <t>撤店</t>
        </is>
      </c>
    </row>
    <row r="7">
      <c r="B7" s="44">
        <f>VLOOKUP($A7,門市主檔!$A:$C,2,FALSE)</f>
        <v/>
      </c>
      <c r="C7" s="45" t="n"/>
      <c r="D7" s="45" t="inlineStr">
        <is>
          <t>撤店</t>
        </is>
      </c>
    </row>
    <row r="8">
      <c r="B8" s="44">
        <f>VLOOKUP($A8,門市主檔!$A:$C,2,FALSE)</f>
        <v/>
      </c>
      <c r="C8" s="45" t="n"/>
      <c r="D8" s="45" t="inlineStr">
        <is>
          <t>撤店</t>
        </is>
      </c>
    </row>
    <row r="9">
      <c r="B9" s="44">
        <f>VLOOKUP($A9,門市主檔!$A:$C,2,FALSE)</f>
        <v/>
      </c>
      <c r="C9" s="45" t="n"/>
      <c r="D9" s="45" t="inlineStr">
        <is>
          <t>撤店</t>
        </is>
      </c>
    </row>
    <row r="10">
      <c r="B10" s="44">
        <f>VLOOKUP($A10,門市主檔!$A:$C,2,FALSE)</f>
        <v/>
      </c>
      <c r="C10" s="45" t="n"/>
      <c r="D10" s="45" t="inlineStr">
        <is>
          <t>撤店</t>
        </is>
      </c>
    </row>
    <row r="11">
      <c r="B11" s="44">
        <f>VLOOKUP($A11,門市主檔!$A:$C,2,FALSE)</f>
        <v/>
      </c>
      <c r="C11" s="45" t="n"/>
      <c r="D11" s="45" t="inlineStr">
        <is>
          <t>撤店</t>
        </is>
      </c>
    </row>
    <row r="12">
      <c r="B12" s="44">
        <f>VLOOKUP($A12,門市主檔!$A:$C,2,FALSE)</f>
        <v/>
      </c>
      <c r="C12" s="45" t="n"/>
      <c r="D12" s="45" t="inlineStr">
        <is>
          <t>撤店</t>
        </is>
      </c>
    </row>
    <row r="13">
      <c r="B13" s="44">
        <f>VLOOKUP($A13,門市主檔!$A:$C,2,FALSE)</f>
        <v/>
      </c>
      <c r="C13" s="45" t="n"/>
      <c r="D13" s="45" t="inlineStr">
        <is>
          <t>撤店</t>
        </is>
      </c>
    </row>
    <row r="14">
      <c r="B14" s="44">
        <f>VLOOKUP($A14,門市主檔!$A:$C,2,FALSE)</f>
        <v/>
      </c>
      <c r="C14" s="45" t="n"/>
      <c r="D14" s="45" t="inlineStr">
        <is>
          <t>撤店</t>
        </is>
      </c>
    </row>
    <row r="15">
      <c r="B15" s="44">
        <f>VLOOKUP($A15,門市主檔!$A:$C,2,FALSE)</f>
        <v/>
      </c>
      <c r="C15" s="45" t="n"/>
      <c r="D15" s="45" t="inlineStr">
        <is>
          <t>完工後撤店</t>
        </is>
      </c>
    </row>
    <row r="17">
      <c r="A17" s="34" t="inlineStr">
        <is>
          <t>新開</t>
        </is>
      </c>
      <c r="B17" s="35" t="n"/>
      <c r="C17" s="36" t="n"/>
      <c r="D17" s="37" t="n"/>
    </row>
    <row r="18">
      <c r="A18" s="46" t="inlineStr">
        <is>
          <t>店編</t>
        </is>
      </c>
      <c r="B18" s="47" t="inlineStr">
        <is>
          <t>店名</t>
        </is>
      </c>
      <c r="C18" s="48" t="inlineStr">
        <is>
          <t>日期</t>
        </is>
      </c>
      <c r="D18" s="49" t="inlineStr">
        <is>
          <t>屬性</t>
        </is>
      </c>
    </row>
    <row r="19">
      <c r="C19" s="45" t="n"/>
      <c r="D19" s="43" t="inlineStr">
        <is>
          <t>新開</t>
        </is>
      </c>
    </row>
    <row r="20">
      <c r="A20" s="38" t="n"/>
      <c r="B20" s="50" t="n"/>
      <c r="C20" s="286" t="n"/>
      <c r="D20" s="43" t="inlineStr">
        <is>
          <t>新開</t>
        </is>
      </c>
    </row>
    <row r="21">
      <c r="A21" s="38" t="n"/>
      <c r="B21" s="50" t="n"/>
      <c r="C21" s="38" t="n"/>
      <c r="D21" s="43" t="inlineStr">
        <is>
          <t>新開</t>
        </is>
      </c>
    </row>
    <row r="22">
      <c r="C22" s="45" t="n"/>
      <c r="D22" s="43" t="inlineStr">
        <is>
          <t>新開</t>
        </is>
      </c>
    </row>
    <row r="23">
      <c r="C23" s="45" t="n"/>
      <c r="D23" s="43" t="inlineStr">
        <is>
          <t>新開</t>
        </is>
      </c>
    </row>
    <row r="24">
      <c r="C24" s="45" t="n"/>
      <c r="D24" s="43" t="n"/>
    </row>
    <row r="25">
      <c r="A25" s="34" t="inlineStr">
        <is>
          <t>暫歇</t>
        </is>
      </c>
      <c r="B25" s="35" t="n"/>
      <c r="C25" s="36" t="n"/>
      <c r="D25" s="37" t="n"/>
    </row>
    <row r="26">
      <c r="A26" s="39" t="inlineStr">
        <is>
          <t>店編</t>
        </is>
      </c>
      <c r="B26" s="40" t="inlineStr">
        <is>
          <t>店名</t>
        </is>
      </c>
      <c r="C26" s="41" t="inlineStr">
        <is>
          <t>日期</t>
        </is>
      </c>
      <c r="D26" s="42" t="inlineStr">
        <is>
          <t>屬性</t>
        </is>
      </c>
    </row>
    <row r="27">
      <c r="B27" s="44">
        <f>VLOOKUP($A27,門市主檔!$A:$C,2,FALSE)</f>
        <v/>
      </c>
      <c r="C27" s="45" t="n"/>
      <c r="D27" s="45" t="inlineStr">
        <is>
          <t>暫歇</t>
        </is>
      </c>
    </row>
    <row r="30">
      <c r="A30" s="34" t="inlineStr">
        <is>
          <t>裝潢</t>
        </is>
      </c>
      <c r="B30" s="35" t="n"/>
      <c r="C30" s="36" t="n"/>
      <c r="D30" s="37" t="n"/>
    </row>
    <row r="31">
      <c r="A31" s="39" t="inlineStr">
        <is>
          <t>店編</t>
        </is>
      </c>
      <c r="B31" s="40" t="inlineStr">
        <is>
          <t>店名</t>
        </is>
      </c>
      <c r="C31" s="41" t="inlineStr">
        <is>
          <t>日期</t>
        </is>
      </c>
      <c r="D31" s="42" t="inlineStr">
        <is>
          <t>屬性</t>
        </is>
      </c>
    </row>
    <row r="32" ht="15.6" customHeight="1" s="140">
      <c r="A32" s="38" t="n"/>
      <c r="B32" s="44">
        <f>VLOOKUP($A32,門市主檔!$A:$C,2,FALSE)</f>
        <v/>
      </c>
      <c r="C32" s="98" t="n"/>
      <c r="D32" s="45" t="inlineStr">
        <is>
          <t>裝潢</t>
        </is>
      </c>
    </row>
    <row r="33" ht="15.6" customHeight="1" s="140">
      <c r="B33" s="44">
        <f>VLOOKUP($A33,門市主檔!$A:$C,2,FALSE)</f>
        <v/>
      </c>
      <c r="C33" s="51" t="n"/>
      <c r="D33" s="45" t="inlineStr">
        <is>
          <t>換裝</t>
        </is>
      </c>
    </row>
    <row r="34" ht="15.6" customHeight="1" s="140">
      <c r="B34" s="44">
        <f>VLOOKUP($A34,門市主檔!$A:$C,2,FALSE)</f>
        <v/>
      </c>
      <c r="C34" s="51" t="n"/>
      <c r="D34" s="45" t="inlineStr">
        <is>
          <t>換裝</t>
        </is>
      </c>
    </row>
    <row r="35" ht="15.6" customHeight="1" s="140">
      <c r="B35" s="44">
        <f>VLOOKUP($A35,門市主檔!$A:$C,2,FALSE)</f>
        <v/>
      </c>
      <c r="C35" s="51" t="n"/>
      <c r="D35" s="45" t="inlineStr">
        <is>
          <t>換裝</t>
        </is>
      </c>
    </row>
    <row r="36" ht="15.6" customHeight="1" s="140">
      <c r="B36" s="44">
        <f>VLOOKUP($A36,門市主檔!$A:$C,2,FALSE)</f>
        <v/>
      </c>
      <c r="C36" s="51" t="n"/>
      <c r="D36" s="45" t="inlineStr">
        <is>
          <t>換裝</t>
        </is>
      </c>
    </row>
    <row r="37" ht="15.6" customHeight="1" s="140">
      <c r="B37" s="44">
        <f>VLOOKUP($A37,門市主檔!$A:$C,2,FALSE)</f>
        <v/>
      </c>
      <c r="C37" s="51" t="n"/>
      <c r="D37" s="45" t="inlineStr">
        <is>
          <t>換裝</t>
        </is>
      </c>
    </row>
    <row r="38" ht="15.6" customHeight="1" s="140">
      <c r="B38" s="44">
        <f>VLOOKUP($A38,門市主檔!$A:$C,2,FALSE)</f>
        <v/>
      </c>
      <c r="C38" s="51" t="n"/>
      <c r="D38" s="45" t="inlineStr">
        <is>
          <t>換裝</t>
        </is>
      </c>
    </row>
    <row r="39" ht="15.6" customHeight="1" s="140">
      <c r="B39" s="44">
        <f>VLOOKUP($A39,門市主檔!$A:$C,2,FALSE)</f>
        <v/>
      </c>
      <c r="C39" s="51" t="n"/>
      <c r="D39" s="45" t="inlineStr">
        <is>
          <t>換裝</t>
        </is>
      </c>
    </row>
    <row r="40" ht="15.6" customHeight="1" s="140">
      <c r="B40" s="44">
        <f>VLOOKUP($A40,門市主檔!$A:$C,2,FALSE)</f>
        <v/>
      </c>
      <c r="C40" s="51" t="n"/>
      <c r="D40" s="45" t="inlineStr">
        <is>
          <t>換裝</t>
        </is>
      </c>
    </row>
    <row r="41" ht="15.6" customHeight="1" s="140">
      <c r="B41" s="44">
        <f>VLOOKUP($A41,門市主檔!$A:$C,2,FALSE)</f>
        <v/>
      </c>
      <c r="C41" s="51" t="n"/>
      <c r="D41" s="45" t="inlineStr">
        <is>
          <t>換裝</t>
        </is>
      </c>
    </row>
    <row r="42" ht="15.6" customHeight="1" s="140">
      <c r="B42" s="44">
        <f>VLOOKUP($A42,門市主檔!$A:$C,2,FALSE)</f>
        <v/>
      </c>
      <c r="C42" s="51" t="n"/>
      <c r="D42" s="45" t="inlineStr">
        <is>
          <t>換裝</t>
        </is>
      </c>
    </row>
    <row r="43" ht="15.6" customHeight="1" s="140">
      <c r="B43" s="44">
        <f>VLOOKUP($A43,門市主檔!$A:$C,2,FALSE)</f>
        <v/>
      </c>
      <c r="C43" s="51" t="n"/>
      <c r="D43" s="45" t="inlineStr">
        <is>
          <t>換裝</t>
        </is>
      </c>
    </row>
    <row r="44" ht="15.6" customHeight="1" s="140">
      <c r="B44" s="44">
        <f>VLOOKUP($A44,門市主檔!$A:$C,2,FALSE)</f>
        <v/>
      </c>
      <c r="C44" s="51" t="n"/>
      <c r="D44" s="45" t="inlineStr">
        <is>
          <t>換裝</t>
        </is>
      </c>
    </row>
    <row r="45" ht="15.6" customHeight="1" s="140">
      <c r="B45" s="44">
        <f>VLOOKUP($A45,門市主檔!$A:$C,2,FALSE)</f>
        <v/>
      </c>
      <c r="C45" s="51" t="n"/>
      <c r="D45" s="45" t="inlineStr">
        <is>
          <t>換裝</t>
        </is>
      </c>
    </row>
    <row r="46" ht="15.6" customHeight="1" s="140">
      <c r="B46" s="44">
        <f>VLOOKUP($A46,門市主檔!$A:$C,2,FALSE)</f>
        <v/>
      </c>
      <c r="C46" s="51" t="n"/>
      <c r="D46" s="45" t="inlineStr">
        <is>
          <t>換裝</t>
        </is>
      </c>
    </row>
    <row r="47" ht="15.6" customHeight="1" s="140">
      <c r="B47" s="44">
        <f>VLOOKUP($A47,門市主檔!$A:$C,2,FALSE)</f>
        <v/>
      </c>
      <c r="C47" s="51" t="n"/>
      <c r="D47" s="45" t="inlineStr">
        <is>
          <t>換裝</t>
        </is>
      </c>
    </row>
    <row r="48" ht="15.6" customHeight="1" s="140">
      <c r="B48" s="44">
        <f>VLOOKUP($A48,門市主檔!$A:$C,2,FALSE)</f>
        <v/>
      </c>
      <c r="C48" s="51" t="n"/>
      <c r="D48" s="45" t="inlineStr">
        <is>
          <t>換裝</t>
        </is>
      </c>
    </row>
    <row r="49" ht="15.6" customHeight="1" s="140">
      <c r="B49" s="44">
        <f>VLOOKUP($A49,門市主檔!$A:$C,2,FALSE)</f>
        <v/>
      </c>
      <c r="C49" s="51" t="n"/>
      <c r="D49" s="45" t="inlineStr">
        <is>
          <t>換裝</t>
        </is>
      </c>
    </row>
    <row r="50" ht="15.6" customHeight="1" s="140">
      <c r="B50" s="44">
        <f>VLOOKUP($A50,門市主檔!$A:$C,2,FALSE)</f>
        <v/>
      </c>
      <c r="C50" s="51" t="n"/>
      <c r="D50" s="45" t="inlineStr">
        <is>
          <t>換裝</t>
        </is>
      </c>
    </row>
    <row r="51" ht="15.6" customHeight="1" s="140">
      <c r="B51" s="44">
        <f>VLOOKUP($A51,門市主檔!$A:$C,2,FALSE)</f>
        <v/>
      </c>
      <c r="C51" s="51" t="n"/>
      <c r="D51" s="45" t="inlineStr">
        <is>
          <t>換裝</t>
        </is>
      </c>
    </row>
    <row r="52" ht="15.6" customHeight="1" s="140">
      <c r="B52" s="44">
        <f>VLOOKUP($A52,門市主檔!$A:$C,2,FALSE)</f>
        <v/>
      </c>
      <c r="C52" s="51" t="n"/>
      <c r="D52" s="45" t="inlineStr">
        <is>
          <t>換裝</t>
        </is>
      </c>
    </row>
    <row r="53" ht="15.6" customHeight="1" s="140">
      <c r="B53" s="44">
        <f>VLOOKUP($A53,門市主檔!$A:$C,2,FALSE)</f>
        <v/>
      </c>
      <c r="C53" s="51" t="n"/>
      <c r="D53" s="45" t="inlineStr">
        <is>
          <t>換裝</t>
        </is>
      </c>
    </row>
    <row r="54" ht="15.6" customHeight="1" s="140">
      <c r="B54" s="44">
        <f>VLOOKUP($A54,門市主檔!$A:$C,2,FALSE)</f>
        <v/>
      </c>
      <c r="C54" s="51" t="n"/>
      <c r="D54" s="45" t="inlineStr">
        <is>
          <t>換裝</t>
        </is>
      </c>
    </row>
    <row r="55" ht="15.6" customHeight="1" s="140">
      <c r="B55" s="44">
        <f>VLOOKUP($A55,門市主檔!$A:$C,2,FALSE)</f>
        <v/>
      </c>
      <c r="C55" s="51" t="n"/>
      <c r="D55" s="45" t="inlineStr">
        <is>
          <t>換裝</t>
        </is>
      </c>
    </row>
    <row r="56" ht="15.6" customHeight="1" s="140">
      <c r="B56" s="44">
        <f>VLOOKUP($A56,門市主檔!$A:$C,2,FALSE)</f>
        <v/>
      </c>
      <c r="C56" s="51" t="n"/>
      <c r="D56" s="45" t="inlineStr">
        <is>
          <t>換裝</t>
        </is>
      </c>
    </row>
    <row r="57" ht="15.6" customHeight="1" s="140">
      <c r="B57" s="44">
        <f>VLOOKUP($A57,門市主檔!$A:$C,2,FALSE)</f>
        <v/>
      </c>
      <c r="C57" s="51" t="n"/>
      <c r="D57" s="45" t="inlineStr">
        <is>
          <t>換裝</t>
        </is>
      </c>
    </row>
    <row r="58" ht="15.6" customHeight="1" s="140">
      <c r="B58" s="44">
        <f>VLOOKUP($A58,門市主檔!$A:$C,2,FALSE)</f>
        <v/>
      </c>
      <c r="C58" s="51" t="n"/>
      <c r="D58" s="45" t="inlineStr">
        <is>
          <t>換裝</t>
        </is>
      </c>
    </row>
    <row r="59" ht="15.6" customHeight="1" s="140">
      <c r="B59" s="44">
        <f>VLOOKUP($A59,門市主檔!$A:$C,2,FALSE)</f>
        <v/>
      </c>
      <c r="C59" s="51" t="n"/>
      <c r="D59" s="45" t="inlineStr">
        <is>
          <t>換裝</t>
        </is>
      </c>
    </row>
    <row r="60" ht="15.6" customHeight="1" s="140">
      <c r="B60" s="44">
        <f>VLOOKUP($A60,門市主檔!$A:$C,2,FALSE)</f>
        <v/>
      </c>
      <c r="C60" s="51" t="n"/>
      <c r="D60" s="45" t="inlineStr">
        <is>
          <t>換裝</t>
        </is>
      </c>
    </row>
  </sheetData>
  <conditionalFormatting sqref="A4">
    <cfRule type="duplicateValues" priority="6" dxfId="320"/>
  </conditionalFormatting>
  <conditionalFormatting sqref="A5">
    <cfRule type="duplicateValues" priority="5" dxfId="320"/>
  </conditionalFormatting>
  <conditionalFormatting sqref="A3">
    <cfRule type="duplicateValues" priority="4" dxfId="320"/>
  </conditionalFormatting>
  <conditionalFormatting sqref="A30:A31">
    <cfRule type="duplicateValues" priority="3" dxfId="320"/>
  </conditionalFormatting>
  <conditionalFormatting sqref="A27">
    <cfRule type="duplicateValues" priority="1" dxfId="320"/>
  </conditionalFormatting>
  <conditionalFormatting sqref="A25:A26">
    <cfRule type="duplicateValues" priority="2" dxfId="320"/>
  </conditionalFormatting>
  <conditionalFormatting sqref="A1:A2 A6:A10 A17:A19 A22:A24 A33:A34">
    <cfRule type="duplicateValues" priority="7" dxfId="320"/>
  </conditionalFormatting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baseColWidth="8" defaultColWidth="8.19921875" defaultRowHeight="14.4"/>
  <cols>
    <col width="5.69921875" customWidth="1" style="18" min="1" max="1"/>
    <col width="7.09765625" customWidth="1" style="6" min="2" max="2"/>
    <col width="11.296875" customWidth="1" style="17" min="3" max="3"/>
    <col width="5.796875" bestFit="1" customWidth="1" style="17" min="4" max="4"/>
    <col width="4.8984375" bestFit="1" customWidth="1" style="17" min="5" max="5"/>
    <col width="8.19921875" bestFit="1" customWidth="1" style="17" min="6" max="6"/>
    <col width="4.8984375" bestFit="1" customWidth="1" style="17" min="7" max="7"/>
    <col width="6.59765625" bestFit="1" customWidth="1" style="17" min="8" max="8"/>
    <col width="13.796875" customWidth="1" style="17" min="9" max="9"/>
    <col width="31.59765625" customWidth="1" style="18" min="10" max="10"/>
    <col hidden="1" width="14.09765625" customWidth="1" style="392" min="11" max="11"/>
    <col hidden="1" width="8.19921875" customWidth="1" style="118" min="12" max="12"/>
    <col hidden="1" width="13.796875" customWidth="1" style="392" min="13" max="13"/>
    <col hidden="1" width="8.19921875" customWidth="1" style="118" min="14" max="14"/>
    <col hidden="1" width="12.69921875" customWidth="1" style="107" min="15" max="15"/>
    <col hidden="1" width="8.19921875" customWidth="1" style="107" min="16" max="16"/>
    <col hidden="1" width="12.69921875" customWidth="1" style="107" min="17" max="18"/>
    <col hidden="1" style="107" min="19" max="20"/>
    <col width="8.19921875" customWidth="1" style="24" min="21" max="21"/>
    <col width="8.19921875" customWidth="1" style="107" min="22" max="22"/>
    <col width="37.59765625" customWidth="1" style="107" min="23" max="23"/>
    <col width="8.19921875" customWidth="1" style="107" min="24" max="25"/>
    <col width="8.19921875" customWidth="1" style="25" min="26" max="26"/>
    <col width="8.19921875" customWidth="1" style="118" min="27" max="27"/>
    <col width="12.59765625" bestFit="1" customWidth="1" style="118" min="28" max="28"/>
    <col width="12.59765625" customWidth="1" style="118" min="29" max="29"/>
    <col width="8.19921875" customWidth="1" style="107" min="30" max="16384"/>
  </cols>
  <sheetData>
    <row r="1" ht="15" customHeight="1" s="140">
      <c r="A1" s="6" t="inlineStr">
        <is>
          <t>序號</t>
        </is>
      </c>
      <c r="B1" s="6" t="inlineStr">
        <is>
          <t>店編</t>
        </is>
      </c>
      <c r="C1" s="7" t="inlineStr">
        <is>
          <t>店名</t>
        </is>
      </c>
      <c r="D1" s="6" t="inlineStr">
        <is>
          <t>店質</t>
        </is>
      </c>
      <c r="E1" s="6" t="inlineStr">
        <is>
          <t>區辦</t>
        </is>
      </c>
      <c r="F1" s="6" t="inlineStr">
        <is>
          <t>部別</t>
        </is>
      </c>
      <c r="G1" s="6" t="inlineStr">
        <is>
          <t>區代</t>
        </is>
      </c>
      <c r="H1" s="6" t="inlineStr">
        <is>
          <t>區經理</t>
        </is>
      </c>
      <c r="I1" s="6" t="inlineStr">
        <is>
          <t>電話號碼</t>
        </is>
      </c>
      <c r="J1" s="6" t="inlineStr">
        <is>
          <t>住址</t>
        </is>
      </c>
      <c r="K1" s="392" t="inlineStr">
        <is>
          <t>區經理手機</t>
        </is>
      </c>
      <c r="L1" s="9" t="inlineStr">
        <is>
          <t>部經理</t>
        </is>
      </c>
      <c r="M1" s="392" t="inlineStr">
        <is>
          <t>部經理手機</t>
        </is>
      </c>
      <c r="N1" s="118" t="inlineStr">
        <is>
          <t>處長</t>
        </is>
      </c>
      <c r="O1" s="11" t="inlineStr">
        <is>
          <t>店編</t>
        </is>
      </c>
      <c r="P1" s="11" t="inlineStr">
        <is>
          <t>上週店名</t>
        </is>
      </c>
      <c r="Q1" s="11" t="inlineStr">
        <is>
          <t>本週店名</t>
        </is>
      </c>
      <c r="R1" s="12" t="inlineStr">
        <is>
          <t>差異</t>
        </is>
      </c>
      <c r="S1" s="12" t="inlineStr">
        <is>
          <t>DEPT店名</t>
        </is>
      </c>
      <c r="T1" s="12" t="inlineStr">
        <is>
          <t>差異</t>
        </is>
      </c>
      <c r="U1" s="13" t="inlineStr">
        <is>
          <t>縣市別</t>
        </is>
      </c>
      <c r="V1" s="14" t="inlineStr">
        <is>
          <t>區域別</t>
        </is>
      </c>
      <c r="W1" s="14" t="inlineStr">
        <is>
          <t>地址</t>
        </is>
      </c>
      <c r="X1" s="14" t="inlineStr">
        <is>
          <t>部門</t>
        </is>
      </c>
      <c r="Y1" s="14" t="inlineStr">
        <is>
          <t>工程師</t>
        </is>
      </c>
      <c r="Z1" s="118" t="inlineStr">
        <is>
          <t>FVC7</t>
        </is>
      </c>
      <c r="AA1" s="15" t="inlineStr">
        <is>
          <t>撤店核對</t>
        </is>
      </c>
      <c r="AB1" s="15" t="inlineStr">
        <is>
          <t>主檔核對</t>
        </is>
      </c>
      <c r="AC1" s="15" t="inlineStr">
        <is>
          <t>屬性</t>
        </is>
      </c>
      <c r="AD1" s="15" t="inlineStr">
        <is>
          <t>區域</t>
        </is>
      </c>
      <c r="AE1" s="15" t="inlineStr">
        <is>
          <t>店數</t>
        </is>
      </c>
    </row>
    <row r="2" ht="15" customHeight="1" s="140">
      <c r="A2" s="6" t="n">
        <v>1</v>
      </c>
      <c r="B2" s="6" t="n">
        <v>3752</v>
      </c>
      <c r="C2" s="17" t="inlineStr">
        <is>
          <t>板橋豫章店</t>
        </is>
      </c>
      <c r="D2" s="6" t="inlineStr">
        <is>
          <t>FCA</t>
        </is>
      </c>
      <c r="E2" s="6" t="inlineStr">
        <is>
          <t>北一</t>
        </is>
      </c>
      <c r="F2" s="6" t="inlineStr">
        <is>
          <t>北一一部</t>
        </is>
      </c>
      <c r="G2" s="6" t="inlineStr">
        <is>
          <t>AF</t>
        </is>
      </c>
      <c r="H2" s="105" t="inlineStr">
        <is>
          <t>陳聰雄</t>
        </is>
      </c>
      <c r="I2" s="17" t="inlineStr">
        <is>
          <t>(02)29554332</t>
        </is>
      </c>
      <c r="J2" s="18" t="inlineStr">
        <is>
          <t>新北市板橋區四川路一段391號1F</t>
        </is>
      </c>
      <c r="L2" s="392" t="n"/>
      <c r="N2" s="392" t="n"/>
      <c r="O2" s="19" t="n"/>
      <c r="R2" s="19" t="n"/>
      <c r="T2" s="19" t="n"/>
      <c r="U2" s="20">
        <f>IFERROR(LEFT(J2,FIND("縣",J2)),IFERROR(LEFT(J2,FIND("市",J2)),J2))</f>
        <v/>
      </c>
      <c r="V2" s="21">
        <f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/>
      </c>
      <c r="W2" s="21">
        <f>IFERROR(MID(J2,IFERROR(FIND("鄉",J2),IFERROR(FIND("鎮",J2),FIND("區",J2)))+1,LEN(J2)),IFERROR(MID(J2,FIND("市",J2)+1,LEN(J2)),MID(J2,FIND("縣",J2)+1,LEN(J2))))</f>
        <v/>
      </c>
      <c r="X2" s="22">
        <f>VLOOKUP(U2&amp;V2,部門對應!$B:$I,8,FALSE)</f>
        <v/>
      </c>
      <c r="Y2" s="22">
        <f>VLOOKUP(V2,區域表!A:B,2,FALSE)</f>
        <v/>
      </c>
      <c r="Z2" s="118" t="inlineStr">
        <is>
          <t>學校</t>
        </is>
      </c>
      <c r="AB2" s="109">
        <f>VLOOKUP(B2,門市主檔!A:B,2,FALSE)</f>
        <v/>
      </c>
      <c r="AC2" s="109" t="inlineStr">
        <is>
          <t>學校</t>
        </is>
      </c>
    </row>
    <row r="3" ht="15" customHeight="1" s="140">
      <c r="A3" s="6" t="n">
        <v>2</v>
      </c>
      <c r="B3" s="6" t="n">
        <v>4406</v>
      </c>
      <c r="C3" s="17" t="inlineStr">
        <is>
          <t>板橋稚暉店</t>
        </is>
      </c>
      <c r="D3" s="6" t="inlineStr">
        <is>
          <t>RC</t>
        </is>
      </c>
      <c r="E3" s="6" t="inlineStr">
        <is>
          <t>北一</t>
        </is>
      </c>
      <c r="F3" s="6" t="inlineStr">
        <is>
          <t>北一一部</t>
        </is>
      </c>
      <c r="G3" s="6" t="inlineStr">
        <is>
          <t>AB</t>
        </is>
      </c>
      <c r="H3" s="105" t="inlineStr">
        <is>
          <t>丁嘉賢</t>
        </is>
      </c>
      <c r="I3" s="17" t="inlineStr">
        <is>
          <t>(02)89782607</t>
        </is>
      </c>
      <c r="J3" s="18" t="inlineStr">
        <is>
          <t>新北市板橋區貴興路89號、91號一樓</t>
        </is>
      </c>
      <c r="L3" s="392" t="n"/>
      <c r="N3" s="392" t="n"/>
      <c r="O3" s="19" t="n"/>
      <c r="R3" s="19" t="n"/>
      <c r="T3" s="19" t="n"/>
      <c r="U3" s="20">
        <f>IFERROR(LEFT(J3,FIND("縣",J3)),IFERROR(LEFT(J3,FIND("市",J3)),J3))</f>
        <v/>
      </c>
      <c r="V3" s="21">
        <f>IFERROR(
IFERROR(
IFERROR(
MID(J3,FIND("市",J3)+1,IF(FIND("區",J3)-FIND("市",J3)&gt;3,FIND("鄉",J3)-FIND("市",J3),FIND("區",J3)-FIND("市",J3))),
MID(J3,FIND("市",J3)+1,IF(FIND("鎮",J3)-FIND("市",J3)&gt;3,FIND("鄉",J3)-FIND("市",J3),FIND("鎮",J3)-FIND("市",J3)))
),
MID(J3,FIND("市",J3)+1,IF(FIND("鄉",J3)-FIND("市",J3)&gt;3,FIND("區",J3)-FIND("市",J3),FIND("鄉",J3)-FIND("市",J3)))
),
IFERROR(
IFERROR(
IFERROR(
MID(J3,FIND("縣",J3)+1,IF(FIND("區",J3)-FIND("縣",J3)&gt;3,FIND("鄉",J3)-FIND("縣",J3),FIND("區",J3)-FIND("縣",J3))),
MID(J3,FIND("縣",J3)+1,IF(FIND("鎮",J3)-FIND("縣",J3)&gt;3,FIND("鄉",J3)-FIND("縣",J3),FIND("鎮",J3)-FIND("縣",J3)))
),
MID(J3,FIND("縣",J3)+1,IF(FIND("鄉",J3)-FIND("縣",J3)&gt;3,FIND("區",J3)-FIND("縣",J3),FIND("鄉",J3)-FIND("縣",J3)))
),
IFERROR(
MID(J3,FIND("市",J3)+1,IF(FIND("縣",J3)-FIND("市",J3)&gt;3,FIND("鄉",J3)-FIND("市",J3),FIND("縣",J3)-FIND("市",J3))),
MID(J3,FIND("縣",J3)+1,IF(FIND("市",J3)-FIND("縣",J3)&gt;3,FIND("鄉",J3)-FIND("縣",J3),FIND("市",J3)-FIND("縣",J3)))
)))</f>
        <v/>
      </c>
      <c r="W3" s="21">
        <f>IFERROR(MID(J3,IFERROR(FIND("鄉",J3),IFERROR(FIND("鎮",J3),FIND("區",J3)))+1,LEN(J3)),IFERROR(MID(J3,FIND("市",J3)+1,LEN(J3)),MID(J3,FIND("縣",J3)+1,LEN(J3))))</f>
        <v/>
      </c>
      <c r="X3" s="22">
        <f>VLOOKUP(U3&amp;V3,部門對應!$B:$I,8,FALSE)</f>
        <v/>
      </c>
      <c r="Y3" s="22">
        <f>VLOOKUP(V3,區域表!A:B,2,FALSE)</f>
        <v/>
      </c>
      <c r="Z3" s="118">
        <f>IF(D3="FVC7", IF(COUNTIF(特殊門市清單!N:N, B3)=0, "FVC7", VLOOKUP(B3,特殊門市清單!N:T,7,FALSE)), IF(AA3="v","Peplink",""))</f>
        <v/>
      </c>
      <c r="AB3" s="109">
        <f>VLOOKUP(B3,門市主檔!A:B,2,FALSE)</f>
        <v/>
      </c>
      <c r="AC3" s="109" t="n"/>
    </row>
    <row r="4" ht="15" customHeight="1" s="140">
      <c r="A4" s="6" t="n">
        <v>3</v>
      </c>
      <c r="B4" s="6" t="n">
        <v>2069</v>
      </c>
      <c r="C4" s="17" t="inlineStr">
        <is>
          <t>板橋江子翠站</t>
        </is>
      </c>
      <c r="D4" s="6" t="inlineStr">
        <is>
          <t>FCB</t>
        </is>
      </c>
      <c r="E4" s="6" t="inlineStr">
        <is>
          <t>北一</t>
        </is>
      </c>
      <c r="F4" s="6" t="inlineStr">
        <is>
          <t>北一一部</t>
        </is>
      </c>
      <c r="G4" s="6" t="inlineStr">
        <is>
          <t>AD</t>
        </is>
      </c>
      <c r="H4" s="105" t="inlineStr">
        <is>
          <t>郭哲銘</t>
        </is>
      </c>
      <c r="I4" s="17" t="inlineStr">
        <is>
          <t>(02)22539385</t>
        </is>
      </c>
      <c r="J4" s="18" t="inlineStr">
        <is>
          <t>新北市板橋區文化路二段408號</t>
        </is>
      </c>
      <c r="L4" s="392" t="n"/>
      <c r="N4" s="392" t="n"/>
      <c r="O4" s="19" t="n"/>
      <c r="R4" s="19" t="n"/>
      <c r="T4" s="19" t="n"/>
      <c r="U4" s="20">
        <f>IFERROR(LEFT(J4,FIND("縣",J4)),IFERROR(LEFT(J4,FIND("市",J4)),J4))</f>
        <v/>
      </c>
      <c r="V4" s="21">
        <f>IFERROR(
IFERROR(
IFERROR(
MID(J4,FIND("市",J4)+1,IF(FIND("區",J4)-FIND("市",J4)&gt;3,FIND("鄉",J4)-FIND("市",J4),FIND("區",J4)-FIND("市",J4))),
MID(J4,FIND("市",J4)+1,IF(FIND("鎮",J4)-FIND("市",J4)&gt;3,FIND("鄉",J4)-FIND("市",J4),FIND("鎮",J4)-FIND("市",J4)))
),
MID(J4,FIND("市",J4)+1,IF(FIND("鄉",J4)-FIND("市",J4)&gt;3,FIND("區",J4)-FIND("市",J4),FIND("鄉",J4)-FIND("市",J4)))
),
IFERROR(
IFERROR(
IFERROR(
MID(J4,FIND("縣",J4)+1,IF(FIND("區",J4)-FIND("縣",J4)&gt;3,FIND("鄉",J4)-FIND("縣",J4),FIND("區",J4)-FIND("縣",J4))),
MID(J4,FIND("縣",J4)+1,IF(FIND("鎮",J4)-FIND("縣",J4)&gt;3,FIND("鄉",J4)-FIND("縣",J4),FIND("鎮",J4)-FIND("縣",J4)))
),
MID(J4,FIND("縣",J4)+1,IF(FIND("鄉",J4)-FIND("縣",J4)&gt;3,FIND("區",J4)-FIND("縣",J4),FIND("鄉",J4)-FIND("縣",J4)))
),
IFERROR(
MID(J4,FIND("市",J4)+1,IF(FIND("縣",J4)-FIND("市",J4)&gt;3,FIND("鄉",J4)-FIND("市",J4),FIND("縣",J4)-FIND("市",J4))),
MID(J4,FIND("縣",J4)+1,IF(FIND("市",J4)-FIND("縣",J4)&gt;3,FIND("鄉",J4)-FIND("縣",J4),FIND("市",J4)-FIND("縣",J4)))
)))</f>
        <v/>
      </c>
      <c r="W4" s="21">
        <f>IFERROR(MID(J4,IFERROR(FIND("鄉",J4),IFERROR(FIND("鎮",J4),FIND("區",J4)))+1,LEN(J4)),IFERROR(MID(J4,FIND("市",J4)+1,LEN(J4)),MID(J4,FIND("縣",J4)+1,LEN(J4))))</f>
        <v/>
      </c>
      <c r="X4" s="22">
        <f>VLOOKUP(U4&amp;V4,部門對應!$B:$I,8,FALSE)</f>
        <v/>
      </c>
      <c r="Y4" s="22">
        <f>VLOOKUP(V4,區域表!A:B,2,FALSE)</f>
        <v/>
      </c>
      <c r="Z4" s="118">
        <f>IF(D4="FVC7", IF(COUNTIF(特殊門市清單!N:N, B4)=0, "FVC7", VLOOKUP(B4,特殊門市清單!N:T,7,FALSE)), IF(AA4="v","Peplink",""))</f>
        <v/>
      </c>
      <c r="AB4" s="109">
        <f>VLOOKUP(B4,門市主檔!A:B,2,FALSE)</f>
        <v/>
      </c>
      <c r="AC4" s="109" t="n"/>
    </row>
    <row r="5" ht="15" customHeight="1" s="140">
      <c r="A5" s="6" t="n">
        <v>4</v>
      </c>
      <c r="B5" s="6" t="n">
        <v>2154</v>
      </c>
      <c r="C5" s="17" t="inlineStr">
        <is>
          <t>北縣板莊店</t>
        </is>
      </c>
      <c r="D5" s="6" t="inlineStr">
        <is>
          <t>FCA</t>
        </is>
      </c>
      <c r="E5" s="6" t="inlineStr">
        <is>
          <t>北一</t>
        </is>
      </c>
      <c r="F5" s="6" t="inlineStr">
        <is>
          <t>北一一部</t>
        </is>
      </c>
      <c r="G5" s="6" t="inlineStr">
        <is>
          <t>AD</t>
        </is>
      </c>
      <c r="H5" s="105" t="inlineStr">
        <is>
          <t>郭哲銘</t>
        </is>
      </c>
      <c r="I5" s="17" t="inlineStr">
        <is>
          <t>(02)22542301</t>
        </is>
      </c>
      <c r="J5" s="18" t="inlineStr">
        <is>
          <t>新北市板橋區莊敬路248號</t>
        </is>
      </c>
      <c r="L5" s="392" t="n"/>
      <c r="N5" s="392" t="n"/>
      <c r="O5" s="19" t="n"/>
      <c r="R5" s="19" t="n"/>
      <c r="T5" s="19" t="n"/>
      <c r="U5" s="20">
        <f>IFERROR(LEFT(J5,FIND("縣",J5)),IFERROR(LEFT(J5,FIND("市",J5)),J5))</f>
        <v/>
      </c>
      <c r="V5" s="21">
        <f>IFERROR(
IFERROR(
IFERROR(
MID(J5,FIND("市",J5)+1,IF(FIND("區",J5)-FIND("市",J5)&gt;3,FIND("鄉",J5)-FIND("市",J5),FIND("區",J5)-FIND("市",J5))),
MID(J5,FIND("市",J5)+1,IF(FIND("鎮",J5)-FIND("市",J5)&gt;3,FIND("鄉",J5)-FIND("市",J5),FIND("鎮",J5)-FIND("市",J5)))
),
MID(J5,FIND("市",J5)+1,IF(FIND("鄉",J5)-FIND("市",J5)&gt;3,FIND("區",J5)-FIND("市",J5),FIND("鄉",J5)-FIND("市",J5)))
),
IFERROR(
IFERROR(
IFERROR(
MID(J5,FIND("縣",J5)+1,IF(FIND("區",J5)-FIND("縣",J5)&gt;3,FIND("鄉",J5)-FIND("縣",J5),FIND("區",J5)-FIND("縣",J5))),
MID(J5,FIND("縣",J5)+1,IF(FIND("鎮",J5)-FIND("縣",J5)&gt;3,FIND("鄉",J5)-FIND("縣",J5),FIND("鎮",J5)-FIND("縣",J5)))
),
MID(J5,FIND("縣",J5)+1,IF(FIND("鄉",J5)-FIND("縣",J5)&gt;3,FIND("區",J5)-FIND("縣",J5),FIND("鄉",J5)-FIND("縣",J5)))
),
IFERROR(
MID(J5,FIND("市",J5)+1,IF(FIND("縣",J5)-FIND("市",J5)&gt;3,FIND("鄉",J5)-FIND("市",J5),FIND("縣",J5)-FIND("市",J5))),
MID(J5,FIND("縣",J5)+1,IF(FIND("市",J5)-FIND("縣",J5)&gt;3,FIND("鄉",J5)-FIND("縣",J5),FIND("市",J5)-FIND("縣",J5)))
)))</f>
        <v/>
      </c>
      <c r="W5" s="21">
        <f>IFERROR(MID(J5,IFERROR(FIND("鄉",J5),IFERROR(FIND("鎮",J5),FIND("區",J5)))+1,LEN(J5)),IFERROR(MID(J5,FIND("市",J5)+1,LEN(J5)),MID(J5,FIND("縣",J5)+1,LEN(J5))))</f>
        <v/>
      </c>
      <c r="X5" s="22">
        <f>VLOOKUP(U5&amp;V5,部門對應!$B:$I,8,FALSE)</f>
        <v/>
      </c>
      <c r="Y5" s="22">
        <f>VLOOKUP(V5,區域表!A:B,2,FALSE)</f>
        <v/>
      </c>
      <c r="Z5" s="118">
        <f>IF(D5="FVC7", IF(COUNTIF(特殊門市清單!N:N, B5)=0, "FVC7", VLOOKUP(B5,特殊門市清單!N:T,7,FALSE)), IF(AA5="v","Peplink",""))</f>
        <v/>
      </c>
      <c r="AB5" s="109">
        <f>VLOOKUP(B5,門市主檔!A:B,2,FALSE)</f>
        <v/>
      </c>
      <c r="AC5" s="109" t="n"/>
    </row>
    <row r="6" ht="15" customHeight="1" s="140">
      <c r="A6" s="6" t="n">
        <v>5</v>
      </c>
      <c r="B6" s="6" t="n">
        <v>2221</v>
      </c>
      <c r="C6" s="17" t="inlineStr">
        <is>
          <t>板橋雙十店</t>
        </is>
      </c>
      <c r="D6" s="6" t="inlineStr">
        <is>
          <t>FCA</t>
        </is>
      </c>
      <c r="E6" s="6" t="inlineStr">
        <is>
          <t>北一</t>
        </is>
      </c>
      <c r="F6" s="6" t="inlineStr">
        <is>
          <t>北一一部</t>
        </is>
      </c>
      <c r="G6" s="6" t="inlineStr">
        <is>
          <t>AD</t>
        </is>
      </c>
      <c r="H6" s="105" t="inlineStr">
        <is>
          <t>郭哲銘</t>
        </is>
      </c>
      <c r="I6" s="17" t="inlineStr">
        <is>
          <t>(02)22524845</t>
        </is>
      </c>
      <c r="J6" s="18" t="inlineStr">
        <is>
          <t>新北市板橋區雙十路三段12、14、16號</t>
        </is>
      </c>
      <c r="L6" s="392" t="n"/>
      <c r="N6" s="392" t="n"/>
      <c r="O6" s="19" t="n"/>
      <c r="R6" s="19" t="n"/>
      <c r="T6" s="19" t="n"/>
      <c r="U6" s="20">
        <f>IFERROR(LEFT(J6,FIND("縣",J6)),IFERROR(LEFT(J6,FIND("市",J6)),J6))</f>
        <v/>
      </c>
      <c r="V6" s="21">
        <f>IFERROR(
IFERROR(
IFERROR(
MID(J6,FIND("市",J6)+1,IF(FIND("區",J6)-FIND("市",J6)&gt;3,FIND("鄉",J6)-FIND("市",J6),FIND("區",J6)-FIND("市",J6))),
MID(J6,FIND("市",J6)+1,IF(FIND("鎮",J6)-FIND("市",J6)&gt;3,FIND("鄉",J6)-FIND("市",J6),FIND("鎮",J6)-FIND("市",J6)))
),
MID(J6,FIND("市",J6)+1,IF(FIND("鄉",J6)-FIND("市",J6)&gt;3,FIND("區",J6)-FIND("市",J6),FIND("鄉",J6)-FIND("市",J6)))
),
IFERROR(
IFERROR(
IFERROR(
MID(J6,FIND("縣",J6)+1,IF(FIND("區",J6)-FIND("縣",J6)&gt;3,FIND("鄉",J6)-FIND("縣",J6),FIND("區",J6)-FIND("縣",J6))),
MID(J6,FIND("縣",J6)+1,IF(FIND("鎮",J6)-FIND("縣",J6)&gt;3,FIND("鄉",J6)-FIND("縣",J6),FIND("鎮",J6)-FIND("縣",J6)))
),
MID(J6,FIND("縣",J6)+1,IF(FIND("鄉",J6)-FIND("縣",J6)&gt;3,FIND("區",J6)-FIND("縣",J6),FIND("鄉",J6)-FIND("縣",J6)))
),
IFERROR(
MID(J6,FIND("市",J6)+1,IF(FIND("縣",J6)-FIND("市",J6)&gt;3,FIND("鄉",J6)-FIND("市",J6),FIND("縣",J6)-FIND("市",J6))),
MID(J6,FIND("縣",J6)+1,IF(FIND("市",J6)-FIND("縣",J6)&gt;3,FIND("鄉",J6)-FIND("縣",J6),FIND("市",J6)-FIND("縣",J6)))
)))</f>
        <v/>
      </c>
      <c r="W6" s="21">
        <f>IFERROR(MID(J6,IFERROR(FIND("鄉",J6),IFERROR(FIND("鎮",J6),FIND("區",J6)))+1,LEN(J6)),IFERROR(MID(J6,FIND("市",J6)+1,LEN(J6)),MID(J6,FIND("縣",J6)+1,LEN(J6))))</f>
        <v/>
      </c>
      <c r="X6" s="22">
        <f>VLOOKUP(U6&amp;V6,部門對應!$B:$I,8,FALSE)</f>
        <v/>
      </c>
      <c r="Y6" s="22">
        <f>VLOOKUP(V6,區域表!A:B,2,FALSE)</f>
        <v/>
      </c>
      <c r="Z6" s="118">
        <f>IF(D6="FVC7", IF(COUNTIF(特殊門市清單!N:N, B6)=0, "FVC7", VLOOKUP(B6,特殊門市清單!N:T,7,FALSE)), IF(AA6="v","Peplink",""))</f>
        <v/>
      </c>
      <c r="AB6" s="109">
        <f>VLOOKUP(B6,門市主檔!A:B,2,FALSE)</f>
        <v/>
      </c>
      <c r="AC6" s="109" t="n"/>
    </row>
    <row r="7" ht="15" customHeight="1" s="140">
      <c r="A7" s="6" t="n">
        <v>6</v>
      </c>
      <c r="B7" s="6" t="n">
        <v>2224</v>
      </c>
      <c r="C7" s="17" t="inlineStr">
        <is>
          <t>板橋莒光店</t>
        </is>
      </c>
      <c r="D7" s="6" t="inlineStr">
        <is>
          <t>RC</t>
        </is>
      </c>
      <c r="E7" s="6" t="inlineStr">
        <is>
          <t>北一</t>
        </is>
      </c>
      <c r="F7" s="6" t="inlineStr">
        <is>
          <t>北一一部</t>
        </is>
      </c>
      <c r="G7" s="6" t="inlineStr">
        <is>
          <t>AD</t>
        </is>
      </c>
      <c r="H7" s="105" t="inlineStr">
        <is>
          <t>郭哲銘</t>
        </is>
      </c>
      <c r="I7" s="17" t="inlineStr">
        <is>
          <t>(02)22537956</t>
        </is>
      </c>
      <c r="J7" s="18" t="inlineStr">
        <is>
          <t>新北市板橋區文化路二段78號</t>
        </is>
      </c>
      <c r="L7" s="392" t="n"/>
      <c r="N7" s="392" t="n"/>
      <c r="O7" s="19" t="n"/>
      <c r="R7" s="19" t="n"/>
      <c r="T7" s="19" t="n"/>
      <c r="U7" s="20">
        <f>IFERROR(LEFT(J7,FIND("縣",J7)),IFERROR(LEFT(J7,FIND("市",J7)),J7))</f>
        <v/>
      </c>
      <c r="V7" s="21">
        <f>IFERROR(
IFERROR(
IFERROR(
MID(J7,FIND("市",J7)+1,IF(FIND("區",J7)-FIND("市",J7)&gt;3,FIND("鄉",J7)-FIND("市",J7),FIND("區",J7)-FIND("市",J7))),
MID(J7,FIND("市",J7)+1,IF(FIND("鎮",J7)-FIND("市",J7)&gt;3,FIND("鄉",J7)-FIND("市",J7),FIND("鎮",J7)-FIND("市",J7)))
),
MID(J7,FIND("市",J7)+1,IF(FIND("鄉",J7)-FIND("市",J7)&gt;3,FIND("區",J7)-FIND("市",J7),FIND("鄉",J7)-FIND("市",J7)))
),
IFERROR(
IFERROR(
IFERROR(
MID(J7,FIND("縣",J7)+1,IF(FIND("區",J7)-FIND("縣",J7)&gt;3,FIND("鄉",J7)-FIND("縣",J7),FIND("區",J7)-FIND("縣",J7))),
MID(J7,FIND("縣",J7)+1,IF(FIND("鎮",J7)-FIND("縣",J7)&gt;3,FIND("鄉",J7)-FIND("縣",J7),FIND("鎮",J7)-FIND("縣",J7)))
),
MID(J7,FIND("縣",J7)+1,IF(FIND("鄉",J7)-FIND("縣",J7)&gt;3,FIND("區",J7)-FIND("縣",J7),FIND("鄉",J7)-FIND("縣",J7)))
),
IFERROR(
MID(J7,FIND("市",J7)+1,IF(FIND("縣",J7)-FIND("市",J7)&gt;3,FIND("鄉",J7)-FIND("市",J7),FIND("縣",J7)-FIND("市",J7))),
MID(J7,FIND("縣",J7)+1,IF(FIND("市",J7)-FIND("縣",J7)&gt;3,FIND("鄉",J7)-FIND("縣",J7),FIND("市",J7)-FIND("縣",J7)))
)))</f>
        <v/>
      </c>
      <c r="W7" s="21">
        <f>IFERROR(MID(J7,IFERROR(FIND("鄉",J7),IFERROR(FIND("鎮",J7),FIND("區",J7)))+1,LEN(J7)),IFERROR(MID(J7,FIND("市",J7)+1,LEN(J7)),MID(J7,FIND("縣",J7)+1,LEN(J7))))</f>
        <v/>
      </c>
      <c r="X7" s="22">
        <f>VLOOKUP(U7&amp;V7,部門對應!$B:$I,8,FALSE)</f>
        <v/>
      </c>
      <c r="Y7" s="22">
        <f>VLOOKUP(V7,區域表!A:B,2,FALSE)</f>
        <v/>
      </c>
      <c r="Z7" s="118">
        <f>IF(D7="FVC7", IF(COUNTIF(特殊門市清單!N:N, B7)=0, "FVC7", VLOOKUP(B7,特殊門市清單!N:T,7,FALSE)), IF(AA7="v","Peplink",""))</f>
        <v/>
      </c>
      <c r="AB7" s="109">
        <f>VLOOKUP(B7,門市主檔!A:B,2,FALSE)</f>
        <v/>
      </c>
      <c r="AC7" s="109" t="n"/>
    </row>
    <row r="8" ht="15" customHeight="1" s="140">
      <c r="A8" s="6" t="n">
        <v>7</v>
      </c>
      <c r="B8" s="6" t="n">
        <v>2746</v>
      </c>
      <c r="C8" s="17" t="inlineStr">
        <is>
          <t>北縣板嘉店</t>
        </is>
      </c>
      <c r="D8" s="6" t="inlineStr">
        <is>
          <t>FCA</t>
        </is>
      </c>
      <c r="E8" s="6" t="inlineStr">
        <is>
          <t>北一</t>
        </is>
      </c>
      <c r="F8" s="6" t="inlineStr">
        <is>
          <t>北一一部</t>
        </is>
      </c>
      <c r="G8" s="6" t="inlineStr">
        <is>
          <t>AD</t>
        </is>
      </c>
      <c r="H8" s="105" t="inlineStr">
        <is>
          <t>郭哲銘</t>
        </is>
      </c>
      <c r="I8" s="17" t="inlineStr">
        <is>
          <t>(02)22591727</t>
        </is>
      </c>
      <c r="J8" s="18" t="inlineStr">
        <is>
          <t>新北市板橋區雙十路三段29號</t>
        </is>
      </c>
      <c r="L8" s="392" t="n"/>
      <c r="N8" s="392" t="n"/>
      <c r="O8" s="19" t="n"/>
      <c r="R8" s="19" t="n"/>
      <c r="T8" s="19" t="n"/>
      <c r="U8" s="20">
        <f>IFERROR(LEFT(J8,FIND("縣",J8)),IFERROR(LEFT(J8,FIND("市",J8)),J8))</f>
        <v/>
      </c>
      <c r="V8" s="21">
        <f>IFERROR(
IFERROR(
IFERROR(
MID(J8,FIND("市",J8)+1,IF(FIND("區",J8)-FIND("市",J8)&gt;3,FIND("鄉",J8)-FIND("市",J8),FIND("區",J8)-FIND("市",J8))),
MID(J8,FIND("市",J8)+1,IF(FIND("鎮",J8)-FIND("市",J8)&gt;3,FIND("鄉",J8)-FIND("市",J8),FIND("鎮",J8)-FIND("市",J8)))
),
MID(J8,FIND("市",J8)+1,IF(FIND("鄉",J8)-FIND("市",J8)&gt;3,FIND("區",J8)-FIND("市",J8),FIND("鄉",J8)-FIND("市",J8)))
),
IFERROR(
IFERROR(
IFERROR(
MID(J8,FIND("縣",J8)+1,IF(FIND("區",J8)-FIND("縣",J8)&gt;3,FIND("鄉",J8)-FIND("縣",J8),FIND("區",J8)-FIND("縣",J8))),
MID(J8,FIND("縣",J8)+1,IF(FIND("鎮",J8)-FIND("縣",J8)&gt;3,FIND("鄉",J8)-FIND("縣",J8),FIND("鎮",J8)-FIND("縣",J8)))
),
MID(J8,FIND("縣",J8)+1,IF(FIND("鄉",J8)-FIND("縣",J8)&gt;3,FIND("區",J8)-FIND("縣",J8),FIND("鄉",J8)-FIND("縣",J8)))
),
IFERROR(
MID(J8,FIND("市",J8)+1,IF(FIND("縣",J8)-FIND("市",J8)&gt;3,FIND("鄉",J8)-FIND("市",J8),FIND("縣",J8)-FIND("市",J8))),
MID(J8,FIND("縣",J8)+1,IF(FIND("市",J8)-FIND("縣",J8)&gt;3,FIND("鄉",J8)-FIND("縣",J8),FIND("市",J8)-FIND("縣",J8)))
)))</f>
        <v/>
      </c>
      <c r="W8" s="21">
        <f>IFERROR(MID(J8,IFERROR(FIND("鄉",J8),IFERROR(FIND("鎮",J8),FIND("區",J8)))+1,LEN(J8)),IFERROR(MID(J8,FIND("市",J8)+1,LEN(J8)),MID(J8,FIND("縣",J8)+1,LEN(J8))))</f>
        <v/>
      </c>
      <c r="X8" s="22">
        <f>VLOOKUP(U8&amp;V8,部門對應!$B:$I,8,FALSE)</f>
        <v/>
      </c>
      <c r="Y8" s="22">
        <f>VLOOKUP(V8,區域表!A:B,2,FALSE)</f>
        <v/>
      </c>
      <c r="Z8" s="118">
        <f>IF(D8="FVC7", IF(COUNTIF(特殊門市清單!N:N, B8)=0, "FVC7", VLOOKUP(B8,特殊門市清單!N:T,7,FALSE)), IF(AA8="v","Peplink",""))</f>
        <v/>
      </c>
      <c r="AB8" s="109">
        <f>VLOOKUP(B8,門市主檔!A:B,2,FALSE)</f>
        <v/>
      </c>
      <c r="AC8" s="109" t="n"/>
    </row>
    <row r="9" ht="15" customHeight="1" s="140">
      <c r="A9" s="6" t="n">
        <v>8</v>
      </c>
      <c r="B9" s="6" t="n">
        <v>3399</v>
      </c>
      <c r="C9" s="17" t="inlineStr">
        <is>
          <t>板橋藝文中心</t>
        </is>
      </c>
      <c r="D9" s="6" t="inlineStr">
        <is>
          <t>RC</t>
        </is>
      </c>
      <c r="E9" s="6" t="inlineStr">
        <is>
          <t>北一</t>
        </is>
      </c>
      <c r="F9" s="6" t="inlineStr">
        <is>
          <t>北一一部</t>
        </is>
      </c>
      <c r="G9" s="6" t="inlineStr">
        <is>
          <t>AD</t>
        </is>
      </c>
      <c r="H9" s="105" t="inlineStr">
        <is>
          <t>郭哲銘</t>
        </is>
      </c>
      <c r="I9" s="17" t="inlineStr">
        <is>
          <t>(02)22541240</t>
        </is>
      </c>
      <c r="J9" s="18" t="inlineStr">
        <is>
          <t>新北市板橋區莊敬路77號</t>
        </is>
      </c>
      <c r="L9" s="392" t="n"/>
      <c r="N9" s="392" t="n"/>
      <c r="O9" s="19" t="n"/>
      <c r="R9" s="19" t="n"/>
      <c r="T9" s="19" t="n"/>
      <c r="U9" s="20">
        <f>IFERROR(LEFT(J9,FIND("縣",J9)),IFERROR(LEFT(J9,FIND("市",J9)),J9))</f>
        <v/>
      </c>
      <c r="V9" s="21">
        <f>IFERROR(
IFERROR(
IFERROR(
MID(J9,FIND("市",J9)+1,IF(FIND("區",J9)-FIND("市",J9)&gt;3,FIND("鄉",J9)-FIND("市",J9),FIND("區",J9)-FIND("市",J9))),
MID(J9,FIND("市",J9)+1,IF(FIND("鎮",J9)-FIND("市",J9)&gt;3,FIND("鄉",J9)-FIND("市",J9),FIND("鎮",J9)-FIND("市",J9)))
),
MID(J9,FIND("市",J9)+1,IF(FIND("鄉",J9)-FIND("市",J9)&gt;3,FIND("區",J9)-FIND("市",J9),FIND("鄉",J9)-FIND("市",J9)))
),
IFERROR(
IFERROR(
IFERROR(
MID(J9,FIND("縣",J9)+1,IF(FIND("區",J9)-FIND("縣",J9)&gt;3,FIND("鄉",J9)-FIND("縣",J9),FIND("區",J9)-FIND("縣",J9))),
MID(J9,FIND("縣",J9)+1,IF(FIND("鎮",J9)-FIND("縣",J9)&gt;3,FIND("鄉",J9)-FIND("縣",J9),FIND("鎮",J9)-FIND("縣",J9)))
),
MID(J9,FIND("縣",J9)+1,IF(FIND("鄉",J9)-FIND("縣",J9)&gt;3,FIND("區",J9)-FIND("縣",J9),FIND("鄉",J9)-FIND("縣",J9)))
),
IFERROR(
MID(J9,FIND("市",J9)+1,IF(FIND("縣",J9)-FIND("市",J9)&gt;3,FIND("鄉",J9)-FIND("市",J9),FIND("縣",J9)-FIND("市",J9))),
MID(J9,FIND("縣",J9)+1,IF(FIND("市",J9)-FIND("縣",J9)&gt;3,FIND("鄉",J9)-FIND("縣",J9),FIND("市",J9)-FIND("縣",J9)))
)))</f>
        <v/>
      </c>
      <c r="W9" s="21">
        <f>IFERROR(MID(J9,IFERROR(FIND("鄉",J9),IFERROR(FIND("鎮",J9),FIND("區",J9)))+1,LEN(J9)),IFERROR(MID(J9,FIND("市",J9)+1,LEN(J9)),MID(J9,FIND("縣",J9)+1,LEN(J9))))</f>
        <v/>
      </c>
      <c r="X9" s="22">
        <f>VLOOKUP(U9&amp;V9,部門對應!$B:$I,8,FALSE)</f>
        <v/>
      </c>
      <c r="Y9" s="22">
        <f>VLOOKUP(V9,區域表!A:B,2,FALSE)</f>
        <v/>
      </c>
      <c r="Z9" s="118">
        <f>IF(D9="FVC7", IF(COUNTIF(特殊門市清單!N:N, B9)=0, "FVC7", VLOOKUP(B9,特殊門市清單!N:T,7,FALSE)), IF(AA9="v","Peplink",""))</f>
        <v/>
      </c>
      <c r="AB9" s="109">
        <f>VLOOKUP(B9,門市主檔!A:B,2,FALSE)</f>
        <v/>
      </c>
      <c r="AC9" s="109" t="n"/>
    </row>
    <row r="10" ht="15" customHeight="1" s="140">
      <c r="A10" s="6" t="n">
        <v>9</v>
      </c>
      <c r="B10" s="6" t="n">
        <v>3955</v>
      </c>
      <c r="C10" s="17" t="inlineStr">
        <is>
          <t>板橋海龍店</t>
        </is>
      </c>
      <c r="D10" s="6" t="inlineStr">
        <is>
          <t>RC</t>
        </is>
      </c>
      <c r="E10" s="6" t="inlineStr">
        <is>
          <t>北一</t>
        </is>
      </c>
      <c r="F10" s="6" t="inlineStr">
        <is>
          <t>北一一部</t>
        </is>
      </c>
      <c r="G10" s="6" t="inlineStr">
        <is>
          <t>AD</t>
        </is>
      </c>
      <c r="H10" s="105" t="inlineStr">
        <is>
          <t>郭哲銘</t>
        </is>
      </c>
      <c r="I10" s="17" t="inlineStr">
        <is>
          <t>(02)22583642</t>
        </is>
      </c>
      <c r="J10" s="18" t="inlineStr">
        <is>
          <t>新北市板橋區新海路393、395號一樓全部</t>
        </is>
      </c>
      <c r="L10" s="392" t="n"/>
      <c r="N10" s="392" t="n"/>
      <c r="O10" s="19" t="n"/>
      <c r="R10" s="19" t="n"/>
      <c r="T10" s="19" t="n"/>
      <c r="U10" s="20">
        <f>IFERROR(LEFT(J10,FIND("縣",J10)),IFERROR(LEFT(J10,FIND("市",J10)),J10))</f>
        <v/>
      </c>
      <c r="V10" s="21">
        <f>IFERROR(
IFERROR(
IFERROR(
MID(J10,FIND("市",J10)+1,IF(FIND("區",J10)-FIND("市",J10)&gt;3,FIND("鄉",J10)-FIND("市",J10),FIND("區",J10)-FIND("市",J10))),
MID(J10,FIND("市",J10)+1,IF(FIND("鎮",J10)-FIND("市",J10)&gt;3,FIND("鄉",J10)-FIND("市",J10),FIND("鎮",J10)-FIND("市",J10)))
),
MID(J10,FIND("市",J10)+1,IF(FIND("鄉",J10)-FIND("市",J10)&gt;3,FIND("區",J10)-FIND("市",J10),FIND("鄉",J10)-FIND("市",J10)))
),
IFERROR(
IFERROR(
IFERROR(
MID(J10,FIND("縣",J10)+1,IF(FIND("區",J10)-FIND("縣",J10)&gt;3,FIND("鄉",J10)-FIND("縣",J10),FIND("區",J10)-FIND("縣",J10))),
MID(J10,FIND("縣",J10)+1,IF(FIND("鎮",J10)-FIND("縣",J10)&gt;3,FIND("鄉",J10)-FIND("縣",J10),FIND("鎮",J10)-FIND("縣",J10)))
),
MID(J10,FIND("縣",J10)+1,IF(FIND("鄉",J10)-FIND("縣",J10)&gt;3,FIND("區",J10)-FIND("縣",J10),FIND("鄉",J10)-FIND("縣",J10)))
),
IFERROR(
MID(J10,FIND("市",J10)+1,IF(FIND("縣",J10)-FIND("市",J10)&gt;3,FIND("鄉",J10)-FIND("市",J10),FIND("縣",J10)-FIND("市",J10))),
MID(J10,FIND("縣",J10)+1,IF(FIND("市",J10)-FIND("縣",J10)&gt;3,FIND("鄉",J10)-FIND("縣",J10),FIND("市",J10)-FIND("縣",J10)))
)))</f>
        <v/>
      </c>
      <c r="W10" s="21">
        <f>IFERROR(MID(J10,IFERROR(FIND("鄉",J10),IFERROR(FIND("鎮",J10),FIND("區",J10)))+1,LEN(J10)),IFERROR(MID(J10,FIND("市",J10)+1,LEN(J10)),MID(J10,FIND("縣",J10)+1,LEN(J10))))</f>
        <v/>
      </c>
      <c r="X10" s="22">
        <f>VLOOKUP(U10&amp;V10,部門對應!$B:$I,8,FALSE)</f>
        <v/>
      </c>
      <c r="Y10" s="22">
        <f>VLOOKUP(V10,區域表!A:B,2,FALSE)</f>
        <v/>
      </c>
      <c r="Z10" s="118">
        <f>IF(D10="FVC7", IF(COUNTIF(特殊門市清單!N:N, B10)=0, "FVC7", VLOOKUP(B10,特殊門市清單!N:T,7,FALSE)), IF(AA10="v","Peplink",""))</f>
        <v/>
      </c>
      <c r="AB10" s="109">
        <f>VLOOKUP(B10,門市主檔!A:B,2,FALSE)</f>
        <v/>
      </c>
      <c r="AC10" s="109" t="n"/>
    </row>
    <row r="11" ht="15" customHeight="1" s="140">
      <c r="A11" s="6" t="n">
        <v>10</v>
      </c>
      <c r="B11" s="6" t="n">
        <v>3962</v>
      </c>
      <c r="C11" s="17" t="inlineStr">
        <is>
          <t>板橋仁化店</t>
        </is>
      </c>
      <c r="D11" s="6" t="inlineStr">
        <is>
          <t>FCA</t>
        </is>
      </c>
      <c r="E11" s="6" t="inlineStr">
        <is>
          <t>北一</t>
        </is>
      </c>
      <c r="F11" s="6" t="inlineStr">
        <is>
          <t>北一一部</t>
        </is>
      </c>
      <c r="G11" s="6" t="inlineStr">
        <is>
          <t>AD</t>
        </is>
      </c>
      <c r="H11" s="105" t="inlineStr">
        <is>
          <t>郭哲銘</t>
        </is>
      </c>
      <c r="I11" s="17" t="inlineStr">
        <is>
          <t>(02)89783335</t>
        </is>
      </c>
      <c r="J11" s="18" t="inlineStr">
        <is>
          <t>新北市板橋區仁化街186號一樓全部</t>
        </is>
      </c>
      <c r="L11" s="392" t="n"/>
      <c r="N11" s="392" t="n"/>
      <c r="O11" s="19" t="n"/>
      <c r="R11" s="19" t="n"/>
      <c r="T11" s="19" t="n"/>
      <c r="U11" s="20">
        <f>IFERROR(LEFT(J11,FIND("縣",J11)),IFERROR(LEFT(J11,FIND("市",J11)),J11))</f>
        <v/>
      </c>
      <c r="V11" s="21">
        <f>IFERROR(
IFERROR(
IFERROR(
MID(J11,FIND("市",J11)+1,IF(FIND("區",J11)-FIND("市",J11)&gt;3,FIND("鄉",J11)-FIND("市",J11),FIND("區",J11)-FIND("市",J11))),
MID(J11,FIND("市",J11)+1,IF(FIND("鎮",J11)-FIND("市",J11)&gt;3,FIND("鄉",J11)-FIND("市",J11),FIND("鎮",J11)-FIND("市",J11)))
),
MID(J11,FIND("市",J11)+1,IF(FIND("鄉",J11)-FIND("市",J11)&gt;3,FIND("區",J11)-FIND("市",J11),FIND("鄉",J11)-FIND("市",J11)))
),
IFERROR(
IFERROR(
IFERROR(
MID(J11,FIND("縣",J11)+1,IF(FIND("區",J11)-FIND("縣",J11)&gt;3,FIND("鄉",J11)-FIND("縣",J11),FIND("區",J11)-FIND("縣",J11))),
MID(J11,FIND("縣",J11)+1,IF(FIND("鎮",J11)-FIND("縣",J11)&gt;3,FIND("鄉",J11)-FIND("縣",J11),FIND("鎮",J11)-FIND("縣",J11)))
),
MID(J11,FIND("縣",J11)+1,IF(FIND("鄉",J11)-FIND("縣",J11)&gt;3,FIND("區",J11)-FIND("縣",J11),FIND("鄉",J11)-FIND("縣",J11)))
),
IFERROR(
MID(J11,FIND("市",J11)+1,IF(FIND("縣",J11)-FIND("市",J11)&gt;3,FIND("鄉",J11)-FIND("市",J11),FIND("縣",J11)-FIND("市",J11))),
MID(J11,FIND("縣",J11)+1,IF(FIND("市",J11)-FIND("縣",J11)&gt;3,FIND("鄉",J11)-FIND("縣",J11),FIND("市",J11)-FIND("縣",J11)))
)))</f>
        <v/>
      </c>
      <c r="W11" s="21">
        <f>IFERROR(MID(J11,IFERROR(FIND("鄉",J11),IFERROR(FIND("鎮",J11),FIND("區",J11)))+1,LEN(J11)),IFERROR(MID(J11,FIND("市",J11)+1,LEN(J11)),MID(J11,FIND("縣",J11)+1,LEN(J11))))</f>
        <v/>
      </c>
      <c r="X11" s="22">
        <f>VLOOKUP(U11&amp;V11,部門對應!$B:$I,8,FALSE)</f>
        <v/>
      </c>
      <c r="Y11" s="22">
        <f>VLOOKUP(V11,區域表!A:B,2,FALSE)</f>
        <v/>
      </c>
      <c r="Z11" s="118">
        <f>IF(D11="FVC7", IF(COUNTIF(特殊門市清單!N:N, B11)=0, "FVC7", VLOOKUP(B11,特殊門市清單!N:T,7,FALSE)), IF(AA11="v","Peplink",""))</f>
        <v/>
      </c>
      <c r="AB11" s="109">
        <f>VLOOKUP(B11,門市主檔!A:B,2,FALSE)</f>
        <v/>
      </c>
      <c r="AC11" s="109" t="n"/>
    </row>
    <row r="12" ht="15" customHeight="1" s="140">
      <c r="A12" s="6" t="n">
        <v>11</v>
      </c>
      <c r="B12" s="6" t="n">
        <v>3965</v>
      </c>
      <c r="C12" s="17" t="inlineStr">
        <is>
          <t>板橋民治店</t>
        </is>
      </c>
      <c r="D12" s="6" t="inlineStr">
        <is>
          <t>FCA</t>
        </is>
      </c>
      <c r="E12" s="6" t="inlineStr">
        <is>
          <t>北一</t>
        </is>
      </c>
      <c r="F12" s="6" t="inlineStr">
        <is>
          <t>北一一部</t>
        </is>
      </c>
      <c r="G12" s="6" t="inlineStr">
        <is>
          <t>AD</t>
        </is>
      </c>
      <c r="H12" s="6" t="inlineStr">
        <is>
          <t>郭哲銘</t>
        </is>
      </c>
      <c r="I12" s="17" t="inlineStr">
        <is>
          <t>(02)89782441</t>
        </is>
      </c>
      <c r="J12" s="18" t="inlineStr">
        <is>
          <t>新北市板橋區民治街57巷2號、59號</t>
        </is>
      </c>
      <c r="L12" s="392" t="n"/>
      <c r="N12" s="392" t="n"/>
      <c r="O12" s="19" t="n"/>
      <c r="R12" s="19" t="n"/>
      <c r="T12" s="19" t="n"/>
      <c r="U12" s="20">
        <f>IFERROR(LEFT(J12,FIND("縣",J12)),IFERROR(LEFT(J12,FIND("市",J12)),J12))</f>
        <v/>
      </c>
      <c r="V12" s="21">
        <f>IFERROR(
IFERROR(
IFERROR(
MID(J12,FIND("市",J12)+1,IF(FIND("區",J12)-FIND("市",J12)&gt;3,FIND("鄉",J12)-FIND("市",J12),FIND("區",J12)-FIND("市",J12))),
MID(J12,FIND("市",J12)+1,IF(FIND("鎮",J12)-FIND("市",J12)&gt;3,FIND("鄉",J12)-FIND("市",J12),FIND("鎮",J12)-FIND("市",J12)))
),
MID(J12,FIND("市",J12)+1,IF(FIND("鄉",J12)-FIND("市",J12)&gt;3,FIND("區",J12)-FIND("市",J12),FIND("鄉",J12)-FIND("市",J12)))
),
IFERROR(
IFERROR(
IFERROR(
MID(J12,FIND("縣",J12)+1,IF(FIND("區",J12)-FIND("縣",J12)&gt;3,FIND("鄉",J12)-FIND("縣",J12),FIND("區",J12)-FIND("縣",J12))),
MID(J12,FIND("縣",J12)+1,IF(FIND("鎮",J12)-FIND("縣",J12)&gt;3,FIND("鄉",J12)-FIND("縣",J12),FIND("鎮",J12)-FIND("縣",J12)))
),
MID(J12,FIND("縣",J12)+1,IF(FIND("鄉",J12)-FIND("縣",J12)&gt;3,FIND("區",J12)-FIND("縣",J12),FIND("鄉",J12)-FIND("縣",J12)))
),
IFERROR(
MID(J12,FIND("市",J12)+1,IF(FIND("縣",J12)-FIND("市",J12)&gt;3,FIND("鄉",J12)-FIND("市",J12),FIND("縣",J12)-FIND("市",J12))),
MID(J12,FIND("縣",J12)+1,IF(FIND("市",J12)-FIND("縣",J12)&gt;3,FIND("鄉",J12)-FIND("縣",J12),FIND("市",J12)-FIND("縣",J12)))
)))</f>
        <v/>
      </c>
      <c r="W12" s="21">
        <f>IFERROR(MID(J12,IFERROR(FIND("鄉",J12),IFERROR(FIND("鎮",J12),FIND("區",J12)))+1,LEN(J12)),IFERROR(MID(J12,FIND("市",J12)+1,LEN(J12)),MID(J12,FIND("縣",J12)+1,LEN(J12))))</f>
        <v/>
      </c>
      <c r="X12" s="22">
        <f>VLOOKUP(U12&amp;V12,部門對應!$B:$I,8,FALSE)</f>
        <v/>
      </c>
      <c r="Y12" s="22">
        <f>VLOOKUP(V12,區域表!A:B,2,FALSE)</f>
        <v/>
      </c>
      <c r="Z12" s="118">
        <f>IF(D12="FVC7", IF(COUNTIF(特殊門市清單!N:N, B12)=0, "FVC7", VLOOKUP(B12,特殊門市清單!N:T,7,FALSE)), IF(AA12="v","Peplink",""))</f>
        <v/>
      </c>
      <c r="AB12" s="109">
        <f>VLOOKUP(B12,門市主檔!A:B,2,FALSE)</f>
        <v/>
      </c>
      <c r="AC12" s="109" t="n"/>
    </row>
    <row r="13" ht="15" customHeight="1" s="140">
      <c r="A13" s="6" t="n">
        <v>12</v>
      </c>
      <c r="B13" s="6" t="n">
        <v>4680</v>
      </c>
      <c r="C13" s="17" t="inlineStr">
        <is>
          <t>板橋江寧店</t>
        </is>
      </c>
      <c r="D13" s="6" t="inlineStr">
        <is>
          <t>FCA</t>
        </is>
      </c>
      <c r="E13" s="6" t="inlineStr">
        <is>
          <t>北一</t>
        </is>
      </c>
      <c r="F13" s="6" t="inlineStr">
        <is>
          <t>北一一部</t>
        </is>
      </c>
      <c r="G13" s="6" t="inlineStr">
        <is>
          <t>AD</t>
        </is>
      </c>
      <c r="H13" s="105" t="inlineStr">
        <is>
          <t>郭哲銘</t>
        </is>
      </c>
      <c r="I13" s="17" t="inlineStr">
        <is>
          <t>(02)22522325</t>
        </is>
      </c>
      <c r="J13" s="18" t="inlineStr">
        <is>
          <t>新北市板橋區江寧路三段49、51號一樓</t>
        </is>
      </c>
      <c r="L13" s="392" t="n"/>
      <c r="N13" s="392" t="n"/>
      <c r="O13" s="19" t="n"/>
      <c r="R13" s="19" t="n"/>
      <c r="T13" s="19" t="n"/>
      <c r="U13" s="20">
        <f>IFERROR(LEFT(J13,FIND("縣",J13)),IFERROR(LEFT(J13,FIND("市",J13)),J13))</f>
        <v/>
      </c>
      <c r="V13" s="21">
        <f>IFERROR(
IFERROR(
IFERROR(
MID(J13,FIND("市",J13)+1,IF(FIND("區",J13)-FIND("市",J13)&gt;3,FIND("鄉",J13)-FIND("市",J13),FIND("區",J13)-FIND("市",J13))),
MID(J13,FIND("市",J13)+1,IF(FIND("鎮",J13)-FIND("市",J13)&gt;3,FIND("鄉",J13)-FIND("市",J13),FIND("鎮",J13)-FIND("市",J13)))
),
MID(J13,FIND("市",J13)+1,IF(FIND("鄉",J13)-FIND("市",J13)&gt;3,FIND("區",J13)-FIND("市",J13),FIND("鄉",J13)-FIND("市",J13)))
),
IFERROR(
IFERROR(
IFERROR(
MID(J13,FIND("縣",J13)+1,IF(FIND("區",J13)-FIND("縣",J13)&gt;3,FIND("鄉",J13)-FIND("縣",J13),FIND("區",J13)-FIND("縣",J13))),
MID(J13,FIND("縣",J13)+1,IF(FIND("鎮",J13)-FIND("縣",J13)&gt;3,FIND("鄉",J13)-FIND("縣",J13),FIND("鎮",J13)-FIND("縣",J13)))
),
MID(J13,FIND("縣",J13)+1,IF(FIND("鄉",J13)-FIND("縣",J13)&gt;3,FIND("區",J13)-FIND("縣",J13),FIND("鄉",J13)-FIND("縣",J13)))
),
IFERROR(
MID(J13,FIND("市",J13)+1,IF(FIND("縣",J13)-FIND("市",J13)&gt;3,FIND("鄉",J13)-FIND("市",J13),FIND("縣",J13)-FIND("市",J13))),
MID(J13,FIND("縣",J13)+1,IF(FIND("市",J13)-FIND("縣",J13)&gt;3,FIND("鄉",J13)-FIND("縣",J13),FIND("市",J13)-FIND("縣",J13)))
)))</f>
        <v/>
      </c>
      <c r="W13" s="21">
        <f>IFERROR(MID(J13,IFERROR(FIND("鄉",J13),IFERROR(FIND("鎮",J13),FIND("區",J13)))+1,LEN(J13)),IFERROR(MID(J13,FIND("市",J13)+1,LEN(J13)),MID(J13,FIND("縣",J13)+1,LEN(J13))))</f>
        <v/>
      </c>
      <c r="X13" s="22">
        <f>VLOOKUP(U13&amp;V13,部門對應!$B:$I,8,FALSE)</f>
        <v/>
      </c>
      <c r="Y13" s="22">
        <f>VLOOKUP(V13,區域表!A:B,2,FALSE)</f>
        <v/>
      </c>
      <c r="Z13" s="118">
        <f>IF(D13="FVC7", IF(COUNTIF(特殊門市清單!N:N, B13)=0, "FVC7", VLOOKUP(B13,特殊門市清單!N:T,7,FALSE)), IF(AA13="v","Peplink",""))</f>
        <v/>
      </c>
      <c r="AB13" s="109">
        <f>VLOOKUP(B13,門市主檔!A:B,2,FALSE)</f>
        <v/>
      </c>
      <c r="AC13" s="109" t="n"/>
      <c r="AD13" s="117" t="n"/>
      <c r="AE13" s="117" t="n"/>
    </row>
    <row r="14" ht="15" customHeight="1" s="140">
      <c r="A14" s="6" t="n">
        <v>13</v>
      </c>
      <c r="B14" s="6" t="n">
        <v>4917</v>
      </c>
      <c r="C14" s="17" t="inlineStr">
        <is>
          <t>板橋翠華店</t>
        </is>
      </c>
      <c r="D14" s="6" t="inlineStr">
        <is>
          <t>FCB</t>
        </is>
      </c>
      <c r="E14" s="6" t="inlineStr">
        <is>
          <t>北一</t>
        </is>
      </c>
      <c r="F14" s="6" t="inlineStr">
        <is>
          <t>北一一部</t>
        </is>
      </c>
      <c r="G14" s="6" t="inlineStr">
        <is>
          <t>AD</t>
        </is>
      </c>
      <c r="H14" s="105" t="inlineStr">
        <is>
          <t>郭哲銘</t>
        </is>
      </c>
      <c r="I14" s="17" t="inlineStr">
        <is>
          <t>(02)29559476</t>
        </is>
      </c>
      <c r="J14" s="18" t="inlineStr">
        <is>
          <t>新北市板橋區翠華街6巷1號1樓</t>
        </is>
      </c>
      <c r="L14" s="392" t="n"/>
      <c r="N14" s="392" t="n"/>
      <c r="O14" s="19" t="n"/>
      <c r="R14" s="19" t="n"/>
      <c r="T14" s="19" t="n"/>
      <c r="U14" s="20">
        <f>IFERROR(LEFT(J14,FIND("縣",J14)),IFERROR(LEFT(J14,FIND("市",J14)),J14))</f>
        <v/>
      </c>
      <c r="V14" s="21">
        <f>IFERROR(
IFERROR(
IFERROR(
MID(J14,FIND("市",J14)+1,IF(FIND("區",J14)-FIND("市",J14)&gt;3,FIND("鄉",J14)-FIND("市",J14),FIND("區",J14)-FIND("市",J14))),
MID(J14,FIND("市",J14)+1,IF(FIND("鎮",J14)-FIND("市",J14)&gt;3,FIND("鄉",J14)-FIND("市",J14),FIND("鎮",J14)-FIND("市",J14)))
),
MID(J14,FIND("市",J14)+1,IF(FIND("鄉",J14)-FIND("市",J14)&gt;3,FIND("區",J14)-FIND("市",J14),FIND("鄉",J14)-FIND("市",J14)))
),
IFERROR(
IFERROR(
IFERROR(
MID(J14,FIND("縣",J14)+1,IF(FIND("區",J14)-FIND("縣",J14)&gt;3,FIND("鄉",J14)-FIND("縣",J14),FIND("區",J14)-FIND("縣",J14))),
MID(J14,FIND("縣",J14)+1,IF(FIND("鎮",J14)-FIND("縣",J14)&gt;3,FIND("鄉",J14)-FIND("縣",J14),FIND("鎮",J14)-FIND("縣",J14)))
),
MID(J14,FIND("縣",J14)+1,IF(FIND("鄉",J14)-FIND("縣",J14)&gt;3,FIND("區",J14)-FIND("縣",J14),FIND("鄉",J14)-FIND("縣",J14)))
),
IFERROR(
MID(J14,FIND("市",J14)+1,IF(FIND("縣",J14)-FIND("市",J14)&gt;3,FIND("鄉",J14)-FIND("市",J14),FIND("縣",J14)-FIND("市",J14))),
MID(J14,FIND("縣",J14)+1,IF(FIND("市",J14)-FIND("縣",J14)&gt;3,FIND("鄉",J14)-FIND("縣",J14),FIND("市",J14)-FIND("縣",J14)))
)))</f>
        <v/>
      </c>
      <c r="W14" s="21">
        <f>IFERROR(MID(J14,IFERROR(FIND("鄉",J14),IFERROR(FIND("鎮",J14),FIND("區",J14)))+1,LEN(J14)),IFERROR(MID(J14,FIND("市",J14)+1,LEN(J14)),MID(J14,FIND("縣",J14)+1,LEN(J14))))</f>
        <v/>
      </c>
      <c r="X14" s="22">
        <f>VLOOKUP(U14&amp;V14,部門對應!$B:$I,8,FALSE)</f>
        <v/>
      </c>
      <c r="Y14" s="22">
        <f>VLOOKUP(V14,區域表!A:B,2,FALSE)</f>
        <v/>
      </c>
      <c r="Z14" s="118">
        <f>IF(D14="FVC7", IF(COUNTIF(特殊門市清單!N:N, B14)=0, "FVC7", VLOOKUP(B14,特殊門市清單!N:T,7,FALSE)), IF(AA14="v","Peplink",""))</f>
        <v/>
      </c>
      <c r="AB14" s="109">
        <f>VLOOKUP(B14,門市主檔!A:B,2,FALSE)</f>
        <v/>
      </c>
      <c r="AC14" s="109" t="n"/>
    </row>
    <row r="15" ht="15" customHeight="1" s="140">
      <c r="A15" s="6" t="n">
        <v>14</v>
      </c>
      <c r="B15" s="6" t="inlineStr">
        <is>
          <t>D767</t>
        </is>
      </c>
      <c r="C15" s="17" t="inlineStr">
        <is>
          <t>板橋寶翠店</t>
        </is>
      </c>
      <c r="D15" s="6" t="inlineStr">
        <is>
          <t>FCB</t>
        </is>
      </c>
      <c r="E15" s="6" t="inlineStr">
        <is>
          <t>北一</t>
        </is>
      </c>
      <c r="F15" s="6" t="inlineStr">
        <is>
          <t>北一一部</t>
        </is>
      </c>
      <c r="G15" s="6" t="inlineStr">
        <is>
          <t>AD</t>
        </is>
      </c>
      <c r="H15" s="105" t="inlineStr">
        <is>
          <t>郭哲銘</t>
        </is>
      </c>
      <c r="I15" s="17" t="inlineStr">
        <is>
          <t>(02)22562057</t>
        </is>
      </c>
      <c r="J15" s="18" t="inlineStr">
        <is>
          <t>新北市板橋區文化路二段439之1號</t>
        </is>
      </c>
      <c r="L15" s="392" t="n"/>
      <c r="N15" s="392" t="n"/>
      <c r="O15" s="19" t="n"/>
      <c r="R15" s="19" t="n"/>
      <c r="T15" s="19" t="n"/>
      <c r="U15" s="20">
        <f>IFERROR(LEFT(J15,FIND("縣",J15)),IFERROR(LEFT(J15,FIND("市",J15)),J15))</f>
        <v/>
      </c>
      <c r="V15" s="21">
        <f>IFERROR(
IFERROR(
IFERROR(
MID(J15,FIND("市",J15)+1,IF(FIND("區",J15)-FIND("市",J15)&gt;3,FIND("鄉",J15)-FIND("市",J15),FIND("區",J15)-FIND("市",J15))),
MID(J15,FIND("市",J15)+1,IF(FIND("鎮",J15)-FIND("市",J15)&gt;3,FIND("鄉",J15)-FIND("市",J15),FIND("鎮",J15)-FIND("市",J15)))
),
MID(J15,FIND("市",J15)+1,IF(FIND("鄉",J15)-FIND("市",J15)&gt;3,FIND("區",J15)-FIND("市",J15),FIND("鄉",J15)-FIND("市",J15)))
),
IFERROR(
IFERROR(
IFERROR(
MID(J15,FIND("縣",J15)+1,IF(FIND("區",J15)-FIND("縣",J15)&gt;3,FIND("鄉",J15)-FIND("縣",J15),FIND("區",J15)-FIND("縣",J15))),
MID(J15,FIND("縣",J15)+1,IF(FIND("鎮",J15)-FIND("縣",J15)&gt;3,FIND("鄉",J15)-FIND("縣",J15),FIND("鎮",J15)-FIND("縣",J15)))
),
MID(J15,FIND("縣",J15)+1,IF(FIND("鄉",J15)-FIND("縣",J15)&gt;3,FIND("區",J15)-FIND("縣",J15),FIND("鄉",J15)-FIND("縣",J15)))
),
IFERROR(
MID(J15,FIND("市",J15)+1,IF(FIND("縣",J15)-FIND("市",J15)&gt;3,FIND("鄉",J15)-FIND("市",J15),FIND("縣",J15)-FIND("市",J15))),
MID(J15,FIND("縣",J15)+1,IF(FIND("市",J15)-FIND("縣",J15)&gt;3,FIND("鄉",J15)-FIND("縣",J15),FIND("市",J15)-FIND("縣",J15)))
)))</f>
        <v/>
      </c>
      <c r="W15" s="21">
        <f>IFERROR(MID(J15,IFERROR(FIND("鄉",J15),IFERROR(FIND("鎮",J15),FIND("區",J15)))+1,LEN(J15)),IFERROR(MID(J15,FIND("市",J15)+1,LEN(J15)),MID(J15,FIND("縣",J15)+1,LEN(J15))))</f>
        <v/>
      </c>
      <c r="X15" s="22">
        <f>VLOOKUP(U15&amp;V15,部門對應!$B:$I,8,FALSE)</f>
        <v/>
      </c>
      <c r="Y15" s="22">
        <f>VLOOKUP(V15,區域表!A:B,2,FALSE)</f>
        <v/>
      </c>
      <c r="Z15" s="118">
        <f>IF(D15="FVC7", IF(COUNTIF(特殊門市清單!N:N, B15)=0, "FVC7", VLOOKUP(B15,特殊門市清單!N:T,7,FALSE)), IF(AA15="v","Peplink",""))</f>
        <v/>
      </c>
      <c r="AB15" s="109">
        <f>VLOOKUP(B15,門市主檔!A:B,2,FALSE)</f>
        <v/>
      </c>
      <c r="AC15" s="109" t="n"/>
    </row>
    <row r="16" ht="15" customHeight="1" s="140">
      <c r="A16" s="6" t="n">
        <v>15</v>
      </c>
      <c r="B16" s="6" t="n">
        <v>3147</v>
      </c>
      <c r="C16" s="17" t="inlineStr">
        <is>
          <t>北縣板明店</t>
        </is>
      </c>
      <c r="D16" s="6" t="inlineStr">
        <is>
          <t>FCA</t>
        </is>
      </c>
      <c r="E16" s="6" t="inlineStr">
        <is>
          <t>北一</t>
        </is>
      </c>
      <c r="F16" s="6" t="inlineStr">
        <is>
          <t>北一一部</t>
        </is>
      </c>
      <c r="G16" s="6" t="inlineStr">
        <is>
          <t>AE</t>
        </is>
      </c>
      <c r="H16" s="105" t="inlineStr">
        <is>
          <t>李佩洹</t>
        </is>
      </c>
      <c r="I16" s="17" t="inlineStr">
        <is>
          <t>(02)22553748</t>
        </is>
      </c>
      <c r="J16" s="18" t="inlineStr">
        <is>
          <t>新北市板橋區陽明街52號+自由路1號</t>
        </is>
      </c>
      <c r="L16" s="392" t="n"/>
      <c r="N16" s="392" t="n"/>
      <c r="O16" s="19" t="n"/>
      <c r="R16" s="19" t="n"/>
      <c r="T16" s="19" t="n"/>
      <c r="U16" s="20">
        <f>IFERROR(LEFT(J16,FIND("縣",J16)),IFERROR(LEFT(J16,FIND("市",J16)),J16))</f>
        <v/>
      </c>
      <c r="V16" s="21">
        <f>IFERROR(
IFERROR(
IFERROR(
MID(J16,FIND("市",J16)+1,IF(FIND("區",J16)-FIND("市",J16)&gt;3,FIND("鄉",J16)-FIND("市",J16),FIND("區",J16)-FIND("市",J16))),
MID(J16,FIND("市",J16)+1,IF(FIND("鎮",J16)-FIND("市",J16)&gt;3,FIND("鄉",J16)-FIND("市",J16),FIND("鎮",J16)-FIND("市",J16)))
),
MID(J16,FIND("市",J16)+1,IF(FIND("鄉",J16)-FIND("市",J16)&gt;3,FIND("區",J16)-FIND("市",J16),FIND("鄉",J16)-FIND("市",J16)))
),
IFERROR(
IFERROR(
IFERROR(
MID(J16,FIND("縣",J16)+1,IF(FIND("區",J16)-FIND("縣",J16)&gt;3,FIND("鄉",J16)-FIND("縣",J16),FIND("區",J16)-FIND("縣",J16))),
MID(J16,FIND("縣",J16)+1,IF(FIND("鎮",J16)-FIND("縣",J16)&gt;3,FIND("鄉",J16)-FIND("縣",J16),FIND("鎮",J16)-FIND("縣",J16)))
),
MID(J16,FIND("縣",J16)+1,IF(FIND("鄉",J16)-FIND("縣",J16)&gt;3,FIND("區",J16)-FIND("縣",J16),FIND("鄉",J16)-FIND("縣",J16)))
),
IFERROR(
MID(J16,FIND("市",J16)+1,IF(FIND("縣",J16)-FIND("市",J16)&gt;3,FIND("鄉",J16)-FIND("市",J16),FIND("縣",J16)-FIND("市",J16))),
MID(J16,FIND("縣",J16)+1,IF(FIND("市",J16)-FIND("縣",J16)&gt;3,FIND("鄉",J16)-FIND("縣",J16),FIND("市",J16)-FIND("縣",J16)))
)))</f>
        <v/>
      </c>
      <c r="W16" s="21">
        <f>IFERROR(MID(J16,IFERROR(FIND("鄉",J16),IFERROR(FIND("鎮",J16),FIND("區",J16)))+1,LEN(J16)),IFERROR(MID(J16,FIND("市",J16)+1,LEN(J16)),MID(J16,FIND("縣",J16)+1,LEN(J16))))</f>
        <v/>
      </c>
      <c r="X16" s="22">
        <f>VLOOKUP(U16&amp;V16,部門對應!$B:$I,8,FALSE)</f>
        <v/>
      </c>
      <c r="Y16" s="22">
        <f>VLOOKUP(V16,區域表!A:B,2,FALSE)</f>
        <v/>
      </c>
      <c r="Z16" s="118">
        <f>IF(D16="FVC7", IF(COUNTIF(特殊門市清單!N:N, B16)=0, "FVC7", VLOOKUP(B16,特殊門市清單!N:T,7,FALSE)), IF(AA16="v","Peplink",""))</f>
        <v/>
      </c>
      <c r="AB16" s="109">
        <f>VLOOKUP(B16,門市主檔!A:B,2,FALSE)</f>
        <v/>
      </c>
      <c r="AC16" s="109" t="n"/>
    </row>
    <row r="17" ht="15" customHeight="1" s="140">
      <c r="A17" s="6" t="n">
        <v>16</v>
      </c>
      <c r="B17" s="6" t="n">
        <v>3183</v>
      </c>
      <c r="C17" s="17" t="inlineStr">
        <is>
          <t>北縣板好店</t>
        </is>
      </c>
      <c r="D17" s="6" t="inlineStr">
        <is>
          <t>RC</t>
        </is>
      </c>
      <c r="E17" s="6" t="inlineStr">
        <is>
          <t>北一</t>
        </is>
      </c>
      <c r="F17" s="6" t="inlineStr">
        <is>
          <t>北一一部</t>
        </is>
      </c>
      <c r="G17" s="6" t="inlineStr">
        <is>
          <t>AE</t>
        </is>
      </c>
      <c r="H17" s="105" t="inlineStr">
        <is>
          <t>李佩洹</t>
        </is>
      </c>
      <c r="I17" s="17" t="inlineStr">
        <is>
          <t>(02)89682040</t>
        </is>
      </c>
      <c r="J17" s="18" t="inlineStr">
        <is>
          <t>新北市板橋區中正路341巷37號</t>
        </is>
      </c>
      <c r="L17" s="392" t="n"/>
      <c r="N17" s="392" t="n"/>
      <c r="O17" s="19" t="n"/>
      <c r="R17" s="19" t="n"/>
      <c r="T17" s="19" t="n"/>
      <c r="U17" s="20">
        <f>IFERROR(LEFT(J17,FIND("縣",J17)),IFERROR(LEFT(J17,FIND("市",J17)),J17))</f>
        <v/>
      </c>
      <c r="V17" s="21">
        <f>IFERROR(
IFERROR(
IFERROR(
MID(J17,FIND("市",J17)+1,IF(FIND("區",J17)-FIND("市",J17)&gt;3,FIND("鄉",J17)-FIND("市",J17),FIND("區",J17)-FIND("市",J17))),
MID(J17,FIND("市",J17)+1,IF(FIND("鎮",J17)-FIND("市",J17)&gt;3,FIND("鄉",J17)-FIND("市",J17),FIND("鎮",J17)-FIND("市",J17)))
),
MID(J17,FIND("市",J17)+1,IF(FIND("鄉",J17)-FIND("市",J17)&gt;3,FIND("區",J17)-FIND("市",J17),FIND("鄉",J17)-FIND("市",J17)))
),
IFERROR(
IFERROR(
IFERROR(
MID(J17,FIND("縣",J17)+1,IF(FIND("區",J17)-FIND("縣",J17)&gt;3,FIND("鄉",J17)-FIND("縣",J17),FIND("區",J17)-FIND("縣",J17))),
MID(J17,FIND("縣",J17)+1,IF(FIND("鎮",J17)-FIND("縣",J17)&gt;3,FIND("鄉",J17)-FIND("縣",J17),FIND("鎮",J17)-FIND("縣",J17)))
),
MID(J17,FIND("縣",J17)+1,IF(FIND("鄉",J17)-FIND("縣",J17)&gt;3,FIND("區",J17)-FIND("縣",J17),FIND("鄉",J17)-FIND("縣",J17)))
),
IFERROR(
MID(J17,FIND("市",J17)+1,IF(FIND("縣",J17)-FIND("市",J17)&gt;3,FIND("鄉",J17)-FIND("市",J17),FIND("縣",J17)-FIND("市",J17))),
MID(J17,FIND("縣",J17)+1,IF(FIND("市",J17)-FIND("縣",J17)&gt;3,FIND("鄉",J17)-FIND("縣",J17),FIND("市",J17)-FIND("縣",J17)))
)))</f>
        <v/>
      </c>
      <c r="W17" s="21">
        <f>IFERROR(MID(J17,IFERROR(FIND("鄉",J17),IFERROR(FIND("鎮",J17),FIND("區",J17)))+1,LEN(J17)),IFERROR(MID(J17,FIND("市",J17)+1,LEN(J17)),MID(J17,FIND("縣",J17)+1,LEN(J17))))</f>
        <v/>
      </c>
      <c r="X17" s="22">
        <f>VLOOKUP(U17&amp;V17,部門對應!$B:$I,8,FALSE)</f>
        <v/>
      </c>
      <c r="Y17" s="22">
        <f>VLOOKUP(V17,區域表!A:B,2,FALSE)</f>
        <v/>
      </c>
      <c r="Z17" s="118">
        <f>IF(D17="FVC7", IF(COUNTIF(特殊門市清單!N:N, B17)=0, "FVC7", VLOOKUP(B17,特殊門市清單!N:T,7,FALSE)), IF(AA17="v","Peplink",""))</f>
        <v/>
      </c>
      <c r="AB17" s="109">
        <f>VLOOKUP(B17,門市主檔!A:B,2,FALSE)</f>
        <v/>
      </c>
      <c r="AC17" s="109" t="n"/>
    </row>
    <row r="18" ht="15" customHeight="1" s="140">
      <c r="A18" s="6" t="n">
        <v>17</v>
      </c>
      <c r="B18" s="6" t="n">
        <v>3551</v>
      </c>
      <c r="C18" s="17" t="inlineStr">
        <is>
          <t>北縣板豐店</t>
        </is>
      </c>
      <c r="D18" s="6" t="inlineStr">
        <is>
          <t>FCB</t>
        </is>
      </c>
      <c r="E18" s="6" t="inlineStr">
        <is>
          <t>北一</t>
        </is>
      </c>
      <c r="F18" s="6" t="inlineStr">
        <is>
          <t>北一一部</t>
        </is>
      </c>
      <c r="G18" s="6" t="inlineStr">
        <is>
          <t>AE</t>
        </is>
      </c>
      <c r="H18" s="105" t="inlineStr">
        <is>
          <t>李佩洹</t>
        </is>
      </c>
      <c r="I18" s="17" t="inlineStr">
        <is>
          <t>(02)29545105</t>
        </is>
      </c>
      <c r="J18" s="18" t="inlineStr">
        <is>
          <t>新北市板橋區永豐街51-1.51-2號一樓全部</t>
        </is>
      </c>
      <c r="L18" s="392" t="n"/>
      <c r="N18" s="392" t="n"/>
      <c r="O18" s="19" t="n"/>
      <c r="R18" s="19" t="n"/>
      <c r="T18" s="19" t="n"/>
      <c r="U18" s="20">
        <f>IFERROR(LEFT(J18,FIND("縣",J18)),IFERROR(LEFT(J18,FIND("市",J18)),J18))</f>
        <v/>
      </c>
      <c r="V18" s="21">
        <f>IFERROR(
IFERROR(
IFERROR(
MID(J18,FIND("市",J18)+1,IF(FIND("區",J18)-FIND("市",J18)&gt;3,FIND("鄉",J18)-FIND("市",J18),FIND("區",J18)-FIND("市",J18))),
MID(J18,FIND("市",J18)+1,IF(FIND("鎮",J18)-FIND("市",J18)&gt;3,FIND("鄉",J18)-FIND("市",J18),FIND("鎮",J18)-FIND("市",J18)))
),
MID(J18,FIND("市",J18)+1,IF(FIND("鄉",J18)-FIND("市",J18)&gt;3,FIND("區",J18)-FIND("市",J18),FIND("鄉",J18)-FIND("市",J18)))
),
IFERROR(
IFERROR(
IFERROR(
MID(J18,FIND("縣",J18)+1,IF(FIND("區",J18)-FIND("縣",J18)&gt;3,FIND("鄉",J18)-FIND("縣",J18),FIND("區",J18)-FIND("縣",J18))),
MID(J18,FIND("縣",J18)+1,IF(FIND("鎮",J18)-FIND("縣",J18)&gt;3,FIND("鄉",J18)-FIND("縣",J18),FIND("鎮",J18)-FIND("縣",J18)))
),
MID(J18,FIND("縣",J18)+1,IF(FIND("鄉",J18)-FIND("縣",J18)&gt;3,FIND("區",J18)-FIND("縣",J18),FIND("鄉",J18)-FIND("縣",J18)))
),
IFERROR(
MID(J18,FIND("市",J18)+1,IF(FIND("縣",J18)-FIND("市",J18)&gt;3,FIND("鄉",J18)-FIND("市",J18),FIND("縣",J18)-FIND("市",J18))),
MID(J18,FIND("縣",J18)+1,IF(FIND("市",J18)-FIND("縣",J18)&gt;3,FIND("鄉",J18)-FIND("縣",J18),FIND("市",J18)-FIND("縣",J18)))
)))</f>
        <v/>
      </c>
      <c r="W18" s="21">
        <f>IFERROR(MID(J18,IFERROR(FIND("鄉",J18),IFERROR(FIND("鎮",J18),FIND("區",J18)))+1,LEN(J18)),IFERROR(MID(J18,FIND("市",J18)+1,LEN(J18)),MID(J18,FIND("縣",J18)+1,LEN(J18))))</f>
        <v/>
      </c>
      <c r="X18" s="22">
        <f>VLOOKUP(U18&amp;V18,部門對應!$B:$I,8,FALSE)</f>
        <v/>
      </c>
      <c r="Y18" s="22">
        <f>VLOOKUP(V18,區域表!A:B,2,FALSE)</f>
        <v/>
      </c>
      <c r="Z18" s="118">
        <f>IF(D18="FVC7", IF(COUNTIF(特殊門市清單!N:N, B18)=0, "FVC7", VLOOKUP(B18,特殊門市清單!N:T,7,FALSE)), IF(AA18="v","Peplink",""))</f>
        <v/>
      </c>
      <c r="AB18" s="109">
        <f>VLOOKUP(B18,門市主檔!A:B,2,FALSE)</f>
        <v/>
      </c>
      <c r="AC18" s="109" t="n"/>
    </row>
    <row r="19" ht="15" customHeight="1" s="140">
      <c r="A19" s="6" t="n">
        <v>18</v>
      </c>
      <c r="B19" s="6" t="n">
        <v>3818</v>
      </c>
      <c r="C19" s="17" t="inlineStr">
        <is>
          <t>板橋漢江店</t>
        </is>
      </c>
      <c r="D19" s="6" t="inlineStr">
        <is>
          <t>FCA</t>
        </is>
      </c>
      <c r="E19" s="6" t="inlineStr">
        <is>
          <t>北一</t>
        </is>
      </c>
      <c r="F19" s="6" t="inlineStr">
        <is>
          <t>北一一部</t>
        </is>
      </c>
      <c r="G19" s="6" t="inlineStr">
        <is>
          <t>AE</t>
        </is>
      </c>
      <c r="H19" s="105" t="inlineStr">
        <is>
          <t>李佩洹</t>
        </is>
      </c>
      <c r="I19" s="17" t="inlineStr">
        <is>
          <t>(02)22549655</t>
        </is>
      </c>
      <c r="J19" s="18" t="inlineStr">
        <is>
          <t>新北市板橋區長江路2段2號一樓</t>
        </is>
      </c>
      <c r="L19" s="392" t="n"/>
      <c r="N19" s="392" t="n"/>
      <c r="O19" s="19" t="n"/>
      <c r="R19" s="19" t="n"/>
      <c r="T19" s="19" t="n"/>
      <c r="U19" s="20">
        <f>IFERROR(LEFT(J19,FIND("縣",J19)),IFERROR(LEFT(J19,FIND("市",J19)),J19))</f>
        <v/>
      </c>
      <c r="V19" s="21">
        <f>IFERROR(
IFERROR(
IFERROR(
MID(J19,FIND("市",J19)+1,IF(FIND("區",J19)-FIND("市",J19)&gt;3,FIND("鄉",J19)-FIND("市",J19),FIND("區",J19)-FIND("市",J19))),
MID(J19,FIND("市",J19)+1,IF(FIND("鎮",J19)-FIND("市",J19)&gt;3,FIND("鄉",J19)-FIND("市",J19),FIND("鎮",J19)-FIND("市",J19)))
),
MID(J19,FIND("市",J19)+1,IF(FIND("鄉",J19)-FIND("市",J19)&gt;3,FIND("區",J19)-FIND("市",J19),FIND("鄉",J19)-FIND("市",J19)))
),
IFERROR(
IFERROR(
IFERROR(
MID(J19,FIND("縣",J19)+1,IF(FIND("區",J19)-FIND("縣",J19)&gt;3,FIND("鄉",J19)-FIND("縣",J19),FIND("區",J19)-FIND("縣",J19))),
MID(J19,FIND("縣",J19)+1,IF(FIND("鎮",J19)-FIND("縣",J19)&gt;3,FIND("鄉",J19)-FIND("縣",J19),FIND("鎮",J19)-FIND("縣",J19)))
),
MID(J19,FIND("縣",J19)+1,IF(FIND("鄉",J19)-FIND("縣",J19)&gt;3,FIND("區",J19)-FIND("縣",J19),FIND("鄉",J19)-FIND("縣",J19)))
),
IFERROR(
MID(J19,FIND("市",J19)+1,IF(FIND("縣",J19)-FIND("市",J19)&gt;3,FIND("鄉",J19)-FIND("市",J19),FIND("縣",J19)-FIND("市",J19))),
MID(J19,FIND("縣",J19)+1,IF(FIND("市",J19)-FIND("縣",J19)&gt;3,FIND("鄉",J19)-FIND("縣",J19),FIND("市",J19)-FIND("縣",J19)))
)))</f>
        <v/>
      </c>
      <c r="W19" s="21">
        <f>IFERROR(MID(J19,IFERROR(FIND("鄉",J19),IFERROR(FIND("鎮",J19),FIND("區",J19)))+1,LEN(J19)),IFERROR(MID(J19,FIND("市",J19)+1,LEN(J19)),MID(J19,FIND("縣",J19)+1,LEN(J19))))</f>
        <v/>
      </c>
      <c r="X19" s="22">
        <f>VLOOKUP(U19&amp;V19,部門對應!$B:$I,8,FALSE)</f>
        <v/>
      </c>
      <c r="Y19" s="22">
        <f>VLOOKUP(V19,區域表!A:B,2,FALSE)</f>
        <v/>
      </c>
      <c r="Z19" s="118">
        <f>IF(D19="FVC7", IF(COUNTIF(特殊門市清單!N:N, B19)=0, "FVC7", VLOOKUP(B19,特殊門市清單!N:T,7,FALSE)), IF(AA19="v","Peplink",""))</f>
        <v/>
      </c>
      <c r="AB19" s="109">
        <f>VLOOKUP(B19,門市主檔!A:B,2,FALSE)</f>
        <v/>
      </c>
      <c r="AC19" s="109" t="n"/>
    </row>
    <row r="20" ht="15" customHeight="1" s="140">
      <c r="A20" s="6" t="n">
        <v>19</v>
      </c>
      <c r="B20" s="6" t="n">
        <v>3853</v>
      </c>
      <c r="C20" s="17" t="inlineStr">
        <is>
          <t>板橋互助店</t>
        </is>
      </c>
      <c r="D20" s="6" t="inlineStr">
        <is>
          <t>FCA</t>
        </is>
      </c>
      <c r="E20" s="6" t="inlineStr">
        <is>
          <t>北一</t>
        </is>
      </c>
      <c r="F20" s="6" t="inlineStr">
        <is>
          <t>北一一部</t>
        </is>
      </c>
      <c r="G20" s="6" t="inlineStr">
        <is>
          <t>AE</t>
        </is>
      </c>
      <c r="H20" s="105" t="inlineStr">
        <is>
          <t>李佩洹</t>
        </is>
      </c>
      <c r="I20" s="17" t="inlineStr">
        <is>
          <t>(02)22584769</t>
        </is>
      </c>
      <c r="J20" s="18" t="inlineStr">
        <is>
          <t>新北市板橋區互助街48號一樓全部及50號一樓及地下室全部</t>
        </is>
      </c>
      <c r="L20" s="392" t="n"/>
      <c r="N20" s="392" t="n"/>
      <c r="O20" s="19" t="n"/>
      <c r="R20" s="19" t="n"/>
      <c r="T20" s="19" t="n"/>
      <c r="U20" s="20">
        <f>IFERROR(LEFT(J20,FIND("縣",J20)),IFERROR(LEFT(J20,FIND("市",J20)),J20))</f>
        <v/>
      </c>
      <c r="V20" s="21">
        <f>IFERROR(
IFERROR(
IFERROR(
MID(J20,FIND("市",J20)+1,IF(FIND("區",J20)-FIND("市",J20)&gt;3,FIND("鄉",J20)-FIND("市",J20),FIND("區",J20)-FIND("市",J20))),
MID(J20,FIND("市",J20)+1,IF(FIND("鎮",J20)-FIND("市",J20)&gt;3,FIND("鄉",J20)-FIND("市",J20),FIND("鎮",J20)-FIND("市",J20)))
),
MID(J20,FIND("市",J20)+1,IF(FIND("鄉",J20)-FIND("市",J20)&gt;3,FIND("區",J20)-FIND("市",J20),FIND("鄉",J20)-FIND("市",J20)))
),
IFERROR(
IFERROR(
IFERROR(
MID(J20,FIND("縣",J20)+1,IF(FIND("區",J20)-FIND("縣",J20)&gt;3,FIND("鄉",J20)-FIND("縣",J20),FIND("區",J20)-FIND("縣",J20))),
MID(J20,FIND("縣",J20)+1,IF(FIND("鎮",J20)-FIND("縣",J20)&gt;3,FIND("鄉",J20)-FIND("縣",J20),FIND("鎮",J20)-FIND("縣",J20)))
),
MID(J20,FIND("縣",J20)+1,IF(FIND("鄉",J20)-FIND("縣",J20)&gt;3,FIND("區",J20)-FIND("縣",J20),FIND("鄉",J20)-FIND("縣",J20)))
),
IFERROR(
MID(J20,FIND("市",J20)+1,IF(FIND("縣",J20)-FIND("市",J20)&gt;3,FIND("鄉",J20)-FIND("市",J20),FIND("縣",J20)-FIND("市",J20))),
MID(J20,FIND("縣",J20)+1,IF(FIND("市",J20)-FIND("縣",J20)&gt;3,FIND("鄉",J20)-FIND("縣",J20),FIND("市",J20)-FIND("縣",J20)))
)))</f>
        <v/>
      </c>
      <c r="W20" s="21">
        <f>IFERROR(MID(J20,IFERROR(FIND("鄉",J20),IFERROR(FIND("鎮",J20),FIND("區",J20)))+1,LEN(J20)),IFERROR(MID(J20,FIND("市",J20)+1,LEN(J20)),MID(J20,FIND("縣",J20)+1,LEN(J20))))</f>
        <v/>
      </c>
      <c r="X20" s="22">
        <f>VLOOKUP(U20&amp;V20,部門對應!$B:$I,8,FALSE)</f>
        <v/>
      </c>
      <c r="Y20" s="22">
        <f>VLOOKUP(V20,區域表!A:B,2,FALSE)</f>
        <v/>
      </c>
      <c r="Z20" s="118">
        <f>IF(D20="FVC7", IF(COUNTIF(特殊門市清單!N:N, B20)=0, "FVC7", VLOOKUP(B20,特殊門市清單!N:T,7,FALSE)), IF(AA20="v","Peplink",""))</f>
        <v/>
      </c>
      <c r="AB20" s="109">
        <f>VLOOKUP(B20,門市主檔!A:B,2,FALSE)</f>
        <v/>
      </c>
      <c r="AC20" s="109" t="n"/>
    </row>
    <row r="21" ht="15" customHeight="1" s="140">
      <c r="A21" s="6" t="n">
        <v>20</v>
      </c>
      <c r="B21" s="6" t="n">
        <v>4167</v>
      </c>
      <c r="C21" s="17" t="inlineStr">
        <is>
          <t>板橋松翠店</t>
        </is>
      </c>
      <c r="D21" s="6" t="inlineStr">
        <is>
          <t>RC</t>
        </is>
      </c>
      <c r="E21" s="6" t="inlineStr">
        <is>
          <t>北一</t>
        </is>
      </c>
      <c r="F21" s="6" t="inlineStr">
        <is>
          <t>北一一部</t>
        </is>
      </c>
      <c r="G21" s="6" t="inlineStr">
        <is>
          <t>AE</t>
        </is>
      </c>
      <c r="H21" s="105" t="inlineStr">
        <is>
          <t>李佩洹</t>
        </is>
      </c>
      <c r="I21" s="17" t="inlineStr">
        <is>
          <t>(02)89783428</t>
        </is>
      </c>
      <c r="J21" s="18" t="inlineStr">
        <is>
          <t>新北市板橋區松江街52、54號1樓</t>
        </is>
      </c>
      <c r="L21" s="392" t="n"/>
      <c r="N21" s="392" t="n"/>
      <c r="O21" s="19" t="n"/>
      <c r="R21" s="19" t="n"/>
      <c r="T21" s="19" t="n"/>
      <c r="U21" s="20">
        <f>IFERROR(LEFT(J21,FIND("縣",J21)),IFERROR(LEFT(J21,FIND("市",J21)),J21))</f>
        <v/>
      </c>
      <c r="V21" s="21">
        <f>IFERROR(
IFERROR(
IFERROR(
MID(J21,FIND("市",J21)+1,IF(FIND("區",J21)-FIND("市",J21)&gt;3,FIND("鄉",J21)-FIND("市",J21),FIND("區",J21)-FIND("市",J21))),
MID(J21,FIND("市",J21)+1,IF(FIND("鎮",J21)-FIND("市",J21)&gt;3,FIND("鄉",J21)-FIND("市",J21),FIND("鎮",J21)-FIND("市",J21)))
),
MID(J21,FIND("市",J21)+1,IF(FIND("鄉",J21)-FIND("市",J21)&gt;3,FIND("區",J21)-FIND("市",J21),FIND("鄉",J21)-FIND("市",J21)))
),
IFERROR(
IFERROR(
IFERROR(
MID(J21,FIND("縣",J21)+1,IF(FIND("區",J21)-FIND("縣",J21)&gt;3,FIND("鄉",J21)-FIND("縣",J21),FIND("區",J21)-FIND("縣",J21))),
MID(J21,FIND("縣",J21)+1,IF(FIND("鎮",J21)-FIND("縣",J21)&gt;3,FIND("鄉",J21)-FIND("縣",J21),FIND("鎮",J21)-FIND("縣",J21)))
),
MID(J21,FIND("縣",J21)+1,IF(FIND("鄉",J21)-FIND("縣",J21)&gt;3,FIND("區",J21)-FIND("縣",J21),FIND("鄉",J21)-FIND("縣",J21)))
),
IFERROR(
MID(J21,FIND("市",J21)+1,IF(FIND("縣",J21)-FIND("市",J21)&gt;3,FIND("鄉",J21)-FIND("市",J21),FIND("縣",J21)-FIND("市",J21))),
MID(J21,FIND("縣",J21)+1,IF(FIND("市",J21)-FIND("縣",J21)&gt;3,FIND("鄉",J21)-FIND("縣",J21),FIND("市",J21)-FIND("縣",J21)))
)))</f>
        <v/>
      </c>
      <c r="W21" s="21">
        <f>IFERROR(MID(J21,IFERROR(FIND("鄉",J21),IFERROR(FIND("鎮",J21),FIND("區",J21)))+1,LEN(J21)),IFERROR(MID(J21,FIND("市",J21)+1,LEN(J21)),MID(J21,FIND("縣",J21)+1,LEN(J21))))</f>
        <v/>
      </c>
      <c r="X21" s="22">
        <f>VLOOKUP(U21&amp;V21,部門對應!$B:$I,8,FALSE)</f>
        <v/>
      </c>
      <c r="Y21" s="22">
        <f>VLOOKUP(V21,區域表!A:B,2,FALSE)</f>
        <v/>
      </c>
      <c r="Z21" s="118">
        <f>IF(D21="FVC7", IF(COUNTIF(特殊門市清單!N:N, B21)=0, "FVC7", VLOOKUP(B21,特殊門市清單!N:T,7,FALSE)), IF(AA21="v","Peplink",""))</f>
        <v/>
      </c>
      <c r="AB21" s="109">
        <f>VLOOKUP(B21,門市主檔!A:B,2,FALSE)</f>
        <v/>
      </c>
      <c r="AC21" s="109" t="n"/>
    </row>
    <row r="22" ht="15" customHeight="1" s="140">
      <c r="A22" s="6" t="n">
        <v>21</v>
      </c>
      <c r="B22" s="6" t="n">
        <v>4983</v>
      </c>
      <c r="C22" s="17" t="inlineStr">
        <is>
          <t>板橋藝文店</t>
        </is>
      </c>
      <c r="D22" s="6" t="inlineStr">
        <is>
          <t>FCA</t>
        </is>
      </c>
      <c r="E22" s="6" t="inlineStr">
        <is>
          <t>北一</t>
        </is>
      </c>
      <c r="F22" s="6" t="inlineStr">
        <is>
          <t>北一一部</t>
        </is>
      </c>
      <c r="G22" s="6" t="inlineStr">
        <is>
          <t>AE</t>
        </is>
      </c>
      <c r="H22" s="105" t="inlineStr">
        <is>
          <t>李佩洹</t>
        </is>
      </c>
      <c r="I22" s="17" t="inlineStr">
        <is>
          <t>(02)29689211</t>
        </is>
      </c>
      <c r="J22" s="18" t="inlineStr">
        <is>
          <t>新北市板橋區藝文街171號一樓</t>
        </is>
      </c>
      <c r="L22" s="392" t="n"/>
      <c r="N22" s="392" t="n"/>
      <c r="O22" s="19" t="n"/>
      <c r="R22" s="19" t="n"/>
      <c r="T22" s="19" t="n"/>
      <c r="U22" s="20">
        <f>IFERROR(LEFT(J22,FIND("縣",J22)),IFERROR(LEFT(J22,FIND("市",J22)),J22))</f>
        <v/>
      </c>
      <c r="V22" s="21">
        <f>IFERROR(
IFERROR(
IFERROR(
MID(J22,FIND("市",J22)+1,IF(FIND("區",J22)-FIND("市",J22)&gt;3,FIND("鄉",J22)-FIND("市",J22),FIND("區",J22)-FIND("市",J22))),
MID(J22,FIND("市",J22)+1,IF(FIND("鎮",J22)-FIND("市",J22)&gt;3,FIND("鄉",J22)-FIND("市",J22),FIND("鎮",J22)-FIND("市",J22)))
),
MID(J22,FIND("市",J22)+1,IF(FIND("鄉",J22)-FIND("市",J22)&gt;3,FIND("區",J22)-FIND("市",J22),FIND("鄉",J22)-FIND("市",J22)))
),
IFERROR(
IFERROR(
IFERROR(
MID(J22,FIND("縣",J22)+1,IF(FIND("區",J22)-FIND("縣",J22)&gt;3,FIND("鄉",J22)-FIND("縣",J22),FIND("區",J22)-FIND("縣",J22))),
MID(J22,FIND("縣",J22)+1,IF(FIND("鎮",J22)-FIND("縣",J22)&gt;3,FIND("鄉",J22)-FIND("縣",J22),FIND("鎮",J22)-FIND("縣",J22)))
),
MID(J22,FIND("縣",J22)+1,IF(FIND("鄉",J22)-FIND("縣",J22)&gt;3,FIND("區",J22)-FIND("縣",J22),FIND("鄉",J22)-FIND("縣",J22)))
),
IFERROR(
MID(J22,FIND("市",J22)+1,IF(FIND("縣",J22)-FIND("市",J22)&gt;3,FIND("鄉",J22)-FIND("市",J22),FIND("縣",J22)-FIND("市",J22))),
MID(J22,FIND("縣",J22)+1,IF(FIND("市",J22)-FIND("縣",J22)&gt;3,FIND("鄉",J22)-FIND("縣",J22),FIND("市",J22)-FIND("縣",J22)))
)))</f>
        <v/>
      </c>
      <c r="W22" s="21">
        <f>IFERROR(MID(J22,IFERROR(FIND("鄉",J22),IFERROR(FIND("鎮",J22),FIND("區",J22)))+1,LEN(J22)),IFERROR(MID(J22,FIND("市",J22)+1,LEN(J22)),MID(J22,FIND("縣",J22)+1,LEN(J22))))</f>
        <v/>
      </c>
      <c r="X22" s="22">
        <f>VLOOKUP(U22&amp;V22,部門對應!$B:$I,8,FALSE)</f>
        <v/>
      </c>
      <c r="Y22" s="22">
        <f>VLOOKUP(V22,區域表!A:B,2,FALSE)</f>
        <v/>
      </c>
      <c r="Z22" s="118">
        <f>IF(D22="FVC7", IF(COUNTIF(特殊門市清單!N:N, B22)=0, "FVC7", VLOOKUP(B22,特殊門市清單!N:T,7,FALSE)), IF(AA22="v","Peplink",""))</f>
        <v/>
      </c>
      <c r="AB22" s="109">
        <f>VLOOKUP(B22,門市主檔!A:B,2,FALSE)</f>
        <v/>
      </c>
      <c r="AC22" s="109" t="n"/>
    </row>
    <row r="23" ht="15" customHeight="1" s="140">
      <c r="A23" s="6" t="n">
        <v>22</v>
      </c>
      <c r="B23" s="6" t="inlineStr">
        <is>
          <t>D072</t>
        </is>
      </c>
      <c r="C23" s="17" t="inlineStr">
        <is>
          <t>北縣僑福店</t>
        </is>
      </c>
      <c r="D23" s="6" t="inlineStr">
        <is>
          <t>FCA</t>
        </is>
      </c>
      <c r="E23" s="6" t="inlineStr">
        <is>
          <t>北一</t>
        </is>
      </c>
      <c r="F23" s="6" t="inlineStr">
        <is>
          <t>北一一部</t>
        </is>
      </c>
      <c r="G23" s="6" t="inlineStr">
        <is>
          <t>AE</t>
        </is>
      </c>
      <c r="H23" s="105" t="inlineStr">
        <is>
          <t>李佩洹</t>
        </is>
      </c>
      <c r="I23" s="17" t="inlineStr">
        <is>
          <t>(02)22590856</t>
        </is>
      </c>
      <c r="J23" s="18" t="inlineStr">
        <is>
          <t>新北市板橋區幸褔路70巷1號</t>
        </is>
      </c>
      <c r="L23" s="392" t="n"/>
      <c r="N23" s="392" t="n"/>
      <c r="O23" s="19" t="n"/>
      <c r="R23" s="19" t="n"/>
      <c r="T23" s="19" t="n"/>
      <c r="U23" s="20">
        <f>IFERROR(LEFT(J23,FIND("縣",J23)),IFERROR(LEFT(J23,FIND("市",J23)),J23))</f>
        <v/>
      </c>
      <c r="V23" s="21">
        <f>IFERROR(
IFERROR(
IFERROR(
MID(J23,FIND("市",J23)+1,IF(FIND("區",J23)-FIND("市",J23)&gt;3,FIND("鄉",J23)-FIND("市",J23),FIND("區",J23)-FIND("市",J23))),
MID(J23,FIND("市",J23)+1,IF(FIND("鎮",J23)-FIND("市",J23)&gt;3,FIND("鄉",J23)-FIND("市",J23),FIND("鎮",J23)-FIND("市",J23)))
),
MID(J23,FIND("市",J23)+1,IF(FIND("鄉",J23)-FIND("市",J23)&gt;3,FIND("區",J23)-FIND("市",J23),FIND("鄉",J23)-FIND("市",J23)))
),
IFERROR(
IFERROR(
IFERROR(
MID(J23,FIND("縣",J23)+1,IF(FIND("區",J23)-FIND("縣",J23)&gt;3,FIND("鄉",J23)-FIND("縣",J23),FIND("區",J23)-FIND("縣",J23))),
MID(J23,FIND("縣",J23)+1,IF(FIND("鎮",J23)-FIND("縣",J23)&gt;3,FIND("鄉",J23)-FIND("縣",J23),FIND("鎮",J23)-FIND("縣",J23)))
),
MID(J23,FIND("縣",J23)+1,IF(FIND("鄉",J23)-FIND("縣",J23)&gt;3,FIND("區",J23)-FIND("縣",J23),FIND("鄉",J23)-FIND("縣",J23)))
),
IFERROR(
MID(J23,FIND("市",J23)+1,IF(FIND("縣",J23)-FIND("市",J23)&gt;3,FIND("鄉",J23)-FIND("市",J23),FIND("縣",J23)-FIND("市",J23))),
MID(J23,FIND("縣",J23)+1,IF(FIND("市",J23)-FIND("縣",J23)&gt;3,FIND("鄉",J23)-FIND("縣",J23),FIND("市",J23)-FIND("縣",J23)))
)))</f>
        <v/>
      </c>
      <c r="W23" s="21">
        <f>IFERROR(MID(J23,IFERROR(FIND("鄉",J23),IFERROR(FIND("鎮",J23),FIND("區",J23)))+1,LEN(J23)),IFERROR(MID(J23,FIND("市",J23)+1,LEN(J23)),MID(J23,FIND("縣",J23)+1,LEN(J23))))</f>
        <v/>
      </c>
      <c r="X23" s="22">
        <f>VLOOKUP(U23&amp;V23,部門對應!$B:$I,8,FALSE)</f>
        <v/>
      </c>
      <c r="Y23" s="22">
        <f>VLOOKUP(V23,區域表!A:B,2,FALSE)</f>
        <v/>
      </c>
      <c r="Z23" s="118">
        <f>IF(D23="FVC7", IF(COUNTIF(特殊門市清單!N:N, B23)=0, "FVC7", VLOOKUP(B23,特殊門市清單!N:T,7,FALSE)), IF(AA23="v","Peplink",""))</f>
        <v/>
      </c>
      <c r="AB23" s="109">
        <f>VLOOKUP(B23,門市主檔!A:B,2,FALSE)</f>
        <v/>
      </c>
      <c r="AC23" s="109" t="n"/>
    </row>
    <row r="24" ht="15" customHeight="1" s="140">
      <c r="A24" s="6" t="n">
        <v>23</v>
      </c>
      <c r="B24" s="6" t="inlineStr">
        <is>
          <t>D111</t>
        </is>
      </c>
      <c r="C24" s="17" t="inlineStr">
        <is>
          <t>北縣府中店</t>
        </is>
      </c>
      <c r="D24" s="6" t="inlineStr">
        <is>
          <t>FCB</t>
        </is>
      </c>
      <c r="E24" s="6" t="inlineStr">
        <is>
          <t>北一</t>
        </is>
      </c>
      <c r="F24" s="6" t="inlineStr">
        <is>
          <t>北一一部</t>
        </is>
      </c>
      <c r="G24" s="6" t="inlineStr">
        <is>
          <t>AE</t>
        </is>
      </c>
      <c r="H24" s="105" t="inlineStr">
        <is>
          <t>李佩洹</t>
        </is>
      </c>
      <c r="I24" s="17" t="inlineStr">
        <is>
          <t>(02)22722034</t>
        </is>
      </c>
      <c r="J24" s="18" t="inlineStr">
        <is>
          <t>新北市板橋區府中路24號</t>
        </is>
      </c>
      <c r="L24" s="392" t="n"/>
      <c r="N24" s="392" t="n"/>
      <c r="O24" s="19" t="n"/>
      <c r="R24" s="19" t="n"/>
      <c r="T24" s="19" t="n"/>
      <c r="U24" s="20">
        <f>IFERROR(LEFT(J24,FIND("縣",J24)),IFERROR(LEFT(J24,FIND("市",J24)),J24))</f>
        <v/>
      </c>
      <c r="V24" s="21">
        <f>IFERROR(
IFERROR(
IFERROR(
MID(J24,FIND("市",J24)+1,IF(FIND("區",J24)-FIND("市",J24)&gt;3,FIND("鄉",J24)-FIND("市",J24),FIND("區",J24)-FIND("市",J24))),
MID(J24,FIND("市",J24)+1,IF(FIND("鎮",J24)-FIND("市",J24)&gt;3,FIND("鄉",J24)-FIND("市",J24),FIND("鎮",J24)-FIND("市",J24)))
),
MID(J24,FIND("市",J24)+1,IF(FIND("鄉",J24)-FIND("市",J24)&gt;3,FIND("區",J24)-FIND("市",J24),FIND("鄉",J24)-FIND("市",J24)))
),
IFERROR(
IFERROR(
IFERROR(
MID(J24,FIND("縣",J24)+1,IF(FIND("區",J24)-FIND("縣",J24)&gt;3,FIND("鄉",J24)-FIND("縣",J24),FIND("區",J24)-FIND("縣",J24))),
MID(J24,FIND("縣",J24)+1,IF(FIND("鎮",J24)-FIND("縣",J24)&gt;3,FIND("鄉",J24)-FIND("縣",J24),FIND("鎮",J24)-FIND("縣",J24)))
),
MID(J24,FIND("縣",J24)+1,IF(FIND("鄉",J24)-FIND("縣",J24)&gt;3,FIND("區",J24)-FIND("縣",J24),FIND("鄉",J24)-FIND("縣",J24)))
),
IFERROR(
MID(J24,FIND("市",J24)+1,IF(FIND("縣",J24)-FIND("市",J24)&gt;3,FIND("鄉",J24)-FIND("市",J24),FIND("縣",J24)-FIND("市",J24))),
MID(J24,FIND("縣",J24)+1,IF(FIND("市",J24)-FIND("縣",J24)&gt;3,FIND("鄉",J24)-FIND("縣",J24),FIND("市",J24)-FIND("縣",J24)))
)))</f>
        <v/>
      </c>
      <c r="W24" s="21">
        <f>IFERROR(MID(J24,IFERROR(FIND("鄉",J24),IFERROR(FIND("鎮",J24),FIND("區",J24)))+1,LEN(J24)),IFERROR(MID(J24,FIND("市",J24)+1,LEN(J24)),MID(J24,FIND("縣",J24)+1,LEN(J24))))</f>
        <v/>
      </c>
      <c r="X24" s="22">
        <f>VLOOKUP(U24&amp;V24,部門對應!$B:$I,8,FALSE)</f>
        <v/>
      </c>
      <c r="Y24" s="22">
        <f>VLOOKUP(V24,區域表!A:B,2,FALSE)</f>
        <v/>
      </c>
      <c r="Z24" s="118">
        <f>IF(D24="FVC7", IF(COUNTIF(特殊門市清單!N:N, B24)=0, "FVC7", VLOOKUP(B24,特殊門市清單!N:T,7,FALSE)), IF(AA24="v","Peplink",""))</f>
        <v/>
      </c>
      <c r="AB24" s="109">
        <f>VLOOKUP(B24,門市主檔!A:B,2,FALSE)</f>
        <v/>
      </c>
      <c r="AC24" s="109" t="n"/>
    </row>
    <row r="25" ht="15" customHeight="1" s="140">
      <c r="A25" s="6" t="n">
        <v>24</v>
      </c>
      <c r="B25" s="6" t="inlineStr">
        <is>
          <t>D349</t>
        </is>
      </c>
      <c r="C25" s="17" t="inlineStr">
        <is>
          <t>板橋成都店</t>
        </is>
      </c>
      <c r="D25" s="6" t="inlineStr">
        <is>
          <t>FCB</t>
        </is>
      </c>
      <c r="E25" s="6" t="inlineStr">
        <is>
          <t>北一</t>
        </is>
      </c>
      <c r="F25" s="6" t="inlineStr">
        <is>
          <t>北一一部</t>
        </is>
      </c>
      <c r="G25" s="6" t="inlineStr">
        <is>
          <t>AE</t>
        </is>
      </c>
      <c r="H25" s="105" t="inlineStr">
        <is>
          <t>李佩洹</t>
        </is>
      </c>
      <c r="I25" s="17" t="inlineStr">
        <is>
          <t>(02)29511286</t>
        </is>
      </c>
      <c r="J25" s="18" t="inlineStr">
        <is>
          <t>新北市板橋區重慶路245巷61號</t>
        </is>
      </c>
      <c r="L25" s="392" t="n"/>
      <c r="N25" s="392" t="n"/>
      <c r="O25" s="19" t="n"/>
      <c r="R25" s="19" t="n"/>
      <c r="T25" s="19" t="n"/>
      <c r="U25" s="20">
        <f>IFERROR(LEFT(J25,FIND("縣",J25)),IFERROR(LEFT(J25,FIND("市",J25)),J25))</f>
        <v/>
      </c>
      <c r="V25" s="21">
        <f>IFERROR(
IFERROR(
IFERROR(
MID(J25,FIND("市",J25)+1,IF(FIND("區",J25)-FIND("市",J25)&gt;3,FIND("鄉",J25)-FIND("市",J25),FIND("區",J25)-FIND("市",J25))),
MID(J25,FIND("市",J25)+1,IF(FIND("鎮",J25)-FIND("市",J25)&gt;3,FIND("鄉",J25)-FIND("市",J25),FIND("鎮",J25)-FIND("市",J25)))
),
MID(J25,FIND("市",J25)+1,IF(FIND("鄉",J25)-FIND("市",J25)&gt;3,FIND("區",J25)-FIND("市",J25),FIND("鄉",J25)-FIND("市",J25)))
),
IFERROR(
IFERROR(
IFERROR(
MID(J25,FIND("縣",J25)+1,IF(FIND("區",J25)-FIND("縣",J25)&gt;3,FIND("鄉",J25)-FIND("縣",J25),FIND("區",J25)-FIND("縣",J25))),
MID(J25,FIND("縣",J25)+1,IF(FIND("鎮",J25)-FIND("縣",J25)&gt;3,FIND("鄉",J25)-FIND("縣",J25),FIND("鎮",J25)-FIND("縣",J25)))
),
MID(J25,FIND("縣",J25)+1,IF(FIND("鄉",J25)-FIND("縣",J25)&gt;3,FIND("區",J25)-FIND("縣",J25),FIND("鄉",J25)-FIND("縣",J25)))
),
IFERROR(
MID(J25,FIND("市",J25)+1,IF(FIND("縣",J25)-FIND("市",J25)&gt;3,FIND("鄉",J25)-FIND("市",J25),FIND("縣",J25)-FIND("市",J25))),
MID(J25,FIND("縣",J25)+1,IF(FIND("市",J25)-FIND("縣",J25)&gt;3,FIND("鄉",J25)-FIND("縣",J25),FIND("市",J25)-FIND("縣",J25)))
)))</f>
        <v/>
      </c>
      <c r="W25" s="21">
        <f>IFERROR(MID(J25,IFERROR(FIND("鄉",J25),IFERROR(FIND("鎮",J25),FIND("區",J25)))+1,LEN(J25)),IFERROR(MID(J25,FIND("市",J25)+1,LEN(J25)),MID(J25,FIND("縣",J25)+1,LEN(J25))))</f>
        <v/>
      </c>
      <c r="X25" s="22">
        <f>VLOOKUP(U25&amp;V25,部門對應!$B:$I,8,FALSE)</f>
        <v/>
      </c>
      <c r="Y25" s="22">
        <f>VLOOKUP(V25,區域表!A:B,2,FALSE)</f>
        <v/>
      </c>
      <c r="Z25" s="118">
        <f>IF(D25="FVC7", IF(COUNTIF(特殊門市清單!N:N, B25)=0, "FVC7", VLOOKUP(B25,特殊門市清單!N:T,7,FALSE)), IF(AA25="v","Peplink",""))</f>
        <v/>
      </c>
      <c r="AB25" s="109">
        <f>VLOOKUP(B25,門市主檔!A:B,2,FALSE)</f>
        <v/>
      </c>
      <c r="AC25" s="109" t="n"/>
    </row>
    <row r="26" ht="15" customHeight="1" s="140">
      <c r="A26" s="6" t="n">
        <v>25</v>
      </c>
      <c r="B26" s="6" t="inlineStr">
        <is>
          <t>L501</t>
        </is>
      </c>
      <c r="C26" s="17" t="inlineStr">
        <is>
          <t>車麗屋板橋店</t>
        </is>
      </c>
      <c r="D26" s="6" t="inlineStr">
        <is>
          <t>FVC7</t>
        </is>
      </c>
      <c r="E26" s="6" t="inlineStr">
        <is>
          <t>北一</t>
        </is>
      </c>
      <c r="F26" s="6" t="inlineStr">
        <is>
          <t>北一一部</t>
        </is>
      </c>
      <c r="G26" s="6" t="inlineStr">
        <is>
          <t>AE</t>
        </is>
      </c>
      <c r="H26" s="105" t="inlineStr">
        <is>
          <t>李佩洹</t>
        </is>
      </c>
      <c r="I26" s="17" t="inlineStr">
        <is>
          <t>(02)89535377</t>
        </is>
      </c>
      <c r="J26" s="18" t="inlineStr">
        <is>
          <t>新北市板橋區中山路一段279號</t>
        </is>
      </c>
      <c r="L26" s="392" t="n"/>
      <c r="N26" s="392" t="n"/>
      <c r="O26" s="19" t="n"/>
      <c r="R26" s="19" t="n"/>
      <c r="T26" s="19" t="n"/>
      <c r="U26" s="20">
        <f>IFERROR(LEFT(J26,FIND("縣",J26)),IFERROR(LEFT(J26,FIND("市",J26)),J26))</f>
        <v/>
      </c>
      <c r="V26" s="21">
        <f>IFERROR(
IFERROR(
IFERROR(
MID(J26,FIND("市",J26)+1,IF(FIND("區",J26)-FIND("市",J26)&gt;3,FIND("鄉",J26)-FIND("市",J26),FIND("區",J26)-FIND("市",J26))),
MID(J26,FIND("市",J26)+1,IF(FIND("鎮",J26)-FIND("市",J26)&gt;3,FIND("鄉",J26)-FIND("市",J26),FIND("鎮",J26)-FIND("市",J26)))
),
MID(J26,FIND("市",J26)+1,IF(FIND("鄉",J26)-FIND("市",J26)&gt;3,FIND("區",J26)-FIND("市",J26),FIND("鄉",J26)-FIND("市",J26)))
),
IFERROR(
IFERROR(
IFERROR(
MID(J26,FIND("縣",J26)+1,IF(FIND("區",J26)-FIND("縣",J26)&gt;3,FIND("鄉",J26)-FIND("縣",J26),FIND("區",J26)-FIND("縣",J26))),
MID(J26,FIND("縣",J26)+1,IF(FIND("鎮",J26)-FIND("縣",J26)&gt;3,FIND("鄉",J26)-FIND("縣",J26),FIND("鎮",J26)-FIND("縣",J26)))
),
MID(J26,FIND("縣",J26)+1,IF(FIND("鄉",J26)-FIND("縣",J26)&gt;3,FIND("區",J26)-FIND("縣",J26),FIND("鄉",J26)-FIND("縣",J26)))
),
IFERROR(
MID(J26,FIND("市",J26)+1,IF(FIND("縣",J26)-FIND("市",J26)&gt;3,FIND("鄉",J26)-FIND("市",J26),FIND("縣",J26)-FIND("市",J26))),
MID(J26,FIND("縣",J26)+1,IF(FIND("市",J26)-FIND("縣",J26)&gt;3,FIND("鄉",J26)-FIND("縣",J26),FIND("市",J26)-FIND("縣",J26)))
)))</f>
        <v/>
      </c>
      <c r="W26" s="21">
        <f>IFERROR(MID(J26,IFERROR(FIND("鄉",J26),IFERROR(FIND("鎮",J26),FIND("區",J26)))+1,LEN(J26)),IFERROR(MID(J26,FIND("市",J26)+1,LEN(J26)),MID(J26,FIND("縣",J26)+1,LEN(J26))))</f>
        <v/>
      </c>
      <c r="X26" s="22">
        <f>VLOOKUP(U26&amp;V26,部門對應!$B:$I,8,FALSE)</f>
        <v/>
      </c>
      <c r="Y26" s="22">
        <f>VLOOKUP(V26,區域表!A:B,2,FALSE)</f>
        <v/>
      </c>
      <c r="Z26" s="118">
        <f>IF(D26="FVC7", IF(COUNTIF(特殊門市清單!N:N, B26)=0, "FVC7", VLOOKUP(B26,特殊門市清單!N:T,7,FALSE)), IF(AA26="v","Peplink",""))</f>
        <v/>
      </c>
      <c r="AB26" s="109">
        <f>VLOOKUP(B26,門市主檔!A:B,2,FALSE)</f>
        <v/>
      </c>
      <c r="AC26" s="109" t="n"/>
    </row>
    <row r="27" ht="15" customHeight="1" s="140">
      <c r="A27" s="6" t="n">
        <v>26</v>
      </c>
      <c r="B27" s="6" t="n">
        <v>2403</v>
      </c>
      <c r="C27" s="17" t="inlineStr">
        <is>
          <t>北縣板龍店</t>
        </is>
      </c>
      <c r="D27" s="6" t="inlineStr">
        <is>
          <t>FCA</t>
        </is>
      </c>
      <c r="E27" s="6" t="inlineStr">
        <is>
          <t>北一</t>
        </is>
      </c>
      <c r="F27" s="6" t="inlineStr">
        <is>
          <t>北一一部</t>
        </is>
      </c>
      <c r="G27" s="6" t="inlineStr">
        <is>
          <t>AF</t>
        </is>
      </c>
      <c r="H27" s="105" t="inlineStr">
        <is>
          <t>陳聰雄</t>
        </is>
      </c>
      <c r="I27" s="17" t="inlineStr">
        <is>
          <t>(02)22725923</t>
        </is>
      </c>
      <c r="J27" s="18" t="inlineStr">
        <is>
          <t>新北市板橋區龍興街73巷2、4號1樓</t>
        </is>
      </c>
      <c r="L27" s="392" t="n"/>
      <c r="N27" s="392" t="n"/>
      <c r="O27" s="19" t="n"/>
      <c r="R27" s="19" t="n"/>
      <c r="T27" s="19" t="n"/>
      <c r="U27" s="20">
        <f>IFERROR(LEFT(J27,FIND("縣",J27)),IFERROR(LEFT(J27,FIND("市",J27)),J27))</f>
        <v/>
      </c>
      <c r="V27" s="21">
        <f>IFERROR(
IFERROR(
IFERROR(
MID(J27,FIND("市",J27)+1,IF(FIND("區",J27)-FIND("市",J27)&gt;3,FIND("鄉",J27)-FIND("市",J27),FIND("區",J27)-FIND("市",J27))),
MID(J27,FIND("市",J27)+1,IF(FIND("鎮",J27)-FIND("市",J27)&gt;3,FIND("鄉",J27)-FIND("市",J27),FIND("鎮",J27)-FIND("市",J27)))
),
MID(J27,FIND("市",J27)+1,IF(FIND("鄉",J27)-FIND("市",J27)&gt;3,FIND("區",J27)-FIND("市",J27),FIND("鄉",J27)-FIND("市",J27)))
),
IFERROR(
IFERROR(
IFERROR(
MID(J27,FIND("縣",J27)+1,IF(FIND("區",J27)-FIND("縣",J27)&gt;3,FIND("鄉",J27)-FIND("縣",J27),FIND("區",J27)-FIND("縣",J27))),
MID(J27,FIND("縣",J27)+1,IF(FIND("鎮",J27)-FIND("縣",J27)&gt;3,FIND("鄉",J27)-FIND("縣",J27),FIND("鎮",J27)-FIND("縣",J27)))
),
MID(J27,FIND("縣",J27)+1,IF(FIND("鄉",J27)-FIND("縣",J27)&gt;3,FIND("區",J27)-FIND("縣",J27),FIND("鄉",J27)-FIND("縣",J27)))
),
IFERROR(
MID(J27,FIND("市",J27)+1,IF(FIND("縣",J27)-FIND("市",J27)&gt;3,FIND("鄉",J27)-FIND("市",J27),FIND("縣",J27)-FIND("市",J27))),
MID(J27,FIND("縣",J27)+1,IF(FIND("市",J27)-FIND("縣",J27)&gt;3,FIND("鄉",J27)-FIND("縣",J27),FIND("市",J27)-FIND("縣",J27)))
)))</f>
        <v/>
      </c>
      <c r="W27" s="21">
        <f>IFERROR(MID(J27,IFERROR(FIND("鄉",J27),IFERROR(FIND("鎮",J27),FIND("區",J27)))+1,LEN(J27)),IFERROR(MID(J27,FIND("市",J27)+1,LEN(J27)),MID(J27,FIND("縣",J27)+1,LEN(J27))))</f>
        <v/>
      </c>
      <c r="X27" s="22">
        <f>VLOOKUP(U27&amp;V27,部門對應!$B:$I,8,FALSE)</f>
        <v/>
      </c>
      <c r="Y27" s="22">
        <f>VLOOKUP(V27,區域表!A:B,2,FALSE)</f>
        <v/>
      </c>
      <c r="Z27" s="118">
        <f>IF(D27="FVC7", IF(COUNTIF(特殊門市清單!N:N, B27)=0, "FVC7", VLOOKUP(B27,特殊門市清單!N:T,7,FALSE)), IF(AA27="v","Peplink",""))</f>
        <v/>
      </c>
      <c r="AB27" s="109">
        <f>VLOOKUP(B27,門市主檔!A:B,2,FALSE)</f>
        <v/>
      </c>
      <c r="AC27" s="109" t="n"/>
    </row>
    <row r="28" ht="15" customHeight="1" s="140">
      <c r="A28" s="6" t="n">
        <v>27</v>
      </c>
      <c r="B28" s="6" t="n">
        <v>2422</v>
      </c>
      <c r="C28" s="17" t="inlineStr">
        <is>
          <t>北縣板億店</t>
        </is>
      </c>
      <c r="D28" s="6" t="inlineStr">
        <is>
          <t>FCA</t>
        </is>
      </c>
      <c r="E28" s="6" t="inlineStr">
        <is>
          <t>北一</t>
        </is>
      </c>
      <c r="F28" s="6" t="inlineStr">
        <is>
          <t>北一一部</t>
        </is>
      </c>
      <c r="G28" s="6" t="inlineStr">
        <is>
          <t>AF</t>
        </is>
      </c>
      <c r="H28" s="105" t="inlineStr">
        <is>
          <t>陳聰雄</t>
        </is>
      </c>
      <c r="I28" s="17" t="inlineStr">
        <is>
          <t>(02)26870839</t>
        </is>
      </c>
      <c r="J28" s="18" t="inlineStr">
        <is>
          <t>新北市板橋區大觀路3段160巷31弄1號</t>
        </is>
      </c>
      <c r="L28" s="392" t="n"/>
      <c r="N28" s="392" t="n"/>
      <c r="O28" s="19" t="n"/>
      <c r="R28" s="19" t="n"/>
      <c r="T28" s="19" t="n"/>
      <c r="U28" s="20">
        <f>IFERROR(LEFT(J28,FIND("縣",J28)),IFERROR(LEFT(J28,FIND("市",J28)),J28))</f>
        <v/>
      </c>
      <c r="V28" s="21">
        <f>IFERROR(
IFERROR(
IFERROR(
MID(J28,FIND("市",J28)+1,IF(FIND("區",J28)-FIND("市",J28)&gt;3,FIND("鄉",J28)-FIND("市",J28),FIND("區",J28)-FIND("市",J28))),
MID(J28,FIND("市",J28)+1,IF(FIND("鎮",J28)-FIND("市",J28)&gt;3,FIND("鄉",J28)-FIND("市",J28),FIND("鎮",J28)-FIND("市",J28)))
),
MID(J28,FIND("市",J28)+1,IF(FIND("鄉",J28)-FIND("市",J28)&gt;3,FIND("區",J28)-FIND("市",J28),FIND("鄉",J28)-FIND("市",J28)))
),
IFERROR(
IFERROR(
IFERROR(
MID(J28,FIND("縣",J28)+1,IF(FIND("區",J28)-FIND("縣",J28)&gt;3,FIND("鄉",J28)-FIND("縣",J28),FIND("區",J28)-FIND("縣",J28))),
MID(J28,FIND("縣",J28)+1,IF(FIND("鎮",J28)-FIND("縣",J28)&gt;3,FIND("鄉",J28)-FIND("縣",J28),FIND("鎮",J28)-FIND("縣",J28)))
),
MID(J28,FIND("縣",J28)+1,IF(FIND("鄉",J28)-FIND("縣",J28)&gt;3,FIND("區",J28)-FIND("縣",J28),FIND("鄉",J28)-FIND("縣",J28)))
),
IFERROR(
MID(J28,FIND("市",J28)+1,IF(FIND("縣",J28)-FIND("市",J28)&gt;3,FIND("鄉",J28)-FIND("市",J28),FIND("縣",J28)-FIND("市",J28))),
MID(J28,FIND("縣",J28)+1,IF(FIND("市",J28)-FIND("縣",J28)&gt;3,FIND("鄉",J28)-FIND("縣",J28),FIND("市",J28)-FIND("縣",J28)))
)))</f>
        <v/>
      </c>
      <c r="W28" s="21">
        <f>IFERROR(MID(J28,IFERROR(FIND("鄉",J28),IFERROR(FIND("鎮",J28),FIND("區",J28)))+1,LEN(J28)),IFERROR(MID(J28,FIND("市",J28)+1,LEN(J28)),MID(J28,FIND("縣",J28)+1,LEN(J28))))</f>
        <v/>
      </c>
      <c r="X28" s="22">
        <f>VLOOKUP(U28&amp;V28,部門對應!$B:$I,8,FALSE)</f>
        <v/>
      </c>
      <c r="Y28" s="22">
        <f>VLOOKUP(V28,區域表!A:B,2,FALSE)</f>
        <v/>
      </c>
      <c r="Z28" s="118">
        <f>IF(D28="FVC7", IF(COUNTIF(特殊門市清單!N:N, B28)=0, "FVC7", VLOOKUP(B28,特殊門市清單!N:T,7,FALSE)), IF(AA28="v","Peplink",""))</f>
        <v/>
      </c>
      <c r="AB28" s="109">
        <f>VLOOKUP(B28,門市主檔!A:B,2,FALSE)</f>
        <v/>
      </c>
      <c r="AC28" s="109" t="n"/>
    </row>
    <row r="29" ht="15" customHeight="1" s="140">
      <c r="A29" s="6" t="n">
        <v>28</v>
      </c>
      <c r="B29" s="6" t="n">
        <v>2995</v>
      </c>
      <c r="C29" s="17" t="inlineStr">
        <is>
          <t>板橋湳雅夜市</t>
        </is>
      </c>
      <c r="D29" s="6" t="inlineStr">
        <is>
          <t>FCA</t>
        </is>
      </c>
      <c r="E29" s="6" t="inlineStr">
        <is>
          <t>北一</t>
        </is>
      </c>
      <c r="F29" s="6" t="inlineStr">
        <is>
          <t>北一一部</t>
        </is>
      </c>
      <c r="G29" s="6" t="inlineStr">
        <is>
          <t>AF</t>
        </is>
      </c>
      <c r="H29" s="105" t="inlineStr">
        <is>
          <t>陳聰雄</t>
        </is>
      </c>
      <c r="I29" s="17" t="inlineStr">
        <is>
          <t>(02)29693681</t>
        </is>
      </c>
      <c r="J29" s="18" t="inlineStr">
        <is>
          <t>新北市板橋區南雅東路100巷3號一樓</t>
        </is>
      </c>
      <c r="L29" s="392" t="n"/>
      <c r="N29" s="392" t="n"/>
      <c r="O29" s="19" t="n"/>
      <c r="R29" s="19" t="n"/>
      <c r="T29" s="19" t="n"/>
      <c r="U29" s="20">
        <f>IFERROR(LEFT(J29,FIND("縣",J29)),IFERROR(LEFT(J29,FIND("市",J29)),J29))</f>
        <v/>
      </c>
      <c r="V29" s="21">
        <f>IFERROR(
IFERROR(
IFERROR(
MID(J29,FIND("市",J29)+1,IF(FIND("區",J29)-FIND("市",J29)&gt;3,FIND("鄉",J29)-FIND("市",J29),FIND("區",J29)-FIND("市",J29))),
MID(J29,FIND("市",J29)+1,IF(FIND("鎮",J29)-FIND("市",J29)&gt;3,FIND("鄉",J29)-FIND("市",J29),FIND("鎮",J29)-FIND("市",J29)))
),
MID(J29,FIND("市",J29)+1,IF(FIND("鄉",J29)-FIND("市",J29)&gt;3,FIND("區",J29)-FIND("市",J29),FIND("鄉",J29)-FIND("市",J29)))
),
IFERROR(
IFERROR(
IFERROR(
MID(J29,FIND("縣",J29)+1,IF(FIND("區",J29)-FIND("縣",J29)&gt;3,FIND("鄉",J29)-FIND("縣",J29),FIND("區",J29)-FIND("縣",J29))),
MID(J29,FIND("縣",J29)+1,IF(FIND("鎮",J29)-FIND("縣",J29)&gt;3,FIND("鄉",J29)-FIND("縣",J29),FIND("鎮",J29)-FIND("縣",J29)))
),
MID(J29,FIND("縣",J29)+1,IF(FIND("鄉",J29)-FIND("縣",J29)&gt;3,FIND("區",J29)-FIND("縣",J29),FIND("鄉",J29)-FIND("縣",J29)))
),
IFERROR(
MID(J29,FIND("市",J29)+1,IF(FIND("縣",J29)-FIND("市",J29)&gt;3,FIND("鄉",J29)-FIND("市",J29),FIND("縣",J29)-FIND("市",J29))),
MID(J29,FIND("縣",J29)+1,IF(FIND("市",J29)-FIND("縣",J29)&gt;3,FIND("鄉",J29)-FIND("縣",J29),FIND("市",J29)-FIND("縣",J29)))
)))</f>
        <v/>
      </c>
      <c r="W29" s="21">
        <f>IFERROR(MID(J29,IFERROR(FIND("鄉",J29),IFERROR(FIND("鎮",J29),FIND("區",J29)))+1,LEN(J29)),IFERROR(MID(J29,FIND("市",J29)+1,LEN(J29)),MID(J29,FIND("縣",J29)+1,LEN(J29))))</f>
        <v/>
      </c>
      <c r="X29" s="22">
        <f>VLOOKUP(U29&amp;V29,部門對應!$B:$I,8,FALSE)</f>
        <v/>
      </c>
      <c r="Y29" s="22">
        <f>VLOOKUP(V29,區域表!A:B,2,FALSE)</f>
        <v/>
      </c>
      <c r="Z29" s="118">
        <f>IF(D29="FVC7", IF(COUNTIF(特殊門市清單!N:N, B29)=0, "FVC7", VLOOKUP(B29,特殊門市清單!N:T,7,FALSE)), IF(AA29="v","Peplink",""))</f>
        <v/>
      </c>
      <c r="AB29" s="109">
        <f>VLOOKUP(B29,門市主檔!A:B,2,FALSE)</f>
        <v/>
      </c>
      <c r="AC29" s="109" t="n"/>
    </row>
    <row r="30" ht="15" customHeight="1" s="140">
      <c r="A30" s="6" t="n">
        <v>29</v>
      </c>
      <c r="B30" s="6" t="n">
        <v>3416</v>
      </c>
      <c r="C30" s="17" t="inlineStr">
        <is>
          <t>板橋國慶店</t>
        </is>
      </c>
      <c r="D30" s="6" t="inlineStr">
        <is>
          <t>FCB</t>
        </is>
      </c>
      <c r="E30" s="6" t="inlineStr">
        <is>
          <t>北一</t>
        </is>
      </c>
      <c r="F30" s="6" t="inlineStr">
        <is>
          <t>北一一部</t>
        </is>
      </c>
      <c r="G30" s="6" t="inlineStr">
        <is>
          <t>AF</t>
        </is>
      </c>
      <c r="H30" s="105" t="inlineStr">
        <is>
          <t>陳聰雄</t>
        </is>
      </c>
      <c r="I30" s="17" t="inlineStr">
        <is>
          <t>(02)29514481</t>
        </is>
      </c>
      <c r="J30" s="18" t="inlineStr">
        <is>
          <t>新北市板橋區國慶路180號</t>
        </is>
      </c>
      <c r="L30" s="392" t="n"/>
      <c r="N30" s="392" t="n"/>
      <c r="O30" s="19" t="n"/>
      <c r="R30" s="19" t="n"/>
      <c r="T30" s="19" t="n"/>
      <c r="U30" s="20">
        <f>IFERROR(LEFT(J30,FIND("縣",J30)),IFERROR(LEFT(J30,FIND("市",J30)),J30))</f>
        <v/>
      </c>
      <c r="V30" s="21">
        <f>IFERROR(
IFERROR(
IFERROR(
MID(J30,FIND("市",J30)+1,IF(FIND("區",J30)-FIND("市",J30)&gt;3,FIND("鄉",J30)-FIND("市",J30),FIND("區",J30)-FIND("市",J30))),
MID(J30,FIND("市",J30)+1,IF(FIND("鎮",J30)-FIND("市",J30)&gt;3,FIND("鄉",J30)-FIND("市",J30),FIND("鎮",J30)-FIND("市",J30)))
),
MID(J30,FIND("市",J30)+1,IF(FIND("鄉",J30)-FIND("市",J30)&gt;3,FIND("區",J30)-FIND("市",J30),FIND("鄉",J30)-FIND("市",J30)))
),
IFERROR(
IFERROR(
IFERROR(
MID(J30,FIND("縣",J30)+1,IF(FIND("區",J30)-FIND("縣",J30)&gt;3,FIND("鄉",J30)-FIND("縣",J30),FIND("區",J30)-FIND("縣",J30))),
MID(J30,FIND("縣",J30)+1,IF(FIND("鎮",J30)-FIND("縣",J30)&gt;3,FIND("鄉",J30)-FIND("縣",J30),FIND("鎮",J30)-FIND("縣",J30)))
),
MID(J30,FIND("縣",J30)+1,IF(FIND("鄉",J30)-FIND("縣",J30)&gt;3,FIND("區",J30)-FIND("縣",J30),FIND("鄉",J30)-FIND("縣",J30)))
),
IFERROR(
MID(J30,FIND("市",J30)+1,IF(FIND("縣",J30)-FIND("市",J30)&gt;3,FIND("鄉",J30)-FIND("市",J30),FIND("縣",J30)-FIND("市",J30))),
MID(J30,FIND("縣",J30)+1,IF(FIND("市",J30)-FIND("縣",J30)&gt;3,FIND("鄉",J30)-FIND("縣",J30),FIND("市",J30)-FIND("縣",J30)))
)))</f>
        <v/>
      </c>
      <c r="W30" s="21">
        <f>IFERROR(MID(J30,IFERROR(FIND("鄉",J30),IFERROR(FIND("鎮",J30),FIND("區",J30)))+1,LEN(J30)),IFERROR(MID(J30,FIND("市",J30)+1,LEN(J30)),MID(J30,FIND("縣",J30)+1,LEN(J30))))</f>
        <v/>
      </c>
      <c r="X30" s="22">
        <f>VLOOKUP(U30&amp;V30,部門對應!$B:$I,8,FALSE)</f>
        <v/>
      </c>
      <c r="Y30" s="22">
        <f>VLOOKUP(V30,區域表!A:B,2,FALSE)</f>
        <v/>
      </c>
      <c r="Z30" s="118">
        <f>IF(D30="FVC7", IF(COUNTIF(特殊門市清單!N:N, B30)=0, "FVC7", VLOOKUP(B30,特殊門市清單!N:T,7,FALSE)), IF(AA30="v","Peplink",""))</f>
        <v/>
      </c>
      <c r="AB30" s="109">
        <f>VLOOKUP(B30,門市主檔!A:B,2,FALSE)</f>
        <v/>
      </c>
      <c r="AC30" s="109" t="n"/>
    </row>
    <row r="31" ht="15" customHeight="1" s="140">
      <c r="A31" s="6" t="n">
        <v>30</v>
      </c>
      <c r="B31" s="6" t="n">
        <v>3977</v>
      </c>
      <c r="C31" s="17" t="inlineStr">
        <is>
          <t>板橋玉川店</t>
        </is>
      </c>
      <c r="D31" s="6" t="inlineStr">
        <is>
          <t>FCB</t>
        </is>
      </c>
      <c r="E31" s="6" t="inlineStr">
        <is>
          <t>北一</t>
        </is>
      </c>
      <c r="F31" s="6" t="inlineStr">
        <is>
          <t>北一一部</t>
        </is>
      </c>
      <c r="G31" s="6" t="inlineStr">
        <is>
          <t>AF</t>
        </is>
      </c>
      <c r="H31" s="105" t="inlineStr">
        <is>
          <t>陳聰雄</t>
        </is>
      </c>
      <c r="I31" s="17" t="inlineStr">
        <is>
          <t>(02)89783501</t>
        </is>
      </c>
      <c r="J31" s="18" t="inlineStr">
        <is>
          <t>新北市板橋區四川路一段483一樓、485號一、二、三樓</t>
        </is>
      </c>
      <c r="L31" s="392" t="n"/>
      <c r="N31" s="392" t="n"/>
      <c r="O31" s="19" t="n"/>
      <c r="R31" s="19" t="n"/>
      <c r="T31" s="19" t="n"/>
      <c r="U31" s="20">
        <f>IFERROR(LEFT(J31,FIND("縣",J31)),IFERROR(LEFT(J31,FIND("市",J31)),J31))</f>
        <v/>
      </c>
      <c r="V31" s="21">
        <f>IFERROR(
IFERROR(
IFERROR(
MID(J31,FIND("市",J31)+1,IF(FIND("區",J31)-FIND("市",J31)&gt;3,FIND("鄉",J31)-FIND("市",J31),FIND("區",J31)-FIND("市",J31))),
MID(J31,FIND("市",J31)+1,IF(FIND("鎮",J31)-FIND("市",J31)&gt;3,FIND("鄉",J31)-FIND("市",J31),FIND("鎮",J31)-FIND("市",J31)))
),
MID(J31,FIND("市",J31)+1,IF(FIND("鄉",J31)-FIND("市",J31)&gt;3,FIND("區",J31)-FIND("市",J31),FIND("鄉",J31)-FIND("市",J31)))
),
IFERROR(
IFERROR(
IFERROR(
MID(J31,FIND("縣",J31)+1,IF(FIND("區",J31)-FIND("縣",J31)&gt;3,FIND("鄉",J31)-FIND("縣",J31),FIND("區",J31)-FIND("縣",J31))),
MID(J31,FIND("縣",J31)+1,IF(FIND("鎮",J31)-FIND("縣",J31)&gt;3,FIND("鄉",J31)-FIND("縣",J31),FIND("鎮",J31)-FIND("縣",J31)))
),
MID(J31,FIND("縣",J31)+1,IF(FIND("鄉",J31)-FIND("縣",J31)&gt;3,FIND("區",J31)-FIND("縣",J31),FIND("鄉",J31)-FIND("縣",J31)))
),
IFERROR(
MID(J31,FIND("市",J31)+1,IF(FIND("縣",J31)-FIND("市",J31)&gt;3,FIND("鄉",J31)-FIND("市",J31),FIND("縣",J31)-FIND("市",J31))),
MID(J31,FIND("縣",J31)+1,IF(FIND("市",J31)-FIND("縣",J31)&gt;3,FIND("鄉",J31)-FIND("縣",J31),FIND("市",J31)-FIND("縣",J31)))
)))</f>
        <v/>
      </c>
      <c r="W31" s="21">
        <f>IFERROR(MID(J31,IFERROR(FIND("鄉",J31),IFERROR(FIND("鎮",J31),FIND("區",J31)))+1,LEN(J31)),IFERROR(MID(J31,FIND("市",J31)+1,LEN(J31)),MID(J31,FIND("縣",J31)+1,LEN(J31))))</f>
        <v/>
      </c>
      <c r="X31" s="22">
        <f>VLOOKUP(U31&amp;V31,部門對應!$B:$I,8,FALSE)</f>
        <v/>
      </c>
      <c r="Y31" s="22">
        <f>VLOOKUP(V31,區域表!A:B,2,FALSE)</f>
        <v/>
      </c>
      <c r="Z31" s="118">
        <f>IF(D31="FVC7", IF(COUNTIF(特殊門市清單!N:N, B31)=0, "FVC7", VLOOKUP(B31,特殊門市清單!N:T,7,FALSE)), IF(AA31="v","Peplink",""))</f>
        <v/>
      </c>
      <c r="AB31" s="109">
        <f>VLOOKUP(B31,門市主檔!A:B,2,FALSE)</f>
        <v/>
      </c>
      <c r="AC31" s="109" t="n"/>
    </row>
    <row r="32" ht="15" customHeight="1" s="140">
      <c r="A32" s="6" t="n">
        <v>31</v>
      </c>
      <c r="B32" s="6" t="n">
        <v>4046</v>
      </c>
      <c r="C32" s="17" t="inlineStr">
        <is>
          <t>板橋福康店</t>
        </is>
      </c>
      <c r="D32" s="6" t="inlineStr">
        <is>
          <t>RC</t>
        </is>
      </c>
      <c r="E32" s="6" t="inlineStr">
        <is>
          <t>北一</t>
        </is>
      </c>
      <c r="F32" s="6" t="inlineStr">
        <is>
          <t>北一一部</t>
        </is>
      </c>
      <c r="G32" s="6" t="inlineStr">
        <is>
          <t>AF</t>
        </is>
      </c>
      <c r="H32" s="105" t="inlineStr">
        <is>
          <t>陳聰雄</t>
        </is>
      </c>
      <c r="I32" s="17" t="inlineStr">
        <is>
          <t>(02)89785452</t>
        </is>
      </c>
      <c r="J32" s="18" t="inlineStr">
        <is>
          <t>新北市板橋區僑中一街124巷11弄1、3號一樓全部</t>
        </is>
      </c>
      <c r="L32" s="392" t="n"/>
      <c r="N32" s="392" t="n"/>
      <c r="O32" s="19" t="n"/>
      <c r="R32" s="19" t="n"/>
      <c r="T32" s="19" t="n"/>
      <c r="U32" s="20">
        <f>IFERROR(LEFT(J32,FIND("縣",J32)),IFERROR(LEFT(J32,FIND("市",J32)),J32))</f>
        <v/>
      </c>
      <c r="V32" s="21">
        <f>IFERROR(
IFERROR(
IFERROR(
MID(J32,FIND("市",J32)+1,IF(FIND("區",J32)-FIND("市",J32)&gt;3,FIND("鄉",J32)-FIND("市",J32),FIND("區",J32)-FIND("市",J32))),
MID(J32,FIND("市",J32)+1,IF(FIND("鎮",J32)-FIND("市",J32)&gt;3,FIND("鄉",J32)-FIND("市",J32),FIND("鎮",J32)-FIND("市",J32)))
),
MID(J32,FIND("市",J32)+1,IF(FIND("鄉",J32)-FIND("市",J32)&gt;3,FIND("區",J32)-FIND("市",J32),FIND("鄉",J32)-FIND("市",J32)))
),
IFERROR(
IFERROR(
IFERROR(
MID(J32,FIND("縣",J32)+1,IF(FIND("區",J32)-FIND("縣",J32)&gt;3,FIND("鄉",J32)-FIND("縣",J32),FIND("區",J32)-FIND("縣",J32))),
MID(J32,FIND("縣",J32)+1,IF(FIND("鎮",J32)-FIND("縣",J32)&gt;3,FIND("鄉",J32)-FIND("縣",J32),FIND("鎮",J32)-FIND("縣",J32)))
),
MID(J32,FIND("縣",J32)+1,IF(FIND("鄉",J32)-FIND("縣",J32)&gt;3,FIND("區",J32)-FIND("縣",J32),FIND("鄉",J32)-FIND("縣",J32)))
),
IFERROR(
MID(J32,FIND("市",J32)+1,IF(FIND("縣",J32)-FIND("市",J32)&gt;3,FIND("鄉",J32)-FIND("市",J32),FIND("縣",J32)-FIND("市",J32))),
MID(J32,FIND("縣",J32)+1,IF(FIND("市",J32)-FIND("縣",J32)&gt;3,FIND("鄉",J32)-FIND("縣",J32),FIND("市",J32)-FIND("縣",J32)))
)))</f>
        <v/>
      </c>
      <c r="W32" s="21">
        <f>IFERROR(MID(J32,IFERROR(FIND("鄉",J32),IFERROR(FIND("鎮",J32),FIND("區",J32)))+1,LEN(J32)),IFERROR(MID(J32,FIND("市",J32)+1,LEN(J32)),MID(J32,FIND("縣",J32)+1,LEN(J32))))</f>
        <v/>
      </c>
      <c r="X32" s="22">
        <f>VLOOKUP(U32&amp;V32,部門對應!$B:$I,8,FALSE)</f>
        <v/>
      </c>
      <c r="Y32" s="22">
        <f>VLOOKUP(V32,區域表!A:B,2,FALSE)</f>
        <v/>
      </c>
      <c r="Z32" s="118">
        <f>IF(D32="FVC7", IF(COUNTIF(特殊門市清單!N:N, B32)=0, "FVC7", VLOOKUP(B32,特殊門市清單!N:T,7,FALSE)), IF(AA32="v","Peplink",""))</f>
        <v/>
      </c>
      <c r="AB32" s="109">
        <f>VLOOKUP(B32,門市主檔!A:B,2,FALSE)</f>
        <v/>
      </c>
      <c r="AC32" s="109" t="n"/>
    </row>
    <row r="33" ht="15" customHeight="1" s="140">
      <c r="A33" s="6" t="n">
        <v>32</v>
      </c>
      <c r="B33" s="6" t="n">
        <v>4145</v>
      </c>
      <c r="C33" s="17" t="inlineStr">
        <is>
          <t>板橋僑興店</t>
        </is>
      </c>
      <c r="D33" s="6" t="inlineStr">
        <is>
          <t>FCA</t>
        </is>
      </c>
      <c r="E33" s="6" t="inlineStr">
        <is>
          <t>北一</t>
        </is>
      </c>
      <c r="F33" s="6" t="inlineStr">
        <is>
          <t>北一一部</t>
        </is>
      </c>
      <c r="G33" s="6" t="inlineStr">
        <is>
          <t>AF</t>
        </is>
      </c>
      <c r="H33" s="105" t="inlineStr">
        <is>
          <t>陳聰雄</t>
        </is>
      </c>
      <c r="I33" s="17" t="inlineStr">
        <is>
          <t>(02)89786792</t>
        </is>
      </c>
      <c r="J33" s="18" t="inlineStr">
        <is>
          <t>新北市板橋區僑中二街104巷1、3號一樓部份</t>
        </is>
      </c>
      <c r="L33" s="392" t="n"/>
      <c r="N33" s="392" t="n"/>
      <c r="O33" s="19" t="n"/>
      <c r="R33" s="19" t="n"/>
      <c r="T33" s="19" t="n"/>
      <c r="U33" s="20">
        <f>IFERROR(LEFT(J33,FIND("縣",J33)),IFERROR(LEFT(J33,FIND("市",J33)),J33))</f>
        <v/>
      </c>
      <c r="V33" s="21">
        <f>IFERROR(
IFERROR(
IFERROR(
MID(J33,FIND("市",J33)+1,IF(FIND("區",J33)-FIND("市",J33)&gt;3,FIND("鄉",J33)-FIND("市",J33),FIND("區",J33)-FIND("市",J33))),
MID(J33,FIND("市",J33)+1,IF(FIND("鎮",J33)-FIND("市",J33)&gt;3,FIND("鄉",J33)-FIND("市",J33),FIND("鎮",J33)-FIND("市",J33)))
),
MID(J33,FIND("市",J33)+1,IF(FIND("鄉",J33)-FIND("市",J33)&gt;3,FIND("區",J33)-FIND("市",J33),FIND("鄉",J33)-FIND("市",J33)))
),
IFERROR(
IFERROR(
IFERROR(
MID(J33,FIND("縣",J33)+1,IF(FIND("區",J33)-FIND("縣",J33)&gt;3,FIND("鄉",J33)-FIND("縣",J33),FIND("區",J33)-FIND("縣",J33))),
MID(J33,FIND("縣",J33)+1,IF(FIND("鎮",J33)-FIND("縣",J33)&gt;3,FIND("鄉",J33)-FIND("縣",J33),FIND("鎮",J33)-FIND("縣",J33)))
),
MID(J33,FIND("縣",J33)+1,IF(FIND("鄉",J33)-FIND("縣",J33)&gt;3,FIND("區",J33)-FIND("縣",J33),FIND("鄉",J33)-FIND("縣",J33)))
),
IFERROR(
MID(J33,FIND("市",J33)+1,IF(FIND("縣",J33)-FIND("市",J33)&gt;3,FIND("鄉",J33)-FIND("市",J33),FIND("縣",J33)-FIND("市",J33))),
MID(J33,FIND("縣",J33)+1,IF(FIND("市",J33)-FIND("縣",J33)&gt;3,FIND("鄉",J33)-FIND("縣",J33),FIND("市",J33)-FIND("縣",J33)))
)))</f>
        <v/>
      </c>
      <c r="W33" s="21">
        <f>IFERROR(MID(J33,IFERROR(FIND("鄉",J33),IFERROR(FIND("鎮",J33),FIND("區",J33)))+1,LEN(J33)),IFERROR(MID(J33,FIND("市",J33)+1,LEN(J33)),MID(J33,FIND("縣",J33)+1,LEN(J33))))</f>
        <v/>
      </c>
      <c r="X33" s="22">
        <f>VLOOKUP(U33&amp;V33,部門對應!$B:$I,8,FALSE)</f>
        <v/>
      </c>
      <c r="Y33" s="22">
        <f>VLOOKUP(V33,區域表!A:B,2,FALSE)</f>
        <v/>
      </c>
      <c r="Z33" s="118">
        <f>IF(D33="FVC7", IF(COUNTIF(特殊門市清單!N:N, B33)=0, "FVC7", VLOOKUP(B33,特殊門市清單!N:T,7,FALSE)), IF(AA33="v","Peplink",""))</f>
        <v/>
      </c>
      <c r="AB33" s="109">
        <f>VLOOKUP(B33,門市主檔!A:B,2,FALSE)</f>
        <v/>
      </c>
      <c r="AC33" s="109" t="n"/>
    </row>
    <row r="34" ht="15" customHeight="1" s="140">
      <c r="A34" s="6" t="n">
        <v>33</v>
      </c>
      <c r="B34" s="6" t="n">
        <v>4422</v>
      </c>
      <c r="C34" s="17" t="inlineStr">
        <is>
          <t>板橋合安店</t>
        </is>
      </c>
      <c r="D34" s="6" t="inlineStr">
        <is>
          <t>FCA</t>
        </is>
      </c>
      <c r="E34" s="6" t="inlineStr">
        <is>
          <t>北一</t>
        </is>
      </c>
      <c r="F34" s="6" t="inlineStr">
        <is>
          <t>北一一部</t>
        </is>
      </c>
      <c r="G34" s="6" t="inlineStr">
        <is>
          <t>AF</t>
        </is>
      </c>
      <c r="H34" s="105" t="inlineStr">
        <is>
          <t>陳聰雄</t>
        </is>
      </c>
      <c r="I34" s="17" t="inlineStr">
        <is>
          <t>(02)89789286</t>
        </is>
      </c>
      <c r="J34" s="18" t="inlineStr">
        <is>
          <t>新北市板橋區合安一路61號一樓全部</t>
        </is>
      </c>
      <c r="L34" s="392" t="n"/>
      <c r="N34" s="392" t="n"/>
      <c r="O34" s="19" t="n"/>
      <c r="R34" s="19" t="n"/>
      <c r="T34" s="19" t="n"/>
      <c r="U34" s="20">
        <f>IFERROR(LEFT(J34,FIND("縣",J34)),IFERROR(LEFT(J34,FIND("市",J34)),J34))</f>
        <v/>
      </c>
      <c r="V34" s="21">
        <f>IFERROR(
IFERROR(
IFERROR(
MID(J34,FIND("市",J34)+1,IF(FIND("區",J34)-FIND("市",J34)&gt;3,FIND("鄉",J34)-FIND("市",J34),FIND("區",J34)-FIND("市",J34))),
MID(J34,FIND("市",J34)+1,IF(FIND("鎮",J34)-FIND("市",J34)&gt;3,FIND("鄉",J34)-FIND("市",J34),FIND("鎮",J34)-FIND("市",J34)))
),
MID(J34,FIND("市",J34)+1,IF(FIND("鄉",J34)-FIND("市",J34)&gt;3,FIND("區",J34)-FIND("市",J34),FIND("鄉",J34)-FIND("市",J34)))
),
IFERROR(
IFERROR(
IFERROR(
MID(J34,FIND("縣",J34)+1,IF(FIND("區",J34)-FIND("縣",J34)&gt;3,FIND("鄉",J34)-FIND("縣",J34),FIND("區",J34)-FIND("縣",J34))),
MID(J34,FIND("縣",J34)+1,IF(FIND("鎮",J34)-FIND("縣",J34)&gt;3,FIND("鄉",J34)-FIND("縣",J34),FIND("鎮",J34)-FIND("縣",J34)))
),
MID(J34,FIND("縣",J34)+1,IF(FIND("鄉",J34)-FIND("縣",J34)&gt;3,FIND("區",J34)-FIND("縣",J34),FIND("鄉",J34)-FIND("縣",J34)))
),
IFERROR(
MID(J34,FIND("市",J34)+1,IF(FIND("縣",J34)-FIND("市",J34)&gt;3,FIND("鄉",J34)-FIND("市",J34),FIND("縣",J34)-FIND("市",J34))),
MID(J34,FIND("縣",J34)+1,IF(FIND("市",J34)-FIND("縣",J34)&gt;3,FIND("鄉",J34)-FIND("縣",J34),FIND("市",J34)-FIND("縣",J34)))
)))</f>
        <v/>
      </c>
      <c r="W34" s="21">
        <f>IFERROR(MID(J34,IFERROR(FIND("鄉",J34),IFERROR(FIND("鎮",J34),FIND("區",J34)))+1,LEN(J34)),IFERROR(MID(J34,FIND("市",J34)+1,LEN(J34)),MID(J34,FIND("縣",J34)+1,LEN(J34))))</f>
        <v/>
      </c>
      <c r="X34" s="22">
        <f>VLOOKUP(U34&amp;V34,部門對應!$B:$I,8,FALSE)</f>
        <v/>
      </c>
      <c r="Y34" s="22">
        <f>VLOOKUP(V34,區域表!A:B,2,FALSE)</f>
        <v/>
      </c>
      <c r="Z34" s="118">
        <f>IF(D34="FVC7", IF(COUNTIF(特殊門市清單!N:N, B34)=0, "FVC7", VLOOKUP(B34,特殊門市清單!N:T,7,FALSE)), IF(AA34="v","Peplink",""))</f>
        <v/>
      </c>
      <c r="AB34" s="109">
        <f>VLOOKUP(B34,門市主檔!A:B,2,FALSE)</f>
        <v/>
      </c>
      <c r="AC34" s="109" t="n"/>
    </row>
    <row r="35" ht="15" customHeight="1" s="140">
      <c r="A35" s="6" t="n">
        <v>34</v>
      </c>
      <c r="B35" s="6" t="inlineStr">
        <is>
          <t>D161</t>
        </is>
      </c>
      <c r="C35" s="17" t="inlineStr">
        <is>
          <t>北縣僑中三店</t>
        </is>
      </c>
      <c r="D35" s="6" t="inlineStr">
        <is>
          <t>FCA</t>
        </is>
      </c>
      <c r="E35" s="6" t="inlineStr">
        <is>
          <t>北一</t>
        </is>
      </c>
      <c r="F35" s="6" t="inlineStr">
        <is>
          <t>北一一部</t>
        </is>
      </c>
      <c r="G35" s="6" t="inlineStr">
        <is>
          <t>AF</t>
        </is>
      </c>
      <c r="H35" s="105" t="inlineStr">
        <is>
          <t>陳聰雄</t>
        </is>
      </c>
      <c r="I35" s="17" t="inlineStr">
        <is>
          <t>(02)29663657</t>
        </is>
      </c>
      <c r="J35" s="18" t="inlineStr">
        <is>
          <t>新北市板橋區僑中一街125巷8弄2號</t>
        </is>
      </c>
      <c r="L35" s="392" t="n"/>
      <c r="N35" s="392" t="n"/>
      <c r="O35" s="19" t="n"/>
      <c r="R35" s="19" t="n"/>
      <c r="T35" s="19" t="n"/>
      <c r="U35" s="20">
        <f>IFERROR(LEFT(J35,FIND("縣",J35)),IFERROR(LEFT(J35,FIND("市",J35)),J35))</f>
        <v/>
      </c>
      <c r="V35" s="21">
        <f>IFERROR(
IFERROR(
IFERROR(
MID(J35,FIND("市",J35)+1,IF(FIND("區",J35)-FIND("市",J35)&gt;3,FIND("鄉",J35)-FIND("市",J35),FIND("區",J35)-FIND("市",J35))),
MID(J35,FIND("市",J35)+1,IF(FIND("鎮",J35)-FIND("市",J35)&gt;3,FIND("鄉",J35)-FIND("市",J35),FIND("鎮",J35)-FIND("市",J35)))
),
MID(J35,FIND("市",J35)+1,IF(FIND("鄉",J35)-FIND("市",J35)&gt;3,FIND("區",J35)-FIND("市",J35),FIND("鄉",J35)-FIND("市",J35)))
),
IFERROR(
IFERROR(
IFERROR(
MID(J35,FIND("縣",J35)+1,IF(FIND("區",J35)-FIND("縣",J35)&gt;3,FIND("鄉",J35)-FIND("縣",J35),FIND("區",J35)-FIND("縣",J35))),
MID(J35,FIND("縣",J35)+1,IF(FIND("鎮",J35)-FIND("縣",J35)&gt;3,FIND("鄉",J35)-FIND("縣",J35),FIND("鎮",J35)-FIND("縣",J35)))
),
MID(J35,FIND("縣",J35)+1,IF(FIND("鄉",J35)-FIND("縣",J35)&gt;3,FIND("區",J35)-FIND("縣",J35),FIND("鄉",J35)-FIND("縣",J35)))
),
IFERROR(
MID(J35,FIND("市",J35)+1,IF(FIND("縣",J35)-FIND("市",J35)&gt;3,FIND("鄉",J35)-FIND("市",J35),FIND("縣",J35)-FIND("市",J35))),
MID(J35,FIND("縣",J35)+1,IF(FIND("市",J35)-FIND("縣",J35)&gt;3,FIND("鄉",J35)-FIND("縣",J35),FIND("市",J35)-FIND("縣",J35)))
)))</f>
        <v/>
      </c>
      <c r="W35" s="21">
        <f>IFERROR(MID(J35,IFERROR(FIND("鄉",J35),IFERROR(FIND("鎮",J35),FIND("區",J35)))+1,LEN(J35)),IFERROR(MID(J35,FIND("市",J35)+1,LEN(J35)),MID(J35,FIND("縣",J35)+1,LEN(J35))))</f>
        <v/>
      </c>
      <c r="X35" s="22">
        <f>VLOOKUP(U35&amp;V35,部門對應!$B:$I,8,FALSE)</f>
        <v/>
      </c>
      <c r="Y35" s="22">
        <f>VLOOKUP(V35,區域表!A:B,2,FALSE)</f>
        <v/>
      </c>
      <c r="Z35" s="118">
        <f>IF(D35="FVC7", IF(COUNTIF(特殊門市清單!N:N, B35)=0, "FVC7", VLOOKUP(B35,特殊門市清單!N:T,7,FALSE)), IF(AA35="v","Peplink",""))</f>
        <v/>
      </c>
      <c r="AB35" s="109">
        <f>VLOOKUP(B35,門市主檔!A:B,2,FALSE)</f>
        <v/>
      </c>
      <c r="AC35" s="109" t="n"/>
    </row>
    <row r="36" ht="15" customHeight="1" s="140">
      <c r="A36" s="6" t="n">
        <v>35</v>
      </c>
      <c r="B36" s="6" t="inlineStr">
        <is>
          <t>D609</t>
        </is>
      </c>
      <c r="C36" s="17" t="inlineStr">
        <is>
          <t>板橋大興店</t>
        </is>
      </c>
      <c r="D36" s="6" t="inlineStr">
        <is>
          <t>FCB</t>
        </is>
      </c>
      <c r="E36" s="6" t="inlineStr">
        <is>
          <t>北一</t>
        </is>
      </c>
      <c r="F36" s="6" t="inlineStr">
        <is>
          <t>北一一部</t>
        </is>
      </c>
      <c r="G36" s="6" t="inlineStr">
        <is>
          <t>AF</t>
        </is>
      </c>
      <c r="H36" s="105" t="inlineStr">
        <is>
          <t>陳聰雄</t>
        </is>
      </c>
      <c r="I36" s="17" t="inlineStr">
        <is>
          <t>(02)29603265</t>
        </is>
      </c>
      <c r="J36" s="18" t="inlineStr">
        <is>
          <t>新北市板橋區大觀路二段142之2號</t>
        </is>
      </c>
      <c r="L36" s="392" t="n"/>
      <c r="N36" s="392" t="n"/>
      <c r="O36" s="19" t="n"/>
      <c r="R36" s="19" t="n"/>
      <c r="T36" s="19" t="n"/>
      <c r="U36" s="20">
        <f>IFERROR(LEFT(J36,FIND("縣",J36)),IFERROR(LEFT(J36,FIND("市",J36)),J36))</f>
        <v/>
      </c>
      <c r="V36" s="21">
        <f>IFERROR(
IFERROR(
IFERROR(
MID(J36,FIND("市",J36)+1,IF(FIND("區",J36)-FIND("市",J36)&gt;3,FIND("鄉",J36)-FIND("市",J36),FIND("區",J36)-FIND("市",J36))),
MID(J36,FIND("市",J36)+1,IF(FIND("鎮",J36)-FIND("市",J36)&gt;3,FIND("鄉",J36)-FIND("市",J36),FIND("鎮",J36)-FIND("市",J36)))
),
MID(J36,FIND("市",J36)+1,IF(FIND("鄉",J36)-FIND("市",J36)&gt;3,FIND("區",J36)-FIND("市",J36),FIND("鄉",J36)-FIND("市",J36)))
),
IFERROR(
IFERROR(
IFERROR(
MID(J36,FIND("縣",J36)+1,IF(FIND("區",J36)-FIND("縣",J36)&gt;3,FIND("鄉",J36)-FIND("縣",J36),FIND("區",J36)-FIND("縣",J36))),
MID(J36,FIND("縣",J36)+1,IF(FIND("鎮",J36)-FIND("縣",J36)&gt;3,FIND("鄉",J36)-FIND("縣",J36),FIND("鎮",J36)-FIND("縣",J36)))
),
MID(J36,FIND("縣",J36)+1,IF(FIND("鄉",J36)-FIND("縣",J36)&gt;3,FIND("區",J36)-FIND("縣",J36),FIND("鄉",J36)-FIND("縣",J36)))
),
IFERROR(
MID(J36,FIND("市",J36)+1,IF(FIND("縣",J36)-FIND("市",J36)&gt;3,FIND("鄉",J36)-FIND("市",J36),FIND("縣",J36)-FIND("市",J36))),
MID(J36,FIND("縣",J36)+1,IF(FIND("市",J36)-FIND("縣",J36)&gt;3,FIND("鄉",J36)-FIND("縣",J36),FIND("市",J36)-FIND("縣",J36)))
)))</f>
        <v/>
      </c>
      <c r="W36" s="21">
        <f>IFERROR(MID(J36,IFERROR(FIND("鄉",J36),IFERROR(FIND("鎮",J36),FIND("區",J36)))+1,LEN(J36)),IFERROR(MID(J36,FIND("市",J36)+1,LEN(J36)),MID(J36,FIND("縣",J36)+1,LEN(J36))))</f>
        <v/>
      </c>
      <c r="X36" s="22">
        <f>VLOOKUP(U36&amp;V36,部門對應!$B:$I,8,FALSE)</f>
        <v/>
      </c>
      <c r="Y36" s="22">
        <f>VLOOKUP(V36,區域表!A:B,2,FALSE)</f>
        <v/>
      </c>
      <c r="Z36" s="118">
        <f>IF(D36="FVC7", IF(COUNTIF(特殊門市清單!N:N, B36)=0, "FVC7", VLOOKUP(B36,特殊門市清單!N:T,7,FALSE)), IF(AA36="v","Peplink",""))</f>
        <v/>
      </c>
      <c r="AB36" s="109">
        <f>VLOOKUP(B36,門市主檔!A:B,2,FALSE)</f>
        <v/>
      </c>
      <c r="AC36" s="109" t="n"/>
    </row>
    <row r="37" ht="15.6" customHeight="1" s="140">
      <c r="A37" s="6" t="n">
        <v>36</v>
      </c>
      <c r="B37" s="6" t="n">
        <v>2237</v>
      </c>
      <c r="C37" s="17" t="inlineStr">
        <is>
          <t>北縣芝蘭店</t>
        </is>
      </c>
      <c r="D37" s="6" t="inlineStr">
        <is>
          <t>FCA</t>
        </is>
      </c>
      <c r="E37" s="6" t="inlineStr">
        <is>
          <t>北二</t>
        </is>
      </c>
      <c r="F37" s="6" t="inlineStr">
        <is>
          <t>北二三部</t>
        </is>
      </c>
      <c r="G37" s="6" t="inlineStr">
        <is>
          <t>HB</t>
        </is>
      </c>
      <c r="H37" s="105" t="inlineStr">
        <is>
          <t>林啟弘</t>
        </is>
      </c>
      <c r="I37" s="17" t="inlineStr">
        <is>
          <t>(02)26364609</t>
        </is>
      </c>
      <c r="J37" s="18" t="inlineStr">
        <is>
          <t>新北市三芝區中正路一段68號</t>
        </is>
      </c>
      <c r="U37" s="20">
        <f>IFERROR(LEFT(J37,FIND("縣",J37)),IFERROR(LEFT(J37,FIND("市",J37)),J37))</f>
        <v/>
      </c>
      <c r="V37" s="21">
        <f>IFERROR(
IFERROR(
IFERROR(
MID(J37,FIND("市",J37)+1,IF(FIND("區",J37)-FIND("市",J37)&gt;3,FIND("鄉",J37)-FIND("市",J37),FIND("區",J37)-FIND("市",J37))),
MID(J37,FIND("市",J37)+1,IF(FIND("鎮",J37)-FIND("市",J37)&gt;3,FIND("鄉",J37)-FIND("市",J37),FIND("鎮",J37)-FIND("市",J37)))
),
MID(J37,FIND("市",J37)+1,IF(FIND("鄉",J37)-FIND("市",J37)&gt;3,FIND("區",J37)-FIND("市",J37),FIND("鄉",J37)-FIND("市",J37)))
),
IFERROR(
IFERROR(
IFERROR(
MID(J37,FIND("縣",J37)+1,IF(FIND("區",J37)-FIND("縣",J37)&gt;3,FIND("鄉",J37)-FIND("縣",J37),FIND("區",J37)-FIND("縣",J37))),
MID(J37,FIND("縣",J37)+1,IF(FIND("鎮",J37)-FIND("縣",J37)&gt;3,FIND("鄉",J37)-FIND("縣",J37),FIND("鎮",J37)-FIND("縣",J37)))
),
MID(J37,FIND("縣",J37)+1,IF(FIND("鄉",J37)-FIND("縣",J37)&gt;3,FIND("區",J37)-FIND("縣",J37),FIND("鄉",J37)-FIND("縣",J37)))
),
IFERROR(
MID(J37,FIND("市",J37)+1,IF(FIND("縣",J37)-FIND("市",J37)&gt;3,FIND("鄉",J37)-FIND("市",J37),FIND("縣",J37)-FIND("市",J37))),
MID(J37,FIND("縣",J37)+1,IF(FIND("市",J37)-FIND("縣",J37)&gt;3,FIND("鄉",J37)-FIND("縣",J37),FIND("市",J37)-FIND("縣",J37)))
)))</f>
        <v/>
      </c>
      <c r="W37" s="21">
        <f>IFERROR(MID(J37,IFERROR(FIND("鄉",J37),IFERROR(FIND("鎮",J37),FIND("區",J37)))+1,LEN(J37)),IFERROR(MID(J37,FIND("市",J37)+1,LEN(J37)),MID(J37,FIND("縣",J37)+1,LEN(J37))))</f>
        <v/>
      </c>
      <c r="X37" s="22">
        <f>VLOOKUP(U37&amp;V37,部門對應!$B:$I,8,FALSE)</f>
        <v/>
      </c>
      <c r="Y37" s="22">
        <f>VLOOKUP(V37,區域表!A:B,2,FALSE)</f>
        <v/>
      </c>
      <c r="Z37" s="118">
        <f>IF(D37="FVC7", IF(COUNTIF(特殊門市清單!N:N, B37)=0, "FVC7", VLOOKUP(B37,特殊門市清單!N:T,7,FALSE)), IF(AA37="v","Peplink",""))</f>
        <v/>
      </c>
      <c r="AB37" s="109">
        <f>VLOOKUP(B37,門市主檔!A:B,2,FALSE)</f>
        <v/>
      </c>
      <c r="AC37" s="109" t="n"/>
      <c r="AD37" s="106" t="inlineStr">
        <is>
          <t>三重區</t>
        </is>
      </c>
      <c r="AE37" s="118">
        <f>COUNTIF(V:V,AD37)</f>
        <v/>
      </c>
    </row>
    <row r="38" ht="15.6" customHeight="1" s="140">
      <c r="A38" s="6" t="n">
        <v>37</v>
      </c>
      <c r="B38" s="6" t="n">
        <v>4844</v>
      </c>
      <c r="C38" s="17" t="inlineStr">
        <is>
          <t>三芝天涯店</t>
        </is>
      </c>
      <c r="D38" s="6" t="inlineStr">
        <is>
          <t>FCA</t>
        </is>
      </c>
      <c r="E38" s="6" t="inlineStr">
        <is>
          <t>北二</t>
        </is>
      </c>
      <c r="F38" s="6" t="inlineStr">
        <is>
          <t>北二三部</t>
        </is>
      </c>
      <c r="G38" s="6" t="inlineStr">
        <is>
          <t>HB</t>
        </is>
      </c>
      <c r="H38" s="105" t="inlineStr">
        <is>
          <t>林啟弘</t>
        </is>
      </c>
      <c r="I38" s="17" t="inlineStr">
        <is>
          <t>(02)26371186</t>
        </is>
      </c>
      <c r="J38" s="18" t="inlineStr">
        <is>
          <t>新北市三芝區田心子2號</t>
        </is>
      </c>
      <c r="U38" s="20">
        <f>IFERROR(LEFT(J38,FIND("縣",J38)),IFERROR(LEFT(J38,FIND("市",J38)),J38))</f>
        <v/>
      </c>
      <c r="V38" s="21">
        <f>IFERROR(
IFERROR(
IFERROR(
MID(J38,FIND("市",J38)+1,IF(FIND("區",J38)-FIND("市",J38)&gt;3,FIND("鄉",J38)-FIND("市",J38),FIND("區",J38)-FIND("市",J38))),
MID(J38,FIND("市",J38)+1,IF(FIND("鎮",J38)-FIND("市",J38)&gt;3,FIND("鄉",J38)-FIND("市",J38),FIND("鎮",J38)-FIND("市",J38)))
),
MID(J38,FIND("市",J38)+1,IF(FIND("鄉",J38)-FIND("市",J38)&gt;3,FIND("區",J38)-FIND("市",J38),FIND("鄉",J38)-FIND("市",J38)))
),
IFERROR(
IFERROR(
IFERROR(
MID(J38,FIND("縣",J38)+1,IF(FIND("區",J38)-FIND("縣",J38)&gt;3,FIND("鄉",J38)-FIND("縣",J38),FIND("區",J38)-FIND("縣",J38))),
MID(J38,FIND("縣",J38)+1,IF(FIND("鎮",J38)-FIND("縣",J38)&gt;3,FIND("鄉",J38)-FIND("縣",J38),FIND("鎮",J38)-FIND("縣",J38)))
),
MID(J38,FIND("縣",J38)+1,IF(FIND("鄉",J38)-FIND("縣",J38)&gt;3,FIND("區",J38)-FIND("縣",J38),FIND("鄉",J38)-FIND("縣",J38)))
),
IFERROR(
MID(J38,FIND("市",J38)+1,IF(FIND("縣",J38)-FIND("市",J38)&gt;3,FIND("鄉",J38)-FIND("市",J38),FIND("縣",J38)-FIND("市",J38))),
MID(J38,FIND("縣",J38)+1,IF(FIND("市",J38)-FIND("縣",J38)&gt;3,FIND("鄉",J38)-FIND("縣",J38),FIND("市",J38)-FIND("縣",J38)))
)))</f>
        <v/>
      </c>
      <c r="W38" s="21">
        <f>IFERROR(MID(J38,IFERROR(FIND("鄉",J38),IFERROR(FIND("鎮",J38),FIND("區",J38)))+1,LEN(J38)),IFERROR(MID(J38,FIND("市",J38)+1,LEN(J38)),MID(J38,FIND("縣",J38)+1,LEN(J38))))</f>
        <v/>
      </c>
      <c r="X38" s="22">
        <f>VLOOKUP(U38&amp;V38,部門對應!$B:$I,8,FALSE)</f>
        <v/>
      </c>
      <c r="Y38" s="22">
        <f>VLOOKUP(V38,區域表!A:B,2,FALSE)</f>
        <v/>
      </c>
      <c r="Z38" s="118">
        <f>IF(D38="FVC7", IF(COUNTIF(特殊門市清單!N:N, B38)=0, "FVC7", VLOOKUP(B38,特殊門市清單!N:T,7,FALSE)), IF(AA38="v","Peplink",""))</f>
        <v/>
      </c>
      <c r="AB38" s="109">
        <f>VLOOKUP(B38,門市主檔!A:B,2,FALSE)</f>
        <v/>
      </c>
      <c r="AC38" s="109" t="n"/>
      <c r="AD38" s="106" t="inlineStr">
        <is>
          <t>新莊區</t>
        </is>
      </c>
      <c r="AE38" s="118">
        <f>COUNTIF(V:V,AD38)</f>
        <v/>
      </c>
    </row>
    <row r="39" ht="15.6" customHeight="1" s="140">
      <c r="A39" s="6" t="n">
        <v>38</v>
      </c>
      <c r="B39" s="6" t="n">
        <v>5080</v>
      </c>
      <c r="C39" s="17" t="inlineStr">
        <is>
          <t>三芝楓愛林</t>
        </is>
      </c>
      <c r="D39" s="6" t="inlineStr">
        <is>
          <t>RC</t>
        </is>
      </c>
      <c r="E39" s="6" t="inlineStr">
        <is>
          <t>北二</t>
        </is>
      </c>
      <c r="F39" s="6" t="inlineStr">
        <is>
          <t>北二三部</t>
        </is>
      </c>
      <c r="G39" s="6" t="inlineStr">
        <is>
          <t>HB</t>
        </is>
      </c>
      <c r="H39" s="105" t="inlineStr">
        <is>
          <t>林啟弘</t>
        </is>
      </c>
      <c r="I39" s="17" t="inlineStr">
        <is>
          <t>(02)26372548</t>
        </is>
      </c>
      <c r="J39" s="18" t="inlineStr">
        <is>
          <t>新北市三芝區車埕69之6、7號</t>
        </is>
      </c>
      <c r="U39" s="20">
        <f>IFERROR(LEFT(J39,FIND("縣",J39)),IFERROR(LEFT(J39,FIND("市",J39)),J39))</f>
        <v/>
      </c>
      <c r="V39" s="21">
        <f>IFERROR(
IFERROR(
IFERROR(
MID(J39,FIND("市",J39)+1,IF(FIND("區",J39)-FIND("市",J39)&gt;3,FIND("鄉",J39)-FIND("市",J39),FIND("區",J39)-FIND("市",J39))),
MID(J39,FIND("市",J39)+1,IF(FIND("鎮",J39)-FIND("市",J39)&gt;3,FIND("鄉",J39)-FIND("市",J39),FIND("鎮",J39)-FIND("市",J39)))
),
MID(J39,FIND("市",J39)+1,IF(FIND("鄉",J39)-FIND("市",J39)&gt;3,FIND("區",J39)-FIND("市",J39),FIND("鄉",J39)-FIND("市",J39)))
),
IFERROR(
IFERROR(
IFERROR(
MID(J39,FIND("縣",J39)+1,IF(FIND("區",J39)-FIND("縣",J39)&gt;3,FIND("鄉",J39)-FIND("縣",J39),FIND("區",J39)-FIND("縣",J39))),
MID(J39,FIND("縣",J39)+1,IF(FIND("鎮",J39)-FIND("縣",J39)&gt;3,FIND("鄉",J39)-FIND("縣",J39),FIND("鎮",J39)-FIND("縣",J39)))
),
MID(J39,FIND("縣",J39)+1,IF(FIND("鄉",J39)-FIND("縣",J39)&gt;3,FIND("區",J39)-FIND("縣",J39),FIND("鄉",J39)-FIND("縣",J39)))
),
IFERROR(
MID(J39,FIND("市",J39)+1,IF(FIND("縣",J39)-FIND("市",J39)&gt;3,FIND("鄉",J39)-FIND("市",J39),FIND("縣",J39)-FIND("市",J39))),
MID(J39,FIND("縣",J39)+1,IF(FIND("市",J39)-FIND("縣",J39)&gt;3,FIND("鄉",J39)-FIND("縣",J39),FIND("市",J39)-FIND("縣",J39)))
)))</f>
        <v/>
      </c>
      <c r="W39" s="21">
        <f>IFERROR(MID(J39,IFERROR(FIND("鄉",J39),IFERROR(FIND("鎮",J39),FIND("區",J39)))+1,LEN(J39)),IFERROR(MID(J39,FIND("市",J39)+1,LEN(J39)),MID(J39,FIND("縣",J39)+1,LEN(J39))))</f>
        <v/>
      </c>
      <c r="X39" s="22">
        <f>VLOOKUP(U39&amp;V39,部門對應!$B:$I,8,FALSE)</f>
        <v/>
      </c>
      <c r="Y39" s="22">
        <f>VLOOKUP(V39,區域表!A:B,2,FALSE)</f>
        <v/>
      </c>
      <c r="Z39" s="118">
        <f>IF(D39="FVC7", IF(COUNTIF(特殊門市清單!N:N, B39)=0, "FVC7", VLOOKUP(B39,特殊門市清單!N:T,7,FALSE)), IF(AA39="v","Peplink",""))</f>
        <v/>
      </c>
      <c r="AB39" s="109">
        <f>VLOOKUP(B39,門市主檔!A:B,2,FALSE)</f>
        <v/>
      </c>
      <c r="AC39" s="109" t="n"/>
      <c r="AD39" s="106" t="inlineStr">
        <is>
          <t>泰山區</t>
        </is>
      </c>
      <c r="AE39" s="118">
        <f>COUNTIF(V:V,AD39)</f>
        <v/>
      </c>
    </row>
    <row r="40" ht="15.6" customHeight="1" s="140">
      <c r="A40" s="6" t="n">
        <v>39</v>
      </c>
      <c r="B40" s="6" t="n">
        <v>3359</v>
      </c>
      <c r="C40" s="17" t="inlineStr">
        <is>
          <t>三重金陵店</t>
        </is>
      </c>
      <c r="D40" s="6" t="inlineStr">
        <is>
          <t>FCB</t>
        </is>
      </c>
      <c r="E40" s="6" t="inlineStr">
        <is>
          <t>北二</t>
        </is>
      </c>
      <c r="F40" s="6" t="inlineStr">
        <is>
          <t>北二二部</t>
        </is>
      </c>
      <c r="G40" s="6" t="inlineStr">
        <is>
          <t>GA</t>
        </is>
      </c>
      <c r="H40" s="105" t="inlineStr">
        <is>
          <t>蘇哲輝</t>
        </is>
      </c>
      <c r="I40" s="17" t="inlineStr">
        <is>
          <t>(02)29997823</t>
        </is>
      </c>
      <c r="J40" s="18" t="inlineStr">
        <is>
          <t>新北市三重區重新路五段656號</t>
        </is>
      </c>
      <c r="U40" s="20">
        <f>IFERROR(LEFT(J40,FIND("縣",J40)),IFERROR(LEFT(J40,FIND("市",J40)),J40))</f>
        <v/>
      </c>
      <c r="V40" s="21">
        <f>IFERROR(
IFERROR(
IFERROR(
MID(J40,FIND("市",J40)+1,IF(FIND("區",J40)-FIND("市",J40)&gt;3,FIND("鄉",J40)-FIND("市",J40),FIND("區",J40)-FIND("市",J40))),
MID(J40,FIND("市",J40)+1,IF(FIND("鎮",J40)-FIND("市",J40)&gt;3,FIND("鄉",J40)-FIND("市",J40),FIND("鎮",J40)-FIND("市",J40)))
),
MID(J40,FIND("市",J40)+1,IF(FIND("鄉",J40)-FIND("市",J40)&gt;3,FIND("區",J40)-FIND("市",J40),FIND("鄉",J40)-FIND("市",J40)))
),
IFERROR(
IFERROR(
IFERROR(
MID(J40,FIND("縣",J40)+1,IF(FIND("區",J40)-FIND("縣",J40)&gt;3,FIND("鄉",J40)-FIND("縣",J40),FIND("區",J40)-FIND("縣",J40))),
MID(J40,FIND("縣",J40)+1,IF(FIND("鎮",J40)-FIND("縣",J40)&gt;3,FIND("鄉",J40)-FIND("縣",J40),FIND("鎮",J40)-FIND("縣",J40)))
),
MID(J40,FIND("縣",J40)+1,IF(FIND("鄉",J40)-FIND("縣",J40)&gt;3,FIND("區",J40)-FIND("縣",J40),FIND("鄉",J40)-FIND("縣",J40)))
),
IFERROR(
MID(J40,FIND("市",J40)+1,IF(FIND("縣",J40)-FIND("市",J40)&gt;3,FIND("鄉",J40)-FIND("市",J40),FIND("縣",J40)-FIND("市",J40))),
MID(J40,FIND("縣",J40)+1,IF(FIND("市",J40)-FIND("縣",J40)&gt;3,FIND("鄉",J40)-FIND("縣",J40),FIND("市",J40)-FIND("縣",J40)))
)))</f>
        <v/>
      </c>
      <c r="W40" s="21">
        <f>IFERROR(MID(J40,IFERROR(FIND("鄉",J40),IFERROR(FIND("鎮",J40),FIND("區",J40)))+1,LEN(J40)),IFERROR(MID(J40,FIND("市",J40)+1,LEN(J40)),MID(J40,FIND("縣",J40)+1,LEN(J40))))</f>
        <v/>
      </c>
      <c r="X40" s="22">
        <f>VLOOKUP(U40&amp;V40,部門對應!$B:$I,8,FALSE)</f>
        <v/>
      </c>
      <c r="Y40" s="22">
        <f>VLOOKUP(V40,區域表!A:B,2,FALSE)</f>
        <v/>
      </c>
      <c r="Z40" s="118" t="inlineStr">
        <is>
          <t>學校</t>
        </is>
      </c>
      <c r="AB40" s="109">
        <f>VLOOKUP(B40,門市主檔!A:B,2,FALSE)</f>
        <v/>
      </c>
      <c r="AC40" s="109" t="inlineStr">
        <is>
          <t>學校</t>
        </is>
      </c>
      <c r="AD40" s="106" t="inlineStr">
        <is>
          <t>板橋區</t>
        </is>
      </c>
      <c r="AE40" s="118">
        <f>COUNTIF(V:V,AD40)</f>
        <v/>
      </c>
    </row>
    <row r="41" ht="15" customHeight="1" s="140">
      <c r="A41" s="6" t="n">
        <v>40</v>
      </c>
      <c r="B41" s="6" t="n">
        <v>3601</v>
      </c>
      <c r="C41" s="17" t="inlineStr">
        <is>
          <t>北縣重富店</t>
        </is>
      </c>
      <c r="D41" s="6" t="inlineStr">
        <is>
          <t>RC</t>
        </is>
      </c>
      <c r="E41" s="6" t="inlineStr">
        <is>
          <t>北二</t>
        </is>
      </c>
      <c r="F41" s="6" t="inlineStr">
        <is>
          <t>北二二部</t>
        </is>
      </c>
      <c r="G41" s="6" t="inlineStr">
        <is>
          <t>GA</t>
        </is>
      </c>
      <c r="H41" s="105" t="inlineStr">
        <is>
          <t>蘇哲輝</t>
        </is>
      </c>
      <c r="I41" s="17" t="inlineStr">
        <is>
          <t>(02)29996281</t>
        </is>
      </c>
      <c r="J41" s="18" t="inlineStr">
        <is>
          <t>新北市三重區光復路一段85、85-2號</t>
        </is>
      </c>
      <c r="U41" s="20">
        <f>IFERROR(LEFT(J41,FIND("縣",J41)),IFERROR(LEFT(J41,FIND("市",J41)),J41))</f>
        <v/>
      </c>
      <c r="V41" s="21">
        <f>IFERROR(
IFERROR(
IFERROR(
MID(J41,FIND("市",J41)+1,IF(FIND("區",J41)-FIND("市",J41)&gt;3,FIND("鄉",J41)-FIND("市",J41),FIND("區",J41)-FIND("市",J41))),
MID(J41,FIND("市",J41)+1,IF(FIND("鎮",J41)-FIND("市",J41)&gt;3,FIND("鄉",J41)-FIND("市",J41),FIND("鎮",J41)-FIND("市",J41)))
),
MID(J41,FIND("市",J41)+1,IF(FIND("鄉",J41)-FIND("市",J41)&gt;3,FIND("區",J41)-FIND("市",J41),FIND("鄉",J41)-FIND("市",J41)))
),
IFERROR(
IFERROR(
IFERROR(
MID(J41,FIND("縣",J41)+1,IF(FIND("區",J41)-FIND("縣",J41)&gt;3,FIND("鄉",J41)-FIND("縣",J41),FIND("區",J41)-FIND("縣",J41))),
MID(J41,FIND("縣",J41)+1,IF(FIND("鎮",J41)-FIND("縣",J41)&gt;3,FIND("鄉",J41)-FIND("縣",J41),FIND("鎮",J41)-FIND("縣",J41)))
),
MID(J41,FIND("縣",J41)+1,IF(FIND("鄉",J41)-FIND("縣",J41)&gt;3,FIND("區",J41)-FIND("縣",J41),FIND("鄉",J41)-FIND("縣",J41)))
),
IFERROR(
MID(J41,FIND("市",J41)+1,IF(FIND("縣",J41)-FIND("市",J41)&gt;3,FIND("鄉",J41)-FIND("市",J41),FIND("縣",J41)-FIND("市",J41))),
MID(J41,FIND("縣",J41)+1,IF(FIND("市",J41)-FIND("縣",J41)&gt;3,FIND("鄉",J41)-FIND("縣",J41),FIND("市",J41)-FIND("縣",J41)))
)))</f>
        <v/>
      </c>
      <c r="W41" s="21">
        <f>IFERROR(MID(J41,IFERROR(FIND("鄉",J41),IFERROR(FIND("鎮",J41),FIND("區",J41)))+1,LEN(J41)),IFERROR(MID(J41,FIND("市",J41)+1,LEN(J41)),MID(J41,FIND("縣",J41)+1,LEN(J41))))</f>
        <v/>
      </c>
      <c r="X41" s="22">
        <f>VLOOKUP(U41&amp;V41,部門對應!$B:$I,8,FALSE)</f>
        <v/>
      </c>
      <c r="Y41" s="22">
        <f>VLOOKUP(V41,區域表!A:B,2,FALSE)</f>
        <v/>
      </c>
      <c r="Z41" s="118">
        <f>IF(D41="FVC7", IF(COUNTIF(特殊門市清單!N:N, B41)=0, "FVC7", VLOOKUP(B41,特殊門市清單!N:T,7,FALSE)), IF(AA41="v","Peplink",""))</f>
        <v/>
      </c>
      <c r="AB41" s="109">
        <f>VLOOKUP(B41,門市主檔!A:B,2,FALSE)</f>
        <v/>
      </c>
      <c r="AC41" s="109" t="n"/>
      <c r="AD41" s="108" t="inlineStr">
        <is>
          <t>總計</t>
        </is>
      </c>
      <c r="AE41" s="118">
        <f>SUM(AE29:AE40)</f>
        <v/>
      </c>
    </row>
    <row r="42" ht="15" customHeight="1" s="140">
      <c r="A42" s="6" t="n">
        <v>41</v>
      </c>
      <c r="B42" s="6" t="n">
        <v>3627</v>
      </c>
      <c r="C42" s="17" t="inlineStr">
        <is>
          <t>三重重新橋</t>
        </is>
      </c>
      <c r="D42" s="6" t="inlineStr">
        <is>
          <t>FCA</t>
        </is>
      </c>
      <c r="E42" s="6" t="inlineStr">
        <is>
          <t>北二</t>
        </is>
      </c>
      <c r="F42" s="6" t="inlineStr">
        <is>
          <t>北二二部</t>
        </is>
      </c>
      <c r="G42" s="6" t="inlineStr">
        <is>
          <t>GA</t>
        </is>
      </c>
      <c r="H42" s="105" t="inlineStr">
        <is>
          <t>蘇哲輝</t>
        </is>
      </c>
      <c r="I42" s="17" t="inlineStr">
        <is>
          <t>(02)29752340</t>
        </is>
      </c>
      <c r="J42" s="18" t="inlineStr">
        <is>
          <t>新北市三重區重新路四段176號</t>
        </is>
      </c>
      <c r="U42" s="20">
        <f>IFERROR(LEFT(J42,FIND("縣",J42)),IFERROR(LEFT(J42,FIND("市",J42)),J42))</f>
        <v/>
      </c>
      <c r="V42" s="21">
        <f>IFERROR(
IFERROR(
IFERROR(
MID(J42,FIND("市",J42)+1,IF(FIND("區",J42)-FIND("市",J42)&gt;3,FIND("鄉",J42)-FIND("市",J42),FIND("區",J42)-FIND("市",J42))),
MID(J42,FIND("市",J42)+1,IF(FIND("鎮",J42)-FIND("市",J42)&gt;3,FIND("鄉",J42)-FIND("市",J42),FIND("鎮",J42)-FIND("市",J42)))
),
MID(J42,FIND("市",J42)+1,IF(FIND("鄉",J42)-FIND("市",J42)&gt;3,FIND("區",J42)-FIND("市",J42),FIND("鄉",J42)-FIND("市",J42)))
),
IFERROR(
IFERROR(
IFERROR(
MID(J42,FIND("縣",J42)+1,IF(FIND("區",J42)-FIND("縣",J42)&gt;3,FIND("鄉",J42)-FIND("縣",J42),FIND("區",J42)-FIND("縣",J42))),
MID(J42,FIND("縣",J42)+1,IF(FIND("鎮",J42)-FIND("縣",J42)&gt;3,FIND("鄉",J42)-FIND("縣",J42),FIND("鎮",J42)-FIND("縣",J42)))
),
MID(J42,FIND("縣",J42)+1,IF(FIND("鄉",J42)-FIND("縣",J42)&gt;3,FIND("區",J42)-FIND("縣",J42),FIND("鄉",J42)-FIND("縣",J42)))
),
IFERROR(
MID(J42,FIND("市",J42)+1,IF(FIND("縣",J42)-FIND("市",J42)&gt;3,FIND("鄉",J42)-FIND("市",J42),FIND("縣",J42)-FIND("市",J42))),
MID(J42,FIND("縣",J42)+1,IF(FIND("市",J42)-FIND("縣",J42)&gt;3,FIND("鄉",J42)-FIND("縣",J42),FIND("市",J42)-FIND("縣",J42)))
)))</f>
        <v/>
      </c>
      <c r="W42" s="21">
        <f>IFERROR(MID(J42,IFERROR(FIND("鄉",J42),IFERROR(FIND("鎮",J42),FIND("區",J42)))+1,LEN(J42)),IFERROR(MID(J42,FIND("市",J42)+1,LEN(J42)),MID(J42,FIND("縣",J42)+1,LEN(J42))))</f>
        <v/>
      </c>
      <c r="X42" s="22">
        <f>VLOOKUP(U42&amp;V42,部門對應!$B:$I,8,FALSE)</f>
        <v/>
      </c>
      <c r="Y42" s="22">
        <f>VLOOKUP(V42,區域表!A:B,2,FALSE)</f>
        <v/>
      </c>
      <c r="Z42" s="118">
        <f>IF(D42="FVC7", IF(COUNTIF(特殊門市清單!N:N, B42)=0, "FVC7", VLOOKUP(B42,特殊門市清單!N:T,7,FALSE)), IF(AA42="v","Peplink",""))</f>
        <v/>
      </c>
      <c r="AB42" s="109">
        <f>VLOOKUP(B42,門市主檔!A:B,2,FALSE)</f>
        <v/>
      </c>
      <c r="AC42" s="109" t="n"/>
      <c r="AD42" s="107" t="n"/>
    </row>
    <row r="43" ht="15" customHeight="1" s="140">
      <c r="A43" s="6" t="n">
        <v>42</v>
      </c>
      <c r="B43" s="6" t="n">
        <v>3890</v>
      </c>
      <c r="C43" s="17" t="inlineStr">
        <is>
          <t>三重美堤店</t>
        </is>
      </c>
      <c r="D43" s="6" t="inlineStr">
        <is>
          <t>FCB</t>
        </is>
      </c>
      <c r="E43" s="6" t="inlineStr">
        <is>
          <t>北二</t>
        </is>
      </c>
      <c r="F43" s="6" t="inlineStr">
        <is>
          <t>北二二部</t>
        </is>
      </c>
      <c r="G43" s="6" t="inlineStr">
        <is>
          <t>GA</t>
        </is>
      </c>
      <c r="H43" s="105" t="inlineStr">
        <is>
          <t>蘇哲輝</t>
        </is>
      </c>
      <c r="I43" s="17" t="inlineStr">
        <is>
          <t>(02)29745620</t>
        </is>
      </c>
      <c r="J43" s="18" t="inlineStr">
        <is>
          <t>新北市三重區二重疏洪道疏洪十六路重新橋下</t>
        </is>
      </c>
      <c r="U43" s="20">
        <f>IFERROR(LEFT(J43,FIND("縣",J43)),IFERROR(LEFT(J43,FIND("市",J43)),J43))</f>
        <v/>
      </c>
      <c r="V43" s="21">
        <f>IFERROR(
IFERROR(
IFERROR(
MID(J43,FIND("市",J43)+1,IF(FIND("區",J43)-FIND("市",J43)&gt;3,FIND("鄉",J43)-FIND("市",J43),FIND("區",J43)-FIND("市",J43))),
MID(J43,FIND("市",J43)+1,IF(FIND("鎮",J43)-FIND("市",J43)&gt;3,FIND("鄉",J43)-FIND("市",J43),FIND("鎮",J43)-FIND("市",J43)))
),
MID(J43,FIND("市",J43)+1,IF(FIND("鄉",J43)-FIND("市",J43)&gt;3,FIND("區",J43)-FIND("市",J43),FIND("鄉",J43)-FIND("市",J43)))
),
IFERROR(
IFERROR(
IFERROR(
MID(J43,FIND("縣",J43)+1,IF(FIND("區",J43)-FIND("縣",J43)&gt;3,FIND("鄉",J43)-FIND("縣",J43),FIND("區",J43)-FIND("縣",J43))),
MID(J43,FIND("縣",J43)+1,IF(FIND("鎮",J43)-FIND("縣",J43)&gt;3,FIND("鄉",J43)-FIND("縣",J43),FIND("鎮",J43)-FIND("縣",J43)))
),
MID(J43,FIND("縣",J43)+1,IF(FIND("鄉",J43)-FIND("縣",J43)&gt;3,FIND("區",J43)-FIND("縣",J43),FIND("鄉",J43)-FIND("縣",J43)))
),
IFERROR(
MID(J43,FIND("市",J43)+1,IF(FIND("縣",J43)-FIND("市",J43)&gt;3,FIND("鄉",J43)-FIND("市",J43),FIND("縣",J43)-FIND("市",J43))),
MID(J43,FIND("縣",J43)+1,IF(FIND("市",J43)-FIND("縣",J43)&gt;3,FIND("鄉",J43)-FIND("縣",J43),FIND("市",J43)-FIND("縣",J43)))
)))</f>
        <v/>
      </c>
      <c r="W43" s="21">
        <f>IFERROR(MID(J43,IFERROR(FIND("鄉",J43),IFERROR(FIND("鎮",J43),FIND("區",J43)))+1,LEN(J43)),IFERROR(MID(J43,FIND("市",J43)+1,LEN(J43)),MID(J43,FIND("縣",J43)+1,LEN(J43))))</f>
        <v/>
      </c>
      <c r="X43" s="22">
        <f>VLOOKUP(U43&amp;V43,部門對應!$B:$I,8,FALSE)</f>
        <v/>
      </c>
      <c r="Y43" s="22">
        <f>VLOOKUP(V43,區域表!A:B,2,FALSE)</f>
        <v/>
      </c>
      <c r="Z43" s="118">
        <f>IF(D43="FVC7", IF(COUNTIF(特殊門市清單!N:N, B43)=0, "FVC7", VLOOKUP(B43,特殊門市清單!N:T,7,FALSE)), IF(AA43="v","Peplink",""))</f>
        <v/>
      </c>
      <c r="AB43" s="109">
        <f>VLOOKUP(B43,門市主檔!A:B,2,FALSE)</f>
        <v/>
      </c>
      <c r="AC43" s="109" t="n"/>
    </row>
    <row r="44" ht="15" customHeight="1" s="140">
      <c r="A44" s="6" t="n">
        <v>43</v>
      </c>
      <c r="B44" s="6" t="n">
        <v>4698</v>
      </c>
      <c r="C44" s="17" t="inlineStr">
        <is>
          <t>三重頂崁店</t>
        </is>
      </c>
      <c r="D44" s="6" t="inlineStr">
        <is>
          <t>FCA</t>
        </is>
      </c>
      <c r="E44" s="6" t="inlineStr">
        <is>
          <t>北二</t>
        </is>
      </c>
      <c r="F44" s="6" t="inlineStr">
        <is>
          <t>北二二部</t>
        </is>
      </c>
      <c r="G44" s="6" t="inlineStr">
        <is>
          <t>GA</t>
        </is>
      </c>
      <c r="H44" s="105" t="inlineStr">
        <is>
          <t>蘇哲輝</t>
        </is>
      </c>
      <c r="I44" s="17" t="inlineStr">
        <is>
          <t>(02)29992856</t>
        </is>
      </c>
      <c r="J44" s="18" t="inlineStr">
        <is>
          <t>新北市三重區光復路二段117之1號</t>
        </is>
      </c>
      <c r="U44" s="20">
        <f>IFERROR(LEFT(J44,FIND("縣",J44)),IFERROR(LEFT(J44,FIND("市",J44)),J44))</f>
        <v/>
      </c>
      <c r="V44" s="21">
        <f>IFERROR(
IFERROR(
IFERROR(
MID(J44,FIND("市",J44)+1,IF(FIND("區",J44)-FIND("市",J44)&gt;3,FIND("鄉",J44)-FIND("市",J44),FIND("區",J44)-FIND("市",J44))),
MID(J44,FIND("市",J44)+1,IF(FIND("鎮",J44)-FIND("市",J44)&gt;3,FIND("鄉",J44)-FIND("市",J44),FIND("鎮",J44)-FIND("市",J44)))
),
MID(J44,FIND("市",J44)+1,IF(FIND("鄉",J44)-FIND("市",J44)&gt;3,FIND("區",J44)-FIND("市",J44),FIND("鄉",J44)-FIND("市",J44)))
),
IFERROR(
IFERROR(
IFERROR(
MID(J44,FIND("縣",J44)+1,IF(FIND("區",J44)-FIND("縣",J44)&gt;3,FIND("鄉",J44)-FIND("縣",J44),FIND("區",J44)-FIND("縣",J44))),
MID(J44,FIND("縣",J44)+1,IF(FIND("鎮",J44)-FIND("縣",J44)&gt;3,FIND("鄉",J44)-FIND("縣",J44),FIND("鎮",J44)-FIND("縣",J44)))
),
MID(J44,FIND("縣",J44)+1,IF(FIND("鄉",J44)-FIND("縣",J44)&gt;3,FIND("區",J44)-FIND("縣",J44),FIND("鄉",J44)-FIND("縣",J44)))
),
IFERROR(
MID(J44,FIND("市",J44)+1,IF(FIND("縣",J44)-FIND("市",J44)&gt;3,FIND("鄉",J44)-FIND("市",J44),FIND("縣",J44)-FIND("市",J44))),
MID(J44,FIND("縣",J44)+1,IF(FIND("市",J44)-FIND("縣",J44)&gt;3,FIND("鄉",J44)-FIND("縣",J44),FIND("市",J44)-FIND("縣",J44)))
)))</f>
        <v/>
      </c>
      <c r="W44" s="21">
        <f>IFERROR(MID(J44,IFERROR(FIND("鄉",J44),IFERROR(FIND("鎮",J44),FIND("區",J44)))+1,LEN(J44)),IFERROR(MID(J44,FIND("市",J44)+1,LEN(J44)),MID(J44,FIND("縣",J44)+1,LEN(J44))))</f>
        <v/>
      </c>
      <c r="X44" s="22">
        <f>VLOOKUP(U44&amp;V44,部門對應!$B:$I,8,FALSE)</f>
        <v/>
      </c>
      <c r="Y44" s="22">
        <f>VLOOKUP(V44,區域表!A:B,2,FALSE)</f>
        <v/>
      </c>
      <c r="Z44" s="118">
        <f>IF(D44="FVC7", IF(COUNTIF(特殊門市清單!N:N, B44)=0, "FVC7", VLOOKUP(B44,特殊門市清單!N:T,7,FALSE)), IF(AA44="v","Peplink",""))</f>
        <v/>
      </c>
      <c r="AB44" s="109">
        <f>VLOOKUP(B44,門市主檔!A:B,2,FALSE)</f>
        <v/>
      </c>
      <c r="AC44" s="109" t="n"/>
    </row>
    <row r="45" ht="15" customHeight="1" s="140">
      <c r="A45" s="6" t="n">
        <v>44</v>
      </c>
      <c r="B45" s="6" t="n">
        <v>4977</v>
      </c>
      <c r="C45" s="17" t="inlineStr">
        <is>
          <t>三重初戀店</t>
        </is>
      </c>
      <c r="D45" s="6" t="inlineStr">
        <is>
          <t>FCA</t>
        </is>
      </c>
      <c r="E45" s="6" t="inlineStr">
        <is>
          <t>北二</t>
        </is>
      </c>
      <c r="F45" s="6" t="inlineStr">
        <is>
          <t>北二二部</t>
        </is>
      </c>
      <c r="G45" s="6" t="inlineStr">
        <is>
          <t>GA</t>
        </is>
      </c>
      <c r="H45" s="105" t="inlineStr">
        <is>
          <t>蘇哲輝</t>
        </is>
      </c>
      <c r="I45" s="17" t="inlineStr">
        <is>
          <t>(02)89789285</t>
        </is>
      </c>
      <c r="J45" s="18" t="inlineStr">
        <is>
          <t>新北市三重區中興北街153號</t>
        </is>
      </c>
      <c r="U45" s="20">
        <f>IFERROR(LEFT(J45,FIND("縣",J45)),IFERROR(LEFT(J45,FIND("市",J45)),J45))</f>
        <v/>
      </c>
      <c r="V45" s="21">
        <f>IFERROR(
IFERROR(
IFERROR(
MID(J45,FIND("市",J45)+1,IF(FIND("區",J45)-FIND("市",J45)&gt;3,FIND("鄉",J45)-FIND("市",J45),FIND("區",J45)-FIND("市",J45))),
MID(J45,FIND("市",J45)+1,IF(FIND("鎮",J45)-FIND("市",J45)&gt;3,FIND("鄉",J45)-FIND("市",J45),FIND("鎮",J45)-FIND("市",J45)))
),
MID(J45,FIND("市",J45)+1,IF(FIND("鄉",J45)-FIND("市",J45)&gt;3,FIND("區",J45)-FIND("市",J45),FIND("鄉",J45)-FIND("市",J45)))
),
IFERROR(
IFERROR(
IFERROR(
MID(J45,FIND("縣",J45)+1,IF(FIND("區",J45)-FIND("縣",J45)&gt;3,FIND("鄉",J45)-FIND("縣",J45),FIND("區",J45)-FIND("縣",J45))),
MID(J45,FIND("縣",J45)+1,IF(FIND("鎮",J45)-FIND("縣",J45)&gt;3,FIND("鄉",J45)-FIND("縣",J45),FIND("鎮",J45)-FIND("縣",J45)))
),
MID(J45,FIND("縣",J45)+1,IF(FIND("鄉",J45)-FIND("縣",J45)&gt;3,FIND("區",J45)-FIND("縣",J45),FIND("鄉",J45)-FIND("縣",J45)))
),
IFERROR(
MID(J45,FIND("市",J45)+1,IF(FIND("縣",J45)-FIND("市",J45)&gt;3,FIND("鄉",J45)-FIND("市",J45),FIND("縣",J45)-FIND("市",J45))),
MID(J45,FIND("縣",J45)+1,IF(FIND("市",J45)-FIND("縣",J45)&gt;3,FIND("鄉",J45)-FIND("縣",J45),FIND("市",J45)-FIND("縣",J45)))
)))</f>
        <v/>
      </c>
      <c r="W45" s="21">
        <f>IFERROR(MID(J45,IFERROR(FIND("鄉",J45),IFERROR(FIND("鎮",J45),FIND("區",J45)))+1,LEN(J45)),IFERROR(MID(J45,FIND("市",J45)+1,LEN(J45)),MID(J45,FIND("縣",J45)+1,LEN(J45))))</f>
        <v/>
      </c>
      <c r="X45" s="22">
        <f>VLOOKUP(U45&amp;V45,部門對應!$B:$I,8,FALSE)</f>
        <v/>
      </c>
      <c r="Y45" s="22">
        <f>VLOOKUP(V45,區域表!A:B,2,FALSE)</f>
        <v/>
      </c>
      <c r="Z45" s="118">
        <f>IF(D45="FVC7", IF(COUNTIF(特殊門市清單!N:N, B45)=0, "FVC7", VLOOKUP(B45,特殊門市清單!N:T,7,FALSE)), IF(AA45="v","Peplink",""))</f>
        <v/>
      </c>
      <c r="AB45" s="109">
        <f>VLOOKUP(B45,門市主檔!A:B,2,FALSE)</f>
        <v/>
      </c>
      <c r="AC45" s="109" t="n"/>
    </row>
    <row r="46" ht="15" customHeight="1" s="140">
      <c r="A46" s="6" t="n">
        <v>45</v>
      </c>
      <c r="B46" s="6" t="inlineStr">
        <is>
          <t>D087</t>
        </is>
      </c>
      <c r="C46" s="17" t="inlineStr">
        <is>
          <t>三重中興北</t>
        </is>
      </c>
      <c r="D46" s="6" t="inlineStr">
        <is>
          <t>FCA</t>
        </is>
      </c>
      <c r="E46" s="6" t="inlineStr">
        <is>
          <t>北二</t>
        </is>
      </c>
      <c r="F46" s="6" t="inlineStr">
        <is>
          <t>北二二部</t>
        </is>
      </c>
      <c r="G46" s="6" t="inlineStr">
        <is>
          <t>GA</t>
        </is>
      </c>
      <c r="H46" s="105" t="inlineStr">
        <is>
          <t>蘇哲輝</t>
        </is>
      </c>
      <c r="I46" s="17" t="inlineStr">
        <is>
          <t>(02)29990530</t>
        </is>
      </c>
      <c r="J46" s="18" t="inlineStr">
        <is>
          <t>新北市三重區中興北街134號</t>
        </is>
      </c>
      <c r="U46" s="20">
        <f>IFERROR(LEFT(J46,FIND("縣",J46)),IFERROR(LEFT(J46,FIND("市",J46)),J46))</f>
        <v/>
      </c>
      <c r="V46" s="21">
        <f>IFERROR(
IFERROR(
IFERROR(
MID(J46,FIND("市",J46)+1,IF(FIND("區",J46)-FIND("市",J46)&gt;3,FIND("鄉",J46)-FIND("市",J46),FIND("區",J46)-FIND("市",J46))),
MID(J46,FIND("市",J46)+1,IF(FIND("鎮",J46)-FIND("市",J46)&gt;3,FIND("鄉",J46)-FIND("市",J46),FIND("鎮",J46)-FIND("市",J46)))
),
MID(J46,FIND("市",J46)+1,IF(FIND("鄉",J46)-FIND("市",J46)&gt;3,FIND("區",J46)-FIND("市",J46),FIND("鄉",J46)-FIND("市",J46)))
),
IFERROR(
IFERROR(
IFERROR(
MID(J46,FIND("縣",J46)+1,IF(FIND("區",J46)-FIND("縣",J46)&gt;3,FIND("鄉",J46)-FIND("縣",J46),FIND("區",J46)-FIND("縣",J46))),
MID(J46,FIND("縣",J46)+1,IF(FIND("鎮",J46)-FIND("縣",J46)&gt;3,FIND("鄉",J46)-FIND("縣",J46),FIND("鎮",J46)-FIND("縣",J46)))
),
MID(J46,FIND("縣",J46)+1,IF(FIND("鄉",J46)-FIND("縣",J46)&gt;3,FIND("區",J46)-FIND("縣",J46),FIND("鄉",J46)-FIND("縣",J46)))
),
IFERROR(
MID(J46,FIND("市",J46)+1,IF(FIND("縣",J46)-FIND("市",J46)&gt;3,FIND("鄉",J46)-FIND("市",J46),FIND("縣",J46)-FIND("市",J46))),
MID(J46,FIND("縣",J46)+1,IF(FIND("市",J46)-FIND("縣",J46)&gt;3,FIND("鄉",J46)-FIND("縣",J46),FIND("市",J46)-FIND("縣",J46)))
)))</f>
        <v/>
      </c>
      <c r="W46" s="21">
        <f>IFERROR(MID(J46,IFERROR(FIND("鄉",J46),IFERROR(FIND("鎮",J46),FIND("區",J46)))+1,LEN(J46)),IFERROR(MID(J46,FIND("市",J46)+1,LEN(J46)),MID(J46,FIND("縣",J46)+1,LEN(J46))))</f>
        <v/>
      </c>
      <c r="X46" s="22">
        <f>VLOOKUP(U46&amp;V46,部門對應!$B:$I,8,FALSE)</f>
        <v/>
      </c>
      <c r="Y46" s="22">
        <f>VLOOKUP(V46,區域表!A:B,2,FALSE)</f>
        <v/>
      </c>
      <c r="Z46" s="118">
        <f>IF(D46="FVC7", IF(COUNTIF(特殊門市清單!N:N, B46)=0, "FVC7", VLOOKUP(B46,特殊門市清單!N:T,7,FALSE)), IF(AA46="v","Peplink",""))</f>
        <v/>
      </c>
      <c r="AB46" s="109">
        <f>VLOOKUP(B46,門市主檔!A:B,2,FALSE)</f>
        <v/>
      </c>
      <c r="AC46" s="109" t="n"/>
    </row>
    <row r="47" ht="15" customHeight="1" s="140">
      <c r="A47" s="6" t="n">
        <v>46</v>
      </c>
      <c r="B47" s="23" t="inlineStr">
        <is>
          <t>D138</t>
        </is>
      </c>
      <c r="C47" s="17" t="inlineStr">
        <is>
          <t>三重中興北二</t>
        </is>
      </c>
      <c r="D47" s="6" t="inlineStr">
        <is>
          <t>FCB</t>
        </is>
      </c>
      <c r="E47" s="6" t="inlineStr">
        <is>
          <t>北二</t>
        </is>
      </c>
      <c r="F47" s="6" t="inlineStr">
        <is>
          <t>北二二部</t>
        </is>
      </c>
      <c r="G47" s="6" t="inlineStr">
        <is>
          <t>GA</t>
        </is>
      </c>
      <c r="H47" s="105" t="inlineStr">
        <is>
          <t>蘇哲輝</t>
        </is>
      </c>
      <c r="I47" s="17" t="inlineStr">
        <is>
          <t>(02)22781425</t>
        </is>
      </c>
      <c r="J47" s="18" t="inlineStr">
        <is>
          <t>新北市三重區中興北街195,197號</t>
        </is>
      </c>
      <c r="U47" s="20">
        <f>IFERROR(LEFT(J47,FIND("縣",J47)),IFERROR(LEFT(J47,FIND("市",J47)),J47))</f>
        <v/>
      </c>
      <c r="V47" s="21">
        <f>IFERROR(
IFERROR(
IFERROR(
MID(J47,FIND("市",J47)+1,IF(FIND("區",J47)-FIND("市",J47)&gt;3,FIND("鄉",J47)-FIND("市",J47),FIND("區",J47)-FIND("市",J47))),
MID(J47,FIND("市",J47)+1,IF(FIND("鎮",J47)-FIND("市",J47)&gt;3,FIND("鄉",J47)-FIND("市",J47),FIND("鎮",J47)-FIND("市",J47)))
),
MID(J47,FIND("市",J47)+1,IF(FIND("鄉",J47)-FIND("市",J47)&gt;3,FIND("區",J47)-FIND("市",J47),FIND("鄉",J47)-FIND("市",J47)))
),
IFERROR(
IFERROR(
IFERROR(
MID(J47,FIND("縣",J47)+1,IF(FIND("區",J47)-FIND("縣",J47)&gt;3,FIND("鄉",J47)-FIND("縣",J47),FIND("區",J47)-FIND("縣",J47))),
MID(J47,FIND("縣",J47)+1,IF(FIND("鎮",J47)-FIND("縣",J47)&gt;3,FIND("鄉",J47)-FIND("縣",J47),FIND("鎮",J47)-FIND("縣",J47)))
),
MID(J47,FIND("縣",J47)+1,IF(FIND("鄉",J47)-FIND("縣",J47)&gt;3,FIND("區",J47)-FIND("縣",J47),FIND("鄉",J47)-FIND("縣",J47)))
),
IFERROR(
MID(J47,FIND("市",J47)+1,IF(FIND("縣",J47)-FIND("市",J47)&gt;3,FIND("鄉",J47)-FIND("市",J47),FIND("縣",J47)-FIND("市",J47))),
MID(J47,FIND("縣",J47)+1,IF(FIND("市",J47)-FIND("縣",J47)&gt;3,FIND("鄉",J47)-FIND("縣",J47),FIND("市",J47)-FIND("縣",J47)))
)))</f>
        <v/>
      </c>
      <c r="W47" s="21">
        <f>IFERROR(MID(J47,IFERROR(FIND("鄉",J47),IFERROR(FIND("鎮",J47),FIND("區",J47)))+1,LEN(J47)),IFERROR(MID(J47,FIND("市",J47)+1,LEN(J47)),MID(J47,FIND("縣",J47)+1,LEN(J47))))</f>
        <v/>
      </c>
      <c r="X47" s="22">
        <f>VLOOKUP(U47&amp;V47,部門對應!$B:$I,8,FALSE)</f>
        <v/>
      </c>
      <c r="Y47" s="22">
        <f>VLOOKUP(V47,區域表!A:B,2,FALSE)</f>
        <v/>
      </c>
      <c r="Z47" s="118">
        <f>IF(D47="FVC7", IF(COUNTIF(特殊門市清單!N:N, B47)=0, "FVC7", VLOOKUP(B47,特殊門市清單!N:T,7,FALSE)), IF(AA47="v","Peplink",""))</f>
        <v/>
      </c>
      <c r="AB47" s="109">
        <f>VLOOKUP(B47,門市主檔!A:B,2,FALSE)</f>
        <v/>
      </c>
      <c r="AC47" s="109" t="n"/>
    </row>
    <row r="48" ht="15" customHeight="1" s="140">
      <c r="A48" s="6" t="n">
        <v>47</v>
      </c>
      <c r="B48" s="6" t="inlineStr">
        <is>
          <t>D191</t>
        </is>
      </c>
      <c r="C48" s="17" t="inlineStr">
        <is>
          <t>三重興德店</t>
        </is>
      </c>
      <c r="D48" s="6" t="inlineStr">
        <is>
          <t>RC</t>
        </is>
      </c>
      <c r="E48" s="6" t="inlineStr">
        <is>
          <t>北二</t>
        </is>
      </c>
      <c r="F48" s="6" t="inlineStr">
        <is>
          <t>北二二部</t>
        </is>
      </c>
      <c r="G48" s="6" t="inlineStr">
        <is>
          <t>GA</t>
        </is>
      </c>
      <c r="H48" s="105" t="inlineStr">
        <is>
          <t>蘇哲輝</t>
        </is>
      </c>
      <c r="I48" s="17" t="inlineStr">
        <is>
          <t>(02)22781681</t>
        </is>
      </c>
      <c r="J48" s="18" t="inlineStr">
        <is>
          <t>新北市三重區中興北街42號</t>
        </is>
      </c>
      <c r="U48" s="20">
        <f>IFERROR(LEFT(J48,FIND("縣",J48)),IFERROR(LEFT(J48,FIND("市",J48)),J48))</f>
        <v/>
      </c>
      <c r="V48" s="21">
        <f>IFERROR(
IFERROR(
IFERROR(
MID(J48,FIND("市",J48)+1,IF(FIND("區",J48)-FIND("市",J48)&gt;3,FIND("鄉",J48)-FIND("市",J48),FIND("區",J48)-FIND("市",J48))),
MID(J48,FIND("市",J48)+1,IF(FIND("鎮",J48)-FIND("市",J48)&gt;3,FIND("鄉",J48)-FIND("市",J48),FIND("鎮",J48)-FIND("市",J48)))
),
MID(J48,FIND("市",J48)+1,IF(FIND("鄉",J48)-FIND("市",J48)&gt;3,FIND("區",J48)-FIND("市",J48),FIND("鄉",J48)-FIND("市",J48)))
),
IFERROR(
IFERROR(
IFERROR(
MID(J48,FIND("縣",J48)+1,IF(FIND("區",J48)-FIND("縣",J48)&gt;3,FIND("鄉",J48)-FIND("縣",J48),FIND("區",J48)-FIND("縣",J48))),
MID(J48,FIND("縣",J48)+1,IF(FIND("鎮",J48)-FIND("縣",J48)&gt;3,FIND("鄉",J48)-FIND("縣",J48),FIND("鎮",J48)-FIND("縣",J48)))
),
MID(J48,FIND("縣",J48)+1,IF(FIND("鄉",J48)-FIND("縣",J48)&gt;3,FIND("區",J48)-FIND("縣",J48),FIND("鄉",J48)-FIND("縣",J48)))
),
IFERROR(
MID(J48,FIND("市",J48)+1,IF(FIND("縣",J48)-FIND("市",J48)&gt;3,FIND("鄉",J48)-FIND("市",J48),FIND("縣",J48)-FIND("市",J48))),
MID(J48,FIND("縣",J48)+1,IF(FIND("市",J48)-FIND("縣",J48)&gt;3,FIND("鄉",J48)-FIND("縣",J48),FIND("市",J48)-FIND("縣",J48)))
)))</f>
        <v/>
      </c>
      <c r="W48" s="21">
        <f>IFERROR(MID(J48,IFERROR(FIND("鄉",J48),IFERROR(FIND("鎮",J48),FIND("區",J48)))+1,LEN(J48)),IFERROR(MID(J48,FIND("市",J48)+1,LEN(J48)),MID(J48,FIND("縣",J48)+1,LEN(J48))))</f>
        <v/>
      </c>
      <c r="X48" s="22">
        <f>VLOOKUP(U48&amp;V48,部門對應!$B:$I,8,FALSE)</f>
        <v/>
      </c>
      <c r="Y48" s="22">
        <f>VLOOKUP(V48,區域表!A:B,2,FALSE)</f>
        <v/>
      </c>
      <c r="Z48" s="118">
        <f>IF(D48="FVC7", IF(COUNTIF(特殊門市清單!N:N, B48)=0, "FVC7", VLOOKUP(B48,特殊門市清單!N:T,7,FALSE)), IF(AA48="v","Peplink",""))</f>
        <v/>
      </c>
      <c r="AB48" s="109">
        <f>VLOOKUP(B48,門市主檔!A:B,2,FALSE)</f>
        <v/>
      </c>
      <c r="AC48" s="109" t="n"/>
    </row>
    <row r="49" ht="15" customHeight="1" s="140">
      <c r="A49" s="6" t="n">
        <v>48</v>
      </c>
      <c r="B49" s="6" t="n">
        <v>3772</v>
      </c>
      <c r="C49" s="17" t="inlineStr">
        <is>
          <t>三重美溪店</t>
        </is>
      </c>
      <c r="D49" s="6" t="inlineStr">
        <is>
          <t>FCA</t>
        </is>
      </c>
      <c r="E49" s="6" t="inlineStr">
        <is>
          <t>北二</t>
        </is>
      </c>
      <c r="F49" s="6" t="inlineStr">
        <is>
          <t>北二二部</t>
        </is>
      </c>
      <c r="G49" s="6" t="inlineStr">
        <is>
          <t>GB</t>
        </is>
      </c>
      <c r="H49" s="105" t="inlineStr">
        <is>
          <t>洪莙茹</t>
        </is>
      </c>
      <c r="I49" s="17" t="inlineStr">
        <is>
          <t>(02)22861822</t>
        </is>
      </c>
      <c r="J49" s="18" t="inlineStr">
        <is>
          <t>新北市三重區溪尾街１０８巷５８號</t>
        </is>
      </c>
      <c r="U49" s="20">
        <f>IFERROR(LEFT(J49,FIND("縣",J49)),IFERROR(LEFT(J49,FIND("市",J49)),J49))</f>
        <v/>
      </c>
      <c r="V49" s="21">
        <f>IFERROR(
IFERROR(
IFERROR(
MID(J49,FIND("市",J49)+1,IF(FIND("區",J49)-FIND("市",J49)&gt;3,FIND("鄉",J49)-FIND("市",J49),FIND("區",J49)-FIND("市",J49))),
MID(J49,FIND("市",J49)+1,IF(FIND("鎮",J49)-FIND("市",J49)&gt;3,FIND("鄉",J49)-FIND("市",J49),FIND("鎮",J49)-FIND("市",J49)))
),
MID(J49,FIND("市",J49)+1,IF(FIND("鄉",J49)-FIND("市",J49)&gt;3,FIND("區",J49)-FIND("市",J49),FIND("鄉",J49)-FIND("市",J49)))
),
IFERROR(
IFERROR(
IFERROR(
MID(J49,FIND("縣",J49)+1,IF(FIND("區",J49)-FIND("縣",J49)&gt;3,FIND("鄉",J49)-FIND("縣",J49),FIND("區",J49)-FIND("縣",J49))),
MID(J49,FIND("縣",J49)+1,IF(FIND("鎮",J49)-FIND("縣",J49)&gt;3,FIND("鄉",J49)-FIND("縣",J49),FIND("鎮",J49)-FIND("縣",J49)))
),
MID(J49,FIND("縣",J49)+1,IF(FIND("鄉",J49)-FIND("縣",J49)&gt;3,FIND("區",J49)-FIND("縣",J49),FIND("鄉",J49)-FIND("縣",J49)))
),
IFERROR(
MID(J49,FIND("市",J49)+1,IF(FIND("縣",J49)-FIND("市",J49)&gt;3,FIND("鄉",J49)-FIND("市",J49),FIND("縣",J49)-FIND("市",J49))),
MID(J49,FIND("縣",J49)+1,IF(FIND("市",J49)-FIND("縣",J49)&gt;3,FIND("鄉",J49)-FIND("縣",J49),FIND("市",J49)-FIND("縣",J49)))
)))</f>
        <v/>
      </c>
      <c r="W49" s="21">
        <f>IFERROR(MID(J49,IFERROR(FIND("鄉",J49),IFERROR(FIND("鎮",J49),FIND("區",J49)))+1,LEN(J49)),IFERROR(MID(J49,FIND("市",J49)+1,LEN(J49)),MID(J49,FIND("縣",J49)+1,LEN(J49))))</f>
        <v/>
      </c>
      <c r="X49" s="22">
        <f>VLOOKUP(U49&amp;V49,部門對應!$B:$I,8,FALSE)</f>
        <v/>
      </c>
      <c r="Y49" s="22">
        <f>VLOOKUP(V49,區域表!A:B,2,FALSE)</f>
        <v/>
      </c>
      <c r="Z49" s="118">
        <f>IF(D49="FVC7", IF(COUNTIF(特殊門市清單!N:N, B49)=0, "FVC7", VLOOKUP(B49,特殊門市清單!N:T,7,FALSE)), IF(AA49="v","Peplink",""))</f>
        <v/>
      </c>
      <c r="AB49" s="109">
        <f>VLOOKUP(B49,門市主檔!A:B,2,FALSE)</f>
        <v/>
      </c>
      <c r="AC49" s="109" t="n"/>
    </row>
    <row r="50" ht="15" customHeight="1" s="140">
      <c r="A50" s="6" t="n">
        <v>49</v>
      </c>
      <c r="B50" s="6" t="n">
        <v>3796</v>
      </c>
      <c r="C50" s="17" t="inlineStr">
        <is>
          <t>三重進安店</t>
        </is>
      </c>
      <c r="D50" s="6" t="inlineStr">
        <is>
          <t>FCA</t>
        </is>
      </c>
      <c r="E50" s="6" t="inlineStr">
        <is>
          <t>北二</t>
        </is>
      </c>
      <c r="F50" s="6" t="inlineStr">
        <is>
          <t>北二二部</t>
        </is>
      </c>
      <c r="G50" s="6" t="inlineStr">
        <is>
          <t>GB</t>
        </is>
      </c>
      <c r="H50" s="105" t="inlineStr">
        <is>
          <t>洪莙茹</t>
        </is>
      </c>
      <c r="I50" s="17" t="inlineStr">
        <is>
          <t>(02)82875806</t>
        </is>
      </c>
      <c r="J50" s="18" t="inlineStr">
        <is>
          <t>新北市三重區進安街76號</t>
        </is>
      </c>
      <c r="U50" s="20">
        <f>IFERROR(LEFT(J50,FIND("縣",J50)),IFERROR(LEFT(J50,FIND("市",J50)),J50))</f>
        <v/>
      </c>
      <c r="V50" s="21">
        <f>IFERROR(
IFERROR(
IFERROR(
MID(J50,FIND("市",J50)+1,IF(FIND("區",J50)-FIND("市",J50)&gt;3,FIND("鄉",J50)-FIND("市",J50),FIND("區",J50)-FIND("市",J50))),
MID(J50,FIND("市",J50)+1,IF(FIND("鎮",J50)-FIND("市",J50)&gt;3,FIND("鄉",J50)-FIND("市",J50),FIND("鎮",J50)-FIND("市",J50)))
),
MID(J50,FIND("市",J50)+1,IF(FIND("鄉",J50)-FIND("市",J50)&gt;3,FIND("區",J50)-FIND("市",J50),FIND("鄉",J50)-FIND("市",J50)))
),
IFERROR(
IFERROR(
IFERROR(
MID(J50,FIND("縣",J50)+1,IF(FIND("區",J50)-FIND("縣",J50)&gt;3,FIND("鄉",J50)-FIND("縣",J50),FIND("區",J50)-FIND("縣",J50))),
MID(J50,FIND("縣",J50)+1,IF(FIND("鎮",J50)-FIND("縣",J50)&gt;3,FIND("鄉",J50)-FIND("縣",J50),FIND("鎮",J50)-FIND("縣",J50)))
),
MID(J50,FIND("縣",J50)+1,IF(FIND("鄉",J50)-FIND("縣",J50)&gt;3,FIND("區",J50)-FIND("縣",J50),FIND("鄉",J50)-FIND("縣",J50)))
),
IFERROR(
MID(J50,FIND("市",J50)+1,IF(FIND("縣",J50)-FIND("市",J50)&gt;3,FIND("鄉",J50)-FIND("市",J50),FIND("縣",J50)-FIND("市",J50))),
MID(J50,FIND("縣",J50)+1,IF(FIND("市",J50)-FIND("縣",J50)&gt;3,FIND("鄉",J50)-FIND("縣",J50),FIND("市",J50)-FIND("縣",J50)))
)))</f>
        <v/>
      </c>
      <c r="W50" s="21">
        <f>IFERROR(MID(J50,IFERROR(FIND("鄉",J50),IFERROR(FIND("鎮",J50),FIND("區",J50)))+1,LEN(J50)),IFERROR(MID(J50,FIND("市",J50)+1,LEN(J50)),MID(J50,FIND("縣",J50)+1,LEN(J50))))</f>
        <v/>
      </c>
      <c r="X50" s="22">
        <f>VLOOKUP(U50&amp;V50,部門對應!$B:$I,8,FALSE)</f>
        <v/>
      </c>
      <c r="Y50" s="22">
        <f>VLOOKUP(V50,區域表!A:B,2,FALSE)</f>
        <v/>
      </c>
      <c r="Z50" s="118">
        <f>IF(D50="FVC7", IF(COUNTIF(特殊門市清單!N:N, B50)=0, "FVC7", VLOOKUP(B50,特殊門市清單!N:T,7,FALSE)), IF(AA50="v","Peplink",""))</f>
        <v/>
      </c>
      <c r="AB50" s="109">
        <f>VLOOKUP(B50,門市主檔!A:B,2,FALSE)</f>
        <v/>
      </c>
      <c r="AC50" s="109" t="n"/>
    </row>
    <row r="51" ht="15" customHeight="1" s="140">
      <c r="A51" s="6" t="n">
        <v>50</v>
      </c>
      <c r="B51" s="6" t="n">
        <v>3811</v>
      </c>
      <c r="C51" s="17" t="inlineStr">
        <is>
          <t>三重碧華公園</t>
        </is>
      </c>
      <c r="D51" s="6" t="inlineStr">
        <is>
          <t>RC</t>
        </is>
      </c>
      <c r="E51" s="6" t="inlineStr">
        <is>
          <t>北二</t>
        </is>
      </c>
      <c r="F51" s="6" t="inlineStr">
        <is>
          <t>北二二部</t>
        </is>
      </c>
      <c r="G51" s="6" t="inlineStr">
        <is>
          <t>GB</t>
        </is>
      </c>
      <c r="H51" s="105" t="inlineStr">
        <is>
          <t>洪莙茹</t>
        </is>
      </c>
      <c r="I51" s="17" t="inlineStr">
        <is>
          <t>(02)82875643</t>
        </is>
      </c>
      <c r="J51" s="18" t="inlineStr">
        <is>
          <t>新北市三重區仁安街2號</t>
        </is>
      </c>
      <c r="U51" s="20">
        <f>IFERROR(LEFT(J51,FIND("縣",J51)),IFERROR(LEFT(J51,FIND("市",J51)),J51))</f>
        <v/>
      </c>
      <c r="V51" s="21">
        <f>IFERROR(
IFERROR(
IFERROR(
MID(J51,FIND("市",J51)+1,IF(FIND("區",J51)-FIND("市",J51)&gt;3,FIND("鄉",J51)-FIND("市",J51),FIND("區",J51)-FIND("市",J51))),
MID(J51,FIND("市",J51)+1,IF(FIND("鎮",J51)-FIND("市",J51)&gt;3,FIND("鄉",J51)-FIND("市",J51),FIND("鎮",J51)-FIND("市",J51)))
),
MID(J51,FIND("市",J51)+1,IF(FIND("鄉",J51)-FIND("市",J51)&gt;3,FIND("區",J51)-FIND("市",J51),FIND("鄉",J51)-FIND("市",J51)))
),
IFERROR(
IFERROR(
IFERROR(
MID(J51,FIND("縣",J51)+1,IF(FIND("區",J51)-FIND("縣",J51)&gt;3,FIND("鄉",J51)-FIND("縣",J51),FIND("區",J51)-FIND("縣",J51))),
MID(J51,FIND("縣",J51)+1,IF(FIND("鎮",J51)-FIND("縣",J51)&gt;3,FIND("鄉",J51)-FIND("縣",J51),FIND("鎮",J51)-FIND("縣",J51)))
),
MID(J51,FIND("縣",J51)+1,IF(FIND("鄉",J51)-FIND("縣",J51)&gt;3,FIND("區",J51)-FIND("縣",J51),FIND("鄉",J51)-FIND("縣",J51)))
),
IFERROR(
MID(J51,FIND("市",J51)+1,IF(FIND("縣",J51)-FIND("市",J51)&gt;3,FIND("鄉",J51)-FIND("市",J51),FIND("縣",J51)-FIND("市",J51))),
MID(J51,FIND("縣",J51)+1,IF(FIND("市",J51)-FIND("縣",J51)&gt;3,FIND("鄉",J51)-FIND("縣",J51),FIND("市",J51)-FIND("縣",J51)))
)))</f>
        <v/>
      </c>
      <c r="W51" s="21">
        <f>IFERROR(MID(J51,IFERROR(FIND("鄉",J51),IFERROR(FIND("鎮",J51),FIND("區",J51)))+1,LEN(J51)),IFERROR(MID(J51,FIND("市",J51)+1,LEN(J51)),MID(J51,FIND("縣",J51)+1,LEN(J51))))</f>
        <v/>
      </c>
      <c r="X51" s="22">
        <f>VLOOKUP(U51&amp;V51,部門對應!$B:$I,8,FALSE)</f>
        <v/>
      </c>
      <c r="Y51" s="22">
        <f>VLOOKUP(V51,區域表!A:B,2,FALSE)</f>
        <v/>
      </c>
      <c r="Z51" s="118">
        <f>IF(D51="FVC7", IF(COUNTIF(特殊門市清單!N:N, B51)=0, "FVC7", VLOOKUP(B51,特殊門市清單!N:T,7,FALSE)), IF(AA51="v","Peplink",""))</f>
        <v/>
      </c>
      <c r="AB51" s="109">
        <f>VLOOKUP(B51,門市主檔!A:B,2,FALSE)</f>
        <v/>
      </c>
      <c r="AC51" s="109" t="n"/>
    </row>
    <row r="52" ht="15" customHeight="1" s="140">
      <c r="A52" s="6" t="n">
        <v>51</v>
      </c>
      <c r="B52" s="6" t="n">
        <v>4098</v>
      </c>
      <c r="C52" s="17" t="inlineStr">
        <is>
          <t>三重仁美店</t>
        </is>
      </c>
      <c r="D52" s="6" t="inlineStr">
        <is>
          <t>FCA</t>
        </is>
      </c>
      <c r="E52" s="6" t="inlineStr">
        <is>
          <t>北二</t>
        </is>
      </c>
      <c r="F52" s="6" t="inlineStr">
        <is>
          <t>北二二部</t>
        </is>
      </c>
      <c r="G52" s="6" t="inlineStr">
        <is>
          <t>GB</t>
        </is>
      </c>
      <c r="H52" s="105" t="inlineStr">
        <is>
          <t>洪莙茹</t>
        </is>
      </c>
      <c r="I52" s="17" t="inlineStr">
        <is>
          <t>(02)89783174</t>
        </is>
      </c>
      <c r="J52" s="18" t="inlineStr">
        <is>
          <t>新北市三重區仁美街96巷1號1樓全部</t>
        </is>
      </c>
      <c r="U52" s="20">
        <f>IFERROR(LEFT(J52,FIND("縣",J52)),IFERROR(LEFT(J52,FIND("市",J52)),J52))</f>
        <v/>
      </c>
      <c r="V52" s="21">
        <f>IFERROR(
IFERROR(
IFERROR(
MID(J52,FIND("市",J52)+1,IF(FIND("區",J52)-FIND("市",J52)&gt;3,FIND("鄉",J52)-FIND("市",J52),FIND("區",J52)-FIND("市",J52))),
MID(J52,FIND("市",J52)+1,IF(FIND("鎮",J52)-FIND("市",J52)&gt;3,FIND("鄉",J52)-FIND("市",J52),FIND("鎮",J52)-FIND("市",J52)))
),
MID(J52,FIND("市",J52)+1,IF(FIND("鄉",J52)-FIND("市",J52)&gt;3,FIND("區",J52)-FIND("市",J52),FIND("鄉",J52)-FIND("市",J52)))
),
IFERROR(
IFERROR(
IFERROR(
MID(J52,FIND("縣",J52)+1,IF(FIND("區",J52)-FIND("縣",J52)&gt;3,FIND("鄉",J52)-FIND("縣",J52),FIND("區",J52)-FIND("縣",J52))),
MID(J52,FIND("縣",J52)+1,IF(FIND("鎮",J52)-FIND("縣",J52)&gt;3,FIND("鄉",J52)-FIND("縣",J52),FIND("鎮",J52)-FIND("縣",J52)))
),
MID(J52,FIND("縣",J52)+1,IF(FIND("鄉",J52)-FIND("縣",J52)&gt;3,FIND("區",J52)-FIND("縣",J52),FIND("鄉",J52)-FIND("縣",J52)))
),
IFERROR(
MID(J52,FIND("市",J52)+1,IF(FIND("縣",J52)-FIND("市",J52)&gt;3,FIND("鄉",J52)-FIND("市",J52),FIND("縣",J52)-FIND("市",J52))),
MID(J52,FIND("縣",J52)+1,IF(FIND("市",J52)-FIND("縣",J52)&gt;3,FIND("鄉",J52)-FIND("縣",J52),FIND("市",J52)-FIND("縣",J52)))
)))</f>
        <v/>
      </c>
      <c r="W52" s="21">
        <f>IFERROR(MID(J52,IFERROR(FIND("鄉",J52),IFERROR(FIND("鎮",J52),FIND("區",J52)))+1,LEN(J52)),IFERROR(MID(J52,FIND("市",J52)+1,LEN(J52)),MID(J52,FIND("縣",J52)+1,LEN(J52))))</f>
        <v/>
      </c>
      <c r="X52" s="22">
        <f>VLOOKUP(U52&amp;V52,部門對應!$B:$I,8,FALSE)</f>
        <v/>
      </c>
      <c r="Y52" s="22">
        <f>VLOOKUP(V52,區域表!A:B,2,FALSE)</f>
        <v/>
      </c>
      <c r="Z52" s="118">
        <f>IF(D52="FVC7", IF(COUNTIF(特殊門市清單!N:N, B52)=0, "FVC7", VLOOKUP(B52,特殊門市清單!N:T,7,FALSE)), IF(AA52="v","Peplink",""))</f>
        <v/>
      </c>
      <c r="AB52" s="109">
        <f>VLOOKUP(B52,門市主檔!A:B,2,FALSE)</f>
        <v/>
      </c>
      <c r="AC52" s="109" t="n"/>
    </row>
    <row r="53" ht="15" customHeight="1" s="140">
      <c r="A53" s="6" t="n">
        <v>52</v>
      </c>
      <c r="B53" s="6" t="n">
        <v>4101</v>
      </c>
      <c r="C53" s="17" t="inlineStr">
        <is>
          <t>三重溪華店</t>
        </is>
      </c>
      <c r="D53" s="6" t="inlineStr">
        <is>
          <t>FCB</t>
        </is>
      </c>
      <c r="E53" s="6" t="inlineStr">
        <is>
          <t>北二</t>
        </is>
      </c>
      <c r="F53" s="6" t="inlineStr">
        <is>
          <t>北二二部</t>
        </is>
      </c>
      <c r="G53" s="6" t="inlineStr">
        <is>
          <t>GB</t>
        </is>
      </c>
      <c r="H53" s="105" t="inlineStr">
        <is>
          <t>洪莙茹</t>
        </is>
      </c>
      <c r="I53" s="17" t="inlineStr">
        <is>
          <t>(02)89781726</t>
        </is>
      </c>
      <c r="J53" s="18" t="inlineStr">
        <is>
          <t>新北市三重區溪尾街293號及295號</t>
        </is>
      </c>
      <c r="U53" s="20">
        <f>IFERROR(LEFT(J53,FIND("縣",J53)),IFERROR(LEFT(J53,FIND("市",J53)),J53))</f>
        <v/>
      </c>
      <c r="V53" s="21">
        <f>IFERROR(
IFERROR(
IFERROR(
MID(J53,FIND("市",J53)+1,IF(FIND("區",J53)-FIND("市",J53)&gt;3,FIND("鄉",J53)-FIND("市",J53),FIND("區",J53)-FIND("市",J53))),
MID(J53,FIND("市",J53)+1,IF(FIND("鎮",J53)-FIND("市",J53)&gt;3,FIND("鄉",J53)-FIND("市",J53),FIND("鎮",J53)-FIND("市",J53)))
),
MID(J53,FIND("市",J53)+1,IF(FIND("鄉",J53)-FIND("市",J53)&gt;3,FIND("區",J53)-FIND("市",J53),FIND("鄉",J53)-FIND("市",J53)))
),
IFERROR(
IFERROR(
IFERROR(
MID(J53,FIND("縣",J53)+1,IF(FIND("區",J53)-FIND("縣",J53)&gt;3,FIND("鄉",J53)-FIND("縣",J53),FIND("區",J53)-FIND("縣",J53))),
MID(J53,FIND("縣",J53)+1,IF(FIND("鎮",J53)-FIND("縣",J53)&gt;3,FIND("鄉",J53)-FIND("縣",J53),FIND("鎮",J53)-FIND("縣",J53)))
),
MID(J53,FIND("縣",J53)+1,IF(FIND("鄉",J53)-FIND("縣",J53)&gt;3,FIND("區",J53)-FIND("縣",J53),FIND("鄉",J53)-FIND("縣",J53)))
),
IFERROR(
MID(J53,FIND("市",J53)+1,IF(FIND("縣",J53)-FIND("市",J53)&gt;3,FIND("鄉",J53)-FIND("市",J53),FIND("縣",J53)-FIND("市",J53))),
MID(J53,FIND("縣",J53)+1,IF(FIND("市",J53)-FIND("縣",J53)&gt;3,FIND("鄉",J53)-FIND("縣",J53),FIND("市",J53)-FIND("縣",J53)))
)))</f>
        <v/>
      </c>
      <c r="W53" s="21">
        <f>IFERROR(MID(J53,IFERROR(FIND("鄉",J53),IFERROR(FIND("鎮",J53),FIND("區",J53)))+1,LEN(J53)),IFERROR(MID(J53,FIND("市",J53)+1,LEN(J53)),MID(J53,FIND("縣",J53)+1,LEN(J53))))</f>
        <v/>
      </c>
      <c r="X53" s="22">
        <f>VLOOKUP(U53&amp;V53,部門對應!$B:$I,8,FALSE)</f>
        <v/>
      </c>
      <c r="Y53" s="22">
        <f>VLOOKUP(V53,區域表!A:B,2,FALSE)</f>
        <v/>
      </c>
      <c r="Z53" s="118">
        <f>IF(D53="FVC7", IF(COUNTIF(特殊門市清單!N:N, B53)=0, "FVC7", VLOOKUP(B53,特殊門市清單!N:T,7,FALSE)), IF(AA53="v","Peplink",""))</f>
        <v/>
      </c>
      <c r="AB53" s="109">
        <f>VLOOKUP(B53,門市主檔!A:B,2,FALSE)</f>
        <v/>
      </c>
      <c r="AC53" s="109" t="n"/>
    </row>
    <row r="54" ht="15" customHeight="1" s="140">
      <c r="A54" s="6" t="n">
        <v>53</v>
      </c>
      <c r="B54" s="6" t="n">
        <v>4210</v>
      </c>
      <c r="C54" s="17" t="inlineStr">
        <is>
          <t>三重福華店</t>
        </is>
      </c>
      <c r="D54" s="6" t="inlineStr">
        <is>
          <t>RC</t>
        </is>
      </c>
      <c r="E54" s="6" t="inlineStr">
        <is>
          <t>北二</t>
        </is>
      </c>
      <c r="F54" s="6" t="inlineStr">
        <is>
          <t>北二二部</t>
        </is>
      </c>
      <c r="G54" s="6" t="inlineStr">
        <is>
          <t>GB</t>
        </is>
      </c>
      <c r="H54" s="105" t="inlineStr">
        <is>
          <t>洪莙茹</t>
        </is>
      </c>
      <c r="I54" s="17" t="inlineStr">
        <is>
          <t>(02)89786794</t>
        </is>
      </c>
      <c r="J54" s="18" t="inlineStr">
        <is>
          <t>新北市三重區五華街70號</t>
        </is>
      </c>
      <c r="U54" s="20">
        <f>IFERROR(LEFT(J54,FIND("縣",J54)),IFERROR(LEFT(J54,FIND("市",J54)),J54))</f>
        <v/>
      </c>
      <c r="V54" s="21">
        <f>IFERROR(
IFERROR(
IFERROR(
MID(J54,FIND("市",J54)+1,IF(FIND("區",J54)-FIND("市",J54)&gt;3,FIND("鄉",J54)-FIND("市",J54),FIND("區",J54)-FIND("市",J54))),
MID(J54,FIND("市",J54)+1,IF(FIND("鎮",J54)-FIND("市",J54)&gt;3,FIND("鄉",J54)-FIND("市",J54),FIND("鎮",J54)-FIND("市",J54)))
),
MID(J54,FIND("市",J54)+1,IF(FIND("鄉",J54)-FIND("市",J54)&gt;3,FIND("區",J54)-FIND("市",J54),FIND("鄉",J54)-FIND("市",J54)))
),
IFERROR(
IFERROR(
IFERROR(
MID(J54,FIND("縣",J54)+1,IF(FIND("區",J54)-FIND("縣",J54)&gt;3,FIND("鄉",J54)-FIND("縣",J54),FIND("區",J54)-FIND("縣",J54))),
MID(J54,FIND("縣",J54)+1,IF(FIND("鎮",J54)-FIND("縣",J54)&gt;3,FIND("鄉",J54)-FIND("縣",J54),FIND("鎮",J54)-FIND("縣",J54)))
),
MID(J54,FIND("縣",J54)+1,IF(FIND("鄉",J54)-FIND("縣",J54)&gt;3,FIND("區",J54)-FIND("縣",J54),FIND("鄉",J54)-FIND("縣",J54)))
),
IFERROR(
MID(J54,FIND("市",J54)+1,IF(FIND("縣",J54)-FIND("市",J54)&gt;3,FIND("鄉",J54)-FIND("市",J54),FIND("縣",J54)-FIND("市",J54))),
MID(J54,FIND("縣",J54)+1,IF(FIND("市",J54)-FIND("縣",J54)&gt;3,FIND("鄉",J54)-FIND("縣",J54),FIND("市",J54)-FIND("縣",J54)))
)))</f>
        <v/>
      </c>
      <c r="W54" s="21">
        <f>IFERROR(MID(J54,IFERROR(FIND("鄉",J54),IFERROR(FIND("鎮",J54),FIND("區",J54)))+1,LEN(J54)),IFERROR(MID(J54,FIND("市",J54)+1,LEN(J54)),MID(J54,FIND("縣",J54)+1,LEN(J54))))</f>
        <v/>
      </c>
      <c r="X54" s="22">
        <f>VLOOKUP(U54&amp;V54,部門對應!$B:$I,8,FALSE)</f>
        <v/>
      </c>
      <c r="Y54" s="22">
        <f>VLOOKUP(V54,區域表!A:B,2,FALSE)</f>
        <v/>
      </c>
      <c r="Z54" s="118">
        <f>IF(D54="FVC7", IF(COUNTIF(特殊門市清單!N:N, B54)=0, "FVC7", VLOOKUP(B54,特殊門市清單!N:T,7,FALSE)), IF(AA54="v","Peplink",""))</f>
        <v/>
      </c>
      <c r="AB54" s="109">
        <f>VLOOKUP(B54,門市主檔!A:B,2,FALSE)</f>
        <v/>
      </c>
      <c r="AC54" s="109" t="n"/>
    </row>
    <row r="55" ht="15" customHeight="1" s="140">
      <c r="A55" s="6" t="n">
        <v>54</v>
      </c>
      <c r="B55" s="6" t="inlineStr">
        <is>
          <t>D022</t>
        </is>
      </c>
      <c r="C55" s="17" t="inlineStr">
        <is>
          <t>三重溪尾店</t>
        </is>
      </c>
      <c r="D55" s="6" t="inlineStr">
        <is>
          <t>RC</t>
        </is>
      </c>
      <c r="E55" s="6" t="inlineStr">
        <is>
          <t>北二</t>
        </is>
      </c>
      <c r="F55" s="6" t="inlineStr">
        <is>
          <t>北二二部</t>
        </is>
      </c>
      <c r="G55" s="6" t="inlineStr">
        <is>
          <t>GB</t>
        </is>
      </c>
      <c r="H55" s="105" t="inlineStr">
        <is>
          <t>洪莙茹</t>
        </is>
      </c>
      <c r="I55" s="17" t="inlineStr">
        <is>
          <t>(02)22862694</t>
        </is>
      </c>
      <c r="J55" s="18" t="inlineStr">
        <is>
          <t>新北市三重區溪尾街192號</t>
        </is>
      </c>
      <c r="U55" s="20">
        <f>IFERROR(LEFT(J55,FIND("縣",J55)),IFERROR(LEFT(J55,FIND("市",J55)),J55))</f>
        <v/>
      </c>
      <c r="V55" s="21">
        <f>IFERROR(
IFERROR(
IFERROR(
MID(J55,FIND("市",J55)+1,IF(FIND("區",J55)-FIND("市",J55)&gt;3,FIND("鄉",J55)-FIND("市",J55),FIND("區",J55)-FIND("市",J55))),
MID(J55,FIND("市",J55)+1,IF(FIND("鎮",J55)-FIND("市",J55)&gt;3,FIND("鄉",J55)-FIND("市",J55),FIND("鎮",J55)-FIND("市",J55)))
),
MID(J55,FIND("市",J55)+1,IF(FIND("鄉",J55)-FIND("市",J55)&gt;3,FIND("區",J55)-FIND("市",J55),FIND("鄉",J55)-FIND("市",J55)))
),
IFERROR(
IFERROR(
IFERROR(
MID(J55,FIND("縣",J55)+1,IF(FIND("區",J55)-FIND("縣",J55)&gt;3,FIND("鄉",J55)-FIND("縣",J55),FIND("區",J55)-FIND("縣",J55))),
MID(J55,FIND("縣",J55)+1,IF(FIND("鎮",J55)-FIND("縣",J55)&gt;3,FIND("鄉",J55)-FIND("縣",J55),FIND("鎮",J55)-FIND("縣",J55)))
),
MID(J55,FIND("縣",J55)+1,IF(FIND("鄉",J55)-FIND("縣",J55)&gt;3,FIND("區",J55)-FIND("縣",J55),FIND("鄉",J55)-FIND("縣",J55)))
),
IFERROR(
MID(J55,FIND("市",J55)+1,IF(FIND("縣",J55)-FIND("市",J55)&gt;3,FIND("鄉",J55)-FIND("市",J55),FIND("縣",J55)-FIND("市",J55))),
MID(J55,FIND("縣",J55)+1,IF(FIND("市",J55)-FIND("縣",J55)&gt;3,FIND("鄉",J55)-FIND("縣",J55),FIND("市",J55)-FIND("縣",J55)))
)))</f>
        <v/>
      </c>
      <c r="W55" s="21">
        <f>IFERROR(MID(J55,IFERROR(FIND("鄉",J55),IFERROR(FIND("鎮",J55),FIND("區",J55)))+1,LEN(J55)),IFERROR(MID(J55,FIND("市",J55)+1,LEN(J55)),MID(J55,FIND("縣",J55)+1,LEN(J55))))</f>
        <v/>
      </c>
      <c r="X55" s="22">
        <f>VLOOKUP(U55&amp;V55,部門對應!$B:$I,8,FALSE)</f>
        <v/>
      </c>
      <c r="Y55" s="22">
        <f>VLOOKUP(V55,區域表!A:B,2,FALSE)</f>
        <v/>
      </c>
      <c r="Z55" s="118">
        <f>IF(D55="FVC7", IF(COUNTIF(特殊門市清單!N:N, B55)=0, "FVC7", VLOOKUP(B55,特殊門市清單!N:T,7,FALSE)), IF(AA55="v","Peplink",""))</f>
        <v/>
      </c>
      <c r="AB55" s="109">
        <f>VLOOKUP(B55,門市主檔!A:B,2,FALSE)</f>
        <v/>
      </c>
      <c r="AC55" s="109" t="n"/>
    </row>
    <row r="56" ht="15" customHeight="1" s="140">
      <c r="A56" s="6" t="n">
        <v>55</v>
      </c>
      <c r="B56" s="6" t="inlineStr">
        <is>
          <t>D057</t>
        </is>
      </c>
      <c r="C56" s="17" t="inlineStr">
        <is>
          <t>北縣溪尾二店</t>
        </is>
      </c>
      <c r="D56" s="6" t="inlineStr">
        <is>
          <t>FCA</t>
        </is>
      </c>
      <c r="E56" s="6" t="inlineStr">
        <is>
          <t>北二</t>
        </is>
      </c>
      <c r="F56" s="6" t="inlineStr">
        <is>
          <t>北二二部</t>
        </is>
      </c>
      <c r="G56" s="6" t="inlineStr">
        <is>
          <t>GB</t>
        </is>
      </c>
      <c r="H56" s="105" t="inlineStr">
        <is>
          <t>洪莙茹</t>
        </is>
      </c>
      <c r="I56" s="17" t="inlineStr">
        <is>
          <t>(02)22873930</t>
        </is>
      </c>
      <c r="J56" s="18" t="inlineStr">
        <is>
          <t>新北市三重區溪尾街122號</t>
        </is>
      </c>
      <c r="U56" s="20">
        <f>IFERROR(LEFT(J56,FIND("縣",J56)),IFERROR(LEFT(J56,FIND("市",J56)),J56))</f>
        <v/>
      </c>
      <c r="V56" s="21">
        <f>IFERROR(
IFERROR(
IFERROR(
MID(J56,FIND("市",J56)+1,IF(FIND("區",J56)-FIND("市",J56)&gt;3,FIND("鄉",J56)-FIND("市",J56),FIND("區",J56)-FIND("市",J56))),
MID(J56,FIND("市",J56)+1,IF(FIND("鎮",J56)-FIND("市",J56)&gt;3,FIND("鄉",J56)-FIND("市",J56),FIND("鎮",J56)-FIND("市",J56)))
),
MID(J56,FIND("市",J56)+1,IF(FIND("鄉",J56)-FIND("市",J56)&gt;3,FIND("區",J56)-FIND("市",J56),FIND("鄉",J56)-FIND("市",J56)))
),
IFERROR(
IFERROR(
IFERROR(
MID(J56,FIND("縣",J56)+1,IF(FIND("區",J56)-FIND("縣",J56)&gt;3,FIND("鄉",J56)-FIND("縣",J56),FIND("區",J56)-FIND("縣",J56))),
MID(J56,FIND("縣",J56)+1,IF(FIND("鎮",J56)-FIND("縣",J56)&gt;3,FIND("鄉",J56)-FIND("縣",J56),FIND("鎮",J56)-FIND("縣",J56)))
),
MID(J56,FIND("縣",J56)+1,IF(FIND("鄉",J56)-FIND("縣",J56)&gt;3,FIND("區",J56)-FIND("縣",J56),FIND("鄉",J56)-FIND("縣",J56)))
),
IFERROR(
MID(J56,FIND("市",J56)+1,IF(FIND("縣",J56)-FIND("市",J56)&gt;3,FIND("鄉",J56)-FIND("市",J56),FIND("縣",J56)-FIND("市",J56))),
MID(J56,FIND("縣",J56)+1,IF(FIND("市",J56)-FIND("縣",J56)&gt;3,FIND("鄉",J56)-FIND("縣",J56),FIND("市",J56)-FIND("縣",J56)))
)))</f>
        <v/>
      </c>
      <c r="W56" s="21">
        <f>IFERROR(MID(J56,IFERROR(FIND("鄉",J56),IFERROR(FIND("鎮",J56),FIND("區",J56)))+1,LEN(J56)),IFERROR(MID(J56,FIND("市",J56)+1,LEN(J56)),MID(J56,FIND("縣",J56)+1,LEN(J56))))</f>
        <v/>
      </c>
      <c r="X56" s="22">
        <f>VLOOKUP(U56&amp;V56,部門對應!$B:$I,8,FALSE)</f>
        <v/>
      </c>
      <c r="Y56" s="22">
        <f>VLOOKUP(V56,區域表!A:B,2,FALSE)</f>
        <v/>
      </c>
      <c r="Z56" s="118">
        <f>IF(D56="FVC7", IF(COUNTIF(特殊門市清單!N:N, B56)=0, "FVC7", VLOOKUP(B56,特殊門市清單!N:T,7,FALSE)), IF(AA56="v","Peplink",""))</f>
        <v/>
      </c>
      <c r="AB56" s="109">
        <f>VLOOKUP(B56,門市主檔!A:B,2,FALSE)</f>
        <v/>
      </c>
      <c r="AC56" s="109" t="n"/>
    </row>
    <row r="57" ht="15" customHeight="1" s="140">
      <c r="A57" s="6" t="n">
        <v>56</v>
      </c>
      <c r="B57" s="6" t="inlineStr">
        <is>
          <t>D194</t>
        </is>
      </c>
      <c r="C57" s="17" t="inlineStr">
        <is>
          <t>北縣五華三店</t>
        </is>
      </c>
      <c r="D57" s="6" t="inlineStr">
        <is>
          <t>FCA</t>
        </is>
      </c>
      <c r="E57" s="6" t="inlineStr">
        <is>
          <t>北二</t>
        </is>
      </c>
      <c r="F57" s="6" t="inlineStr">
        <is>
          <t>北二二部</t>
        </is>
      </c>
      <c r="G57" s="6" t="inlineStr">
        <is>
          <t>GB</t>
        </is>
      </c>
      <c r="H57" s="105" t="inlineStr">
        <is>
          <t>洪莙茹</t>
        </is>
      </c>
      <c r="I57" s="17" t="inlineStr">
        <is>
          <t>(02)29871152</t>
        </is>
      </c>
      <c r="J57" s="18" t="inlineStr">
        <is>
          <t>新北市三重區五華街60號</t>
        </is>
      </c>
      <c r="U57" s="20">
        <f>IFERROR(LEFT(J57,FIND("縣",J57)),IFERROR(LEFT(J57,FIND("市",J57)),J57))</f>
        <v/>
      </c>
      <c r="V57" s="21">
        <f>IFERROR(
IFERROR(
IFERROR(
MID(J57,FIND("市",J57)+1,IF(FIND("區",J57)-FIND("市",J57)&gt;3,FIND("鄉",J57)-FIND("市",J57),FIND("區",J57)-FIND("市",J57))),
MID(J57,FIND("市",J57)+1,IF(FIND("鎮",J57)-FIND("市",J57)&gt;3,FIND("鄉",J57)-FIND("市",J57),FIND("鎮",J57)-FIND("市",J57)))
),
MID(J57,FIND("市",J57)+1,IF(FIND("鄉",J57)-FIND("市",J57)&gt;3,FIND("區",J57)-FIND("市",J57),FIND("鄉",J57)-FIND("市",J57)))
),
IFERROR(
IFERROR(
IFERROR(
MID(J57,FIND("縣",J57)+1,IF(FIND("區",J57)-FIND("縣",J57)&gt;3,FIND("鄉",J57)-FIND("縣",J57),FIND("區",J57)-FIND("縣",J57))),
MID(J57,FIND("縣",J57)+1,IF(FIND("鎮",J57)-FIND("縣",J57)&gt;3,FIND("鄉",J57)-FIND("縣",J57),FIND("鎮",J57)-FIND("縣",J57)))
),
MID(J57,FIND("縣",J57)+1,IF(FIND("鄉",J57)-FIND("縣",J57)&gt;3,FIND("區",J57)-FIND("縣",J57),FIND("鄉",J57)-FIND("縣",J57)))
),
IFERROR(
MID(J57,FIND("市",J57)+1,IF(FIND("縣",J57)-FIND("市",J57)&gt;3,FIND("鄉",J57)-FIND("市",J57),FIND("縣",J57)-FIND("市",J57))),
MID(J57,FIND("縣",J57)+1,IF(FIND("市",J57)-FIND("縣",J57)&gt;3,FIND("鄉",J57)-FIND("縣",J57),FIND("市",J57)-FIND("縣",J57)))
)))</f>
        <v/>
      </c>
      <c r="W57" s="21">
        <f>IFERROR(MID(J57,IFERROR(FIND("鄉",J57),IFERROR(FIND("鎮",J57),FIND("區",J57)))+1,LEN(J57)),IFERROR(MID(J57,FIND("市",J57)+1,LEN(J57)),MID(J57,FIND("縣",J57)+1,LEN(J57))))</f>
        <v/>
      </c>
      <c r="X57" s="22">
        <f>VLOOKUP(U57&amp;V57,部門對應!$B:$I,8,FALSE)</f>
        <v/>
      </c>
      <c r="Y57" s="22">
        <f>VLOOKUP(V57,區域表!A:B,2,FALSE)</f>
        <v/>
      </c>
      <c r="Z57" s="118">
        <f>IF(D57="FVC7", IF(COUNTIF(特殊門市清單!N:N, B57)=0, "FVC7", VLOOKUP(B57,特殊門市清單!N:T,7,FALSE)), IF(AA57="v","Peplink",""))</f>
        <v/>
      </c>
      <c r="AB57" s="109">
        <f>VLOOKUP(B57,門市主檔!A:B,2,FALSE)</f>
        <v/>
      </c>
      <c r="AC57" s="109" t="n"/>
    </row>
    <row r="58" ht="15" customHeight="1" s="140">
      <c r="A58" s="6" t="n">
        <v>57</v>
      </c>
      <c r="B58" s="6" t="inlineStr">
        <is>
          <t>D620</t>
        </is>
      </c>
      <c r="C58" s="17" t="inlineStr">
        <is>
          <t>北縣三愛三店</t>
        </is>
      </c>
      <c r="D58" s="6" t="inlineStr">
        <is>
          <t>RC</t>
        </is>
      </c>
      <c r="E58" s="6" t="inlineStr">
        <is>
          <t>北二</t>
        </is>
      </c>
      <c r="F58" s="6" t="inlineStr">
        <is>
          <t>北二二部</t>
        </is>
      </c>
      <c r="G58" s="6" t="inlineStr">
        <is>
          <t>GB</t>
        </is>
      </c>
      <c r="H58" s="105" t="inlineStr">
        <is>
          <t>洪莙茹</t>
        </is>
      </c>
      <c r="I58" s="17" t="inlineStr">
        <is>
          <t>(02)29714594</t>
        </is>
      </c>
      <c r="J58" s="18" t="inlineStr">
        <is>
          <t>新北市三重區仁愛街253號</t>
        </is>
      </c>
      <c r="U58" s="20">
        <f>IFERROR(LEFT(J58,FIND("縣",J58)),IFERROR(LEFT(J58,FIND("市",J58)),J58))</f>
        <v/>
      </c>
      <c r="V58" s="21">
        <f>IFERROR(
IFERROR(
IFERROR(
MID(J58,FIND("市",J58)+1,IF(FIND("區",J58)-FIND("市",J58)&gt;3,FIND("鄉",J58)-FIND("市",J58),FIND("區",J58)-FIND("市",J58))),
MID(J58,FIND("市",J58)+1,IF(FIND("鎮",J58)-FIND("市",J58)&gt;3,FIND("鄉",J58)-FIND("市",J58),FIND("鎮",J58)-FIND("市",J58)))
),
MID(J58,FIND("市",J58)+1,IF(FIND("鄉",J58)-FIND("市",J58)&gt;3,FIND("區",J58)-FIND("市",J58),FIND("鄉",J58)-FIND("市",J58)))
),
IFERROR(
IFERROR(
IFERROR(
MID(J58,FIND("縣",J58)+1,IF(FIND("區",J58)-FIND("縣",J58)&gt;3,FIND("鄉",J58)-FIND("縣",J58),FIND("區",J58)-FIND("縣",J58))),
MID(J58,FIND("縣",J58)+1,IF(FIND("鎮",J58)-FIND("縣",J58)&gt;3,FIND("鄉",J58)-FIND("縣",J58),FIND("鎮",J58)-FIND("縣",J58)))
),
MID(J58,FIND("縣",J58)+1,IF(FIND("鄉",J58)-FIND("縣",J58)&gt;3,FIND("區",J58)-FIND("縣",J58),FIND("鄉",J58)-FIND("縣",J58)))
),
IFERROR(
MID(J58,FIND("市",J58)+1,IF(FIND("縣",J58)-FIND("市",J58)&gt;3,FIND("鄉",J58)-FIND("市",J58),FIND("縣",J58)-FIND("市",J58))),
MID(J58,FIND("縣",J58)+1,IF(FIND("市",J58)-FIND("縣",J58)&gt;3,FIND("鄉",J58)-FIND("縣",J58),FIND("市",J58)-FIND("縣",J58)))
)))</f>
        <v/>
      </c>
      <c r="W58" s="21">
        <f>IFERROR(MID(J58,IFERROR(FIND("鄉",J58),IFERROR(FIND("鎮",J58),FIND("區",J58)))+1,LEN(J58)),IFERROR(MID(J58,FIND("市",J58)+1,LEN(J58)),MID(J58,FIND("縣",J58)+1,LEN(J58))))</f>
        <v/>
      </c>
      <c r="X58" s="22">
        <f>VLOOKUP(U58&amp;V58,部門對應!$B:$I,8,FALSE)</f>
        <v/>
      </c>
      <c r="Y58" s="22">
        <f>VLOOKUP(V58,區域表!A:B,2,FALSE)</f>
        <v/>
      </c>
      <c r="Z58" s="118">
        <f>IF(D58="FVC7", IF(COUNTIF(特殊門市清單!N:N, B58)=0, "FVC7", VLOOKUP(B58,特殊門市清單!N:T,7,FALSE)), IF(AA58="v","Peplink",""))</f>
        <v/>
      </c>
      <c r="AB58" s="109">
        <f>VLOOKUP(B58,門市主檔!A:B,2,FALSE)</f>
        <v/>
      </c>
      <c r="AC58" s="109" t="n"/>
    </row>
    <row r="59" ht="15" customHeight="1" s="140">
      <c r="A59" s="6" t="n">
        <v>58</v>
      </c>
      <c r="B59" s="6" t="n">
        <v>2303</v>
      </c>
      <c r="C59" s="17" t="inlineStr">
        <is>
          <t>三重三和夜市</t>
        </is>
      </c>
      <c r="D59" s="6" t="inlineStr">
        <is>
          <t>FCB</t>
        </is>
      </c>
      <c r="E59" s="6" t="inlineStr">
        <is>
          <t>北二</t>
        </is>
      </c>
      <c r="F59" s="6" t="inlineStr">
        <is>
          <t>北二二部</t>
        </is>
      </c>
      <c r="G59" s="6" t="inlineStr">
        <is>
          <t>GC</t>
        </is>
      </c>
      <c r="H59" s="105" t="inlineStr">
        <is>
          <t>周于騰</t>
        </is>
      </c>
      <c r="I59" s="17" t="inlineStr">
        <is>
          <t>(02)29701591</t>
        </is>
      </c>
      <c r="J59" s="18" t="inlineStr">
        <is>
          <t>新北市三重區中央北路132號</t>
        </is>
      </c>
      <c r="U59" s="20">
        <f>IFERROR(LEFT(J59,FIND("縣",J59)),IFERROR(LEFT(J59,FIND("市",J59)),J59))</f>
        <v/>
      </c>
      <c r="V59" s="21">
        <f>IFERROR(
IFERROR(
IFERROR(
MID(J59,FIND("市",J59)+1,IF(FIND("區",J59)-FIND("市",J59)&gt;3,FIND("鄉",J59)-FIND("市",J59),FIND("區",J59)-FIND("市",J59))),
MID(J59,FIND("市",J59)+1,IF(FIND("鎮",J59)-FIND("市",J59)&gt;3,FIND("鄉",J59)-FIND("市",J59),FIND("鎮",J59)-FIND("市",J59)))
),
MID(J59,FIND("市",J59)+1,IF(FIND("鄉",J59)-FIND("市",J59)&gt;3,FIND("區",J59)-FIND("市",J59),FIND("鄉",J59)-FIND("市",J59)))
),
IFERROR(
IFERROR(
IFERROR(
MID(J59,FIND("縣",J59)+1,IF(FIND("區",J59)-FIND("縣",J59)&gt;3,FIND("鄉",J59)-FIND("縣",J59),FIND("區",J59)-FIND("縣",J59))),
MID(J59,FIND("縣",J59)+1,IF(FIND("鎮",J59)-FIND("縣",J59)&gt;3,FIND("鄉",J59)-FIND("縣",J59),FIND("鎮",J59)-FIND("縣",J59)))
),
MID(J59,FIND("縣",J59)+1,IF(FIND("鄉",J59)-FIND("縣",J59)&gt;3,FIND("區",J59)-FIND("縣",J59),FIND("鄉",J59)-FIND("縣",J59)))
),
IFERROR(
MID(J59,FIND("市",J59)+1,IF(FIND("縣",J59)-FIND("市",J59)&gt;3,FIND("鄉",J59)-FIND("市",J59),FIND("縣",J59)-FIND("市",J59))),
MID(J59,FIND("縣",J59)+1,IF(FIND("市",J59)-FIND("縣",J59)&gt;3,FIND("鄉",J59)-FIND("縣",J59),FIND("市",J59)-FIND("縣",J59)))
)))</f>
        <v/>
      </c>
      <c r="W59" s="21">
        <f>IFERROR(MID(J59,IFERROR(FIND("鄉",J59),IFERROR(FIND("鎮",J59),FIND("區",J59)))+1,LEN(J59)),IFERROR(MID(J59,FIND("市",J59)+1,LEN(J59)),MID(J59,FIND("縣",J59)+1,LEN(J59))))</f>
        <v/>
      </c>
      <c r="X59" s="22">
        <f>VLOOKUP(U59&amp;V59,部門對應!$B:$I,8,FALSE)</f>
        <v/>
      </c>
      <c r="Y59" s="22">
        <f>VLOOKUP(V59,區域表!A:B,2,FALSE)</f>
        <v/>
      </c>
      <c r="Z59" s="118">
        <f>IF(D59="FVC7", IF(COUNTIF(特殊門市清單!N:N, B59)=0, "FVC7", VLOOKUP(B59,特殊門市清單!N:T,7,FALSE)), IF(AA59="v","Peplink",""))</f>
        <v/>
      </c>
      <c r="AB59" s="109">
        <f>VLOOKUP(B59,門市主檔!A:B,2,FALSE)</f>
        <v/>
      </c>
      <c r="AC59" s="109" t="n"/>
    </row>
    <row r="60" ht="15" customHeight="1" s="140">
      <c r="A60" s="6" t="n">
        <v>59</v>
      </c>
      <c r="B60" s="6" t="n">
        <v>3623</v>
      </c>
      <c r="C60" s="17" t="inlineStr">
        <is>
          <t>三重自強店</t>
        </is>
      </c>
      <c r="D60" s="6" t="inlineStr">
        <is>
          <t>RC</t>
        </is>
      </c>
      <c r="E60" s="6" t="inlineStr">
        <is>
          <t>北二</t>
        </is>
      </c>
      <c r="F60" s="6" t="inlineStr">
        <is>
          <t>北二二部</t>
        </is>
      </c>
      <c r="G60" s="6" t="inlineStr">
        <is>
          <t>GC</t>
        </is>
      </c>
      <c r="H60" s="105" t="inlineStr">
        <is>
          <t>周于騰</t>
        </is>
      </c>
      <c r="I60" s="17" t="inlineStr">
        <is>
          <t>(02)89856440</t>
        </is>
      </c>
      <c r="J60" s="18" t="inlineStr">
        <is>
          <t>新北市三重區自強路二段74巷1號及特76號</t>
        </is>
      </c>
      <c r="U60" s="20">
        <f>IFERROR(LEFT(J60,FIND("縣",J60)),IFERROR(LEFT(J60,FIND("市",J60)),J60))</f>
        <v/>
      </c>
      <c r="V60" s="21">
        <f>IFERROR(
IFERROR(
IFERROR(
MID(J60,FIND("市",J60)+1,IF(FIND("區",J60)-FIND("市",J60)&gt;3,FIND("鄉",J60)-FIND("市",J60),FIND("區",J60)-FIND("市",J60))),
MID(J60,FIND("市",J60)+1,IF(FIND("鎮",J60)-FIND("市",J60)&gt;3,FIND("鄉",J60)-FIND("市",J60),FIND("鎮",J60)-FIND("市",J60)))
),
MID(J60,FIND("市",J60)+1,IF(FIND("鄉",J60)-FIND("市",J60)&gt;3,FIND("區",J60)-FIND("市",J60),FIND("鄉",J60)-FIND("市",J60)))
),
IFERROR(
IFERROR(
IFERROR(
MID(J60,FIND("縣",J60)+1,IF(FIND("區",J60)-FIND("縣",J60)&gt;3,FIND("鄉",J60)-FIND("縣",J60),FIND("區",J60)-FIND("縣",J60))),
MID(J60,FIND("縣",J60)+1,IF(FIND("鎮",J60)-FIND("縣",J60)&gt;3,FIND("鄉",J60)-FIND("縣",J60),FIND("鎮",J60)-FIND("縣",J60)))
),
MID(J60,FIND("縣",J60)+1,IF(FIND("鄉",J60)-FIND("縣",J60)&gt;3,FIND("區",J60)-FIND("縣",J60),FIND("鄉",J60)-FIND("縣",J60)))
),
IFERROR(
MID(J60,FIND("市",J60)+1,IF(FIND("縣",J60)-FIND("市",J60)&gt;3,FIND("鄉",J60)-FIND("市",J60),FIND("縣",J60)-FIND("市",J60))),
MID(J60,FIND("縣",J60)+1,IF(FIND("市",J60)-FIND("縣",J60)&gt;3,FIND("鄉",J60)-FIND("縣",J60),FIND("市",J60)-FIND("縣",J60)))
)))</f>
        <v/>
      </c>
      <c r="W60" s="21">
        <f>IFERROR(MID(J60,IFERROR(FIND("鄉",J60),IFERROR(FIND("鎮",J60),FIND("區",J60)))+1,LEN(J60)),IFERROR(MID(J60,FIND("市",J60)+1,LEN(J60)),MID(J60,FIND("縣",J60)+1,LEN(J60))))</f>
        <v/>
      </c>
      <c r="X60" s="22">
        <f>VLOOKUP(U60&amp;V60,部門對應!$B:$I,8,FALSE)</f>
        <v/>
      </c>
      <c r="Y60" s="22">
        <f>VLOOKUP(V60,區域表!A:B,2,FALSE)</f>
        <v/>
      </c>
      <c r="Z60" s="118">
        <f>IF(D60="FVC7", IF(COUNTIF(特殊門市清單!N:N, B60)=0, "FVC7", VLOOKUP(B60,特殊門市清單!N:T,7,FALSE)), IF(AA60="v","Peplink",""))</f>
        <v/>
      </c>
      <c r="AB60" s="109">
        <f>VLOOKUP(B60,門市主檔!A:B,2,FALSE)</f>
        <v/>
      </c>
      <c r="AC60" s="109" t="n"/>
    </row>
    <row r="61" ht="15" customHeight="1" s="140">
      <c r="A61" s="6" t="n">
        <v>60</v>
      </c>
      <c r="B61" s="6" t="n">
        <v>4155</v>
      </c>
      <c r="C61" s="17" t="inlineStr">
        <is>
          <t>三重穀保店</t>
        </is>
      </c>
      <c r="D61" s="6" t="inlineStr">
        <is>
          <t>RC</t>
        </is>
      </c>
      <c r="E61" s="6" t="inlineStr">
        <is>
          <t>北二</t>
        </is>
      </c>
      <c r="F61" s="6" t="inlineStr">
        <is>
          <t>北二二部</t>
        </is>
      </c>
      <c r="G61" s="6" t="inlineStr">
        <is>
          <t>GC</t>
        </is>
      </c>
      <c r="H61" s="105" t="inlineStr">
        <is>
          <t>周于騰</t>
        </is>
      </c>
      <c r="I61" s="17" t="inlineStr">
        <is>
          <t>(02)89785492</t>
        </is>
      </c>
      <c r="J61" s="18" t="inlineStr">
        <is>
          <t>新北市三重區中正北路415號及417號1樓全部</t>
        </is>
      </c>
      <c r="U61" s="20">
        <f>IFERROR(LEFT(J61,FIND("縣",J61)),IFERROR(LEFT(J61,FIND("市",J61)),J61))</f>
        <v/>
      </c>
      <c r="V61" s="21">
        <f>IFERROR(
IFERROR(
IFERROR(
MID(J61,FIND("市",J61)+1,IF(FIND("區",J61)-FIND("市",J61)&gt;3,FIND("鄉",J61)-FIND("市",J61),FIND("區",J61)-FIND("市",J61))),
MID(J61,FIND("市",J61)+1,IF(FIND("鎮",J61)-FIND("市",J61)&gt;3,FIND("鄉",J61)-FIND("市",J61),FIND("鎮",J61)-FIND("市",J61)))
),
MID(J61,FIND("市",J61)+1,IF(FIND("鄉",J61)-FIND("市",J61)&gt;3,FIND("區",J61)-FIND("市",J61),FIND("鄉",J61)-FIND("市",J61)))
),
IFERROR(
IFERROR(
IFERROR(
MID(J61,FIND("縣",J61)+1,IF(FIND("區",J61)-FIND("縣",J61)&gt;3,FIND("鄉",J61)-FIND("縣",J61),FIND("區",J61)-FIND("縣",J61))),
MID(J61,FIND("縣",J61)+1,IF(FIND("鎮",J61)-FIND("縣",J61)&gt;3,FIND("鄉",J61)-FIND("縣",J61),FIND("鎮",J61)-FIND("縣",J61)))
),
MID(J61,FIND("縣",J61)+1,IF(FIND("鄉",J61)-FIND("縣",J61)&gt;3,FIND("區",J61)-FIND("縣",J61),FIND("鄉",J61)-FIND("縣",J61)))
),
IFERROR(
MID(J61,FIND("市",J61)+1,IF(FIND("縣",J61)-FIND("市",J61)&gt;3,FIND("鄉",J61)-FIND("市",J61),FIND("縣",J61)-FIND("市",J61))),
MID(J61,FIND("縣",J61)+1,IF(FIND("市",J61)-FIND("縣",J61)&gt;3,FIND("鄉",J61)-FIND("縣",J61),FIND("市",J61)-FIND("縣",J61)))
)))</f>
        <v/>
      </c>
      <c r="W61" s="21">
        <f>IFERROR(MID(J61,IFERROR(FIND("鄉",J61),IFERROR(FIND("鎮",J61),FIND("區",J61)))+1,LEN(J61)),IFERROR(MID(J61,FIND("市",J61)+1,LEN(J61)),MID(J61,FIND("縣",J61)+1,LEN(J61))))</f>
        <v/>
      </c>
      <c r="X61" s="22">
        <f>VLOOKUP(U61&amp;V61,部門對應!$B:$I,8,FALSE)</f>
        <v/>
      </c>
      <c r="Y61" s="22">
        <f>VLOOKUP(V61,區域表!A:B,2,FALSE)</f>
        <v/>
      </c>
      <c r="Z61" s="118">
        <f>IF(D61="FVC7", IF(COUNTIF(特殊門市清單!N:N, B61)=0, "FVC7", VLOOKUP(B61,特殊門市清單!N:T,7,FALSE)), IF(AA61="v","Peplink",""))</f>
        <v/>
      </c>
      <c r="AB61" s="109">
        <f>VLOOKUP(B61,門市主檔!A:B,2,FALSE)</f>
        <v/>
      </c>
      <c r="AC61" s="109" t="n"/>
    </row>
    <row r="62" ht="15" customHeight="1" s="140">
      <c r="A62" s="6" t="n">
        <v>61</v>
      </c>
      <c r="B62" s="6" t="n">
        <v>4352</v>
      </c>
      <c r="C62" s="17" t="inlineStr">
        <is>
          <t>三重公園店</t>
        </is>
      </c>
      <c r="D62" s="6" t="inlineStr">
        <is>
          <t>FCA</t>
        </is>
      </c>
      <c r="E62" s="6" t="inlineStr">
        <is>
          <t>北二</t>
        </is>
      </c>
      <c r="F62" s="6" t="inlineStr">
        <is>
          <t>北二二部</t>
        </is>
      </c>
      <c r="G62" s="6" t="inlineStr">
        <is>
          <t>GC</t>
        </is>
      </c>
      <c r="H62" s="105" t="inlineStr">
        <is>
          <t>周于騰</t>
        </is>
      </c>
      <c r="I62" s="17" t="inlineStr">
        <is>
          <t>(02)89781885</t>
        </is>
      </c>
      <c r="J62" s="18" t="inlineStr">
        <is>
          <t>新北市三重區仁興街28巷44、46號</t>
        </is>
      </c>
      <c r="U62" s="20">
        <f>IFERROR(LEFT(J62,FIND("縣",J62)),IFERROR(LEFT(J62,FIND("市",J62)),J62))</f>
        <v/>
      </c>
      <c r="V62" s="21">
        <f>IFERROR(
IFERROR(
IFERROR(
MID(J62,FIND("市",J62)+1,IF(FIND("區",J62)-FIND("市",J62)&gt;3,FIND("鄉",J62)-FIND("市",J62),FIND("區",J62)-FIND("市",J62))),
MID(J62,FIND("市",J62)+1,IF(FIND("鎮",J62)-FIND("市",J62)&gt;3,FIND("鄉",J62)-FIND("市",J62),FIND("鎮",J62)-FIND("市",J62)))
),
MID(J62,FIND("市",J62)+1,IF(FIND("鄉",J62)-FIND("市",J62)&gt;3,FIND("區",J62)-FIND("市",J62),FIND("鄉",J62)-FIND("市",J62)))
),
IFERROR(
IFERROR(
IFERROR(
MID(J62,FIND("縣",J62)+1,IF(FIND("區",J62)-FIND("縣",J62)&gt;3,FIND("鄉",J62)-FIND("縣",J62),FIND("區",J62)-FIND("縣",J62))),
MID(J62,FIND("縣",J62)+1,IF(FIND("鎮",J62)-FIND("縣",J62)&gt;3,FIND("鄉",J62)-FIND("縣",J62),FIND("鎮",J62)-FIND("縣",J62)))
),
MID(J62,FIND("縣",J62)+1,IF(FIND("鄉",J62)-FIND("縣",J62)&gt;3,FIND("區",J62)-FIND("縣",J62),FIND("鄉",J62)-FIND("縣",J62)))
),
IFERROR(
MID(J62,FIND("市",J62)+1,IF(FIND("縣",J62)-FIND("市",J62)&gt;3,FIND("鄉",J62)-FIND("市",J62),FIND("縣",J62)-FIND("市",J62))),
MID(J62,FIND("縣",J62)+1,IF(FIND("市",J62)-FIND("縣",J62)&gt;3,FIND("鄉",J62)-FIND("縣",J62),FIND("市",J62)-FIND("縣",J62)))
)))</f>
        <v/>
      </c>
      <c r="W62" s="21">
        <f>IFERROR(MID(J62,IFERROR(FIND("鄉",J62),IFERROR(FIND("鎮",J62),FIND("區",J62)))+1,LEN(J62)),IFERROR(MID(J62,FIND("市",J62)+1,LEN(J62)),MID(J62,FIND("縣",J62)+1,LEN(J62))))</f>
        <v/>
      </c>
      <c r="X62" s="22">
        <f>VLOOKUP(U62&amp;V62,部門對應!$B:$I,8,FALSE)</f>
        <v/>
      </c>
      <c r="Y62" s="22">
        <f>VLOOKUP(V62,區域表!A:B,2,FALSE)</f>
        <v/>
      </c>
      <c r="Z62" s="118">
        <f>IF(D62="FVC7", IF(COUNTIF(特殊門市清單!N:N, B62)=0, "FVC7", VLOOKUP(B62,特殊門市清單!N:T,7,FALSE)), IF(AA62="v","Peplink",""))</f>
        <v/>
      </c>
      <c r="AB62" s="109">
        <f>VLOOKUP(B62,門市主檔!A:B,2,FALSE)</f>
        <v/>
      </c>
      <c r="AC62" s="109" t="n"/>
    </row>
    <row r="63" ht="15" customHeight="1" s="140">
      <c r="A63" s="6" t="n">
        <v>62</v>
      </c>
      <c r="B63" s="6" t="n">
        <v>4388</v>
      </c>
      <c r="C63" s="17" t="inlineStr">
        <is>
          <t>三重薔薇店</t>
        </is>
      </c>
      <c r="D63" s="6" t="inlineStr">
        <is>
          <t>RC</t>
        </is>
      </c>
      <c r="E63" s="6" t="inlineStr">
        <is>
          <t>北二</t>
        </is>
      </c>
      <c r="F63" s="6" t="inlineStr">
        <is>
          <t>北二二部</t>
        </is>
      </c>
      <c r="G63" s="6" t="inlineStr">
        <is>
          <t>GC</t>
        </is>
      </c>
      <c r="H63" s="105" t="inlineStr">
        <is>
          <t>周于騰</t>
        </is>
      </c>
      <c r="I63" s="17" t="inlineStr">
        <is>
          <t>(02)89780978</t>
        </is>
      </c>
      <c r="J63" s="18" t="inlineStr">
        <is>
          <t>新北市三重區後竹圍街177+179號</t>
        </is>
      </c>
      <c r="U63" s="20">
        <f>IFERROR(LEFT(J63,FIND("縣",J63)),IFERROR(LEFT(J63,FIND("市",J63)),J63))</f>
        <v/>
      </c>
      <c r="V63" s="21">
        <f>IFERROR(
IFERROR(
IFERROR(
MID(J63,FIND("市",J63)+1,IF(FIND("區",J63)-FIND("市",J63)&gt;3,FIND("鄉",J63)-FIND("市",J63),FIND("區",J63)-FIND("市",J63))),
MID(J63,FIND("市",J63)+1,IF(FIND("鎮",J63)-FIND("市",J63)&gt;3,FIND("鄉",J63)-FIND("市",J63),FIND("鎮",J63)-FIND("市",J63)))
),
MID(J63,FIND("市",J63)+1,IF(FIND("鄉",J63)-FIND("市",J63)&gt;3,FIND("區",J63)-FIND("市",J63),FIND("鄉",J63)-FIND("市",J63)))
),
IFERROR(
IFERROR(
IFERROR(
MID(J63,FIND("縣",J63)+1,IF(FIND("區",J63)-FIND("縣",J63)&gt;3,FIND("鄉",J63)-FIND("縣",J63),FIND("區",J63)-FIND("縣",J63))),
MID(J63,FIND("縣",J63)+1,IF(FIND("鎮",J63)-FIND("縣",J63)&gt;3,FIND("鄉",J63)-FIND("縣",J63),FIND("鎮",J63)-FIND("縣",J63)))
),
MID(J63,FIND("縣",J63)+1,IF(FIND("鄉",J63)-FIND("縣",J63)&gt;3,FIND("區",J63)-FIND("縣",J63),FIND("鄉",J63)-FIND("縣",J63)))
),
IFERROR(
MID(J63,FIND("市",J63)+1,IF(FIND("縣",J63)-FIND("市",J63)&gt;3,FIND("鄉",J63)-FIND("市",J63),FIND("縣",J63)-FIND("市",J63))),
MID(J63,FIND("縣",J63)+1,IF(FIND("市",J63)-FIND("縣",J63)&gt;3,FIND("鄉",J63)-FIND("縣",J63),FIND("市",J63)-FIND("縣",J63)))
)))</f>
        <v/>
      </c>
      <c r="W63" s="21">
        <f>IFERROR(MID(J63,IFERROR(FIND("鄉",J63),IFERROR(FIND("鎮",J63),FIND("區",J63)))+1,LEN(J63)),IFERROR(MID(J63,FIND("市",J63)+1,LEN(J63)),MID(J63,FIND("縣",J63)+1,LEN(J63))))</f>
        <v/>
      </c>
      <c r="X63" s="22">
        <f>VLOOKUP(U63&amp;V63,部門對應!$B:$I,8,FALSE)</f>
        <v/>
      </c>
      <c r="Y63" s="22">
        <f>VLOOKUP(V63,區域表!A:B,2,FALSE)</f>
        <v/>
      </c>
      <c r="Z63" s="118">
        <f>IF(D63="FVC7", IF(COUNTIF(特殊門市清單!N:N, B63)=0, "FVC7", VLOOKUP(B63,特殊門市清單!N:T,7,FALSE)), IF(AA63="v","Peplink",""))</f>
        <v/>
      </c>
      <c r="AB63" s="109">
        <f>VLOOKUP(B63,門市主檔!A:B,2,FALSE)</f>
        <v/>
      </c>
      <c r="AC63" s="109" t="n"/>
    </row>
    <row r="64" ht="15" customHeight="1" s="140">
      <c r="A64" s="6" t="n">
        <v>63</v>
      </c>
      <c r="B64" s="6" t="n">
        <v>4397</v>
      </c>
      <c r="C64" s="17" t="inlineStr">
        <is>
          <t>三重仁旺店</t>
        </is>
      </c>
      <c r="D64" s="6" t="inlineStr">
        <is>
          <t>FCB</t>
        </is>
      </c>
      <c r="E64" s="6" t="inlineStr">
        <is>
          <t>北二</t>
        </is>
      </c>
      <c r="F64" s="6" t="inlineStr">
        <is>
          <t>北二二部</t>
        </is>
      </c>
      <c r="G64" s="6" t="inlineStr">
        <is>
          <t>GC</t>
        </is>
      </c>
      <c r="H64" s="105" t="inlineStr">
        <is>
          <t>周于騰</t>
        </is>
      </c>
      <c r="I64" s="17" t="inlineStr">
        <is>
          <t>(02)89796017</t>
        </is>
      </c>
      <c r="J64" s="18" t="inlineStr">
        <is>
          <t>新北市三重區仁愛街72號一樓</t>
        </is>
      </c>
      <c r="U64" s="20">
        <f>IFERROR(LEFT(J64,FIND("縣",J64)),IFERROR(LEFT(J64,FIND("市",J64)),J64))</f>
        <v/>
      </c>
      <c r="V64" s="21">
        <f>IFERROR(
IFERROR(
IFERROR(
MID(J64,FIND("市",J64)+1,IF(FIND("區",J64)-FIND("市",J64)&gt;3,FIND("鄉",J64)-FIND("市",J64),FIND("區",J64)-FIND("市",J64))),
MID(J64,FIND("市",J64)+1,IF(FIND("鎮",J64)-FIND("市",J64)&gt;3,FIND("鄉",J64)-FIND("市",J64),FIND("鎮",J64)-FIND("市",J64)))
),
MID(J64,FIND("市",J64)+1,IF(FIND("鄉",J64)-FIND("市",J64)&gt;3,FIND("區",J64)-FIND("市",J64),FIND("鄉",J64)-FIND("市",J64)))
),
IFERROR(
IFERROR(
IFERROR(
MID(J64,FIND("縣",J64)+1,IF(FIND("區",J64)-FIND("縣",J64)&gt;3,FIND("鄉",J64)-FIND("縣",J64),FIND("區",J64)-FIND("縣",J64))),
MID(J64,FIND("縣",J64)+1,IF(FIND("鎮",J64)-FIND("縣",J64)&gt;3,FIND("鄉",J64)-FIND("縣",J64),FIND("鎮",J64)-FIND("縣",J64)))
),
MID(J64,FIND("縣",J64)+1,IF(FIND("鄉",J64)-FIND("縣",J64)&gt;3,FIND("區",J64)-FIND("縣",J64),FIND("鄉",J64)-FIND("縣",J64)))
),
IFERROR(
MID(J64,FIND("市",J64)+1,IF(FIND("縣",J64)-FIND("市",J64)&gt;3,FIND("鄉",J64)-FIND("市",J64),FIND("縣",J64)-FIND("市",J64))),
MID(J64,FIND("縣",J64)+1,IF(FIND("市",J64)-FIND("縣",J64)&gt;3,FIND("鄉",J64)-FIND("縣",J64),FIND("市",J64)-FIND("縣",J64)))
)))</f>
        <v/>
      </c>
      <c r="W64" s="21">
        <f>IFERROR(MID(J64,IFERROR(FIND("鄉",J64),IFERROR(FIND("鎮",J64),FIND("區",J64)))+1,LEN(J64)),IFERROR(MID(J64,FIND("市",J64)+1,LEN(J64)),MID(J64,FIND("縣",J64)+1,LEN(J64))))</f>
        <v/>
      </c>
      <c r="X64" s="22">
        <f>VLOOKUP(U64&amp;V64,部門對應!$B:$I,8,FALSE)</f>
        <v/>
      </c>
      <c r="Y64" s="22">
        <f>VLOOKUP(V64,區域表!A:B,2,FALSE)</f>
        <v/>
      </c>
      <c r="Z64" s="118">
        <f>IF(D64="FVC7", IF(COUNTIF(特殊門市清單!N:N, B64)=0, "FVC7", VLOOKUP(B64,特殊門市清單!N:T,7,FALSE)), IF(AA64="v","Peplink",""))</f>
        <v/>
      </c>
      <c r="AB64" s="109">
        <f>VLOOKUP(B64,門市主檔!A:B,2,FALSE)</f>
        <v/>
      </c>
      <c r="AC64" s="109" t="n"/>
    </row>
    <row r="65" ht="15" customHeight="1" s="140">
      <c r="A65" s="6" t="n">
        <v>64</v>
      </c>
      <c r="B65" s="6" t="n">
        <v>4652</v>
      </c>
      <c r="C65" s="17" t="inlineStr">
        <is>
          <t>三重天富店</t>
        </is>
      </c>
      <c r="D65" s="6" t="inlineStr">
        <is>
          <t>FCA</t>
        </is>
      </c>
      <c r="E65" s="6" t="inlineStr">
        <is>
          <t>北二</t>
        </is>
      </c>
      <c r="F65" s="6" t="inlineStr">
        <is>
          <t>北二二部</t>
        </is>
      </c>
      <c r="G65" s="6" t="inlineStr">
        <is>
          <t>GC</t>
        </is>
      </c>
      <c r="H65" s="105" t="inlineStr">
        <is>
          <t>周于騰</t>
        </is>
      </c>
      <c r="I65" s="17" t="inlineStr">
        <is>
          <t>(02)29880656</t>
        </is>
      </c>
      <c r="J65" s="18" t="inlineStr">
        <is>
          <t>新北市三重區中正北路278、280及282號</t>
        </is>
      </c>
      <c r="U65" s="20">
        <f>IFERROR(LEFT(J65,FIND("縣",J65)),IFERROR(LEFT(J65,FIND("市",J65)),J65))</f>
        <v/>
      </c>
      <c r="V65" s="21">
        <f>IFERROR(
IFERROR(
IFERROR(
MID(J65,FIND("市",J65)+1,IF(FIND("區",J65)-FIND("市",J65)&gt;3,FIND("鄉",J65)-FIND("市",J65),FIND("區",J65)-FIND("市",J65))),
MID(J65,FIND("市",J65)+1,IF(FIND("鎮",J65)-FIND("市",J65)&gt;3,FIND("鄉",J65)-FIND("市",J65),FIND("鎮",J65)-FIND("市",J65)))
),
MID(J65,FIND("市",J65)+1,IF(FIND("鄉",J65)-FIND("市",J65)&gt;3,FIND("區",J65)-FIND("市",J65),FIND("鄉",J65)-FIND("市",J65)))
),
IFERROR(
IFERROR(
IFERROR(
MID(J65,FIND("縣",J65)+1,IF(FIND("區",J65)-FIND("縣",J65)&gt;3,FIND("鄉",J65)-FIND("縣",J65),FIND("區",J65)-FIND("縣",J65))),
MID(J65,FIND("縣",J65)+1,IF(FIND("鎮",J65)-FIND("縣",J65)&gt;3,FIND("鄉",J65)-FIND("縣",J65),FIND("鎮",J65)-FIND("縣",J65)))
),
MID(J65,FIND("縣",J65)+1,IF(FIND("鄉",J65)-FIND("縣",J65)&gt;3,FIND("區",J65)-FIND("縣",J65),FIND("鄉",J65)-FIND("縣",J65)))
),
IFERROR(
MID(J65,FIND("市",J65)+1,IF(FIND("縣",J65)-FIND("市",J65)&gt;3,FIND("鄉",J65)-FIND("市",J65),FIND("縣",J65)-FIND("市",J65))),
MID(J65,FIND("縣",J65)+1,IF(FIND("市",J65)-FIND("縣",J65)&gt;3,FIND("鄉",J65)-FIND("縣",J65),FIND("市",J65)-FIND("縣",J65)))
)))</f>
        <v/>
      </c>
      <c r="W65" s="21">
        <f>IFERROR(MID(J65,IFERROR(FIND("鄉",J65),IFERROR(FIND("鎮",J65),FIND("區",J65)))+1,LEN(J65)),IFERROR(MID(J65,FIND("市",J65)+1,LEN(J65)),MID(J65,FIND("縣",J65)+1,LEN(J65))))</f>
        <v/>
      </c>
      <c r="X65" s="22">
        <f>VLOOKUP(U65&amp;V65,部門對應!$B:$I,8,FALSE)</f>
        <v/>
      </c>
      <c r="Y65" s="22">
        <f>VLOOKUP(V65,區域表!A:B,2,FALSE)</f>
        <v/>
      </c>
      <c r="Z65" s="118">
        <f>IF(D65="FVC7", IF(COUNTIF(特殊門市清單!N:N, B65)=0, "FVC7", VLOOKUP(B65,特殊門市清單!N:T,7,FALSE)), IF(AA65="v","Peplink",""))</f>
        <v/>
      </c>
      <c r="AB65" s="109">
        <f>VLOOKUP(B65,門市主檔!A:B,2,FALSE)</f>
        <v/>
      </c>
      <c r="AC65" s="109" t="n"/>
    </row>
    <row r="66" ht="15" customHeight="1" s="140">
      <c r="A66" s="6" t="n">
        <v>65</v>
      </c>
      <c r="B66" s="6" t="n">
        <v>4968</v>
      </c>
      <c r="C66" s="17" t="inlineStr">
        <is>
          <t>三重太璞宮</t>
        </is>
      </c>
      <c r="D66" s="6" t="inlineStr">
        <is>
          <t>RC</t>
        </is>
      </c>
      <c r="E66" s="6" t="inlineStr">
        <is>
          <t>北二</t>
        </is>
      </c>
      <c r="F66" s="6" t="inlineStr">
        <is>
          <t>北二二部</t>
        </is>
      </c>
      <c r="G66" s="6" t="inlineStr">
        <is>
          <t>GC</t>
        </is>
      </c>
      <c r="H66" s="105" t="inlineStr">
        <is>
          <t>周于騰</t>
        </is>
      </c>
      <c r="I66" s="17" t="inlineStr">
        <is>
          <t>(02)29718274</t>
        </is>
      </c>
      <c r="J66" s="18" t="inlineStr">
        <is>
          <t>新北市三重區中正北路430號及430之1號一樓全部</t>
        </is>
      </c>
      <c r="U66" s="20">
        <f>IFERROR(LEFT(J66,FIND("縣",J66)),IFERROR(LEFT(J66,FIND("市",J66)),J66))</f>
        <v/>
      </c>
      <c r="V66" s="21">
        <f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/>
      </c>
      <c r="W66" s="21">
        <f>IFERROR(MID(J66,IFERROR(FIND("鄉",J66),IFERROR(FIND("鎮",J66),FIND("區",J66)))+1,LEN(J66)),IFERROR(MID(J66,FIND("市",J66)+1,LEN(J66)),MID(J66,FIND("縣",J66)+1,LEN(J66))))</f>
        <v/>
      </c>
      <c r="X66" s="22">
        <f>VLOOKUP(U66&amp;V66,部門對應!$B:$I,8,FALSE)</f>
        <v/>
      </c>
      <c r="Y66" s="22">
        <f>VLOOKUP(V66,區域表!A:B,2,FALSE)</f>
        <v/>
      </c>
      <c r="Z66" s="118">
        <f>IF(D66="FVC7", IF(COUNTIF(特殊門市清單!N:N, B66)=0, "FVC7", VLOOKUP(B66,特殊門市清單!N:T,7,FALSE)), IF(AA66="v","Peplink",""))</f>
        <v/>
      </c>
      <c r="AB66" s="109">
        <f>VLOOKUP(B66,門市主檔!A:B,2,FALSE)</f>
        <v/>
      </c>
      <c r="AC66" s="109" t="n"/>
    </row>
    <row r="67" ht="15" customHeight="1" s="140">
      <c r="A67" s="6" t="n">
        <v>66</v>
      </c>
      <c r="B67" s="6" t="inlineStr">
        <is>
          <t>D195</t>
        </is>
      </c>
      <c r="C67" s="17" t="inlineStr">
        <is>
          <t>三重車路頭</t>
        </is>
      </c>
      <c r="D67" s="6" t="inlineStr">
        <is>
          <t>FCA</t>
        </is>
      </c>
      <c r="E67" s="6" t="inlineStr">
        <is>
          <t>北二</t>
        </is>
      </c>
      <c r="F67" s="6" t="inlineStr">
        <is>
          <t>北二二部</t>
        </is>
      </c>
      <c r="G67" s="6" t="inlineStr">
        <is>
          <t>GC</t>
        </is>
      </c>
      <c r="H67" s="105" t="inlineStr">
        <is>
          <t>周于騰</t>
        </is>
      </c>
      <c r="I67" s="17" t="inlineStr">
        <is>
          <t>(02)29809560</t>
        </is>
      </c>
      <c r="J67" s="18" t="inlineStr">
        <is>
          <t>新北市三重區車路頭街35號</t>
        </is>
      </c>
      <c r="U67" s="20">
        <f>IFERROR(LEFT(J67,FIND("縣",J67)),IFERROR(LEFT(J67,FIND("市",J67)),J67))</f>
        <v/>
      </c>
      <c r="V67" s="21">
        <f>IFERROR(
IFERROR(
IFERROR(
MID(J67,FIND("市",J67)+1,IF(FIND("區",J67)-FIND("市",J67)&gt;3,FIND("鄉",J67)-FIND("市",J67),FIND("區",J67)-FIND("市",J67))),
MID(J67,FIND("市",J67)+1,IF(FIND("鎮",J67)-FIND("市",J67)&gt;3,FIND("鄉",J67)-FIND("市",J67),FIND("鎮",J67)-FIND("市",J67)))
),
MID(J67,FIND("市",J67)+1,IF(FIND("鄉",J67)-FIND("市",J67)&gt;3,FIND("區",J67)-FIND("市",J67),FIND("鄉",J67)-FIND("市",J67)))
),
IFERROR(
IFERROR(
IFERROR(
MID(J67,FIND("縣",J67)+1,IF(FIND("區",J67)-FIND("縣",J67)&gt;3,FIND("鄉",J67)-FIND("縣",J67),FIND("區",J67)-FIND("縣",J67))),
MID(J67,FIND("縣",J67)+1,IF(FIND("鎮",J67)-FIND("縣",J67)&gt;3,FIND("鄉",J67)-FIND("縣",J67),FIND("鎮",J67)-FIND("縣",J67)))
),
MID(J67,FIND("縣",J67)+1,IF(FIND("鄉",J67)-FIND("縣",J67)&gt;3,FIND("區",J67)-FIND("縣",J67),FIND("鄉",J67)-FIND("縣",J67)))
),
IFERROR(
MID(J67,FIND("市",J67)+1,IF(FIND("縣",J67)-FIND("市",J67)&gt;3,FIND("鄉",J67)-FIND("市",J67),FIND("縣",J67)-FIND("市",J67))),
MID(J67,FIND("縣",J67)+1,IF(FIND("市",J67)-FIND("縣",J67)&gt;3,FIND("鄉",J67)-FIND("縣",J67),FIND("市",J67)-FIND("縣",J67)))
)))</f>
        <v/>
      </c>
      <c r="W67" s="21">
        <f>IFERROR(MID(J67,IFERROR(FIND("鄉",J67),IFERROR(FIND("鎮",J67),FIND("區",J67)))+1,LEN(J67)),IFERROR(MID(J67,FIND("市",J67)+1,LEN(J67)),MID(J67,FIND("縣",J67)+1,LEN(J67))))</f>
        <v/>
      </c>
      <c r="X67" s="22">
        <f>VLOOKUP(U67&amp;V67,部門對應!$B:$I,8,FALSE)</f>
        <v/>
      </c>
      <c r="Y67" s="22">
        <f>VLOOKUP(V67,區域表!A:B,2,FALSE)</f>
        <v/>
      </c>
      <c r="Z67" s="118">
        <f>IF(D67="FVC7", IF(COUNTIF(特殊門市清單!N:N, B67)=0, "FVC7", VLOOKUP(B67,特殊門市清單!N:T,7,FALSE)), IF(AA67="v","Peplink",""))</f>
        <v/>
      </c>
      <c r="AB67" s="109">
        <f>VLOOKUP(B67,門市主檔!A:B,2,FALSE)</f>
        <v/>
      </c>
      <c r="AC67" s="109" t="n"/>
    </row>
    <row r="68" ht="15" customHeight="1" s="140">
      <c r="A68" s="6" t="n">
        <v>67</v>
      </c>
      <c r="B68" s="6" t="inlineStr">
        <is>
          <t>D390</t>
        </is>
      </c>
      <c r="C68" s="17" t="inlineStr">
        <is>
          <t>三重大有店</t>
        </is>
      </c>
      <c r="D68" s="6" t="inlineStr">
        <is>
          <t>FCA</t>
        </is>
      </c>
      <c r="E68" s="6" t="inlineStr">
        <is>
          <t>北二</t>
        </is>
      </c>
      <c r="F68" s="6" t="inlineStr">
        <is>
          <t>北二二部</t>
        </is>
      </c>
      <c r="G68" s="6" t="inlineStr">
        <is>
          <t>GC</t>
        </is>
      </c>
      <c r="H68" s="105" t="inlineStr">
        <is>
          <t>周于騰</t>
        </is>
      </c>
      <c r="I68" s="17" t="inlineStr">
        <is>
          <t>(02)29885754</t>
        </is>
      </c>
      <c r="J68" s="18" t="inlineStr">
        <is>
          <t>新北市三重區中正北路518號</t>
        </is>
      </c>
      <c r="U68" s="20">
        <f>IFERROR(LEFT(J68,FIND("縣",J68)),IFERROR(LEFT(J68,FIND("市",J68)),J68))</f>
        <v/>
      </c>
      <c r="V68" s="21">
        <f>IFERROR(
IFERROR(
IFERROR(
MID(J68,FIND("市",J68)+1,IF(FIND("區",J68)-FIND("市",J68)&gt;3,FIND("鄉",J68)-FIND("市",J68),FIND("區",J68)-FIND("市",J68))),
MID(J68,FIND("市",J68)+1,IF(FIND("鎮",J68)-FIND("市",J68)&gt;3,FIND("鄉",J68)-FIND("市",J68),FIND("鎮",J68)-FIND("市",J68)))
),
MID(J68,FIND("市",J68)+1,IF(FIND("鄉",J68)-FIND("市",J68)&gt;3,FIND("區",J68)-FIND("市",J68),FIND("鄉",J68)-FIND("市",J68)))
),
IFERROR(
IFERROR(
IFERROR(
MID(J68,FIND("縣",J68)+1,IF(FIND("區",J68)-FIND("縣",J68)&gt;3,FIND("鄉",J68)-FIND("縣",J68),FIND("區",J68)-FIND("縣",J68))),
MID(J68,FIND("縣",J68)+1,IF(FIND("鎮",J68)-FIND("縣",J68)&gt;3,FIND("鄉",J68)-FIND("縣",J68),FIND("鎮",J68)-FIND("縣",J68)))
),
MID(J68,FIND("縣",J68)+1,IF(FIND("鄉",J68)-FIND("縣",J68)&gt;3,FIND("區",J68)-FIND("縣",J68),FIND("鄉",J68)-FIND("縣",J68)))
),
IFERROR(
MID(J68,FIND("市",J68)+1,IF(FIND("縣",J68)-FIND("市",J68)&gt;3,FIND("鄉",J68)-FIND("市",J68),FIND("縣",J68)-FIND("市",J68))),
MID(J68,FIND("縣",J68)+1,IF(FIND("市",J68)-FIND("縣",J68)&gt;3,FIND("鄉",J68)-FIND("縣",J68),FIND("市",J68)-FIND("縣",J68)))
)))</f>
        <v/>
      </c>
      <c r="W68" s="21">
        <f>IFERROR(MID(J68,IFERROR(FIND("鄉",J68),IFERROR(FIND("鎮",J68),FIND("區",J68)))+1,LEN(J68)),IFERROR(MID(J68,FIND("市",J68)+1,LEN(J68)),MID(J68,FIND("縣",J68)+1,LEN(J68))))</f>
        <v/>
      </c>
      <c r="X68" s="22">
        <f>VLOOKUP(U68&amp;V68,部門對應!$B:$I,8,FALSE)</f>
        <v/>
      </c>
      <c r="Y68" s="22">
        <f>VLOOKUP(V68,區域表!A:B,2,FALSE)</f>
        <v/>
      </c>
      <c r="Z68" s="118">
        <f>IF(D68="FVC7", IF(COUNTIF(特殊門市清單!N:N, B68)=0, "FVC7", VLOOKUP(B68,特殊門市清單!N:T,7,FALSE)), IF(AA68="v","Peplink",""))</f>
        <v/>
      </c>
      <c r="AB68" s="109">
        <f>VLOOKUP(B68,門市主檔!A:B,2,FALSE)</f>
        <v/>
      </c>
      <c r="AC68" s="109" t="n"/>
    </row>
    <row r="69" ht="15" customHeight="1" s="140">
      <c r="A69" s="6" t="n">
        <v>68</v>
      </c>
      <c r="B69" s="6" t="n">
        <v>2302</v>
      </c>
      <c r="C69" s="17" t="inlineStr">
        <is>
          <t>北縣重安店</t>
        </is>
      </c>
      <c r="D69" s="6" t="inlineStr">
        <is>
          <t>FCA</t>
        </is>
      </c>
      <c r="E69" s="6" t="inlineStr">
        <is>
          <t>北二</t>
        </is>
      </c>
      <c r="F69" s="6" t="inlineStr">
        <is>
          <t>北二二部</t>
        </is>
      </c>
      <c r="G69" s="6" t="inlineStr">
        <is>
          <t>GD</t>
        </is>
      </c>
      <c r="H69" s="105" t="inlineStr">
        <is>
          <t>楊雅齡</t>
        </is>
      </c>
      <c r="I69" s="17" t="inlineStr">
        <is>
          <t>(02)29720701</t>
        </is>
      </c>
      <c r="J69" s="18" t="inlineStr">
        <is>
          <t>新北市三重區大同南路69號</t>
        </is>
      </c>
      <c r="U69" s="20">
        <f>IFERROR(LEFT(J69,FIND("縣",J69)),IFERROR(LEFT(J69,FIND("市",J69)),J69))</f>
        <v/>
      </c>
      <c r="V69" s="21">
        <f>IFERROR(
IFERROR(
IFERROR(
MID(J69,FIND("市",J69)+1,IF(FIND("區",J69)-FIND("市",J69)&gt;3,FIND("鄉",J69)-FIND("市",J69),FIND("區",J69)-FIND("市",J69))),
MID(J69,FIND("市",J69)+1,IF(FIND("鎮",J69)-FIND("市",J69)&gt;3,FIND("鄉",J69)-FIND("市",J69),FIND("鎮",J69)-FIND("市",J69)))
),
MID(J69,FIND("市",J69)+1,IF(FIND("鄉",J69)-FIND("市",J69)&gt;3,FIND("區",J69)-FIND("市",J69),FIND("鄉",J69)-FIND("市",J69)))
),
IFERROR(
IFERROR(
IFERROR(
MID(J69,FIND("縣",J69)+1,IF(FIND("區",J69)-FIND("縣",J69)&gt;3,FIND("鄉",J69)-FIND("縣",J69),FIND("區",J69)-FIND("縣",J69))),
MID(J69,FIND("縣",J69)+1,IF(FIND("鎮",J69)-FIND("縣",J69)&gt;3,FIND("鄉",J69)-FIND("縣",J69),FIND("鎮",J69)-FIND("縣",J69)))
),
MID(J69,FIND("縣",J69)+1,IF(FIND("鄉",J69)-FIND("縣",J69)&gt;3,FIND("區",J69)-FIND("縣",J69),FIND("鄉",J69)-FIND("縣",J69)))
),
IFERROR(
MID(J69,FIND("市",J69)+1,IF(FIND("縣",J69)-FIND("市",J69)&gt;3,FIND("鄉",J69)-FIND("市",J69),FIND("縣",J69)-FIND("市",J69))),
MID(J69,FIND("縣",J69)+1,IF(FIND("市",J69)-FIND("縣",J69)&gt;3,FIND("鄉",J69)-FIND("縣",J69),FIND("市",J69)-FIND("縣",J69)))
)))</f>
        <v/>
      </c>
      <c r="W69" s="21">
        <f>IFERROR(MID(J69,IFERROR(FIND("鄉",J69),IFERROR(FIND("鎮",J69),FIND("區",J69)))+1,LEN(J69)),IFERROR(MID(J69,FIND("市",J69)+1,LEN(J69)),MID(J69,FIND("縣",J69)+1,LEN(J69))))</f>
        <v/>
      </c>
      <c r="X69" s="22">
        <f>VLOOKUP(U69&amp;V69,部門對應!$B:$I,8,FALSE)</f>
        <v/>
      </c>
      <c r="Y69" s="22">
        <f>VLOOKUP(V69,區域表!A:B,2,FALSE)</f>
        <v/>
      </c>
      <c r="Z69" s="118">
        <f>IF(D69="FVC7", IF(COUNTIF(特殊門市清單!N:N, B69)=0, "FVC7", VLOOKUP(B69,特殊門市清單!N:T,7,FALSE)), IF(AA69="v","Peplink",""))</f>
        <v/>
      </c>
      <c r="AB69" s="109">
        <f>VLOOKUP(B69,門市主檔!A:B,2,FALSE)</f>
        <v/>
      </c>
      <c r="AC69" s="109" t="n"/>
    </row>
    <row r="70" ht="15" customHeight="1" s="140">
      <c r="A70" s="6" t="n">
        <v>69</v>
      </c>
      <c r="B70" s="6" t="n">
        <v>2321</v>
      </c>
      <c r="C70" s="17" t="inlineStr">
        <is>
          <t>北縣重鑫店</t>
        </is>
      </c>
      <c r="D70" s="6" t="inlineStr">
        <is>
          <t>FCA</t>
        </is>
      </c>
      <c r="E70" s="6" t="inlineStr">
        <is>
          <t>北二</t>
        </is>
      </c>
      <c r="F70" s="6" t="inlineStr">
        <is>
          <t>北二二部</t>
        </is>
      </c>
      <c r="G70" s="6" t="inlineStr">
        <is>
          <t>GD</t>
        </is>
      </c>
      <c r="H70" s="105" t="inlineStr">
        <is>
          <t>楊雅齡</t>
        </is>
      </c>
      <c r="I70" s="17" t="inlineStr">
        <is>
          <t>(02)29741129</t>
        </is>
      </c>
      <c r="J70" s="18" t="inlineStr">
        <is>
          <t>新北市三重區大同南路153,153-1號</t>
        </is>
      </c>
      <c r="U70" s="20">
        <f>IFERROR(LEFT(J70,FIND("縣",J70)),IFERROR(LEFT(J70,FIND("市",J70)),J70))</f>
        <v/>
      </c>
      <c r="V70" s="21">
        <f>IFERROR(
IFERROR(
IFERROR(
MID(J70,FIND("市",J70)+1,IF(FIND("區",J70)-FIND("市",J70)&gt;3,FIND("鄉",J70)-FIND("市",J70),FIND("區",J70)-FIND("市",J70))),
MID(J70,FIND("市",J70)+1,IF(FIND("鎮",J70)-FIND("市",J70)&gt;3,FIND("鄉",J70)-FIND("市",J70),FIND("鎮",J70)-FIND("市",J70)))
),
MID(J70,FIND("市",J70)+1,IF(FIND("鄉",J70)-FIND("市",J70)&gt;3,FIND("區",J70)-FIND("市",J70),FIND("鄉",J70)-FIND("市",J70)))
),
IFERROR(
IFERROR(
IFERROR(
MID(J70,FIND("縣",J70)+1,IF(FIND("區",J70)-FIND("縣",J70)&gt;3,FIND("鄉",J70)-FIND("縣",J70),FIND("區",J70)-FIND("縣",J70))),
MID(J70,FIND("縣",J70)+1,IF(FIND("鎮",J70)-FIND("縣",J70)&gt;3,FIND("鄉",J70)-FIND("縣",J70),FIND("鎮",J70)-FIND("縣",J70)))
),
MID(J70,FIND("縣",J70)+1,IF(FIND("鄉",J70)-FIND("縣",J70)&gt;3,FIND("區",J70)-FIND("縣",J70),FIND("鄉",J70)-FIND("縣",J70)))
),
IFERROR(
MID(J70,FIND("市",J70)+1,IF(FIND("縣",J70)-FIND("市",J70)&gt;3,FIND("鄉",J70)-FIND("市",J70),FIND("縣",J70)-FIND("市",J70))),
MID(J70,FIND("縣",J70)+1,IF(FIND("市",J70)-FIND("縣",J70)&gt;3,FIND("鄉",J70)-FIND("縣",J70),FIND("市",J70)-FIND("縣",J70)))
)))</f>
        <v/>
      </c>
      <c r="W70" s="21">
        <f>IFERROR(MID(J70,IFERROR(FIND("鄉",J70),IFERROR(FIND("鎮",J70),FIND("區",J70)))+1,LEN(J70)),IFERROR(MID(J70,FIND("市",J70)+1,LEN(J70)),MID(J70,FIND("縣",J70)+1,LEN(J70))))</f>
        <v/>
      </c>
      <c r="X70" s="22">
        <f>VLOOKUP(U70&amp;V70,部門對應!$B:$I,8,FALSE)</f>
        <v/>
      </c>
      <c r="Y70" s="22">
        <f>VLOOKUP(V70,區域表!A:B,2,FALSE)</f>
        <v/>
      </c>
      <c r="Z70" s="118">
        <f>IF(D70="FVC7", IF(COUNTIF(特殊門市清單!N:N, B70)=0, "FVC7", VLOOKUP(B70,特殊門市清單!N:T,7,FALSE)), IF(AA70="v","Peplink",""))</f>
        <v/>
      </c>
      <c r="AB70" s="109">
        <f>VLOOKUP(B70,門市主檔!A:B,2,FALSE)</f>
        <v/>
      </c>
      <c r="AC70" s="109" t="n"/>
    </row>
    <row r="71" ht="15" customHeight="1" s="140">
      <c r="A71" s="6" t="n">
        <v>70</v>
      </c>
      <c r="B71" s="6" t="n">
        <v>2543</v>
      </c>
      <c r="C71" s="17" t="inlineStr">
        <is>
          <t>三重大仁店</t>
        </is>
      </c>
      <c r="D71" s="6" t="inlineStr">
        <is>
          <t>FCB</t>
        </is>
      </c>
      <c r="E71" s="6" t="inlineStr">
        <is>
          <t>北二</t>
        </is>
      </c>
      <c r="F71" s="6" t="inlineStr">
        <is>
          <t>北二二部</t>
        </is>
      </c>
      <c r="G71" s="6" t="inlineStr">
        <is>
          <t>GD</t>
        </is>
      </c>
      <c r="H71" s="105" t="inlineStr">
        <is>
          <t>楊雅齡</t>
        </is>
      </c>
      <c r="I71" s="17" t="inlineStr">
        <is>
          <t>(02)89816428</t>
        </is>
      </c>
      <c r="J71" s="18" t="inlineStr">
        <is>
          <t>新北市三重區大仁街78號</t>
        </is>
      </c>
      <c r="U71" s="20">
        <f>IFERROR(LEFT(J71,FIND("縣",J71)),IFERROR(LEFT(J71,FIND("市",J71)),J71))</f>
        <v/>
      </c>
      <c r="V71" s="21">
        <f>IFERROR(
IFERROR(
IFERROR(
MID(J71,FIND("市",J71)+1,IF(FIND("區",J71)-FIND("市",J71)&gt;3,FIND("鄉",J71)-FIND("市",J71),FIND("區",J71)-FIND("市",J71))),
MID(J71,FIND("市",J71)+1,IF(FIND("鎮",J71)-FIND("市",J71)&gt;3,FIND("鄉",J71)-FIND("市",J71),FIND("鎮",J71)-FIND("市",J71)))
),
MID(J71,FIND("市",J71)+1,IF(FIND("鄉",J71)-FIND("市",J71)&gt;3,FIND("區",J71)-FIND("市",J71),FIND("鄉",J71)-FIND("市",J71)))
),
IFERROR(
IFERROR(
IFERROR(
MID(J71,FIND("縣",J71)+1,IF(FIND("區",J71)-FIND("縣",J71)&gt;3,FIND("鄉",J71)-FIND("縣",J71),FIND("區",J71)-FIND("縣",J71))),
MID(J71,FIND("縣",J71)+1,IF(FIND("鎮",J71)-FIND("縣",J71)&gt;3,FIND("鄉",J71)-FIND("縣",J71),FIND("鎮",J71)-FIND("縣",J71)))
),
MID(J71,FIND("縣",J71)+1,IF(FIND("鄉",J71)-FIND("縣",J71)&gt;3,FIND("區",J71)-FIND("縣",J71),FIND("鄉",J71)-FIND("縣",J71)))
),
IFERROR(
MID(J71,FIND("市",J71)+1,IF(FIND("縣",J71)-FIND("市",J71)&gt;3,FIND("鄉",J71)-FIND("市",J71),FIND("縣",J71)-FIND("市",J71))),
MID(J71,FIND("縣",J71)+1,IF(FIND("市",J71)-FIND("縣",J71)&gt;3,FIND("鄉",J71)-FIND("縣",J71),FIND("市",J71)-FIND("縣",J71)))
)))</f>
        <v/>
      </c>
      <c r="W71" s="21">
        <f>IFERROR(MID(J71,IFERROR(FIND("鄉",J71),IFERROR(FIND("鎮",J71),FIND("區",J71)))+1,LEN(J71)),IFERROR(MID(J71,FIND("市",J71)+1,LEN(J71)),MID(J71,FIND("縣",J71)+1,LEN(J71))))</f>
        <v/>
      </c>
      <c r="X71" s="22">
        <f>VLOOKUP(U71&amp;V71,部門對應!$B:$I,8,FALSE)</f>
        <v/>
      </c>
      <c r="Y71" s="22">
        <f>VLOOKUP(V71,區域表!A:B,2,FALSE)</f>
        <v/>
      </c>
      <c r="Z71" s="118">
        <f>IF(D71="FVC7", IF(COUNTIF(特殊門市清單!N:N, B71)=0, "FVC7", VLOOKUP(B71,特殊門市清單!N:T,7,FALSE)), IF(AA71="v","Peplink",""))</f>
        <v/>
      </c>
      <c r="AB71" s="109">
        <f>VLOOKUP(B71,門市主檔!A:B,2,FALSE)</f>
        <v/>
      </c>
      <c r="AC71" s="109" t="n"/>
    </row>
    <row r="72" ht="15" customHeight="1" s="140">
      <c r="A72" s="6" t="n">
        <v>71</v>
      </c>
      <c r="B72" s="6" t="n">
        <v>2759</v>
      </c>
      <c r="C72" s="17" t="inlineStr">
        <is>
          <t>三重仁化店</t>
        </is>
      </c>
      <c r="D72" s="6" t="inlineStr">
        <is>
          <t>RC</t>
        </is>
      </c>
      <c r="E72" s="6" t="inlineStr">
        <is>
          <t>北二</t>
        </is>
      </c>
      <c r="F72" s="6" t="inlineStr">
        <is>
          <t>北二二部</t>
        </is>
      </c>
      <c r="G72" s="6" t="inlineStr">
        <is>
          <t>GD</t>
        </is>
      </c>
      <c r="H72" s="105" t="inlineStr">
        <is>
          <t>楊雅齡</t>
        </is>
      </c>
      <c r="I72" s="17" t="inlineStr">
        <is>
          <t>(02)29778270</t>
        </is>
      </c>
      <c r="J72" s="18" t="inlineStr">
        <is>
          <t>新北市三重區仁化街118.120號</t>
        </is>
      </c>
      <c r="U72" s="20">
        <f>IFERROR(LEFT(J72,FIND("縣",J72)),IFERROR(LEFT(J72,FIND("市",J72)),J72))</f>
        <v/>
      </c>
      <c r="V72" s="21">
        <f>IFERROR(
IFERROR(
IFERROR(
MID(J72,FIND("市",J72)+1,IF(FIND("區",J72)-FIND("市",J72)&gt;3,FIND("鄉",J72)-FIND("市",J72),FIND("區",J72)-FIND("市",J72))),
MID(J72,FIND("市",J72)+1,IF(FIND("鎮",J72)-FIND("市",J72)&gt;3,FIND("鄉",J72)-FIND("市",J72),FIND("鎮",J72)-FIND("市",J72)))
),
MID(J72,FIND("市",J72)+1,IF(FIND("鄉",J72)-FIND("市",J72)&gt;3,FIND("區",J72)-FIND("市",J72),FIND("鄉",J72)-FIND("市",J72)))
),
IFERROR(
IFERROR(
IFERROR(
MID(J72,FIND("縣",J72)+1,IF(FIND("區",J72)-FIND("縣",J72)&gt;3,FIND("鄉",J72)-FIND("縣",J72),FIND("區",J72)-FIND("縣",J72))),
MID(J72,FIND("縣",J72)+1,IF(FIND("鎮",J72)-FIND("縣",J72)&gt;3,FIND("鄉",J72)-FIND("縣",J72),FIND("鎮",J72)-FIND("縣",J72)))
),
MID(J72,FIND("縣",J72)+1,IF(FIND("鄉",J72)-FIND("縣",J72)&gt;3,FIND("區",J72)-FIND("縣",J72),FIND("鄉",J72)-FIND("縣",J72)))
),
IFERROR(
MID(J72,FIND("市",J72)+1,IF(FIND("縣",J72)-FIND("市",J72)&gt;3,FIND("鄉",J72)-FIND("市",J72),FIND("縣",J72)-FIND("市",J72))),
MID(J72,FIND("縣",J72)+1,IF(FIND("市",J72)-FIND("縣",J72)&gt;3,FIND("鄉",J72)-FIND("縣",J72),FIND("市",J72)-FIND("縣",J72)))
)))</f>
        <v/>
      </c>
      <c r="W72" s="21">
        <f>IFERROR(MID(J72,IFERROR(FIND("鄉",J72),IFERROR(FIND("鎮",J72),FIND("區",J72)))+1,LEN(J72)),IFERROR(MID(J72,FIND("市",J72)+1,LEN(J72)),MID(J72,FIND("縣",J72)+1,LEN(J72))))</f>
        <v/>
      </c>
      <c r="X72" s="22">
        <f>VLOOKUP(U72&amp;V72,部門對應!$B:$I,8,FALSE)</f>
        <v/>
      </c>
      <c r="Y72" s="22">
        <f>VLOOKUP(V72,區域表!A:B,2,FALSE)</f>
        <v/>
      </c>
      <c r="Z72" s="118">
        <f>IF(D72="FVC7", IF(COUNTIF(特殊門市清單!N:N, B72)=0, "FVC7", VLOOKUP(B72,特殊門市清單!N:T,7,FALSE)), IF(AA72="v","Peplink",""))</f>
        <v/>
      </c>
      <c r="AB72" s="109">
        <f>VLOOKUP(B72,門市主檔!A:B,2,FALSE)</f>
        <v/>
      </c>
      <c r="AC72" s="109" t="n"/>
    </row>
    <row r="73" ht="15" customHeight="1" s="140">
      <c r="A73" s="6" t="n">
        <v>72</v>
      </c>
      <c r="B73" s="6" t="n">
        <v>3741</v>
      </c>
      <c r="C73" s="17" t="inlineStr">
        <is>
          <t>三重重新三</t>
        </is>
      </c>
      <c r="D73" s="6" t="inlineStr">
        <is>
          <t>FCA</t>
        </is>
      </c>
      <c r="E73" s="6" t="inlineStr">
        <is>
          <t>北二</t>
        </is>
      </c>
      <c r="F73" s="6" t="inlineStr">
        <is>
          <t>北二二部</t>
        </is>
      </c>
      <c r="G73" s="6" t="inlineStr">
        <is>
          <t>GD</t>
        </is>
      </c>
      <c r="H73" s="105" t="inlineStr">
        <is>
          <t>楊雅齡</t>
        </is>
      </c>
      <c r="I73" s="17" t="inlineStr">
        <is>
          <t>(02)29748415</t>
        </is>
      </c>
      <c r="J73" s="18" t="inlineStr">
        <is>
          <t>新北市三重區重新路三段2號</t>
        </is>
      </c>
      <c r="U73" s="20">
        <f>IFERROR(LEFT(J73,FIND("縣",J73)),IFERROR(LEFT(J73,FIND("市",J73)),J73))</f>
        <v/>
      </c>
      <c r="V73" s="21">
        <f>IFERROR(
IFERROR(
IFERROR(
MID(J73,FIND("市",J73)+1,IF(FIND("區",J73)-FIND("市",J73)&gt;3,FIND("鄉",J73)-FIND("市",J73),FIND("區",J73)-FIND("市",J73))),
MID(J73,FIND("市",J73)+1,IF(FIND("鎮",J73)-FIND("市",J73)&gt;3,FIND("鄉",J73)-FIND("市",J73),FIND("鎮",J73)-FIND("市",J73)))
),
MID(J73,FIND("市",J73)+1,IF(FIND("鄉",J73)-FIND("市",J73)&gt;3,FIND("區",J73)-FIND("市",J73),FIND("鄉",J73)-FIND("市",J73)))
),
IFERROR(
IFERROR(
IFERROR(
MID(J73,FIND("縣",J73)+1,IF(FIND("區",J73)-FIND("縣",J73)&gt;3,FIND("鄉",J73)-FIND("縣",J73),FIND("區",J73)-FIND("縣",J73))),
MID(J73,FIND("縣",J73)+1,IF(FIND("鎮",J73)-FIND("縣",J73)&gt;3,FIND("鄉",J73)-FIND("縣",J73),FIND("鎮",J73)-FIND("縣",J73)))
),
MID(J73,FIND("縣",J73)+1,IF(FIND("鄉",J73)-FIND("縣",J73)&gt;3,FIND("區",J73)-FIND("縣",J73),FIND("鄉",J73)-FIND("縣",J73)))
),
IFERROR(
MID(J73,FIND("市",J73)+1,IF(FIND("縣",J73)-FIND("市",J73)&gt;3,FIND("鄉",J73)-FIND("市",J73),FIND("縣",J73)-FIND("市",J73))),
MID(J73,FIND("縣",J73)+1,IF(FIND("市",J73)-FIND("縣",J73)&gt;3,FIND("鄉",J73)-FIND("縣",J73),FIND("市",J73)-FIND("縣",J73)))
)))</f>
        <v/>
      </c>
      <c r="W73" s="21">
        <f>IFERROR(MID(J73,IFERROR(FIND("鄉",J73),IFERROR(FIND("鎮",J73),FIND("區",J73)))+1,LEN(J73)),IFERROR(MID(J73,FIND("市",J73)+1,LEN(J73)),MID(J73,FIND("縣",J73)+1,LEN(J73))))</f>
        <v/>
      </c>
      <c r="X73" s="22">
        <f>VLOOKUP(U73&amp;V73,部門對應!$B:$I,8,FALSE)</f>
        <v/>
      </c>
      <c r="Y73" s="22">
        <f>VLOOKUP(V73,區域表!A:B,2,FALSE)</f>
        <v/>
      </c>
      <c r="Z73" s="118">
        <f>IF(D73="FVC7", IF(COUNTIF(特殊門市清單!N:N, B73)=0, "FVC7", VLOOKUP(B73,特殊門市清單!N:T,7,FALSE)), IF(AA73="v","Peplink",""))</f>
        <v/>
      </c>
      <c r="AB73" s="109">
        <f>VLOOKUP(B73,門市主檔!A:B,2,FALSE)</f>
        <v/>
      </c>
      <c r="AC73" s="109" t="n"/>
    </row>
    <row r="74" ht="15" customHeight="1" s="140">
      <c r="A74" s="6" t="n">
        <v>73</v>
      </c>
      <c r="B74" s="6" t="n">
        <v>3983</v>
      </c>
      <c r="C74" s="17" t="inlineStr">
        <is>
          <t>三重星光店</t>
        </is>
      </c>
      <c r="D74" s="6" t="inlineStr">
        <is>
          <t>FCA</t>
        </is>
      </c>
      <c r="E74" s="6" t="inlineStr">
        <is>
          <t>北二</t>
        </is>
      </c>
      <c r="F74" s="6" t="inlineStr">
        <is>
          <t>北二二部</t>
        </is>
      </c>
      <c r="G74" s="6" t="inlineStr">
        <is>
          <t>GD</t>
        </is>
      </c>
      <c r="H74" s="105" t="inlineStr">
        <is>
          <t>楊雅齡</t>
        </is>
      </c>
      <c r="I74" s="17" t="inlineStr">
        <is>
          <t>(02)89783402</t>
        </is>
      </c>
      <c r="J74" s="18" t="inlineStr">
        <is>
          <t>新北市三重區中正北路25巷5號及7號</t>
        </is>
      </c>
      <c r="U74" s="20">
        <f>IFERROR(LEFT(J74,FIND("縣",J74)),IFERROR(LEFT(J74,FIND("市",J74)),J74))</f>
        <v/>
      </c>
      <c r="V74" s="21">
        <f>IFERROR(
IFERROR(
IFERROR(
MID(J74,FIND("市",J74)+1,IF(FIND("區",J74)-FIND("市",J74)&gt;3,FIND("鄉",J74)-FIND("市",J74),FIND("區",J74)-FIND("市",J74))),
MID(J74,FIND("市",J74)+1,IF(FIND("鎮",J74)-FIND("市",J74)&gt;3,FIND("鄉",J74)-FIND("市",J74),FIND("鎮",J74)-FIND("市",J74)))
),
MID(J74,FIND("市",J74)+1,IF(FIND("鄉",J74)-FIND("市",J74)&gt;3,FIND("區",J74)-FIND("市",J74),FIND("鄉",J74)-FIND("市",J74)))
),
IFERROR(
IFERROR(
IFERROR(
MID(J74,FIND("縣",J74)+1,IF(FIND("區",J74)-FIND("縣",J74)&gt;3,FIND("鄉",J74)-FIND("縣",J74),FIND("區",J74)-FIND("縣",J74))),
MID(J74,FIND("縣",J74)+1,IF(FIND("鎮",J74)-FIND("縣",J74)&gt;3,FIND("鄉",J74)-FIND("縣",J74),FIND("鎮",J74)-FIND("縣",J74)))
),
MID(J74,FIND("縣",J74)+1,IF(FIND("鄉",J74)-FIND("縣",J74)&gt;3,FIND("區",J74)-FIND("縣",J74),FIND("鄉",J74)-FIND("縣",J74)))
),
IFERROR(
MID(J74,FIND("市",J74)+1,IF(FIND("縣",J74)-FIND("市",J74)&gt;3,FIND("鄉",J74)-FIND("市",J74),FIND("縣",J74)-FIND("市",J74))),
MID(J74,FIND("縣",J74)+1,IF(FIND("市",J74)-FIND("縣",J74)&gt;3,FIND("鄉",J74)-FIND("縣",J74),FIND("市",J74)-FIND("縣",J74)))
)))</f>
        <v/>
      </c>
      <c r="W74" s="21">
        <f>IFERROR(MID(J74,IFERROR(FIND("鄉",J74),IFERROR(FIND("鎮",J74),FIND("區",J74)))+1,LEN(J74)),IFERROR(MID(J74,FIND("市",J74)+1,LEN(J74)),MID(J74,FIND("縣",J74)+1,LEN(J74))))</f>
        <v/>
      </c>
      <c r="X74" s="22">
        <f>VLOOKUP(U74&amp;V74,部門對應!$B:$I,8,FALSE)</f>
        <v/>
      </c>
      <c r="Y74" s="22">
        <f>VLOOKUP(V74,區域表!A:B,2,FALSE)</f>
        <v/>
      </c>
      <c r="Z74" s="118">
        <f>IF(D74="FVC7", IF(COUNTIF(特殊門市清單!N:N, B74)=0, "FVC7", VLOOKUP(B74,特殊門市清單!N:T,7,FALSE)), IF(AA74="v","Peplink",""))</f>
        <v/>
      </c>
      <c r="AB74" s="109">
        <f>VLOOKUP(B74,門市主檔!A:B,2,FALSE)</f>
        <v/>
      </c>
      <c r="AC74" s="109" t="n"/>
    </row>
    <row r="75" ht="15" customHeight="1" s="140">
      <c r="A75" s="6" t="n">
        <v>74</v>
      </c>
      <c r="B75" s="6" t="n">
        <v>4083</v>
      </c>
      <c r="C75" s="17" t="inlineStr">
        <is>
          <t>三重中央南</t>
        </is>
      </c>
      <c r="D75" s="6" t="inlineStr">
        <is>
          <t>FCA</t>
        </is>
      </c>
      <c r="E75" s="6" t="inlineStr">
        <is>
          <t>北二</t>
        </is>
      </c>
      <c r="F75" s="6" t="inlineStr">
        <is>
          <t>北二二部</t>
        </is>
      </c>
      <c r="G75" s="6" t="inlineStr">
        <is>
          <t>GD</t>
        </is>
      </c>
      <c r="H75" s="105" t="inlineStr">
        <is>
          <t>楊雅齡</t>
        </is>
      </c>
      <c r="I75" s="17" t="inlineStr">
        <is>
          <t>(02)89783964</t>
        </is>
      </c>
      <c r="J75" s="18" t="inlineStr">
        <is>
          <t>新北市三重區中央南路74號</t>
        </is>
      </c>
      <c r="U75" s="20">
        <f>IFERROR(LEFT(J75,FIND("縣",J75)),IFERROR(LEFT(J75,FIND("市",J75)),J75))</f>
        <v/>
      </c>
      <c r="V75" s="21">
        <f>IFERROR(
IFERROR(
IFERROR(
MID(J75,FIND("市",J75)+1,IF(FIND("區",J75)-FIND("市",J75)&gt;3,FIND("鄉",J75)-FIND("市",J75),FIND("區",J75)-FIND("市",J75))),
MID(J75,FIND("市",J75)+1,IF(FIND("鎮",J75)-FIND("市",J75)&gt;3,FIND("鄉",J75)-FIND("市",J75),FIND("鎮",J75)-FIND("市",J75)))
),
MID(J75,FIND("市",J75)+1,IF(FIND("鄉",J75)-FIND("市",J75)&gt;3,FIND("區",J75)-FIND("市",J75),FIND("鄉",J75)-FIND("市",J75)))
),
IFERROR(
IFERROR(
IFERROR(
MID(J75,FIND("縣",J75)+1,IF(FIND("區",J75)-FIND("縣",J75)&gt;3,FIND("鄉",J75)-FIND("縣",J75),FIND("區",J75)-FIND("縣",J75))),
MID(J75,FIND("縣",J75)+1,IF(FIND("鎮",J75)-FIND("縣",J75)&gt;3,FIND("鄉",J75)-FIND("縣",J75),FIND("鎮",J75)-FIND("縣",J75)))
),
MID(J75,FIND("縣",J75)+1,IF(FIND("鄉",J75)-FIND("縣",J75)&gt;3,FIND("區",J75)-FIND("縣",J75),FIND("鄉",J75)-FIND("縣",J75)))
),
IFERROR(
MID(J75,FIND("市",J75)+1,IF(FIND("縣",J75)-FIND("市",J75)&gt;3,FIND("鄉",J75)-FIND("市",J75),FIND("縣",J75)-FIND("市",J75))),
MID(J75,FIND("縣",J75)+1,IF(FIND("市",J75)-FIND("縣",J75)&gt;3,FIND("鄉",J75)-FIND("縣",J75),FIND("市",J75)-FIND("縣",J75)))
)))</f>
        <v/>
      </c>
      <c r="W75" s="21">
        <f>IFERROR(MID(J75,IFERROR(FIND("鄉",J75),IFERROR(FIND("鎮",J75),FIND("區",J75)))+1,LEN(J75)),IFERROR(MID(J75,FIND("市",J75)+1,LEN(J75)),MID(J75,FIND("縣",J75)+1,LEN(J75))))</f>
        <v/>
      </c>
      <c r="X75" s="22">
        <f>VLOOKUP(U75&amp;V75,部門對應!$B:$I,8,FALSE)</f>
        <v/>
      </c>
      <c r="Y75" s="22">
        <f>VLOOKUP(V75,區域表!A:B,2,FALSE)</f>
        <v/>
      </c>
      <c r="Z75" s="118">
        <f>IF(D75="FVC7", IF(COUNTIF(特殊門市清單!N:N, B75)=0, "FVC7", VLOOKUP(B75,特殊門市清單!N:T,7,FALSE)), IF(AA75="v","Peplink",""))</f>
        <v/>
      </c>
      <c r="AB75" s="109">
        <f>VLOOKUP(B75,門市主檔!A:B,2,FALSE)</f>
        <v/>
      </c>
      <c r="AC75" s="109" t="n"/>
    </row>
    <row r="76" ht="15" customHeight="1" s="140">
      <c r="A76" s="6" t="n">
        <v>75</v>
      </c>
      <c r="B76" s="6" t="n">
        <v>4134</v>
      </c>
      <c r="C76" s="17" t="inlineStr">
        <is>
          <t>三重大同南</t>
        </is>
      </c>
      <c r="D76" s="6" t="inlineStr">
        <is>
          <t>FCA</t>
        </is>
      </c>
      <c r="E76" s="6" t="inlineStr">
        <is>
          <t>北二</t>
        </is>
      </c>
      <c r="F76" s="6" t="inlineStr">
        <is>
          <t>北二二部</t>
        </is>
      </c>
      <c r="G76" s="6" t="inlineStr">
        <is>
          <t>GD</t>
        </is>
      </c>
      <c r="H76" s="105" t="inlineStr">
        <is>
          <t>楊雅齡</t>
        </is>
      </c>
      <c r="I76" s="17" t="inlineStr">
        <is>
          <t>(02)89785450</t>
        </is>
      </c>
      <c r="J76" s="18" t="inlineStr">
        <is>
          <t>新北市三重區大同南路148號1樓</t>
        </is>
      </c>
      <c r="U76" s="20">
        <f>IFERROR(LEFT(J76,FIND("縣",J76)),IFERROR(LEFT(J76,FIND("市",J76)),J76))</f>
        <v/>
      </c>
      <c r="V76" s="21">
        <f>IFERROR(
IFERROR(
IFERROR(
MID(J76,FIND("市",J76)+1,IF(FIND("區",J76)-FIND("市",J76)&gt;3,FIND("鄉",J76)-FIND("市",J76),FIND("區",J76)-FIND("市",J76))),
MID(J76,FIND("市",J76)+1,IF(FIND("鎮",J76)-FIND("市",J76)&gt;3,FIND("鄉",J76)-FIND("市",J76),FIND("鎮",J76)-FIND("市",J76)))
),
MID(J76,FIND("市",J76)+1,IF(FIND("鄉",J76)-FIND("市",J76)&gt;3,FIND("區",J76)-FIND("市",J76),FIND("鄉",J76)-FIND("市",J76)))
),
IFERROR(
IFERROR(
IFERROR(
MID(J76,FIND("縣",J76)+1,IF(FIND("區",J76)-FIND("縣",J76)&gt;3,FIND("鄉",J76)-FIND("縣",J76),FIND("區",J76)-FIND("縣",J76))),
MID(J76,FIND("縣",J76)+1,IF(FIND("鎮",J76)-FIND("縣",J76)&gt;3,FIND("鄉",J76)-FIND("縣",J76),FIND("鎮",J76)-FIND("縣",J76)))
),
MID(J76,FIND("縣",J76)+1,IF(FIND("鄉",J76)-FIND("縣",J76)&gt;3,FIND("區",J76)-FIND("縣",J76),FIND("鄉",J76)-FIND("縣",J76)))
),
IFERROR(
MID(J76,FIND("市",J76)+1,IF(FIND("縣",J76)-FIND("市",J76)&gt;3,FIND("鄉",J76)-FIND("市",J76),FIND("縣",J76)-FIND("市",J76))),
MID(J76,FIND("縣",J76)+1,IF(FIND("市",J76)-FIND("縣",J76)&gt;3,FIND("鄉",J76)-FIND("縣",J76),FIND("市",J76)-FIND("縣",J76)))
)))</f>
        <v/>
      </c>
      <c r="W76" s="21">
        <f>IFERROR(MID(J76,IFERROR(FIND("鄉",J76),IFERROR(FIND("鎮",J76),FIND("區",J76)))+1,LEN(J76)),IFERROR(MID(J76,FIND("市",J76)+1,LEN(J76)),MID(J76,FIND("縣",J76)+1,LEN(J76))))</f>
        <v/>
      </c>
      <c r="X76" s="22">
        <f>VLOOKUP(U76&amp;V76,部門對應!$B:$I,8,FALSE)</f>
        <v/>
      </c>
      <c r="Y76" s="22">
        <f>VLOOKUP(V76,區域表!A:B,2,FALSE)</f>
        <v/>
      </c>
      <c r="Z76" s="118">
        <f>IF(D76="FVC7", IF(COUNTIF(特殊門市清單!N:N, B76)=0, "FVC7", VLOOKUP(B76,特殊門市清單!N:T,7,FALSE)), IF(AA76="v","Peplink",""))</f>
        <v/>
      </c>
      <c r="AB76" s="109">
        <f>VLOOKUP(B76,門市主檔!A:B,2,FALSE)</f>
        <v/>
      </c>
      <c r="AC76" s="109" t="n"/>
    </row>
    <row r="77" ht="15" customHeight="1" s="140">
      <c r="A77" s="6" t="n">
        <v>76</v>
      </c>
      <c r="B77" s="6" t="n">
        <v>4184</v>
      </c>
      <c r="C77" s="17" t="inlineStr">
        <is>
          <t>三重今大店</t>
        </is>
      </c>
      <c r="D77" s="6" t="inlineStr">
        <is>
          <t>FCA</t>
        </is>
      </c>
      <c r="E77" s="6" t="inlineStr">
        <is>
          <t>北二</t>
        </is>
      </c>
      <c r="F77" s="6" t="inlineStr">
        <is>
          <t>北二二部</t>
        </is>
      </c>
      <c r="G77" s="6" t="inlineStr">
        <is>
          <t>GD</t>
        </is>
      </c>
      <c r="H77" s="105" t="inlineStr">
        <is>
          <t>楊雅齡</t>
        </is>
      </c>
      <c r="I77" s="17" t="inlineStr">
        <is>
          <t>(02)89781422</t>
        </is>
      </c>
      <c r="J77" s="18" t="inlineStr">
        <is>
          <t>新北市三重區大仁街52號</t>
        </is>
      </c>
      <c r="U77" s="20">
        <f>IFERROR(LEFT(J77,FIND("縣",J77)),IFERROR(LEFT(J77,FIND("市",J77)),J77))</f>
        <v/>
      </c>
      <c r="V77" s="21">
        <f>IFERROR(
IFERROR(
IFERROR(
MID(J77,FIND("市",J77)+1,IF(FIND("區",J77)-FIND("市",J77)&gt;3,FIND("鄉",J77)-FIND("市",J77),FIND("區",J77)-FIND("市",J77))),
MID(J77,FIND("市",J77)+1,IF(FIND("鎮",J77)-FIND("市",J77)&gt;3,FIND("鄉",J77)-FIND("市",J77),FIND("鎮",J77)-FIND("市",J77)))
),
MID(J77,FIND("市",J77)+1,IF(FIND("鄉",J77)-FIND("市",J77)&gt;3,FIND("區",J77)-FIND("市",J77),FIND("鄉",J77)-FIND("市",J77)))
),
IFERROR(
IFERROR(
IFERROR(
MID(J77,FIND("縣",J77)+1,IF(FIND("區",J77)-FIND("縣",J77)&gt;3,FIND("鄉",J77)-FIND("縣",J77),FIND("區",J77)-FIND("縣",J77))),
MID(J77,FIND("縣",J77)+1,IF(FIND("鎮",J77)-FIND("縣",J77)&gt;3,FIND("鄉",J77)-FIND("縣",J77),FIND("鎮",J77)-FIND("縣",J77)))
),
MID(J77,FIND("縣",J77)+1,IF(FIND("鄉",J77)-FIND("縣",J77)&gt;3,FIND("區",J77)-FIND("縣",J77),FIND("鄉",J77)-FIND("縣",J77)))
),
IFERROR(
MID(J77,FIND("市",J77)+1,IF(FIND("縣",J77)-FIND("市",J77)&gt;3,FIND("鄉",J77)-FIND("市",J77),FIND("縣",J77)-FIND("市",J77))),
MID(J77,FIND("縣",J77)+1,IF(FIND("市",J77)-FIND("縣",J77)&gt;3,FIND("鄉",J77)-FIND("縣",J77),FIND("市",J77)-FIND("縣",J77)))
)))</f>
        <v/>
      </c>
      <c r="W77" s="21">
        <f>IFERROR(MID(J77,IFERROR(FIND("鄉",J77),IFERROR(FIND("鎮",J77),FIND("區",J77)))+1,LEN(J77)),IFERROR(MID(J77,FIND("市",J77)+1,LEN(J77)),MID(J77,FIND("縣",J77)+1,LEN(J77))))</f>
        <v/>
      </c>
      <c r="X77" s="22">
        <f>VLOOKUP(U77&amp;V77,部門對應!$B:$I,8,FALSE)</f>
        <v/>
      </c>
      <c r="Y77" s="22">
        <f>VLOOKUP(V77,區域表!A:B,2,FALSE)</f>
        <v/>
      </c>
      <c r="Z77" s="118">
        <f>IF(D77="FVC7", IF(COUNTIF(特殊門市清單!N:N, B77)=0, "FVC7", VLOOKUP(B77,特殊門市清單!N:T,7,FALSE)), IF(AA77="v","Peplink",""))</f>
        <v/>
      </c>
      <c r="AB77" s="109">
        <f>VLOOKUP(B77,門市主檔!A:B,2,FALSE)</f>
        <v/>
      </c>
      <c r="AC77" s="109" t="n"/>
    </row>
    <row r="78" ht="15" customHeight="1" s="140">
      <c r="A78" s="6" t="n">
        <v>77</v>
      </c>
      <c r="B78" s="6" t="inlineStr">
        <is>
          <t>D649</t>
        </is>
      </c>
      <c r="C78" s="17" t="inlineStr">
        <is>
          <t>北縣中陽店</t>
        </is>
      </c>
      <c r="D78" s="6" t="inlineStr">
        <is>
          <t>RC</t>
        </is>
      </c>
      <c r="E78" s="6" t="inlineStr">
        <is>
          <t>北二</t>
        </is>
      </c>
      <c r="F78" s="6" t="inlineStr">
        <is>
          <t>北二二部</t>
        </is>
      </c>
      <c r="G78" s="6" t="inlineStr">
        <is>
          <t>GD</t>
        </is>
      </c>
      <c r="H78" s="105" t="inlineStr">
        <is>
          <t>楊雅齡</t>
        </is>
      </c>
      <c r="I78" s="17" t="inlineStr">
        <is>
          <t>(02)29833175</t>
        </is>
      </c>
      <c r="J78" s="18" t="inlineStr">
        <is>
          <t>新北市三重區中正北路105號</t>
        </is>
      </c>
      <c r="U78" s="20">
        <f>IFERROR(LEFT(J78,FIND("縣",J78)),IFERROR(LEFT(J78,FIND("市",J78)),J78))</f>
        <v/>
      </c>
      <c r="V78" s="21">
        <f>IFERROR(
IFERROR(
IFERROR(
MID(J78,FIND("市",J78)+1,IF(FIND("區",J78)-FIND("市",J78)&gt;3,FIND("鄉",J78)-FIND("市",J78),FIND("區",J78)-FIND("市",J78))),
MID(J78,FIND("市",J78)+1,IF(FIND("鎮",J78)-FIND("市",J78)&gt;3,FIND("鄉",J78)-FIND("市",J78),FIND("鎮",J78)-FIND("市",J78)))
),
MID(J78,FIND("市",J78)+1,IF(FIND("鄉",J78)-FIND("市",J78)&gt;3,FIND("區",J78)-FIND("市",J78),FIND("鄉",J78)-FIND("市",J78)))
),
IFERROR(
IFERROR(
IFERROR(
MID(J78,FIND("縣",J78)+1,IF(FIND("區",J78)-FIND("縣",J78)&gt;3,FIND("鄉",J78)-FIND("縣",J78),FIND("區",J78)-FIND("縣",J78))),
MID(J78,FIND("縣",J78)+1,IF(FIND("鎮",J78)-FIND("縣",J78)&gt;3,FIND("鄉",J78)-FIND("縣",J78),FIND("鎮",J78)-FIND("縣",J78)))
),
MID(J78,FIND("縣",J78)+1,IF(FIND("鄉",J78)-FIND("縣",J78)&gt;3,FIND("區",J78)-FIND("縣",J78),FIND("鄉",J78)-FIND("縣",J78)))
),
IFERROR(
MID(J78,FIND("市",J78)+1,IF(FIND("縣",J78)-FIND("市",J78)&gt;3,FIND("鄉",J78)-FIND("市",J78),FIND("縣",J78)-FIND("市",J78))),
MID(J78,FIND("縣",J78)+1,IF(FIND("市",J78)-FIND("縣",J78)&gt;3,FIND("鄉",J78)-FIND("縣",J78),FIND("市",J78)-FIND("縣",J78)))
)))</f>
        <v/>
      </c>
      <c r="W78" s="21">
        <f>IFERROR(MID(J78,IFERROR(FIND("鄉",J78),IFERROR(FIND("鎮",J78),FIND("區",J78)))+1,LEN(J78)),IFERROR(MID(J78,FIND("市",J78)+1,LEN(J78)),MID(J78,FIND("縣",J78)+1,LEN(J78))))</f>
        <v/>
      </c>
      <c r="X78" s="22">
        <f>VLOOKUP(U78&amp;V78,部門對應!$B:$I,8,FALSE)</f>
        <v/>
      </c>
      <c r="Y78" s="22">
        <f>VLOOKUP(V78,區域表!A:B,2,FALSE)</f>
        <v/>
      </c>
      <c r="Z78" s="118">
        <f>IF(D78="FVC7", IF(COUNTIF(特殊門市清單!N:N, B78)=0, "FVC7", VLOOKUP(B78,特殊門市清單!N:T,7,FALSE)), IF(AA78="v","Peplink",""))</f>
        <v/>
      </c>
      <c r="AB78" s="109">
        <f>VLOOKUP(B78,門市主檔!A:B,2,FALSE)</f>
        <v/>
      </c>
      <c r="AC78" s="109" t="n"/>
    </row>
    <row r="79" ht="15" customHeight="1" s="140">
      <c r="A79" s="6" t="n">
        <v>78</v>
      </c>
      <c r="B79" s="6" t="n">
        <v>2209</v>
      </c>
      <c r="C79" s="17" t="inlineStr">
        <is>
          <t>北縣重強店</t>
        </is>
      </c>
      <c r="D79" s="6" t="inlineStr">
        <is>
          <t>FCA</t>
        </is>
      </c>
      <c r="E79" s="6" t="inlineStr">
        <is>
          <t>北二</t>
        </is>
      </c>
      <c r="F79" s="6" t="inlineStr">
        <is>
          <t>北二二部</t>
        </is>
      </c>
      <c r="G79" s="6" t="inlineStr">
        <is>
          <t>GE</t>
        </is>
      </c>
      <c r="H79" s="105" t="inlineStr">
        <is>
          <t>王喻旻</t>
        </is>
      </c>
      <c r="I79" s="17" t="inlineStr">
        <is>
          <t>(02)29864907</t>
        </is>
      </c>
      <c r="J79" s="18" t="inlineStr">
        <is>
          <t>新北市三重區自強路一段164,166號</t>
        </is>
      </c>
      <c r="U79" s="20">
        <f>IFERROR(LEFT(J79,FIND("縣",J79)),IFERROR(LEFT(J79,FIND("市",J79)),J79))</f>
        <v/>
      </c>
      <c r="V79" s="21">
        <f>IFERROR(
IFERROR(
IFERROR(
MID(J79,FIND("市",J79)+1,IF(FIND("區",J79)-FIND("市",J79)&gt;3,FIND("鄉",J79)-FIND("市",J79),FIND("區",J79)-FIND("市",J79))),
MID(J79,FIND("市",J79)+1,IF(FIND("鎮",J79)-FIND("市",J79)&gt;3,FIND("鄉",J79)-FIND("市",J79),FIND("鎮",J79)-FIND("市",J79)))
),
MID(J79,FIND("市",J79)+1,IF(FIND("鄉",J79)-FIND("市",J79)&gt;3,FIND("區",J79)-FIND("市",J79),FIND("鄉",J79)-FIND("市",J79)))
),
IFERROR(
IFERROR(
IFERROR(
MID(J79,FIND("縣",J79)+1,IF(FIND("區",J79)-FIND("縣",J79)&gt;3,FIND("鄉",J79)-FIND("縣",J79),FIND("區",J79)-FIND("縣",J79))),
MID(J79,FIND("縣",J79)+1,IF(FIND("鎮",J79)-FIND("縣",J79)&gt;3,FIND("鄉",J79)-FIND("縣",J79),FIND("鎮",J79)-FIND("縣",J79)))
),
MID(J79,FIND("縣",J79)+1,IF(FIND("鄉",J79)-FIND("縣",J79)&gt;3,FIND("區",J79)-FIND("縣",J79),FIND("鄉",J79)-FIND("縣",J79)))
),
IFERROR(
MID(J79,FIND("市",J79)+1,IF(FIND("縣",J79)-FIND("市",J79)&gt;3,FIND("鄉",J79)-FIND("市",J79),FIND("縣",J79)-FIND("市",J79))),
MID(J79,FIND("縣",J79)+1,IF(FIND("市",J79)-FIND("縣",J79)&gt;3,FIND("鄉",J79)-FIND("縣",J79),FIND("市",J79)-FIND("縣",J79)))
)))</f>
        <v/>
      </c>
      <c r="W79" s="21">
        <f>IFERROR(MID(J79,IFERROR(FIND("鄉",J79),IFERROR(FIND("鎮",J79),FIND("區",J79)))+1,LEN(J79)),IFERROR(MID(J79,FIND("市",J79)+1,LEN(J79)),MID(J79,FIND("縣",J79)+1,LEN(J79))))</f>
        <v/>
      </c>
      <c r="X79" s="22">
        <f>VLOOKUP(U79&amp;V79,部門對應!$B:$I,8,FALSE)</f>
        <v/>
      </c>
      <c r="Y79" s="22">
        <f>VLOOKUP(V79,區域表!A:B,2,FALSE)</f>
        <v/>
      </c>
      <c r="Z79" s="118">
        <f>IF(D79="FVC7", IF(COUNTIF(特殊門市清單!N:N, B79)=0, "FVC7", VLOOKUP(B79,特殊門市清單!N:T,7,FALSE)), IF(AA79="v","Peplink",""))</f>
        <v/>
      </c>
      <c r="AB79" s="109">
        <f>VLOOKUP(B79,門市主檔!A:B,2,FALSE)</f>
        <v/>
      </c>
      <c r="AC79" s="109" t="n"/>
    </row>
    <row r="80" ht="15" customHeight="1" s="140">
      <c r="A80" s="6" t="n">
        <v>79</v>
      </c>
      <c r="B80" s="6" t="n">
        <v>2222</v>
      </c>
      <c r="C80" s="17" t="inlineStr">
        <is>
          <t>三重義天店</t>
        </is>
      </c>
      <c r="D80" s="6" t="inlineStr">
        <is>
          <t>FCA</t>
        </is>
      </c>
      <c r="E80" s="6" t="inlineStr">
        <is>
          <t>北二</t>
        </is>
      </c>
      <c r="F80" s="6" t="inlineStr">
        <is>
          <t>北二二部</t>
        </is>
      </c>
      <c r="G80" s="6" t="inlineStr">
        <is>
          <t>GE</t>
        </is>
      </c>
      <c r="H80" s="105" t="inlineStr">
        <is>
          <t>王喻旻</t>
        </is>
      </c>
      <c r="I80" s="17" t="inlineStr">
        <is>
          <t>(02)82873428</t>
        </is>
      </c>
      <c r="J80" s="18" t="inlineStr">
        <is>
          <t>新北市三重區永福街256及258號</t>
        </is>
      </c>
      <c r="U80" s="20">
        <f>IFERROR(LEFT(J80,FIND("縣",J80)),IFERROR(LEFT(J80,FIND("市",J80)),J80))</f>
        <v/>
      </c>
      <c r="V80" s="21">
        <f>IFERROR(
IFERROR(
IFERROR(
MID(J80,FIND("市",J80)+1,IF(FIND("區",J80)-FIND("市",J80)&gt;3,FIND("鄉",J80)-FIND("市",J80),FIND("區",J80)-FIND("市",J80))),
MID(J80,FIND("市",J80)+1,IF(FIND("鎮",J80)-FIND("市",J80)&gt;3,FIND("鄉",J80)-FIND("市",J80),FIND("鎮",J80)-FIND("市",J80)))
),
MID(J80,FIND("市",J80)+1,IF(FIND("鄉",J80)-FIND("市",J80)&gt;3,FIND("區",J80)-FIND("市",J80),FIND("鄉",J80)-FIND("市",J80)))
),
IFERROR(
IFERROR(
IFERROR(
MID(J80,FIND("縣",J80)+1,IF(FIND("區",J80)-FIND("縣",J80)&gt;3,FIND("鄉",J80)-FIND("縣",J80),FIND("區",J80)-FIND("縣",J80))),
MID(J80,FIND("縣",J80)+1,IF(FIND("鎮",J80)-FIND("縣",J80)&gt;3,FIND("鄉",J80)-FIND("縣",J80),FIND("鎮",J80)-FIND("縣",J80)))
),
MID(J80,FIND("縣",J80)+1,IF(FIND("鄉",J80)-FIND("縣",J80)&gt;3,FIND("區",J80)-FIND("縣",J80),FIND("鄉",J80)-FIND("縣",J80)))
),
IFERROR(
MID(J80,FIND("市",J80)+1,IF(FIND("縣",J80)-FIND("市",J80)&gt;3,FIND("鄉",J80)-FIND("市",J80),FIND("縣",J80)-FIND("市",J80))),
MID(J80,FIND("縣",J80)+1,IF(FIND("市",J80)-FIND("縣",J80)&gt;3,FIND("鄉",J80)-FIND("縣",J80),FIND("市",J80)-FIND("縣",J80)))
)))</f>
        <v/>
      </c>
      <c r="W80" s="21">
        <f>IFERROR(MID(J80,IFERROR(FIND("鄉",J80),IFERROR(FIND("鎮",J80),FIND("區",J80)))+1,LEN(J80)),IFERROR(MID(J80,FIND("市",J80)+1,LEN(J80)),MID(J80,FIND("縣",J80)+1,LEN(J80))))</f>
        <v/>
      </c>
      <c r="X80" s="22">
        <f>VLOOKUP(U80&amp;V80,部門對應!$B:$I,8,FALSE)</f>
        <v/>
      </c>
      <c r="Y80" s="22">
        <f>VLOOKUP(V80,區域表!A:B,2,FALSE)</f>
        <v/>
      </c>
      <c r="Z80" s="118">
        <f>IF(D80="FVC7", IF(COUNTIF(特殊門市清單!N:N, B80)=0, "FVC7", VLOOKUP(B80,特殊門市清單!N:T,7,FALSE)), IF(AA80="v","Peplink",""))</f>
        <v/>
      </c>
      <c r="AB80" s="109">
        <f>VLOOKUP(B80,門市主檔!A:B,2,FALSE)</f>
        <v/>
      </c>
      <c r="AC80" s="109" t="n"/>
    </row>
    <row r="81" ht="15" customHeight="1" s="140">
      <c r="A81" s="6" t="n">
        <v>80</v>
      </c>
      <c r="B81" s="6" t="n">
        <v>2349</v>
      </c>
      <c r="C81" s="17" t="inlineStr">
        <is>
          <t>三重永福店</t>
        </is>
      </c>
      <c r="D81" s="6" t="inlineStr">
        <is>
          <t>FCA</t>
        </is>
      </c>
      <c r="E81" s="6" t="inlineStr">
        <is>
          <t>北二</t>
        </is>
      </c>
      <c r="F81" s="6" t="inlineStr">
        <is>
          <t>北二二部</t>
        </is>
      </c>
      <c r="G81" s="6" t="inlineStr">
        <is>
          <t>GE</t>
        </is>
      </c>
      <c r="H81" s="105" t="inlineStr">
        <is>
          <t>王喻旻</t>
        </is>
      </c>
      <c r="I81" s="17" t="inlineStr">
        <is>
          <t>(02)22800283</t>
        </is>
      </c>
      <c r="J81" s="18" t="inlineStr">
        <is>
          <t>新北市三重區永福街11號</t>
        </is>
      </c>
      <c r="U81" s="20">
        <f>IFERROR(LEFT(J81,FIND("縣",J81)),IFERROR(LEFT(J81,FIND("市",J81)),J81))</f>
        <v/>
      </c>
      <c r="V81" s="21">
        <f>IFERROR(
IFERROR(
IFERROR(
MID(J81,FIND("市",J81)+1,IF(FIND("區",J81)-FIND("市",J81)&gt;3,FIND("鄉",J81)-FIND("市",J81),FIND("區",J81)-FIND("市",J81))),
MID(J81,FIND("市",J81)+1,IF(FIND("鎮",J81)-FIND("市",J81)&gt;3,FIND("鄉",J81)-FIND("市",J81),FIND("鎮",J81)-FIND("市",J81)))
),
MID(J81,FIND("市",J81)+1,IF(FIND("鄉",J81)-FIND("市",J81)&gt;3,FIND("區",J81)-FIND("市",J81),FIND("鄉",J81)-FIND("市",J81)))
),
IFERROR(
IFERROR(
IFERROR(
MID(J81,FIND("縣",J81)+1,IF(FIND("區",J81)-FIND("縣",J81)&gt;3,FIND("鄉",J81)-FIND("縣",J81),FIND("區",J81)-FIND("縣",J81))),
MID(J81,FIND("縣",J81)+1,IF(FIND("鎮",J81)-FIND("縣",J81)&gt;3,FIND("鄉",J81)-FIND("縣",J81),FIND("鎮",J81)-FIND("縣",J81)))
),
MID(J81,FIND("縣",J81)+1,IF(FIND("鄉",J81)-FIND("縣",J81)&gt;3,FIND("區",J81)-FIND("縣",J81),FIND("鄉",J81)-FIND("縣",J81)))
),
IFERROR(
MID(J81,FIND("市",J81)+1,IF(FIND("縣",J81)-FIND("市",J81)&gt;3,FIND("鄉",J81)-FIND("市",J81),FIND("縣",J81)-FIND("市",J81))),
MID(J81,FIND("縣",J81)+1,IF(FIND("市",J81)-FIND("縣",J81)&gt;3,FIND("鄉",J81)-FIND("縣",J81),FIND("市",J81)-FIND("縣",J81)))
)))</f>
        <v/>
      </c>
      <c r="W81" s="21">
        <f>IFERROR(MID(J81,IFERROR(FIND("鄉",J81),IFERROR(FIND("鎮",J81),FIND("區",J81)))+1,LEN(J81)),IFERROR(MID(J81,FIND("市",J81)+1,LEN(J81)),MID(J81,FIND("縣",J81)+1,LEN(J81))))</f>
        <v/>
      </c>
      <c r="X81" s="22">
        <f>VLOOKUP(U81&amp;V81,部門對應!$B:$I,8,FALSE)</f>
        <v/>
      </c>
      <c r="Y81" s="22">
        <f>VLOOKUP(V81,區域表!A:B,2,FALSE)</f>
        <v/>
      </c>
      <c r="Z81" s="118">
        <f>IF(D81="FVC7", IF(COUNTIF(特殊門市清單!N:N, B81)=0, "FVC7", VLOOKUP(B81,特殊門市清單!N:T,7,FALSE)), IF(AA81="v","Peplink",""))</f>
        <v/>
      </c>
      <c r="AB81" s="109">
        <f>VLOOKUP(B81,門市主檔!A:B,2,FALSE)</f>
        <v/>
      </c>
      <c r="AC81" s="109" t="n"/>
    </row>
    <row r="82" ht="15" customHeight="1" s="140">
      <c r="A82" s="6" t="n">
        <v>81</v>
      </c>
      <c r="B82" s="23" t="n">
        <v>3362</v>
      </c>
      <c r="C82" s="17" t="inlineStr">
        <is>
          <t>北縣重武店</t>
        </is>
      </c>
      <c r="D82" s="6" t="inlineStr">
        <is>
          <t>FCA</t>
        </is>
      </c>
      <c r="E82" s="6" t="inlineStr">
        <is>
          <t>北二</t>
        </is>
      </c>
      <c r="F82" s="6" t="inlineStr">
        <is>
          <t>北二二部</t>
        </is>
      </c>
      <c r="G82" s="6" t="inlineStr">
        <is>
          <t>GE</t>
        </is>
      </c>
      <c r="H82" s="105" t="inlineStr">
        <is>
          <t>王喻旻</t>
        </is>
      </c>
      <c r="I82" s="17" t="inlineStr">
        <is>
          <t>(02)89851103</t>
        </is>
      </c>
      <c r="J82" s="18" t="inlineStr">
        <is>
          <t>新北市三重區安慶街203之1號</t>
        </is>
      </c>
      <c r="U82" s="20">
        <f>IFERROR(LEFT(J82,FIND("縣",J82)),IFERROR(LEFT(J82,FIND("市",J82)),J82))</f>
        <v/>
      </c>
      <c r="V82" s="21">
        <f>IFERROR(
IFERROR(
IFERROR(
MID(J82,FIND("市",J82)+1,IF(FIND("區",J82)-FIND("市",J82)&gt;3,FIND("鄉",J82)-FIND("市",J82),FIND("區",J82)-FIND("市",J82))),
MID(J82,FIND("市",J82)+1,IF(FIND("鎮",J82)-FIND("市",J82)&gt;3,FIND("鄉",J82)-FIND("市",J82),FIND("鎮",J82)-FIND("市",J82)))
),
MID(J82,FIND("市",J82)+1,IF(FIND("鄉",J82)-FIND("市",J82)&gt;3,FIND("區",J82)-FIND("市",J82),FIND("鄉",J82)-FIND("市",J82)))
),
IFERROR(
IFERROR(
IFERROR(
MID(J82,FIND("縣",J82)+1,IF(FIND("區",J82)-FIND("縣",J82)&gt;3,FIND("鄉",J82)-FIND("縣",J82),FIND("區",J82)-FIND("縣",J82))),
MID(J82,FIND("縣",J82)+1,IF(FIND("鎮",J82)-FIND("縣",J82)&gt;3,FIND("鄉",J82)-FIND("縣",J82),FIND("鎮",J82)-FIND("縣",J82)))
),
MID(J82,FIND("縣",J82)+1,IF(FIND("鄉",J82)-FIND("縣",J82)&gt;3,FIND("區",J82)-FIND("縣",J82),FIND("鄉",J82)-FIND("縣",J82)))
),
IFERROR(
MID(J82,FIND("市",J82)+1,IF(FIND("縣",J82)-FIND("市",J82)&gt;3,FIND("鄉",J82)-FIND("市",J82),FIND("縣",J82)-FIND("市",J82))),
MID(J82,FIND("縣",J82)+1,IF(FIND("市",J82)-FIND("縣",J82)&gt;3,FIND("鄉",J82)-FIND("縣",J82),FIND("市",J82)-FIND("縣",J82)))
)))</f>
        <v/>
      </c>
      <c r="W82" s="21">
        <f>IFERROR(MID(J82,IFERROR(FIND("鄉",J82),IFERROR(FIND("鎮",J82),FIND("區",J82)))+1,LEN(J82)),IFERROR(MID(J82,FIND("市",J82)+1,LEN(J82)),MID(J82,FIND("縣",J82)+1,LEN(J82))))</f>
        <v/>
      </c>
      <c r="X82" s="22">
        <f>VLOOKUP(U82&amp;V82,部門對應!$B:$I,8,FALSE)</f>
        <v/>
      </c>
      <c r="Y82" s="22">
        <f>VLOOKUP(V82,區域表!A:B,2,FALSE)</f>
        <v/>
      </c>
      <c r="Z82" s="118">
        <f>IF(D82="FVC7", IF(COUNTIF(特殊門市清單!N:N, B82)=0, "FVC7", VLOOKUP(B82,特殊門市清單!N:T,7,FALSE)), IF(AA82="v","Peplink",""))</f>
        <v/>
      </c>
      <c r="AB82" s="109">
        <f>VLOOKUP(B82,門市主檔!A:B,2,FALSE)</f>
        <v/>
      </c>
      <c r="AC82" s="109" t="n"/>
    </row>
    <row r="83" ht="15" customHeight="1" s="140">
      <c r="A83" s="6" t="n">
        <v>82</v>
      </c>
      <c r="B83" s="6" t="n">
        <v>3840</v>
      </c>
      <c r="C83" s="17" t="inlineStr">
        <is>
          <t>北縣天龍店</t>
        </is>
      </c>
      <c r="D83" s="6" t="inlineStr">
        <is>
          <t>FCA</t>
        </is>
      </c>
      <c r="E83" s="6" t="inlineStr">
        <is>
          <t>北二</t>
        </is>
      </c>
      <c r="F83" s="6" t="inlineStr">
        <is>
          <t>北二二部</t>
        </is>
      </c>
      <c r="G83" s="6" t="inlineStr">
        <is>
          <t>GE</t>
        </is>
      </c>
      <c r="H83" s="105" t="inlineStr">
        <is>
          <t>王喻旻</t>
        </is>
      </c>
      <c r="I83" s="17" t="inlineStr">
        <is>
          <t>(02)29763480</t>
        </is>
      </c>
      <c r="J83" s="18" t="inlineStr">
        <is>
          <t>新北市三重區龍門路176號</t>
        </is>
      </c>
      <c r="U83" s="20">
        <f>IFERROR(LEFT(J83,FIND("縣",J83)),IFERROR(LEFT(J83,FIND("市",J83)),J83))</f>
        <v/>
      </c>
      <c r="V83" s="21">
        <f>IFERROR(
IFERROR(
IFERROR(
MID(J83,FIND("市",J83)+1,IF(FIND("區",J83)-FIND("市",J83)&gt;3,FIND("鄉",J83)-FIND("市",J83),FIND("區",J83)-FIND("市",J83))),
MID(J83,FIND("市",J83)+1,IF(FIND("鎮",J83)-FIND("市",J83)&gt;3,FIND("鄉",J83)-FIND("市",J83),FIND("鎮",J83)-FIND("市",J83)))
),
MID(J83,FIND("市",J83)+1,IF(FIND("鄉",J83)-FIND("市",J83)&gt;3,FIND("區",J83)-FIND("市",J83),FIND("鄉",J83)-FIND("市",J83)))
),
IFERROR(
IFERROR(
IFERROR(
MID(J83,FIND("縣",J83)+1,IF(FIND("區",J83)-FIND("縣",J83)&gt;3,FIND("鄉",J83)-FIND("縣",J83),FIND("區",J83)-FIND("縣",J83))),
MID(J83,FIND("縣",J83)+1,IF(FIND("鎮",J83)-FIND("縣",J83)&gt;3,FIND("鄉",J83)-FIND("縣",J83),FIND("鎮",J83)-FIND("縣",J83)))
),
MID(J83,FIND("縣",J83)+1,IF(FIND("鄉",J83)-FIND("縣",J83)&gt;3,FIND("區",J83)-FIND("縣",J83),FIND("鄉",J83)-FIND("縣",J83)))
),
IFERROR(
MID(J83,FIND("市",J83)+1,IF(FIND("縣",J83)-FIND("市",J83)&gt;3,FIND("鄉",J83)-FIND("市",J83),FIND("縣",J83)-FIND("市",J83))),
MID(J83,FIND("縣",J83)+1,IF(FIND("市",J83)-FIND("縣",J83)&gt;3,FIND("鄉",J83)-FIND("縣",J83),FIND("市",J83)-FIND("縣",J83)))
)))</f>
        <v/>
      </c>
      <c r="W83" s="21">
        <f>IFERROR(MID(J83,IFERROR(FIND("鄉",J83),IFERROR(FIND("鎮",J83),FIND("區",J83)))+1,LEN(J83)),IFERROR(MID(J83,FIND("市",J83)+1,LEN(J83)),MID(J83,FIND("縣",J83)+1,LEN(J83))))</f>
        <v/>
      </c>
      <c r="X83" s="22">
        <f>VLOOKUP(U83&amp;V83,部門對應!$B:$I,8,FALSE)</f>
        <v/>
      </c>
      <c r="Y83" s="22">
        <f>VLOOKUP(V83,區域表!A:B,2,FALSE)</f>
        <v/>
      </c>
      <c r="Z83" s="118">
        <f>IF(D83="FVC7", IF(COUNTIF(特殊門市清單!N:N, B83)=0, "FVC7", VLOOKUP(B83,特殊門市清單!N:T,7,FALSE)), IF(AA83="v","Peplink",""))</f>
        <v/>
      </c>
      <c r="AB83" s="109">
        <f>VLOOKUP(B83,門市主檔!A:B,2,FALSE)</f>
        <v/>
      </c>
      <c r="AC83" s="109" t="n"/>
    </row>
    <row r="84" ht="15" customHeight="1" s="140">
      <c r="A84" s="6" t="n">
        <v>83</v>
      </c>
      <c r="B84" s="6" t="n">
        <v>3957</v>
      </c>
      <c r="C84" s="17" t="inlineStr">
        <is>
          <t>三重福仁店</t>
        </is>
      </c>
      <c r="D84" s="6" t="inlineStr">
        <is>
          <t>FCA</t>
        </is>
      </c>
      <c r="E84" s="6" t="inlineStr">
        <is>
          <t>北二</t>
        </is>
      </c>
      <c r="F84" s="6" t="inlineStr">
        <is>
          <t>北二二部</t>
        </is>
      </c>
      <c r="G84" s="6" t="inlineStr">
        <is>
          <t>GE</t>
        </is>
      </c>
      <c r="H84" s="105" t="inlineStr">
        <is>
          <t>王喻旻</t>
        </is>
      </c>
      <c r="I84" s="17" t="inlineStr">
        <is>
          <t>(02)22862845</t>
        </is>
      </c>
      <c r="J84" s="18" t="inlineStr">
        <is>
          <t>新北市三重區永福街97號及99號</t>
        </is>
      </c>
      <c r="U84" s="20">
        <f>IFERROR(LEFT(J84,FIND("縣",J84)),IFERROR(LEFT(J84,FIND("市",J84)),J84))</f>
        <v/>
      </c>
      <c r="V84" s="21">
        <f>IFERROR(
IFERROR(
IFERROR(
MID(J84,FIND("市",J84)+1,IF(FIND("區",J84)-FIND("市",J84)&gt;3,FIND("鄉",J84)-FIND("市",J84),FIND("區",J84)-FIND("市",J84))),
MID(J84,FIND("市",J84)+1,IF(FIND("鎮",J84)-FIND("市",J84)&gt;3,FIND("鄉",J84)-FIND("市",J84),FIND("鎮",J84)-FIND("市",J84)))
),
MID(J84,FIND("市",J84)+1,IF(FIND("鄉",J84)-FIND("市",J84)&gt;3,FIND("區",J84)-FIND("市",J84),FIND("鄉",J84)-FIND("市",J84)))
),
IFERROR(
IFERROR(
IFERROR(
MID(J84,FIND("縣",J84)+1,IF(FIND("區",J84)-FIND("縣",J84)&gt;3,FIND("鄉",J84)-FIND("縣",J84),FIND("區",J84)-FIND("縣",J84))),
MID(J84,FIND("縣",J84)+1,IF(FIND("鎮",J84)-FIND("縣",J84)&gt;3,FIND("鄉",J84)-FIND("縣",J84),FIND("鎮",J84)-FIND("縣",J84)))
),
MID(J84,FIND("縣",J84)+1,IF(FIND("鄉",J84)-FIND("縣",J84)&gt;3,FIND("區",J84)-FIND("縣",J84),FIND("鄉",J84)-FIND("縣",J84)))
),
IFERROR(
MID(J84,FIND("市",J84)+1,IF(FIND("縣",J84)-FIND("市",J84)&gt;3,FIND("鄉",J84)-FIND("市",J84),FIND("縣",J84)-FIND("市",J84))),
MID(J84,FIND("縣",J84)+1,IF(FIND("市",J84)-FIND("縣",J84)&gt;3,FIND("鄉",J84)-FIND("縣",J84),FIND("市",J84)-FIND("縣",J84)))
)))</f>
        <v/>
      </c>
      <c r="W84" s="21">
        <f>IFERROR(MID(J84,IFERROR(FIND("鄉",J84),IFERROR(FIND("鎮",J84),FIND("區",J84)))+1,LEN(J84)),IFERROR(MID(J84,FIND("市",J84)+1,LEN(J84)),MID(J84,FIND("縣",J84)+1,LEN(J84))))</f>
        <v/>
      </c>
      <c r="X84" s="22">
        <f>VLOOKUP(U84&amp;V84,部門對應!$B:$I,8,FALSE)</f>
        <v/>
      </c>
      <c r="Y84" s="22">
        <f>VLOOKUP(V84,區域表!A:B,2,FALSE)</f>
        <v/>
      </c>
      <c r="Z84" s="118">
        <f>IF(D84="FVC7", IF(COUNTIF(特殊門市清單!N:N, B84)=0, "FVC7", VLOOKUP(B84,特殊門市清單!N:T,7,FALSE)), IF(AA84="v","Peplink",""))</f>
        <v/>
      </c>
      <c r="AB84" s="109">
        <f>VLOOKUP(B84,門市主檔!A:B,2,FALSE)</f>
        <v/>
      </c>
      <c r="AC84" s="109" t="n"/>
    </row>
    <row r="85" ht="15" customHeight="1" s="140">
      <c r="A85" s="6" t="n">
        <v>84</v>
      </c>
      <c r="B85" s="6" t="n">
        <v>4191</v>
      </c>
      <c r="C85" s="17" t="inlineStr">
        <is>
          <t>三重溪美店</t>
        </is>
      </c>
      <c r="D85" s="6" t="inlineStr">
        <is>
          <t>FCA</t>
        </is>
      </c>
      <c r="E85" s="6" t="inlineStr">
        <is>
          <t>北二</t>
        </is>
      </c>
      <c r="F85" s="6" t="inlineStr">
        <is>
          <t>北二二部</t>
        </is>
      </c>
      <c r="G85" s="6" t="inlineStr">
        <is>
          <t>GE</t>
        </is>
      </c>
      <c r="H85" s="105" t="inlineStr">
        <is>
          <t>王喻旻</t>
        </is>
      </c>
      <c r="I85" s="17" t="inlineStr">
        <is>
          <t>(02)89787590</t>
        </is>
      </c>
      <c r="J85" s="18" t="inlineStr">
        <is>
          <t>新北市三重區仁愛街331號</t>
        </is>
      </c>
      <c r="U85" s="20">
        <f>IFERROR(LEFT(J85,FIND("縣",J85)),IFERROR(LEFT(J85,FIND("市",J85)),J85))</f>
        <v/>
      </c>
      <c r="V85" s="21">
        <f>IFERROR(
IFERROR(
IFERROR(
MID(J85,FIND("市",J85)+1,IF(FIND("區",J85)-FIND("市",J85)&gt;3,FIND("鄉",J85)-FIND("市",J85),FIND("區",J85)-FIND("市",J85))),
MID(J85,FIND("市",J85)+1,IF(FIND("鎮",J85)-FIND("市",J85)&gt;3,FIND("鄉",J85)-FIND("市",J85),FIND("鎮",J85)-FIND("市",J85)))
),
MID(J85,FIND("市",J85)+1,IF(FIND("鄉",J85)-FIND("市",J85)&gt;3,FIND("區",J85)-FIND("市",J85),FIND("鄉",J85)-FIND("市",J85)))
),
IFERROR(
IFERROR(
IFERROR(
MID(J85,FIND("縣",J85)+1,IF(FIND("區",J85)-FIND("縣",J85)&gt;3,FIND("鄉",J85)-FIND("縣",J85),FIND("區",J85)-FIND("縣",J85))),
MID(J85,FIND("縣",J85)+1,IF(FIND("鎮",J85)-FIND("縣",J85)&gt;3,FIND("鄉",J85)-FIND("縣",J85),FIND("鎮",J85)-FIND("縣",J85)))
),
MID(J85,FIND("縣",J85)+1,IF(FIND("鄉",J85)-FIND("縣",J85)&gt;3,FIND("區",J85)-FIND("縣",J85),FIND("鄉",J85)-FIND("縣",J85)))
),
IFERROR(
MID(J85,FIND("市",J85)+1,IF(FIND("縣",J85)-FIND("市",J85)&gt;3,FIND("鄉",J85)-FIND("市",J85),FIND("縣",J85)-FIND("市",J85))),
MID(J85,FIND("縣",J85)+1,IF(FIND("市",J85)-FIND("縣",J85)&gt;3,FIND("鄉",J85)-FIND("縣",J85),FIND("市",J85)-FIND("縣",J85)))
)))</f>
        <v/>
      </c>
      <c r="W85" s="21">
        <f>IFERROR(MID(J85,IFERROR(FIND("鄉",J85),IFERROR(FIND("鎮",J85),FIND("區",J85)))+1,LEN(J85)),IFERROR(MID(J85,FIND("市",J85)+1,LEN(J85)),MID(J85,FIND("縣",J85)+1,LEN(J85))))</f>
        <v/>
      </c>
      <c r="X85" s="22">
        <f>VLOOKUP(U85&amp;V85,部門對應!$B:$I,8,FALSE)</f>
        <v/>
      </c>
      <c r="Y85" s="22">
        <f>VLOOKUP(V85,區域表!A:B,2,FALSE)</f>
        <v/>
      </c>
      <c r="Z85" s="118">
        <f>IF(D85="FVC7", IF(COUNTIF(特殊門市清單!N:N, B85)=0, "FVC7", VLOOKUP(B85,特殊門市清單!N:T,7,FALSE)), IF(AA85="v","Peplink",""))</f>
        <v/>
      </c>
      <c r="AB85" s="109">
        <f>VLOOKUP(B85,門市主檔!A:B,2,FALSE)</f>
        <v/>
      </c>
      <c r="AC85" s="109" t="n"/>
    </row>
    <row r="86" ht="15" customHeight="1" s="140">
      <c r="A86" s="6" t="n">
        <v>85</v>
      </c>
      <c r="B86" s="6" t="n">
        <v>4196</v>
      </c>
      <c r="C86" s="17" t="inlineStr">
        <is>
          <t>三重蝶愛店</t>
        </is>
      </c>
      <c r="D86" s="6" t="inlineStr">
        <is>
          <t>FCB</t>
        </is>
      </c>
      <c r="E86" s="6" t="inlineStr">
        <is>
          <t>北二</t>
        </is>
      </c>
      <c r="F86" s="6" t="inlineStr">
        <is>
          <t>北二二部</t>
        </is>
      </c>
      <c r="G86" s="6" t="inlineStr">
        <is>
          <t>GE</t>
        </is>
      </c>
      <c r="H86" s="105" t="inlineStr">
        <is>
          <t>王喻旻</t>
        </is>
      </c>
      <c r="I86" s="17" t="inlineStr">
        <is>
          <t>(02)89787314</t>
        </is>
      </c>
      <c r="J86" s="18" t="inlineStr">
        <is>
          <t>新北市三重區仁愛街382號及慈愛街201號、203號</t>
        </is>
      </c>
      <c r="U86" s="20">
        <f>IFERROR(LEFT(J86,FIND("縣",J86)),IFERROR(LEFT(J86,FIND("市",J86)),J86))</f>
        <v/>
      </c>
      <c r="V86" s="21">
        <f>IFERROR(
IFERROR(
IFERROR(
MID(J86,FIND("市",J86)+1,IF(FIND("區",J86)-FIND("市",J86)&gt;3,FIND("鄉",J86)-FIND("市",J86),FIND("區",J86)-FIND("市",J86))),
MID(J86,FIND("市",J86)+1,IF(FIND("鎮",J86)-FIND("市",J86)&gt;3,FIND("鄉",J86)-FIND("市",J86),FIND("鎮",J86)-FIND("市",J86)))
),
MID(J86,FIND("市",J86)+1,IF(FIND("鄉",J86)-FIND("市",J86)&gt;3,FIND("區",J86)-FIND("市",J86),FIND("鄉",J86)-FIND("市",J86)))
),
IFERROR(
IFERROR(
IFERROR(
MID(J86,FIND("縣",J86)+1,IF(FIND("區",J86)-FIND("縣",J86)&gt;3,FIND("鄉",J86)-FIND("縣",J86),FIND("區",J86)-FIND("縣",J86))),
MID(J86,FIND("縣",J86)+1,IF(FIND("鎮",J86)-FIND("縣",J86)&gt;3,FIND("鄉",J86)-FIND("縣",J86),FIND("鎮",J86)-FIND("縣",J86)))
),
MID(J86,FIND("縣",J86)+1,IF(FIND("鄉",J86)-FIND("縣",J86)&gt;3,FIND("區",J86)-FIND("縣",J86),FIND("鄉",J86)-FIND("縣",J86)))
),
IFERROR(
MID(J86,FIND("市",J86)+1,IF(FIND("縣",J86)-FIND("市",J86)&gt;3,FIND("鄉",J86)-FIND("市",J86),FIND("縣",J86)-FIND("市",J86))),
MID(J86,FIND("縣",J86)+1,IF(FIND("市",J86)-FIND("縣",J86)&gt;3,FIND("鄉",J86)-FIND("縣",J86),FIND("市",J86)-FIND("縣",J86)))
)))</f>
        <v/>
      </c>
      <c r="W86" s="21">
        <f>IFERROR(MID(J86,IFERROR(FIND("鄉",J86),IFERROR(FIND("鎮",J86),FIND("區",J86)))+1,LEN(J86)),IFERROR(MID(J86,FIND("市",J86)+1,LEN(J86)),MID(J86,FIND("縣",J86)+1,LEN(J86))))</f>
        <v/>
      </c>
      <c r="X86" s="22">
        <f>VLOOKUP(U86&amp;V86,部門對應!$B:$I,8,FALSE)</f>
        <v/>
      </c>
      <c r="Y86" s="22">
        <f>VLOOKUP(V86,區域表!A:B,2,FALSE)</f>
        <v/>
      </c>
      <c r="Z86" s="118">
        <f>IF(D86="FVC7", IF(COUNTIF(特殊門市清單!N:N, B86)=0, "FVC7", VLOOKUP(B86,特殊門市清單!N:T,7,FALSE)), IF(AA86="v","Peplink",""))</f>
        <v/>
      </c>
      <c r="AB86" s="109">
        <f>VLOOKUP(B86,門市主檔!A:B,2,FALSE)</f>
        <v/>
      </c>
      <c r="AC86" s="109" t="n"/>
    </row>
    <row r="87" ht="15" customHeight="1" s="140">
      <c r="A87" s="6" t="n">
        <v>86</v>
      </c>
      <c r="B87" s="6" t="n">
        <v>4241</v>
      </c>
      <c r="C87" s="17" t="inlineStr">
        <is>
          <t>三重仁義店</t>
        </is>
      </c>
      <c r="D87" s="6" t="inlineStr">
        <is>
          <t>RC</t>
        </is>
      </c>
      <c r="E87" s="6" t="inlineStr">
        <is>
          <t>北二</t>
        </is>
      </c>
      <c r="F87" s="6" t="inlineStr">
        <is>
          <t>北二二部</t>
        </is>
      </c>
      <c r="G87" s="6" t="inlineStr">
        <is>
          <t>GE</t>
        </is>
      </c>
      <c r="H87" s="105" t="inlineStr">
        <is>
          <t>王喻旻</t>
        </is>
      </c>
      <c r="I87" s="17" t="inlineStr">
        <is>
          <t>(02)89781040</t>
        </is>
      </c>
      <c r="J87" s="18" t="inlineStr">
        <is>
          <t>新北市三重區仁義街12號壹樓部份及仁興街39巷37號壹樓部份</t>
        </is>
      </c>
      <c r="U87" s="20">
        <f>IFERROR(LEFT(J87,FIND("縣",J87)),IFERROR(LEFT(J87,FIND("市",J87)),J87))</f>
        <v/>
      </c>
      <c r="V87" s="21">
        <f>IFERROR(
IFERROR(
IFERROR(
MID(J87,FIND("市",J87)+1,IF(FIND("區",J87)-FIND("市",J87)&gt;3,FIND("鄉",J87)-FIND("市",J87),FIND("區",J87)-FIND("市",J87))),
MID(J87,FIND("市",J87)+1,IF(FIND("鎮",J87)-FIND("市",J87)&gt;3,FIND("鄉",J87)-FIND("市",J87),FIND("鎮",J87)-FIND("市",J87)))
),
MID(J87,FIND("市",J87)+1,IF(FIND("鄉",J87)-FIND("市",J87)&gt;3,FIND("區",J87)-FIND("市",J87),FIND("鄉",J87)-FIND("市",J87)))
),
IFERROR(
IFERROR(
IFERROR(
MID(J87,FIND("縣",J87)+1,IF(FIND("區",J87)-FIND("縣",J87)&gt;3,FIND("鄉",J87)-FIND("縣",J87),FIND("區",J87)-FIND("縣",J87))),
MID(J87,FIND("縣",J87)+1,IF(FIND("鎮",J87)-FIND("縣",J87)&gt;3,FIND("鄉",J87)-FIND("縣",J87),FIND("鎮",J87)-FIND("縣",J87)))
),
MID(J87,FIND("縣",J87)+1,IF(FIND("鄉",J87)-FIND("縣",J87)&gt;3,FIND("區",J87)-FIND("縣",J87),FIND("鄉",J87)-FIND("縣",J87)))
),
IFERROR(
MID(J87,FIND("市",J87)+1,IF(FIND("縣",J87)-FIND("市",J87)&gt;3,FIND("鄉",J87)-FIND("市",J87),FIND("縣",J87)-FIND("市",J87))),
MID(J87,FIND("縣",J87)+1,IF(FIND("市",J87)-FIND("縣",J87)&gt;3,FIND("鄉",J87)-FIND("縣",J87),FIND("市",J87)-FIND("縣",J87)))
)))</f>
        <v/>
      </c>
      <c r="W87" s="21">
        <f>IFERROR(MID(J87,IFERROR(FIND("鄉",J87),IFERROR(FIND("鎮",J87),FIND("區",J87)))+1,LEN(J87)),IFERROR(MID(J87,FIND("市",J87)+1,LEN(J87)),MID(J87,FIND("縣",J87)+1,LEN(J87))))</f>
        <v/>
      </c>
      <c r="X87" s="22">
        <f>VLOOKUP(U87&amp;V87,部門對應!$B:$I,8,FALSE)</f>
        <v/>
      </c>
      <c r="Y87" s="22">
        <f>VLOOKUP(V87,區域表!A:B,2,FALSE)</f>
        <v/>
      </c>
      <c r="Z87" s="118">
        <f>IF(D87="FVC7", IF(COUNTIF(特殊門市清單!N:N, B87)=0, "FVC7", VLOOKUP(B87,特殊門市清單!N:T,7,FALSE)), IF(AA87="v","Peplink",""))</f>
        <v/>
      </c>
      <c r="AB87" s="109">
        <f>VLOOKUP(B87,門市主檔!A:B,2,FALSE)</f>
        <v/>
      </c>
      <c r="AC87" s="109" t="n"/>
    </row>
    <row r="88" ht="15" customHeight="1" s="140">
      <c r="A88" s="6" t="n">
        <v>87</v>
      </c>
      <c r="B88" s="6" t="inlineStr">
        <is>
          <t>D350</t>
        </is>
      </c>
      <c r="C88" s="17" t="inlineStr">
        <is>
          <t>北縣仁和店</t>
        </is>
      </c>
      <c r="D88" s="6" t="inlineStr">
        <is>
          <t>FCA</t>
        </is>
      </c>
      <c r="E88" s="6" t="inlineStr">
        <is>
          <t>北二</t>
        </is>
      </c>
      <c r="F88" s="6" t="inlineStr">
        <is>
          <t>北二二部</t>
        </is>
      </c>
      <c r="G88" s="6" t="inlineStr">
        <is>
          <t>GE</t>
        </is>
      </c>
      <c r="H88" s="105" t="inlineStr">
        <is>
          <t>王喻旻</t>
        </is>
      </c>
      <c r="I88" s="17" t="inlineStr">
        <is>
          <t>(02)22870458</t>
        </is>
      </c>
      <c r="J88" s="18" t="inlineStr">
        <is>
          <t>新北市三重區三和路四段233號</t>
        </is>
      </c>
      <c r="U88" s="20">
        <f>IFERROR(LEFT(J88,FIND("縣",J88)),IFERROR(LEFT(J88,FIND("市",J88)),J88))</f>
        <v/>
      </c>
      <c r="V88" s="21">
        <f>IFERROR(
IFERROR(
IFERROR(
MID(J88,FIND("市",J88)+1,IF(FIND("區",J88)-FIND("市",J88)&gt;3,FIND("鄉",J88)-FIND("市",J88),FIND("區",J88)-FIND("市",J88))),
MID(J88,FIND("市",J88)+1,IF(FIND("鎮",J88)-FIND("市",J88)&gt;3,FIND("鄉",J88)-FIND("市",J88),FIND("鎮",J88)-FIND("市",J88)))
),
MID(J88,FIND("市",J88)+1,IF(FIND("鄉",J88)-FIND("市",J88)&gt;3,FIND("區",J88)-FIND("市",J88),FIND("鄉",J88)-FIND("市",J88)))
),
IFERROR(
IFERROR(
IFERROR(
MID(J88,FIND("縣",J88)+1,IF(FIND("區",J88)-FIND("縣",J88)&gt;3,FIND("鄉",J88)-FIND("縣",J88),FIND("區",J88)-FIND("縣",J88))),
MID(J88,FIND("縣",J88)+1,IF(FIND("鎮",J88)-FIND("縣",J88)&gt;3,FIND("鄉",J88)-FIND("縣",J88),FIND("鎮",J88)-FIND("縣",J88)))
),
MID(J88,FIND("縣",J88)+1,IF(FIND("鄉",J88)-FIND("縣",J88)&gt;3,FIND("區",J88)-FIND("縣",J88),FIND("鄉",J88)-FIND("縣",J88)))
),
IFERROR(
MID(J88,FIND("市",J88)+1,IF(FIND("縣",J88)-FIND("市",J88)&gt;3,FIND("鄉",J88)-FIND("市",J88),FIND("縣",J88)-FIND("市",J88))),
MID(J88,FIND("縣",J88)+1,IF(FIND("市",J88)-FIND("縣",J88)&gt;3,FIND("鄉",J88)-FIND("縣",J88),FIND("市",J88)-FIND("縣",J88)))
)))</f>
        <v/>
      </c>
      <c r="W88" s="21">
        <f>IFERROR(MID(J88,IFERROR(FIND("鄉",J88),IFERROR(FIND("鎮",J88),FIND("區",J88)))+1,LEN(J88)),IFERROR(MID(J88,FIND("市",J88)+1,LEN(J88)),MID(J88,FIND("縣",J88)+1,LEN(J88))))</f>
        <v/>
      </c>
      <c r="X88" s="22">
        <f>VLOOKUP(U88&amp;V88,部門對應!$B:$I,8,FALSE)</f>
        <v/>
      </c>
      <c r="Y88" s="22">
        <f>VLOOKUP(V88,區域表!A:B,2,FALSE)</f>
        <v/>
      </c>
      <c r="Z88" s="118">
        <f>IF(D88="FVC7", IF(COUNTIF(特殊門市清單!N:N, B88)=0, "FVC7", VLOOKUP(B88,特殊門市清單!N:T,7,FALSE)), IF(AA88="v","Peplink",""))</f>
        <v/>
      </c>
      <c r="AB88" s="109">
        <f>VLOOKUP(B88,門市主檔!A:B,2,FALSE)</f>
        <v/>
      </c>
      <c r="AC88" s="109" t="n"/>
    </row>
    <row r="89" ht="15" customHeight="1" s="140">
      <c r="A89" s="6" t="n">
        <v>88</v>
      </c>
      <c r="B89" s="6" t="n">
        <v>2042</v>
      </c>
      <c r="C89" s="17" t="inlineStr">
        <is>
          <t>三重中央北店</t>
        </is>
      </c>
      <c r="D89" s="6" t="inlineStr">
        <is>
          <t>FCA</t>
        </is>
      </c>
      <c r="E89" s="6" t="inlineStr">
        <is>
          <t>北二</t>
        </is>
      </c>
      <c r="F89" s="6" t="inlineStr">
        <is>
          <t>北二二部</t>
        </is>
      </c>
      <c r="G89" s="6" t="inlineStr">
        <is>
          <t>GF</t>
        </is>
      </c>
      <c r="H89" s="105" t="inlineStr">
        <is>
          <t>鄭偉宏</t>
        </is>
      </c>
      <c r="I89" s="17" t="inlineStr">
        <is>
          <t>(02)29789248</t>
        </is>
      </c>
      <c r="J89" s="18" t="inlineStr">
        <is>
          <t>新北市三重區中央北路68號</t>
        </is>
      </c>
      <c r="U89" s="20">
        <f>IFERROR(LEFT(J89,FIND("縣",J89)),IFERROR(LEFT(J89,FIND("市",J89)),J89))</f>
        <v/>
      </c>
      <c r="V89" s="21">
        <f>IFERROR(
IFERROR(
IFERROR(
MID(J89,FIND("市",J89)+1,IF(FIND("區",J89)-FIND("市",J89)&gt;3,FIND("鄉",J89)-FIND("市",J89),FIND("區",J89)-FIND("市",J89))),
MID(J89,FIND("市",J89)+1,IF(FIND("鎮",J89)-FIND("市",J89)&gt;3,FIND("鄉",J89)-FIND("市",J89),FIND("鎮",J89)-FIND("市",J89)))
),
MID(J89,FIND("市",J89)+1,IF(FIND("鄉",J89)-FIND("市",J89)&gt;3,FIND("區",J89)-FIND("市",J89),FIND("鄉",J89)-FIND("市",J89)))
),
IFERROR(
IFERROR(
IFERROR(
MID(J89,FIND("縣",J89)+1,IF(FIND("區",J89)-FIND("縣",J89)&gt;3,FIND("鄉",J89)-FIND("縣",J89),FIND("區",J89)-FIND("縣",J89))),
MID(J89,FIND("縣",J89)+1,IF(FIND("鎮",J89)-FIND("縣",J89)&gt;3,FIND("鄉",J89)-FIND("縣",J89),FIND("鎮",J89)-FIND("縣",J89)))
),
MID(J89,FIND("縣",J89)+1,IF(FIND("鄉",J89)-FIND("縣",J89)&gt;3,FIND("區",J89)-FIND("縣",J89),FIND("鄉",J89)-FIND("縣",J89)))
),
IFERROR(
MID(J89,FIND("市",J89)+1,IF(FIND("縣",J89)-FIND("市",J89)&gt;3,FIND("鄉",J89)-FIND("市",J89),FIND("縣",J89)-FIND("市",J89))),
MID(J89,FIND("縣",J89)+1,IF(FIND("市",J89)-FIND("縣",J89)&gt;3,FIND("鄉",J89)-FIND("縣",J89),FIND("市",J89)-FIND("縣",J89)))
)))</f>
        <v/>
      </c>
      <c r="W89" s="21">
        <f>IFERROR(MID(J89,IFERROR(FIND("鄉",J89),IFERROR(FIND("鎮",J89),FIND("區",J89)))+1,LEN(J89)),IFERROR(MID(J89,FIND("市",J89)+1,LEN(J89)),MID(J89,FIND("縣",J89)+1,LEN(J89))))</f>
        <v/>
      </c>
      <c r="X89" s="22">
        <f>VLOOKUP(U89&amp;V89,部門對應!$B:$I,8,FALSE)</f>
        <v/>
      </c>
      <c r="Y89" s="22">
        <f>VLOOKUP(V89,區域表!A:B,2,FALSE)</f>
        <v/>
      </c>
      <c r="Z89" s="118">
        <f>IF(D89="FVC7", IF(COUNTIF(特殊門市清單!N:N, B89)=0, "FVC7", VLOOKUP(B89,特殊門市清單!N:T,7,FALSE)), IF(AA89="v","Peplink",""))</f>
        <v/>
      </c>
      <c r="AB89" s="109">
        <f>VLOOKUP(B89,門市主檔!A:B,2,FALSE)</f>
        <v/>
      </c>
      <c r="AC89" s="109" t="n"/>
    </row>
    <row r="90" ht="15" customHeight="1" s="140">
      <c r="A90" s="6" t="n">
        <v>89</v>
      </c>
      <c r="B90" s="6" t="n">
        <v>2619</v>
      </c>
      <c r="C90" s="17" t="inlineStr">
        <is>
          <t>三重大榮店</t>
        </is>
      </c>
      <c r="D90" s="6" t="inlineStr">
        <is>
          <t>RC</t>
        </is>
      </c>
      <c r="E90" s="6" t="inlineStr">
        <is>
          <t>北二</t>
        </is>
      </c>
      <c r="F90" s="6" t="inlineStr">
        <is>
          <t>北二二部</t>
        </is>
      </c>
      <c r="G90" s="6" t="inlineStr">
        <is>
          <t>GF</t>
        </is>
      </c>
      <c r="H90" s="105" t="inlineStr">
        <is>
          <t>鄭偉宏</t>
        </is>
      </c>
      <c r="I90" s="17" t="inlineStr">
        <is>
          <t>(02)29717730</t>
        </is>
      </c>
      <c r="J90" s="18" t="inlineStr">
        <is>
          <t>新北市三重區文化北路10號</t>
        </is>
      </c>
      <c r="U90" s="20">
        <f>IFERROR(LEFT(J90,FIND("縣",J90)),IFERROR(LEFT(J90,FIND("市",J90)),J90))</f>
        <v/>
      </c>
      <c r="V90" s="21">
        <f>IFERROR(
IFERROR(
IFERROR(
MID(J90,FIND("市",J90)+1,IF(FIND("區",J90)-FIND("市",J90)&gt;3,FIND("鄉",J90)-FIND("市",J90),FIND("區",J90)-FIND("市",J90))),
MID(J90,FIND("市",J90)+1,IF(FIND("鎮",J90)-FIND("市",J90)&gt;3,FIND("鄉",J90)-FIND("市",J90),FIND("鎮",J90)-FIND("市",J90)))
),
MID(J90,FIND("市",J90)+1,IF(FIND("鄉",J90)-FIND("市",J90)&gt;3,FIND("區",J90)-FIND("市",J90),FIND("鄉",J90)-FIND("市",J90)))
),
IFERROR(
IFERROR(
IFERROR(
MID(J90,FIND("縣",J90)+1,IF(FIND("區",J90)-FIND("縣",J90)&gt;3,FIND("鄉",J90)-FIND("縣",J90),FIND("區",J90)-FIND("縣",J90))),
MID(J90,FIND("縣",J90)+1,IF(FIND("鎮",J90)-FIND("縣",J90)&gt;3,FIND("鄉",J90)-FIND("縣",J90),FIND("鎮",J90)-FIND("縣",J90)))
),
MID(J90,FIND("縣",J90)+1,IF(FIND("鄉",J90)-FIND("縣",J90)&gt;3,FIND("區",J90)-FIND("縣",J90),FIND("鄉",J90)-FIND("縣",J90)))
),
IFERROR(
MID(J90,FIND("市",J90)+1,IF(FIND("縣",J90)-FIND("市",J90)&gt;3,FIND("鄉",J90)-FIND("市",J90),FIND("縣",J90)-FIND("市",J90))),
MID(J90,FIND("縣",J90)+1,IF(FIND("市",J90)-FIND("縣",J90)&gt;3,FIND("鄉",J90)-FIND("縣",J90),FIND("市",J90)-FIND("縣",J90)))
)))</f>
        <v/>
      </c>
      <c r="W90" s="21">
        <f>IFERROR(MID(J90,IFERROR(FIND("鄉",J90),IFERROR(FIND("鎮",J90),FIND("區",J90)))+1,LEN(J90)),IFERROR(MID(J90,FIND("市",J90)+1,LEN(J90)),MID(J90,FIND("縣",J90)+1,LEN(J90))))</f>
        <v/>
      </c>
      <c r="X90" s="22">
        <f>VLOOKUP(U90&amp;V90,部門對應!$B:$I,8,FALSE)</f>
        <v/>
      </c>
      <c r="Y90" s="22">
        <f>VLOOKUP(V90,區域表!A:B,2,FALSE)</f>
        <v/>
      </c>
      <c r="Z90" s="118">
        <f>IF(D90="FVC7", IF(COUNTIF(特殊門市清單!N:N, B90)=0, "FVC7", VLOOKUP(B90,特殊門市清單!N:T,7,FALSE)), IF(AA90="v","Peplink",""))</f>
        <v/>
      </c>
      <c r="AB90" s="109">
        <f>VLOOKUP(B90,門市主檔!A:B,2,FALSE)</f>
        <v/>
      </c>
      <c r="AC90" s="109" t="n"/>
    </row>
    <row r="91" ht="15" customHeight="1" s="140">
      <c r="A91" s="6" t="n">
        <v>90</v>
      </c>
      <c r="B91" s="6" t="n">
        <v>2935</v>
      </c>
      <c r="C91" s="17" t="inlineStr">
        <is>
          <t>三重夜市口</t>
        </is>
      </c>
      <c r="D91" s="6" t="inlineStr">
        <is>
          <t>FCA</t>
        </is>
      </c>
      <c r="E91" s="6" t="inlineStr">
        <is>
          <t>北二</t>
        </is>
      </c>
      <c r="F91" s="6" t="inlineStr">
        <is>
          <t>北二二部</t>
        </is>
      </c>
      <c r="G91" s="6" t="inlineStr">
        <is>
          <t>GF</t>
        </is>
      </c>
      <c r="H91" s="105" t="inlineStr">
        <is>
          <t>鄭偉宏</t>
        </is>
      </c>
      <c r="I91" s="17" t="inlineStr">
        <is>
          <t>(02)29778824</t>
        </is>
      </c>
      <c r="J91" s="18" t="inlineStr">
        <is>
          <t>新北市三重區中央北路2號</t>
        </is>
      </c>
      <c r="U91" s="20">
        <f>IFERROR(LEFT(J91,FIND("縣",J91)),IFERROR(LEFT(J91,FIND("市",J91)),J91))</f>
        <v/>
      </c>
      <c r="V91" s="21">
        <f>IFERROR(
IFERROR(
IFERROR(
MID(J91,FIND("市",J91)+1,IF(FIND("區",J91)-FIND("市",J91)&gt;3,FIND("鄉",J91)-FIND("市",J91),FIND("區",J91)-FIND("市",J91))),
MID(J91,FIND("市",J91)+1,IF(FIND("鎮",J91)-FIND("市",J91)&gt;3,FIND("鄉",J91)-FIND("市",J91),FIND("鎮",J91)-FIND("市",J91)))
),
MID(J91,FIND("市",J91)+1,IF(FIND("鄉",J91)-FIND("市",J91)&gt;3,FIND("區",J91)-FIND("市",J91),FIND("鄉",J91)-FIND("市",J91)))
),
IFERROR(
IFERROR(
IFERROR(
MID(J91,FIND("縣",J91)+1,IF(FIND("區",J91)-FIND("縣",J91)&gt;3,FIND("鄉",J91)-FIND("縣",J91),FIND("區",J91)-FIND("縣",J91))),
MID(J91,FIND("縣",J91)+1,IF(FIND("鎮",J91)-FIND("縣",J91)&gt;3,FIND("鄉",J91)-FIND("縣",J91),FIND("鎮",J91)-FIND("縣",J91)))
),
MID(J91,FIND("縣",J91)+1,IF(FIND("鄉",J91)-FIND("縣",J91)&gt;3,FIND("區",J91)-FIND("縣",J91),FIND("鄉",J91)-FIND("縣",J91)))
),
IFERROR(
MID(J91,FIND("市",J91)+1,IF(FIND("縣",J91)-FIND("市",J91)&gt;3,FIND("鄉",J91)-FIND("市",J91),FIND("縣",J91)-FIND("市",J91))),
MID(J91,FIND("縣",J91)+1,IF(FIND("市",J91)-FIND("縣",J91)&gt;3,FIND("鄉",J91)-FIND("縣",J91),FIND("市",J91)-FIND("縣",J91)))
)))</f>
        <v/>
      </c>
      <c r="W91" s="21">
        <f>IFERROR(MID(J91,IFERROR(FIND("鄉",J91),IFERROR(FIND("鎮",J91),FIND("區",J91)))+1,LEN(J91)),IFERROR(MID(J91,FIND("市",J91)+1,LEN(J91)),MID(J91,FIND("縣",J91)+1,LEN(J91))))</f>
        <v/>
      </c>
      <c r="X91" s="22">
        <f>VLOOKUP(U91&amp;V91,部門對應!$B:$I,8,FALSE)</f>
        <v/>
      </c>
      <c r="Y91" s="22">
        <f>VLOOKUP(V91,區域表!A:B,2,FALSE)</f>
        <v/>
      </c>
      <c r="Z91" s="118">
        <f>IF(D91="FVC7", IF(COUNTIF(特殊門市清單!N:N, B91)=0, "FVC7", VLOOKUP(B91,特殊門市清單!N:T,7,FALSE)), IF(AA91="v","Peplink",""))</f>
        <v/>
      </c>
      <c r="AB91" s="109">
        <f>VLOOKUP(B91,門市主檔!A:B,2,FALSE)</f>
        <v/>
      </c>
      <c r="AC91" s="109" t="n"/>
    </row>
    <row r="92" ht="15" customHeight="1" s="140">
      <c r="A92" s="6" t="n">
        <v>91</v>
      </c>
      <c r="B92" s="6" t="n">
        <v>4312</v>
      </c>
      <c r="C92" s="17" t="inlineStr">
        <is>
          <t>三重文化北</t>
        </is>
      </c>
      <c r="D92" s="6" t="inlineStr">
        <is>
          <t>FCA</t>
        </is>
      </c>
      <c r="E92" s="6" t="inlineStr">
        <is>
          <t>北二</t>
        </is>
      </c>
      <c r="F92" s="6" t="inlineStr">
        <is>
          <t>北二二部</t>
        </is>
      </c>
      <c r="G92" s="6" t="inlineStr">
        <is>
          <t>GF</t>
        </is>
      </c>
      <c r="H92" s="105" t="inlineStr">
        <is>
          <t>鄭偉宏</t>
        </is>
      </c>
      <c r="I92" s="17" t="inlineStr">
        <is>
          <t>(02)89783792</t>
        </is>
      </c>
      <c r="J92" s="18" t="inlineStr">
        <is>
          <t>新北市三重區文化北路116號一樓</t>
        </is>
      </c>
      <c r="U92" s="20">
        <f>IFERROR(LEFT(J92,FIND("縣",J92)),IFERROR(LEFT(J92,FIND("市",J92)),J92))</f>
        <v/>
      </c>
      <c r="V92" s="21">
        <f>IFERROR(
IFERROR(
IFERROR(
MID(J92,FIND("市",J92)+1,IF(FIND("區",J92)-FIND("市",J92)&gt;3,FIND("鄉",J92)-FIND("市",J92),FIND("區",J92)-FIND("市",J92))),
MID(J92,FIND("市",J92)+1,IF(FIND("鎮",J92)-FIND("市",J92)&gt;3,FIND("鄉",J92)-FIND("市",J92),FIND("鎮",J92)-FIND("市",J92)))
),
MID(J92,FIND("市",J92)+1,IF(FIND("鄉",J92)-FIND("市",J92)&gt;3,FIND("區",J92)-FIND("市",J92),FIND("鄉",J92)-FIND("市",J92)))
),
IFERROR(
IFERROR(
IFERROR(
MID(J92,FIND("縣",J92)+1,IF(FIND("區",J92)-FIND("縣",J92)&gt;3,FIND("鄉",J92)-FIND("縣",J92),FIND("區",J92)-FIND("縣",J92))),
MID(J92,FIND("縣",J92)+1,IF(FIND("鎮",J92)-FIND("縣",J92)&gt;3,FIND("鄉",J92)-FIND("縣",J92),FIND("鎮",J92)-FIND("縣",J92)))
),
MID(J92,FIND("縣",J92)+1,IF(FIND("鄉",J92)-FIND("縣",J92)&gt;3,FIND("區",J92)-FIND("縣",J92),FIND("鄉",J92)-FIND("縣",J92)))
),
IFERROR(
MID(J92,FIND("市",J92)+1,IF(FIND("縣",J92)-FIND("市",J92)&gt;3,FIND("鄉",J92)-FIND("市",J92),FIND("縣",J92)-FIND("市",J92))),
MID(J92,FIND("縣",J92)+1,IF(FIND("市",J92)-FIND("縣",J92)&gt;3,FIND("鄉",J92)-FIND("縣",J92),FIND("市",J92)-FIND("縣",J92)))
)))</f>
        <v/>
      </c>
      <c r="W92" s="21">
        <f>IFERROR(MID(J92,IFERROR(FIND("鄉",J92),IFERROR(FIND("鎮",J92),FIND("區",J92)))+1,LEN(J92)),IFERROR(MID(J92,FIND("市",J92)+1,LEN(J92)),MID(J92,FIND("縣",J92)+1,LEN(J92))))</f>
        <v/>
      </c>
      <c r="X92" s="22">
        <f>VLOOKUP(U92&amp;V92,部門對應!$B:$I,8,FALSE)</f>
        <v/>
      </c>
      <c r="Y92" s="22">
        <f>VLOOKUP(V92,區域表!A:B,2,FALSE)</f>
        <v/>
      </c>
      <c r="Z92" s="118">
        <f>IF(D92="FVC7", IF(COUNTIF(特殊門市清單!N:N, B92)=0, "FVC7", VLOOKUP(B92,特殊門市清單!N:T,7,FALSE)), IF(AA92="v","Peplink",""))</f>
        <v/>
      </c>
      <c r="AB92" s="109">
        <f>VLOOKUP(B92,門市主檔!A:B,2,FALSE)</f>
        <v/>
      </c>
      <c r="AC92" s="109" t="n"/>
    </row>
    <row r="93" ht="15" customHeight="1" s="140">
      <c r="A93" s="6" t="n">
        <v>92</v>
      </c>
      <c r="B93" s="6" t="n">
        <v>4539</v>
      </c>
      <c r="C93" s="17" t="inlineStr">
        <is>
          <t>三重自信店</t>
        </is>
      </c>
      <c r="D93" s="6" t="inlineStr">
        <is>
          <t>RC</t>
        </is>
      </c>
      <c r="E93" s="6" t="inlineStr">
        <is>
          <t>北二</t>
        </is>
      </c>
      <c r="F93" s="6" t="inlineStr">
        <is>
          <t>北二二部</t>
        </is>
      </c>
      <c r="G93" s="6" t="inlineStr">
        <is>
          <t>GF</t>
        </is>
      </c>
      <c r="H93" s="105" t="inlineStr">
        <is>
          <t>鄭偉宏</t>
        </is>
      </c>
      <c r="I93" s="17" t="inlineStr">
        <is>
          <t>(02)29886906</t>
        </is>
      </c>
      <c r="J93" s="18" t="inlineStr">
        <is>
          <t>新北市三重區大智街22號及24號</t>
        </is>
      </c>
      <c r="U93" s="20">
        <f>IFERROR(LEFT(J93,FIND("縣",J93)),IFERROR(LEFT(J93,FIND("市",J93)),J93))</f>
        <v/>
      </c>
      <c r="V93" s="21">
        <f>IFERROR(
IFERROR(
IFERROR(
MID(J93,FIND("市",J93)+1,IF(FIND("區",J93)-FIND("市",J93)&gt;3,FIND("鄉",J93)-FIND("市",J93),FIND("區",J93)-FIND("市",J93))),
MID(J93,FIND("市",J93)+1,IF(FIND("鎮",J93)-FIND("市",J93)&gt;3,FIND("鄉",J93)-FIND("市",J93),FIND("鎮",J93)-FIND("市",J93)))
),
MID(J93,FIND("市",J93)+1,IF(FIND("鄉",J93)-FIND("市",J93)&gt;3,FIND("區",J93)-FIND("市",J93),FIND("鄉",J93)-FIND("市",J93)))
),
IFERROR(
IFERROR(
IFERROR(
MID(J93,FIND("縣",J93)+1,IF(FIND("區",J93)-FIND("縣",J93)&gt;3,FIND("鄉",J93)-FIND("縣",J93),FIND("區",J93)-FIND("縣",J93))),
MID(J93,FIND("縣",J93)+1,IF(FIND("鎮",J93)-FIND("縣",J93)&gt;3,FIND("鄉",J93)-FIND("縣",J93),FIND("鎮",J93)-FIND("縣",J93)))
),
MID(J93,FIND("縣",J93)+1,IF(FIND("鄉",J93)-FIND("縣",J93)&gt;3,FIND("區",J93)-FIND("縣",J93),FIND("鄉",J93)-FIND("縣",J93)))
),
IFERROR(
MID(J93,FIND("市",J93)+1,IF(FIND("縣",J93)-FIND("市",J93)&gt;3,FIND("鄉",J93)-FIND("市",J93),FIND("縣",J93)-FIND("市",J93))),
MID(J93,FIND("縣",J93)+1,IF(FIND("市",J93)-FIND("縣",J93)&gt;3,FIND("鄉",J93)-FIND("縣",J93),FIND("市",J93)-FIND("縣",J93)))
)))</f>
        <v/>
      </c>
      <c r="W93" s="21">
        <f>IFERROR(MID(J93,IFERROR(FIND("鄉",J93),IFERROR(FIND("鎮",J93),FIND("區",J93)))+1,LEN(J93)),IFERROR(MID(J93,FIND("市",J93)+1,LEN(J93)),MID(J93,FIND("縣",J93)+1,LEN(J93))))</f>
        <v/>
      </c>
      <c r="X93" s="22">
        <f>VLOOKUP(U93&amp;V93,部門對應!$B:$I,8,FALSE)</f>
        <v/>
      </c>
      <c r="Y93" s="22">
        <f>VLOOKUP(V93,區域表!A:B,2,FALSE)</f>
        <v/>
      </c>
      <c r="Z93" s="118">
        <f>IF(D93="FVC7", IF(COUNTIF(特殊門市清單!N:N, B93)=0, "FVC7", VLOOKUP(B93,特殊門市清單!N:T,7,FALSE)), IF(AA93="v","Peplink",""))</f>
        <v/>
      </c>
      <c r="AB93" s="109">
        <f>VLOOKUP(B93,門市主檔!A:B,2,FALSE)</f>
        <v/>
      </c>
      <c r="AC93" s="109" t="n"/>
    </row>
    <row r="94" ht="15" customHeight="1" s="140">
      <c r="A94" s="6" t="n">
        <v>93</v>
      </c>
      <c r="B94" s="6" t="n">
        <v>4560</v>
      </c>
      <c r="C94" s="17" t="inlineStr">
        <is>
          <t>三重大院店</t>
        </is>
      </c>
      <c r="D94" s="6" t="inlineStr">
        <is>
          <t>RC</t>
        </is>
      </c>
      <c r="E94" s="6" t="inlineStr">
        <is>
          <t>北二</t>
        </is>
      </c>
      <c r="F94" s="6" t="inlineStr">
        <is>
          <t>北二二部</t>
        </is>
      </c>
      <c r="G94" s="6" t="inlineStr">
        <is>
          <t>GF</t>
        </is>
      </c>
      <c r="H94" s="105" t="inlineStr">
        <is>
          <t>鄭偉宏</t>
        </is>
      </c>
      <c r="I94" s="17" t="inlineStr">
        <is>
          <t>(02)89781967</t>
        </is>
      </c>
      <c r="J94" s="18" t="inlineStr">
        <is>
          <t>新北市三重區安和路105號</t>
        </is>
      </c>
      <c r="U94" s="20">
        <f>IFERROR(LEFT(J94,FIND("縣",J94)),IFERROR(LEFT(J94,FIND("市",J94)),J94))</f>
        <v/>
      </c>
      <c r="V94" s="21">
        <f>IFERROR(
IFERROR(
IFERROR(
MID(J94,FIND("市",J94)+1,IF(FIND("區",J94)-FIND("市",J94)&gt;3,FIND("鄉",J94)-FIND("市",J94),FIND("區",J94)-FIND("市",J94))),
MID(J94,FIND("市",J94)+1,IF(FIND("鎮",J94)-FIND("市",J94)&gt;3,FIND("鄉",J94)-FIND("市",J94),FIND("鎮",J94)-FIND("市",J94)))
),
MID(J94,FIND("市",J94)+1,IF(FIND("鄉",J94)-FIND("市",J94)&gt;3,FIND("區",J94)-FIND("市",J94),FIND("鄉",J94)-FIND("市",J94)))
),
IFERROR(
IFERROR(
IFERROR(
MID(J94,FIND("縣",J94)+1,IF(FIND("區",J94)-FIND("縣",J94)&gt;3,FIND("鄉",J94)-FIND("縣",J94),FIND("區",J94)-FIND("縣",J94))),
MID(J94,FIND("縣",J94)+1,IF(FIND("鎮",J94)-FIND("縣",J94)&gt;3,FIND("鄉",J94)-FIND("縣",J94),FIND("鎮",J94)-FIND("縣",J94)))
),
MID(J94,FIND("縣",J94)+1,IF(FIND("鄉",J94)-FIND("縣",J94)&gt;3,FIND("區",J94)-FIND("縣",J94),FIND("鄉",J94)-FIND("縣",J94)))
),
IFERROR(
MID(J94,FIND("市",J94)+1,IF(FIND("縣",J94)-FIND("市",J94)&gt;3,FIND("鄉",J94)-FIND("市",J94),FIND("縣",J94)-FIND("市",J94))),
MID(J94,FIND("縣",J94)+1,IF(FIND("市",J94)-FIND("縣",J94)&gt;3,FIND("鄉",J94)-FIND("縣",J94),FIND("市",J94)-FIND("縣",J94)))
)))</f>
        <v/>
      </c>
      <c r="W94" s="21">
        <f>IFERROR(MID(J94,IFERROR(FIND("鄉",J94),IFERROR(FIND("鎮",J94),FIND("區",J94)))+1,LEN(J94)),IFERROR(MID(J94,FIND("市",J94)+1,LEN(J94)),MID(J94,FIND("縣",J94)+1,LEN(J94))))</f>
        <v/>
      </c>
      <c r="X94" s="22">
        <f>VLOOKUP(U94&amp;V94,部門對應!$B:$I,8,FALSE)</f>
        <v/>
      </c>
      <c r="Y94" s="22">
        <f>VLOOKUP(V94,區域表!A:B,2,FALSE)</f>
        <v/>
      </c>
      <c r="Z94" s="118">
        <f>IF(D94="FVC7", IF(COUNTIF(特殊門市清單!N:N, B94)=0, "FVC7", VLOOKUP(B94,特殊門市清單!N:T,7,FALSE)), IF(AA94="v","Peplink",""))</f>
        <v/>
      </c>
      <c r="AB94" s="109">
        <f>VLOOKUP(B94,門市主檔!A:B,2,FALSE)</f>
        <v/>
      </c>
      <c r="AC94" s="109" t="n"/>
    </row>
    <row r="95" ht="15" customHeight="1" s="140">
      <c r="A95" s="6" t="n">
        <v>94</v>
      </c>
      <c r="B95" s="6" t="n">
        <v>4586</v>
      </c>
      <c r="C95" s="17" t="inlineStr">
        <is>
          <t>三重三文店</t>
        </is>
      </c>
      <c r="D95" s="6" t="inlineStr">
        <is>
          <t>FCA</t>
        </is>
      </c>
      <c r="E95" s="6" t="inlineStr">
        <is>
          <t>北二</t>
        </is>
      </c>
      <c r="F95" s="6" t="inlineStr">
        <is>
          <t>北二二部</t>
        </is>
      </c>
      <c r="G95" s="6" t="inlineStr">
        <is>
          <t>GF</t>
        </is>
      </c>
      <c r="H95" s="105" t="inlineStr">
        <is>
          <t>鄭偉宏</t>
        </is>
      </c>
      <c r="I95" s="17" t="inlineStr">
        <is>
          <t>(02)89798324</t>
        </is>
      </c>
      <c r="J95" s="18" t="inlineStr">
        <is>
          <t>新北市三重區文化北路224巷1號及3號</t>
        </is>
      </c>
      <c r="U95" s="20">
        <f>IFERROR(LEFT(J95,FIND("縣",J95)),IFERROR(LEFT(J95,FIND("市",J95)),J95))</f>
        <v/>
      </c>
      <c r="V95" s="21">
        <f>IFERROR(
IFERROR(
IFERROR(
MID(J95,FIND("市",J95)+1,IF(FIND("區",J95)-FIND("市",J95)&gt;3,FIND("鄉",J95)-FIND("市",J95),FIND("區",J95)-FIND("市",J95))),
MID(J95,FIND("市",J95)+1,IF(FIND("鎮",J95)-FIND("市",J95)&gt;3,FIND("鄉",J95)-FIND("市",J95),FIND("鎮",J95)-FIND("市",J95)))
),
MID(J95,FIND("市",J95)+1,IF(FIND("鄉",J95)-FIND("市",J95)&gt;3,FIND("區",J95)-FIND("市",J95),FIND("鄉",J95)-FIND("市",J95)))
),
IFERROR(
IFERROR(
IFERROR(
MID(J95,FIND("縣",J95)+1,IF(FIND("區",J95)-FIND("縣",J95)&gt;3,FIND("鄉",J95)-FIND("縣",J95),FIND("區",J95)-FIND("縣",J95))),
MID(J95,FIND("縣",J95)+1,IF(FIND("鎮",J95)-FIND("縣",J95)&gt;3,FIND("鄉",J95)-FIND("縣",J95),FIND("鎮",J95)-FIND("縣",J95)))
),
MID(J95,FIND("縣",J95)+1,IF(FIND("鄉",J95)-FIND("縣",J95)&gt;3,FIND("區",J95)-FIND("縣",J95),FIND("鄉",J95)-FIND("縣",J95)))
),
IFERROR(
MID(J95,FIND("市",J95)+1,IF(FIND("縣",J95)-FIND("市",J95)&gt;3,FIND("鄉",J95)-FIND("市",J95),FIND("縣",J95)-FIND("市",J95))),
MID(J95,FIND("縣",J95)+1,IF(FIND("市",J95)-FIND("縣",J95)&gt;3,FIND("鄉",J95)-FIND("縣",J95),FIND("市",J95)-FIND("縣",J95)))
)))</f>
        <v/>
      </c>
      <c r="W95" s="21">
        <f>IFERROR(MID(J95,IFERROR(FIND("鄉",J95),IFERROR(FIND("鎮",J95),FIND("區",J95)))+1,LEN(J95)),IFERROR(MID(J95,FIND("市",J95)+1,LEN(J95)),MID(J95,FIND("縣",J95)+1,LEN(J95))))</f>
        <v/>
      </c>
      <c r="X95" s="22">
        <f>VLOOKUP(U95&amp;V95,部門對應!$B:$I,8,FALSE)</f>
        <v/>
      </c>
      <c r="Y95" s="22">
        <f>VLOOKUP(V95,區域表!A:B,2,FALSE)</f>
        <v/>
      </c>
      <c r="Z95" s="118">
        <f>IF(D95="FVC7", IF(COUNTIF(特殊門市清單!N:N, B95)=0, "FVC7", VLOOKUP(B95,特殊門市清單!N:T,7,FALSE)), IF(AA95="v","Peplink",""))</f>
        <v/>
      </c>
      <c r="AB95" s="109">
        <f>VLOOKUP(B95,門市主檔!A:B,2,FALSE)</f>
        <v/>
      </c>
      <c r="AC95" s="109" t="n"/>
    </row>
    <row r="96" ht="15" customHeight="1" s="140">
      <c r="A96" s="6" t="n">
        <v>95</v>
      </c>
      <c r="B96" s="6" t="n">
        <v>4804</v>
      </c>
      <c r="C96" s="17" t="inlineStr">
        <is>
          <t>三重國隆店</t>
        </is>
      </c>
      <c r="D96" s="6" t="inlineStr">
        <is>
          <t>RC</t>
        </is>
      </c>
      <c r="E96" s="6" t="inlineStr">
        <is>
          <t>北二</t>
        </is>
      </c>
      <c r="F96" s="6" t="inlineStr">
        <is>
          <t>北二二部</t>
        </is>
      </c>
      <c r="G96" s="6" t="inlineStr">
        <is>
          <t>GF</t>
        </is>
      </c>
      <c r="H96" s="105" t="inlineStr">
        <is>
          <t>鄭偉宏</t>
        </is>
      </c>
      <c r="I96" s="17" t="inlineStr">
        <is>
          <t>(02)29888929</t>
        </is>
      </c>
      <c r="J96" s="18" t="inlineStr">
        <is>
          <t xml:space="preserve">新北市三重區國隆路19、21、23號 </t>
        </is>
      </c>
      <c r="U96" s="20">
        <f>IFERROR(LEFT(J96,FIND("縣",J96)),IFERROR(LEFT(J96,FIND("市",J96)),J96))</f>
        <v/>
      </c>
      <c r="V96" s="21">
        <f>IFERROR(
IFERROR(
IFERROR(
MID(J96,FIND("市",J96)+1,IF(FIND("區",J96)-FIND("市",J96)&gt;3,FIND("鄉",J96)-FIND("市",J96),FIND("區",J96)-FIND("市",J96))),
MID(J96,FIND("市",J96)+1,IF(FIND("鎮",J96)-FIND("市",J96)&gt;3,FIND("鄉",J96)-FIND("市",J96),FIND("鎮",J96)-FIND("市",J96)))
),
MID(J96,FIND("市",J96)+1,IF(FIND("鄉",J96)-FIND("市",J96)&gt;3,FIND("區",J96)-FIND("市",J96),FIND("鄉",J96)-FIND("市",J96)))
),
IFERROR(
IFERROR(
IFERROR(
MID(J96,FIND("縣",J96)+1,IF(FIND("區",J96)-FIND("縣",J96)&gt;3,FIND("鄉",J96)-FIND("縣",J96),FIND("區",J96)-FIND("縣",J96))),
MID(J96,FIND("縣",J96)+1,IF(FIND("鎮",J96)-FIND("縣",J96)&gt;3,FIND("鄉",J96)-FIND("縣",J96),FIND("鎮",J96)-FIND("縣",J96)))
),
MID(J96,FIND("縣",J96)+1,IF(FIND("鄉",J96)-FIND("縣",J96)&gt;3,FIND("區",J96)-FIND("縣",J96),FIND("鄉",J96)-FIND("縣",J96)))
),
IFERROR(
MID(J96,FIND("市",J96)+1,IF(FIND("縣",J96)-FIND("市",J96)&gt;3,FIND("鄉",J96)-FIND("市",J96),FIND("縣",J96)-FIND("市",J96))),
MID(J96,FIND("縣",J96)+1,IF(FIND("市",J96)-FIND("縣",J96)&gt;3,FIND("鄉",J96)-FIND("縣",J96),FIND("市",J96)-FIND("縣",J96)))
)))</f>
        <v/>
      </c>
      <c r="W96" s="21">
        <f>IFERROR(MID(J96,IFERROR(FIND("鄉",J96),IFERROR(FIND("鎮",J96),FIND("區",J96)))+1,LEN(J96)),IFERROR(MID(J96,FIND("市",J96)+1,LEN(J96)),MID(J96,FIND("縣",J96)+1,LEN(J96))))</f>
        <v/>
      </c>
      <c r="X96" s="22">
        <f>VLOOKUP(U96&amp;V96,部門對應!$B:$I,8,FALSE)</f>
        <v/>
      </c>
      <c r="Y96" s="22">
        <f>VLOOKUP(V96,區域表!A:B,2,FALSE)</f>
        <v/>
      </c>
      <c r="Z96" s="118">
        <f>IF(D96="FVC7", IF(COUNTIF(特殊門市清單!N:N, B96)=0, "FVC7", VLOOKUP(B96,特殊門市清單!N:T,7,FALSE)), IF(AA96="v","Peplink",""))</f>
        <v/>
      </c>
      <c r="AB96" s="109">
        <f>VLOOKUP(B96,門市主檔!A:B,2,FALSE)</f>
        <v/>
      </c>
      <c r="AC96" s="109" t="n"/>
    </row>
    <row r="97" ht="15" customHeight="1" s="140">
      <c r="A97" s="6" t="n">
        <v>96</v>
      </c>
      <c r="B97" s="6" t="inlineStr">
        <is>
          <t>D028</t>
        </is>
      </c>
      <c r="C97" s="17" t="inlineStr">
        <is>
          <t>三重正義北店</t>
        </is>
      </c>
      <c r="D97" s="6" t="inlineStr">
        <is>
          <t>RC</t>
        </is>
      </c>
      <c r="E97" s="6" t="inlineStr">
        <is>
          <t>北二</t>
        </is>
      </c>
      <c r="F97" s="6" t="inlineStr">
        <is>
          <t>北二二部</t>
        </is>
      </c>
      <c r="G97" s="6" t="inlineStr">
        <is>
          <t>GF</t>
        </is>
      </c>
      <c r="H97" s="105" t="inlineStr">
        <is>
          <t>鄭偉宏</t>
        </is>
      </c>
      <c r="I97" s="17" t="inlineStr">
        <is>
          <t>(02)29836291</t>
        </is>
      </c>
      <c r="J97" s="18" t="inlineStr">
        <is>
          <t>新北市三重區正義北路280號</t>
        </is>
      </c>
      <c r="U97" s="20">
        <f>IFERROR(LEFT(J97,FIND("縣",J97)),IFERROR(LEFT(J97,FIND("市",J97)),J97))</f>
        <v/>
      </c>
      <c r="V97" s="21">
        <f>IFERROR(
IFERROR(
IFERROR(
MID(J97,FIND("市",J97)+1,IF(FIND("區",J97)-FIND("市",J97)&gt;3,FIND("鄉",J97)-FIND("市",J97),FIND("區",J97)-FIND("市",J97))),
MID(J97,FIND("市",J97)+1,IF(FIND("鎮",J97)-FIND("市",J97)&gt;3,FIND("鄉",J97)-FIND("市",J97),FIND("鎮",J97)-FIND("市",J97)))
),
MID(J97,FIND("市",J97)+1,IF(FIND("鄉",J97)-FIND("市",J97)&gt;3,FIND("區",J97)-FIND("市",J97),FIND("鄉",J97)-FIND("市",J97)))
),
IFERROR(
IFERROR(
IFERROR(
MID(J97,FIND("縣",J97)+1,IF(FIND("區",J97)-FIND("縣",J97)&gt;3,FIND("鄉",J97)-FIND("縣",J97),FIND("區",J97)-FIND("縣",J97))),
MID(J97,FIND("縣",J97)+1,IF(FIND("鎮",J97)-FIND("縣",J97)&gt;3,FIND("鄉",J97)-FIND("縣",J97),FIND("鎮",J97)-FIND("縣",J97)))
),
MID(J97,FIND("縣",J97)+1,IF(FIND("鄉",J97)-FIND("縣",J97)&gt;3,FIND("區",J97)-FIND("縣",J97),FIND("鄉",J97)-FIND("縣",J97)))
),
IFERROR(
MID(J97,FIND("市",J97)+1,IF(FIND("縣",J97)-FIND("市",J97)&gt;3,FIND("鄉",J97)-FIND("市",J97),FIND("縣",J97)-FIND("市",J97))),
MID(J97,FIND("縣",J97)+1,IF(FIND("市",J97)-FIND("縣",J97)&gt;3,FIND("鄉",J97)-FIND("縣",J97),FIND("市",J97)-FIND("縣",J97)))
)))</f>
        <v/>
      </c>
      <c r="W97" s="21">
        <f>IFERROR(MID(J97,IFERROR(FIND("鄉",J97),IFERROR(FIND("鎮",J97),FIND("區",J97)))+1,LEN(J97)),IFERROR(MID(J97,FIND("市",J97)+1,LEN(J97)),MID(J97,FIND("縣",J97)+1,LEN(J97))))</f>
        <v/>
      </c>
      <c r="X97" s="22">
        <f>VLOOKUP(U97&amp;V97,部門對應!$B:$I,8,FALSE)</f>
        <v/>
      </c>
      <c r="Y97" s="22">
        <f>VLOOKUP(V97,區域表!A:B,2,FALSE)</f>
        <v/>
      </c>
      <c r="Z97" s="118">
        <f>IF(D97="FVC7", IF(COUNTIF(特殊門市清單!N:N, B97)=0, "FVC7", VLOOKUP(B97,特殊門市清單!N:T,7,FALSE)), IF(AA97="v","Peplink",""))</f>
        <v/>
      </c>
      <c r="AB97" s="109">
        <f>VLOOKUP(B97,門市主檔!A:B,2,FALSE)</f>
        <v/>
      </c>
      <c r="AC97" s="109" t="n"/>
    </row>
    <row r="98" ht="15" customHeight="1" s="140">
      <c r="A98" s="6" t="n">
        <v>97</v>
      </c>
      <c r="B98" s="6" t="inlineStr">
        <is>
          <t>D346</t>
        </is>
      </c>
      <c r="C98" s="17" t="inlineStr">
        <is>
          <t>三重維德店</t>
        </is>
      </c>
      <c r="D98" s="6" t="inlineStr">
        <is>
          <t>FCA</t>
        </is>
      </c>
      <c r="E98" s="6" t="inlineStr">
        <is>
          <t>北二</t>
        </is>
      </c>
      <c r="F98" s="6" t="inlineStr">
        <is>
          <t>北二二部</t>
        </is>
      </c>
      <c r="G98" s="6" t="inlineStr">
        <is>
          <t>GF</t>
        </is>
      </c>
      <c r="H98" s="105" t="inlineStr">
        <is>
          <t>鄭偉宏</t>
        </is>
      </c>
      <c r="I98" s="17" t="inlineStr">
        <is>
          <t>(02)29819274</t>
        </is>
      </c>
      <c r="J98" s="18" t="inlineStr">
        <is>
          <t>新北市三重區三和路三段137號</t>
        </is>
      </c>
      <c r="U98" s="20">
        <f>IFERROR(LEFT(J98,FIND("縣",J98)),IFERROR(LEFT(J98,FIND("市",J98)),J98))</f>
        <v/>
      </c>
      <c r="V98" s="21">
        <f>IFERROR(
IFERROR(
IFERROR(
MID(J98,FIND("市",J98)+1,IF(FIND("區",J98)-FIND("市",J98)&gt;3,FIND("鄉",J98)-FIND("市",J98),FIND("區",J98)-FIND("市",J98))),
MID(J98,FIND("市",J98)+1,IF(FIND("鎮",J98)-FIND("市",J98)&gt;3,FIND("鄉",J98)-FIND("市",J98),FIND("鎮",J98)-FIND("市",J98)))
),
MID(J98,FIND("市",J98)+1,IF(FIND("鄉",J98)-FIND("市",J98)&gt;3,FIND("區",J98)-FIND("市",J98),FIND("鄉",J98)-FIND("市",J98)))
),
IFERROR(
IFERROR(
IFERROR(
MID(J98,FIND("縣",J98)+1,IF(FIND("區",J98)-FIND("縣",J98)&gt;3,FIND("鄉",J98)-FIND("縣",J98),FIND("區",J98)-FIND("縣",J98))),
MID(J98,FIND("縣",J98)+1,IF(FIND("鎮",J98)-FIND("縣",J98)&gt;3,FIND("鄉",J98)-FIND("縣",J98),FIND("鎮",J98)-FIND("縣",J98)))
),
MID(J98,FIND("縣",J98)+1,IF(FIND("鄉",J98)-FIND("縣",J98)&gt;3,FIND("區",J98)-FIND("縣",J98),FIND("鄉",J98)-FIND("縣",J98)))
),
IFERROR(
MID(J98,FIND("市",J98)+1,IF(FIND("縣",J98)-FIND("市",J98)&gt;3,FIND("鄉",J98)-FIND("市",J98),FIND("縣",J98)-FIND("市",J98))),
MID(J98,FIND("縣",J98)+1,IF(FIND("市",J98)-FIND("縣",J98)&gt;3,FIND("鄉",J98)-FIND("縣",J98),FIND("市",J98)-FIND("縣",J98)))
)))</f>
        <v/>
      </c>
      <c r="W98" s="21">
        <f>IFERROR(MID(J98,IFERROR(FIND("鄉",J98),IFERROR(FIND("鎮",J98),FIND("區",J98)))+1,LEN(J98)),IFERROR(MID(J98,FIND("市",J98)+1,LEN(J98)),MID(J98,FIND("縣",J98)+1,LEN(J98))))</f>
        <v/>
      </c>
      <c r="X98" s="22">
        <f>VLOOKUP(U98&amp;V98,部門對應!$B:$I,8,FALSE)</f>
        <v/>
      </c>
      <c r="Y98" s="22">
        <f>VLOOKUP(V98,區域表!A:B,2,FALSE)</f>
        <v/>
      </c>
      <c r="Z98" s="118">
        <f>IF(D98="FVC7", IF(COUNTIF(特殊門市清單!N:N, B98)=0, "FVC7", VLOOKUP(B98,特殊門市清單!N:T,7,FALSE)), IF(AA98="v","Peplink",""))</f>
        <v/>
      </c>
      <c r="AB98" s="109">
        <f>VLOOKUP(B98,門市主檔!A:B,2,FALSE)</f>
        <v/>
      </c>
      <c r="AC98" s="109" t="n"/>
    </row>
    <row r="99" ht="15" customHeight="1" s="140">
      <c r="A99" s="6" t="n">
        <v>98</v>
      </c>
      <c r="B99" s="6" t="n">
        <v>2014</v>
      </c>
      <c r="C99" s="17" t="inlineStr">
        <is>
          <t>三重中陽二店</t>
        </is>
      </c>
      <c r="D99" s="6" t="inlineStr">
        <is>
          <t>FCA</t>
        </is>
      </c>
      <c r="E99" s="6" t="inlineStr">
        <is>
          <t>北二</t>
        </is>
      </c>
      <c r="F99" s="6" t="inlineStr">
        <is>
          <t>北二二部</t>
        </is>
      </c>
      <c r="G99" s="6" t="inlineStr">
        <is>
          <t>GG</t>
        </is>
      </c>
      <c r="H99" s="105" t="inlineStr">
        <is>
          <t>楊雅鈞</t>
        </is>
      </c>
      <c r="I99" s="17" t="inlineStr">
        <is>
          <t>(02)29894955</t>
        </is>
      </c>
      <c r="J99" s="18" t="inlineStr">
        <is>
          <t>新北市三重區中正北路66號</t>
        </is>
      </c>
      <c r="U99" s="20">
        <f>IFERROR(LEFT(J99,FIND("縣",J99)),IFERROR(LEFT(J99,FIND("市",J99)),J99))</f>
        <v/>
      </c>
      <c r="V99" s="21">
        <f>IFERROR(
IFERROR(
IFERROR(
MID(J99,FIND("市",J99)+1,IF(FIND("區",J99)-FIND("市",J99)&gt;3,FIND("鄉",J99)-FIND("市",J99),FIND("區",J99)-FIND("市",J99))),
MID(J99,FIND("市",J99)+1,IF(FIND("鎮",J99)-FIND("市",J99)&gt;3,FIND("鄉",J99)-FIND("市",J99),FIND("鎮",J99)-FIND("市",J99)))
),
MID(J99,FIND("市",J99)+1,IF(FIND("鄉",J99)-FIND("市",J99)&gt;3,FIND("區",J99)-FIND("市",J99),FIND("鄉",J99)-FIND("市",J99)))
),
IFERROR(
IFERROR(
IFERROR(
MID(J99,FIND("縣",J99)+1,IF(FIND("區",J99)-FIND("縣",J99)&gt;3,FIND("鄉",J99)-FIND("縣",J99),FIND("區",J99)-FIND("縣",J99))),
MID(J99,FIND("縣",J99)+1,IF(FIND("鎮",J99)-FIND("縣",J99)&gt;3,FIND("鄉",J99)-FIND("縣",J99),FIND("鎮",J99)-FIND("縣",J99)))
),
MID(J99,FIND("縣",J99)+1,IF(FIND("鄉",J99)-FIND("縣",J99)&gt;3,FIND("區",J99)-FIND("縣",J99),FIND("鄉",J99)-FIND("縣",J99)))
),
IFERROR(
MID(J99,FIND("市",J99)+1,IF(FIND("縣",J99)-FIND("市",J99)&gt;3,FIND("鄉",J99)-FIND("市",J99),FIND("縣",J99)-FIND("市",J99))),
MID(J99,FIND("縣",J99)+1,IF(FIND("市",J99)-FIND("縣",J99)&gt;3,FIND("鄉",J99)-FIND("縣",J99),FIND("市",J99)-FIND("縣",J99)))
)))</f>
        <v/>
      </c>
      <c r="W99" s="21">
        <f>IFERROR(MID(J99,IFERROR(FIND("鄉",J99),IFERROR(FIND("鎮",J99),FIND("區",J99)))+1,LEN(J99)),IFERROR(MID(J99,FIND("市",J99)+1,LEN(J99)),MID(J99,FIND("縣",J99)+1,LEN(J99))))</f>
        <v/>
      </c>
      <c r="X99" s="22">
        <f>VLOOKUP(U99&amp;V99,部門對應!$B:$I,8,FALSE)</f>
        <v/>
      </c>
      <c r="Y99" s="22">
        <f>VLOOKUP(V99,區域表!A:B,2,FALSE)</f>
        <v/>
      </c>
      <c r="Z99" s="118">
        <f>IF(D99="FVC7", IF(COUNTIF(特殊門市清單!N:N, B99)=0, "FVC7", VLOOKUP(B99,特殊門市清單!N:T,7,FALSE)), IF(AA99="v","Peplink",""))</f>
        <v/>
      </c>
      <c r="AB99" s="109">
        <f>VLOOKUP(B99,門市主檔!A:B,2,FALSE)</f>
        <v/>
      </c>
      <c r="AC99" s="109" t="n"/>
    </row>
    <row r="100" ht="15" customHeight="1" s="140">
      <c r="A100" s="6" t="n">
        <v>99</v>
      </c>
      <c r="B100" s="6" t="n">
        <v>2259</v>
      </c>
      <c r="C100" s="17" t="inlineStr">
        <is>
          <t>三重興華店</t>
        </is>
      </c>
      <c r="D100" s="6" t="inlineStr">
        <is>
          <t>RC</t>
        </is>
      </c>
      <c r="E100" s="6" t="inlineStr">
        <is>
          <t>北二</t>
        </is>
      </c>
      <c r="F100" s="6" t="inlineStr">
        <is>
          <t>北二二部</t>
        </is>
      </c>
      <c r="G100" s="6" t="inlineStr">
        <is>
          <t>GG</t>
        </is>
      </c>
      <c r="H100" s="105" t="inlineStr">
        <is>
          <t>楊雅鈞</t>
        </is>
      </c>
      <c r="I100" s="17" t="inlineStr">
        <is>
          <t>(02)29808277</t>
        </is>
      </c>
      <c r="J100" s="18" t="inlineStr">
        <is>
          <t>新北市三重區中華路18號</t>
        </is>
      </c>
      <c r="U100" s="20">
        <f>IFERROR(LEFT(J100,FIND("縣",J100)),IFERROR(LEFT(J100,FIND("市",J100)),J100))</f>
        <v/>
      </c>
      <c r="V100" s="21">
        <f>IFERROR(
IFERROR(
IFERROR(
MID(J100,FIND("市",J100)+1,IF(FIND("區",J100)-FIND("市",J100)&gt;3,FIND("鄉",J100)-FIND("市",J100),FIND("區",J100)-FIND("市",J100))),
MID(J100,FIND("市",J100)+1,IF(FIND("鎮",J100)-FIND("市",J100)&gt;3,FIND("鄉",J100)-FIND("市",J100),FIND("鎮",J100)-FIND("市",J100)))
),
MID(J100,FIND("市",J100)+1,IF(FIND("鄉",J100)-FIND("市",J100)&gt;3,FIND("區",J100)-FIND("市",J100),FIND("鄉",J100)-FIND("市",J100)))
),
IFERROR(
IFERROR(
IFERROR(
MID(J100,FIND("縣",J100)+1,IF(FIND("區",J100)-FIND("縣",J100)&gt;3,FIND("鄉",J100)-FIND("縣",J100),FIND("區",J100)-FIND("縣",J100))),
MID(J100,FIND("縣",J100)+1,IF(FIND("鎮",J100)-FIND("縣",J100)&gt;3,FIND("鄉",J100)-FIND("縣",J100),FIND("鎮",J100)-FIND("縣",J100)))
),
MID(J100,FIND("縣",J100)+1,IF(FIND("鄉",J100)-FIND("縣",J100)&gt;3,FIND("區",J100)-FIND("縣",J100),FIND("鄉",J100)-FIND("縣",J100)))
),
IFERROR(
MID(J100,FIND("市",J100)+1,IF(FIND("縣",J100)-FIND("市",J100)&gt;3,FIND("鄉",J100)-FIND("市",J100),FIND("縣",J100)-FIND("市",J100))),
MID(J100,FIND("縣",J100)+1,IF(FIND("市",J100)-FIND("縣",J100)&gt;3,FIND("鄉",J100)-FIND("縣",J100),FIND("市",J100)-FIND("縣",J100)))
)))</f>
        <v/>
      </c>
      <c r="W100" s="21">
        <f>IFERROR(MID(J100,IFERROR(FIND("鄉",J100),IFERROR(FIND("鎮",J100),FIND("區",J100)))+1,LEN(J100)),IFERROR(MID(J100,FIND("市",J100)+1,LEN(J100)),MID(J100,FIND("縣",J100)+1,LEN(J100))))</f>
        <v/>
      </c>
      <c r="X100" s="22">
        <f>VLOOKUP(U100&amp;V100,部門對應!$B:$I,8,FALSE)</f>
        <v/>
      </c>
      <c r="Y100" s="22">
        <f>VLOOKUP(V100,區域表!A:B,2,FALSE)</f>
        <v/>
      </c>
      <c r="Z100" s="118">
        <f>IF(D100="FVC7", IF(COUNTIF(特殊門市清單!N:N, B100)=0, "FVC7", VLOOKUP(B100,特殊門市清單!N:T,7,FALSE)), IF(AA100="v","Peplink",""))</f>
        <v/>
      </c>
      <c r="AB100" s="109">
        <f>VLOOKUP(B100,門市主檔!A:B,2,FALSE)</f>
        <v/>
      </c>
      <c r="AC100" s="109" t="n"/>
    </row>
    <row r="101" ht="15" customHeight="1" s="140">
      <c r="A101" s="6" t="n">
        <v>100</v>
      </c>
      <c r="B101" s="6" t="n">
        <v>2399</v>
      </c>
      <c r="C101" s="17" t="inlineStr">
        <is>
          <t>三重三陽店</t>
        </is>
      </c>
      <c r="D101" s="6" t="inlineStr">
        <is>
          <t>FCB</t>
        </is>
      </c>
      <c r="E101" s="6" t="inlineStr">
        <is>
          <t>北二</t>
        </is>
      </c>
      <c r="F101" s="6" t="inlineStr">
        <is>
          <t>北二二部</t>
        </is>
      </c>
      <c r="G101" s="6" t="inlineStr">
        <is>
          <t>GG</t>
        </is>
      </c>
      <c r="H101" s="105" t="inlineStr">
        <is>
          <t>楊雅鈞</t>
        </is>
      </c>
      <c r="I101" s="17" t="inlineStr">
        <is>
          <t>(02)89829106</t>
        </is>
      </c>
      <c r="J101" s="18" t="inlineStr">
        <is>
          <t>新北市三重區三陽路59號</t>
        </is>
      </c>
      <c r="U101" s="20">
        <f>IFERROR(LEFT(J101,FIND("縣",J101)),IFERROR(LEFT(J101,FIND("市",J101)),J101))</f>
        <v/>
      </c>
      <c r="V101" s="21">
        <f>IFERROR(
IFERROR(
IFERROR(
MID(J101,FIND("市",J101)+1,IF(FIND("區",J101)-FIND("市",J101)&gt;3,FIND("鄉",J101)-FIND("市",J101),FIND("區",J101)-FIND("市",J101))),
MID(J101,FIND("市",J101)+1,IF(FIND("鎮",J101)-FIND("市",J101)&gt;3,FIND("鄉",J101)-FIND("市",J101),FIND("鎮",J101)-FIND("市",J101)))
),
MID(J101,FIND("市",J101)+1,IF(FIND("鄉",J101)-FIND("市",J101)&gt;3,FIND("區",J101)-FIND("市",J101),FIND("鄉",J101)-FIND("市",J101)))
),
IFERROR(
IFERROR(
IFERROR(
MID(J101,FIND("縣",J101)+1,IF(FIND("區",J101)-FIND("縣",J101)&gt;3,FIND("鄉",J101)-FIND("縣",J101),FIND("區",J101)-FIND("縣",J101))),
MID(J101,FIND("縣",J101)+1,IF(FIND("鎮",J101)-FIND("縣",J101)&gt;3,FIND("鄉",J101)-FIND("縣",J101),FIND("鎮",J101)-FIND("縣",J101)))
),
MID(J101,FIND("縣",J101)+1,IF(FIND("鄉",J101)-FIND("縣",J101)&gt;3,FIND("區",J101)-FIND("縣",J101),FIND("鄉",J101)-FIND("縣",J101)))
),
IFERROR(
MID(J101,FIND("市",J101)+1,IF(FIND("縣",J101)-FIND("市",J101)&gt;3,FIND("鄉",J101)-FIND("市",J101),FIND("縣",J101)-FIND("市",J101))),
MID(J101,FIND("縣",J101)+1,IF(FIND("市",J101)-FIND("縣",J101)&gt;3,FIND("鄉",J101)-FIND("縣",J101),FIND("市",J101)-FIND("縣",J101)))
)))</f>
        <v/>
      </c>
      <c r="W101" s="21">
        <f>IFERROR(MID(J101,IFERROR(FIND("鄉",J101),IFERROR(FIND("鎮",J101),FIND("區",J101)))+1,LEN(J101)),IFERROR(MID(J101,FIND("市",J101)+1,LEN(J101)),MID(J101,FIND("縣",J101)+1,LEN(J101))))</f>
        <v/>
      </c>
      <c r="X101" s="22">
        <f>VLOOKUP(U101&amp;V101,部門對應!$B:$I,8,FALSE)</f>
        <v/>
      </c>
      <c r="Y101" s="22">
        <f>VLOOKUP(V101,區域表!A:B,2,FALSE)</f>
        <v/>
      </c>
      <c r="Z101" s="118">
        <f>IF(D101="FVC7", IF(COUNTIF(特殊門市清單!N:N, B101)=0, "FVC7", VLOOKUP(B101,特殊門市清單!N:T,7,FALSE)), IF(AA101="v","Peplink",""))</f>
        <v/>
      </c>
      <c r="AB101" s="109">
        <f>VLOOKUP(B101,門市主檔!A:B,2,FALSE)</f>
        <v/>
      </c>
      <c r="AC101" s="109" t="n"/>
    </row>
    <row r="102" ht="15" customHeight="1" s="140">
      <c r="A102" s="6" t="n">
        <v>101</v>
      </c>
      <c r="B102" s="6" t="n">
        <v>2837</v>
      </c>
      <c r="C102" s="17" t="inlineStr">
        <is>
          <t>北縣重萬店</t>
        </is>
      </c>
      <c r="D102" s="6" t="inlineStr">
        <is>
          <t>RC</t>
        </is>
      </c>
      <c r="E102" s="6" t="inlineStr">
        <is>
          <t>北二</t>
        </is>
      </c>
      <c r="F102" s="6" t="inlineStr">
        <is>
          <t>北二二部</t>
        </is>
      </c>
      <c r="G102" s="6" t="inlineStr">
        <is>
          <t>GG</t>
        </is>
      </c>
      <c r="H102" s="105" t="inlineStr">
        <is>
          <t>楊雅鈞</t>
        </is>
      </c>
      <c r="I102" s="17" t="inlineStr">
        <is>
          <t>(02)89827310</t>
        </is>
      </c>
      <c r="J102" s="18" t="inlineStr">
        <is>
          <t>新北市三重區中華路92號及94號</t>
        </is>
      </c>
      <c r="U102" s="20">
        <f>IFERROR(LEFT(J102,FIND("縣",J102)),IFERROR(LEFT(J102,FIND("市",J102)),J102))</f>
        <v/>
      </c>
      <c r="V102" s="21">
        <f>IFERROR(
IFERROR(
IFERROR(
MID(J102,FIND("市",J102)+1,IF(FIND("區",J102)-FIND("市",J102)&gt;3,FIND("鄉",J102)-FIND("市",J102),FIND("區",J102)-FIND("市",J102))),
MID(J102,FIND("市",J102)+1,IF(FIND("鎮",J102)-FIND("市",J102)&gt;3,FIND("鄉",J102)-FIND("市",J102),FIND("鎮",J102)-FIND("市",J102)))
),
MID(J102,FIND("市",J102)+1,IF(FIND("鄉",J102)-FIND("市",J102)&gt;3,FIND("區",J102)-FIND("市",J102),FIND("鄉",J102)-FIND("市",J102)))
),
IFERROR(
IFERROR(
IFERROR(
MID(J102,FIND("縣",J102)+1,IF(FIND("區",J102)-FIND("縣",J102)&gt;3,FIND("鄉",J102)-FIND("縣",J102),FIND("區",J102)-FIND("縣",J102))),
MID(J102,FIND("縣",J102)+1,IF(FIND("鎮",J102)-FIND("縣",J102)&gt;3,FIND("鄉",J102)-FIND("縣",J102),FIND("鎮",J102)-FIND("縣",J102)))
),
MID(J102,FIND("縣",J102)+1,IF(FIND("鄉",J102)-FIND("縣",J102)&gt;3,FIND("區",J102)-FIND("縣",J102),FIND("鄉",J102)-FIND("縣",J102)))
),
IFERROR(
MID(J102,FIND("市",J102)+1,IF(FIND("縣",J102)-FIND("市",J102)&gt;3,FIND("鄉",J102)-FIND("市",J102),FIND("縣",J102)-FIND("市",J102))),
MID(J102,FIND("縣",J102)+1,IF(FIND("市",J102)-FIND("縣",J102)&gt;3,FIND("鄉",J102)-FIND("縣",J102),FIND("市",J102)-FIND("縣",J102)))
)))</f>
        <v/>
      </c>
      <c r="W102" s="21">
        <f>IFERROR(MID(J102,IFERROR(FIND("鄉",J102),IFERROR(FIND("鎮",J102),FIND("區",J102)))+1,LEN(J102)),IFERROR(MID(J102,FIND("市",J102)+1,LEN(J102)),MID(J102,FIND("縣",J102)+1,LEN(J102))))</f>
        <v/>
      </c>
      <c r="X102" s="22">
        <f>VLOOKUP(U102&amp;V102,部門對應!$B:$I,8,FALSE)</f>
        <v/>
      </c>
      <c r="Y102" s="22">
        <f>VLOOKUP(V102,區域表!A:B,2,FALSE)</f>
        <v/>
      </c>
      <c r="Z102" s="118">
        <f>IF(D102="FVC7", IF(COUNTIF(特殊門市清單!N:N, B102)=0, "FVC7", VLOOKUP(B102,特殊門市清單!N:T,7,FALSE)), IF(AA102="v","Peplink",""))</f>
        <v/>
      </c>
      <c r="AB102" s="109">
        <f>VLOOKUP(B102,門市主檔!A:B,2,FALSE)</f>
        <v/>
      </c>
      <c r="AC102" s="109" t="n"/>
    </row>
    <row r="103" ht="15" customHeight="1" s="140">
      <c r="A103" s="6" t="n">
        <v>102</v>
      </c>
      <c r="B103" s="6" t="n">
        <v>3676</v>
      </c>
      <c r="C103" s="17" t="inlineStr">
        <is>
          <t>三重田心店</t>
        </is>
      </c>
      <c r="D103" s="6" t="inlineStr">
        <is>
          <t>FCA</t>
        </is>
      </c>
      <c r="E103" s="6" t="inlineStr">
        <is>
          <t>北二</t>
        </is>
      </c>
      <c r="F103" s="6" t="inlineStr">
        <is>
          <t>北二二部</t>
        </is>
      </c>
      <c r="G103" s="6" t="inlineStr">
        <is>
          <t>GG</t>
        </is>
      </c>
      <c r="H103" s="105" t="inlineStr">
        <is>
          <t>楊雅鈞</t>
        </is>
      </c>
      <c r="I103" s="17" t="inlineStr">
        <is>
          <t>(02)29842643</t>
        </is>
      </c>
      <c r="J103" s="18" t="inlineStr">
        <is>
          <t>新北市三重區忠孝路三段50巷98號</t>
        </is>
      </c>
      <c r="U103" s="20">
        <f>IFERROR(LEFT(J103,FIND("縣",J103)),IFERROR(LEFT(J103,FIND("市",J103)),J103))</f>
        <v/>
      </c>
      <c r="V103" s="21">
        <f>IFERROR(
IFERROR(
IFERROR(
MID(J103,FIND("市",J103)+1,IF(FIND("區",J103)-FIND("市",J103)&gt;3,FIND("鄉",J103)-FIND("市",J103),FIND("區",J103)-FIND("市",J103))),
MID(J103,FIND("市",J103)+1,IF(FIND("鎮",J103)-FIND("市",J103)&gt;3,FIND("鄉",J103)-FIND("市",J103),FIND("鎮",J103)-FIND("市",J103)))
),
MID(J103,FIND("市",J103)+1,IF(FIND("鄉",J103)-FIND("市",J103)&gt;3,FIND("區",J103)-FIND("市",J103),FIND("鄉",J103)-FIND("市",J103)))
),
IFERROR(
IFERROR(
IFERROR(
MID(J103,FIND("縣",J103)+1,IF(FIND("區",J103)-FIND("縣",J103)&gt;3,FIND("鄉",J103)-FIND("縣",J103),FIND("區",J103)-FIND("縣",J103))),
MID(J103,FIND("縣",J103)+1,IF(FIND("鎮",J103)-FIND("縣",J103)&gt;3,FIND("鄉",J103)-FIND("縣",J103),FIND("鎮",J103)-FIND("縣",J103)))
),
MID(J103,FIND("縣",J103)+1,IF(FIND("鄉",J103)-FIND("縣",J103)&gt;3,FIND("區",J103)-FIND("縣",J103),FIND("鄉",J103)-FIND("縣",J103)))
),
IFERROR(
MID(J103,FIND("市",J103)+1,IF(FIND("縣",J103)-FIND("市",J103)&gt;3,FIND("鄉",J103)-FIND("市",J103),FIND("縣",J103)-FIND("市",J103))),
MID(J103,FIND("縣",J103)+1,IF(FIND("市",J103)-FIND("縣",J103)&gt;3,FIND("鄉",J103)-FIND("縣",J103),FIND("市",J103)-FIND("縣",J103)))
)))</f>
        <v/>
      </c>
      <c r="W103" s="21">
        <f>IFERROR(MID(J103,IFERROR(FIND("鄉",J103),IFERROR(FIND("鎮",J103),FIND("區",J103)))+1,LEN(J103)),IFERROR(MID(J103,FIND("市",J103)+1,LEN(J103)),MID(J103,FIND("縣",J103)+1,LEN(J103))))</f>
        <v/>
      </c>
      <c r="X103" s="22">
        <f>VLOOKUP(U103&amp;V103,部門對應!$B:$I,8,FALSE)</f>
        <v/>
      </c>
      <c r="Y103" s="22">
        <f>VLOOKUP(V103,區域表!A:B,2,FALSE)</f>
        <v/>
      </c>
      <c r="Z103" s="118">
        <f>IF(D103="FVC7", IF(COUNTIF(特殊門市清單!N:N, B103)=0, "FVC7", VLOOKUP(B103,特殊門市清單!N:T,7,FALSE)), IF(AA103="v","Peplink",""))</f>
        <v/>
      </c>
      <c r="AB103" s="109">
        <f>VLOOKUP(B103,門市主檔!A:B,2,FALSE)</f>
        <v/>
      </c>
      <c r="AC103" s="109" t="n"/>
    </row>
    <row r="104" ht="15" customHeight="1" s="140">
      <c r="A104" s="6" t="n">
        <v>103</v>
      </c>
      <c r="B104" s="6" t="n">
        <v>4029</v>
      </c>
      <c r="C104" s="17" t="inlineStr">
        <is>
          <t>三重龍濱店</t>
        </is>
      </c>
      <c r="D104" s="6" t="inlineStr">
        <is>
          <t>FCA</t>
        </is>
      </c>
      <c r="E104" s="6" t="inlineStr">
        <is>
          <t>北二</t>
        </is>
      </c>
      <c r="F104" s="6" t="inlineStr">
        <is>
          <t>北二二部</t>
        </is>
      </c>
      <c r="G104" s="6" t="inlineStr">
        <is>
          <t>GG</t>
        </is>
      </c>
      <c r="H104" s="105" t="inlineStr">
        <is>
          <t>楊雅鈞</t>
        </is>
      </c>
      <c r="I104" s="17" t="inlineStr">
        <is>
          <t>(02)89783696</t>
        </is>
      </c>
      <c r="J104" s="18" t="inlineStr">
        <is>
          <t>新北市三重區龍濱路21號及23號</t>
        </is>
      </c>
      <c r="U104" s="20">
        <f>IFERROR(LEFT(J104,FIND("縣",J104)),IFERROR(LEFT(J104,FIND("市",J104)),J104))</f>
        <v/>
      </c>
      <c r="V104" s="21">
        <f>IFERROR(
IFERROR(
IFERROR(
MID(J104,FIND("市",J104)+1,IF(FIND("區",J104)-FIND("市",J104)&gt;3,FIND("鄉",J104)-FIND("市",J104),FIND("區",J104)-FIND("市",J104))),
MID(J104,FIND("市",J104)+1,IF(FIND("鎮",J104)-FIND("市",J104)&gt;3,FIND("鄉",J104)-FIND("市",J104),FIND("鎮",J104)-FIND("市",J104)))
),
MID(J104,FIND("市",J104)+1,IF(FIND("鄉",J104)-FIND("市",J104)&gt;3,FIND("區",J104)-FIND("市",J104),FIND("鄉",J104)-FIND("市",J104)))
),
IFERROR(
IFERROR(
IFERROR(
MID(J104,FIND("縣",J104)+1,IF(FIND("區",J104)-FIND("縣",J104)&gt;3,FIND("鄉",J104)-FIND("縣",J104),FIND("區",J104)-FIND("縣",J104))),
MID(J104,FIND("縣",J104)+1,IF(FIND("鎮",J104)-FIND("縣",J104)&gt;3,FIND("鄉",J104)-FIND("縣",J104),FIND("鎮",J104)-FIND("縣",J104)))
),
MID(J104,FIND("縣",J104)+1,IF(FIND("鄉",J104)-FIND("縣",J104)&gt;3,FIND("區",J104)-FIND("縣",J104),FIND("鄉",J104)-FIND("縣",J104)))
),
IFERROR(
MID(J104,FIND("市",J104)+1,IF(FIND("縣",J104)-FIND("市",J104)&gt;3,FIND("鄉",J104)-FIND("市",J104),FIND("縣",J104)-FIND("市",J104))),
MID(J104,FIND("縣",J104)+1,IF(FIND("市",J104)-FIND("縣",J104)&gt;3,FIND("鄉",J104)-FIND("縣",J104),FIND("市",J104)-FIND("縣",J104)))
)))</f>
        <v/>
      </c>
      <c r="W104" s="21">
        <f>IFERROR(MID(J104,IFERROR(FIND("鄉",J104),IFERROR(FIND("鎮",J104),FIND("區",J104)))+1,LEN(J104)),IFERROR(MID(J104,FIND("市",J104)+1,LEN(J104)),MID(J104,FIND("縣",J104)+1,LEN(J104))))</f>
        <v/>
      </c>
      <c r="X104" s="22">
        <f>VLOOKUP(U104&amp;V104,部門對應!$B:$I,8,FALSE)</f>
        <v/>
      </c>
      <c r="Y104" s="22">
        <f>VLOOKUP(V104,區域表!A:B,2,FALSE)</f>
        <v/>
      </c>
      <c r="Z104" s="118">
        <f>IF(D104="FVC7", IF(COUNTIF(特殊門市清單!N:N, B104)=0, "FVC7", VLOOKUP(B104,特殊門市清單!N:T,7,FALSE)), IF(AA104="v","Peplink",""))</f>
        <v/>
      </c>
      <c r="AB104" s="109">
        <f>VLOOKUP(B104,門市主檔!A:B,2,FALSE)</f>
        <v/>
      </c>
      <c r="AC104" s="109" t="n"/>
    </row>
    <row r="105" ht="15" customHeight="1" s="140">
      <c r="A105" s="6" t="n">
        <v>104</v>
      </c>
      <c r="B105" s="6" t="n">
        <v>4084</v>
      </c>
      <c r="C105" s="17" t="inlineStr">
        <is>
          <t>三重昌隆店</t>
        </is>
      </c>
      <c r="D105" s="6" t="inlineStr">
        <is>
          <t>FCB</t>
        </is>
      </c>
      <c r="E105" s="6" t="inlineStr">
        <is>
          <t>北二</t>
        </is>
      </c>
      <c r="F105" s="6" t="inlineStr">
        <is>
          <t>北二二部</t>
        </is>
      </c>
      <c r="G105" s="6" t="inlineStr">
        <is>
          <t>GG</t>
        </is>
      </c>
      <c r="H105" s="105" t="inlineStr">
        <is>
          <t>楊雅鈞</t>
        </is>
      </c>
      <c r="I105" s="17" t="inlineStr">
        <is>
          <t>(02)89782442</t>
        </is>
      </c>
      <c r="J105" s="18" t="inlineStr">
        <is>
          <t>新北市三重區環河南路221巷14號及16號1樓全部</t>
        </is>
      </c>
      <c r="U105" s="20">
        <f>IFERROR(LEFT(J105,FIND("縣",J105)),IFERROR(LEFT(J105,FIND("市",J105)),J105))</f>
        <v/>
      </c>
      <c r="V105" s="21">
        <f>IFERROR(
IFERROR(
IFERROR(
MID(J105,FIND("市",J105)+1,IF(FIND("區",J105)-FIND("市",J105)&gt;3,FIND("鄉",J105)-FIND("市",J105),FIND("區",J105)-FIND("市",J105))),
MID(J105,FIND("市",J105)+1,IF(FIND("鎮",J105)-FIND("市",J105)&gt;3,FIND("鄉",J105)-FIND("市",J105),FIND("鎮",J105)-FIND("市",J105)))
),
MID(J105,FIND("市",J105)+1,IF(FIND("鄉",J105)-FIND("市",J105)&gt;3,FIND("區",J105)-FIND("市",J105),FIND("鄉",J105)-FIND("市",J105)))
),
IFERROR(
IFERROR(
IFERROR(
MID(J105,FIND("縣",J105)+1,IF(FIND("區",J105)-FIND("縣",J105)&gt;3,FIND("鄉",J105)-FIND("縣",J105),FIND("區",J105)-FIND("縣",J105))),
MID(J105,FIND("縣",J105)+1,IF(FIND("鎮",J105)-FIND("縣",J105)&gt;3,FIND("鄉",J105)-FIND("縣",J105),FIND("鎮",J105)-FIND("縣",J105)))
),
MID(J105,FIND("縣",J105)+1,IF(FIND("鄉",J105)-FIND("縣",J105)&gt;3,FIND("區",J105)-FIND("縣",J105),FIND("鄉",J105)-FIND("縣",J105)))
),
IFERROR(
MID(J105,FIND("市",J105)+1,IF(FIND("縣",J105)-FIND("市",J105)&gt;3,FIND("鄉",J105)-FIND("市",J105),FIND("縣",J105)-FIND("市",J105))),
MID(J105,FIND("縣",J105)+1,IF(FIND("市",J105)-FIND("縣",J105)&gt;3,FIND("鄉",J105)-FIND("縣",J105),FIND("市",J105)-FIND("縣",J105)))
)))</f>
        <v/>
      </c>
      <c r="W105" s="21">
        <f>IFERROR(MID(J105,IFERROR(FIND("鄉",J105),IFERROR(FIND("鎮",J105),FIND("區",J105)))+1,LEN(J105)),IFERROR(MID(J105,FIND("市",J105)+1,LEN(J105)),MID(J105,FIND("縣",J105)+1,LEN(J105))))</f>
        <v/>
      </c>
      <c r="X105" s="22">
        <f>VLOOKUP(U105&amp;V105,部門對應!$B:$I,8,FALSE)</f>
        <v/>
      </c>
      <c r="Y105" s="22">
        <f>VLOOKUP(V105,區域表!A:B,2,FALSE)</f>
        <v/>
      </c>
      <c r="Z105" s="118">
        <f>IF(D105="FVC7", IF(COUNTIF(特殊門市清單!N:N, B105)=0, "FVC7", VLOOKUP(B105,特殊門市清單!N:T,7,FALSE)), IF(AA105="v","Peplink",""))</f>
        <v/>
      </c>
      <c r="AB105" s="109">
        <f>VLOOKUP(B105,門市主檔!A:B,2,FALSE)</f>
        <v/>
      </c>
      <c r="AC105" s="109" t="n"/>
    </row>
    <row r="106" ht="15" customHeight="1" s="140">
      <c r="A106" s="6" t="n">
        <v>105</v>
      </c>
      <c r="B106" s="6" t="n">
        <v>4260</v>
      </c>
      <c r="C106" s="17" t="inlineStr">
        <is>
          <t>三重重高店</t>
        </is>
      </c>
      <c r="D106" s="6" t="inlineStr">
        <is>
          <t>RC</t>
        </is>
      </c>
      <c r="E106" s="6" t="inlineStr">
        <is>
          <t>北二</t>
        </is>
      </c>
      <c r="F106" s="6" t="inlineStr">
        <is>
          <t>北二二部</t>
        </is>
      </c>
      <c r="G106" s="6" t="inlineStr">
        <is>
          <t>GG</t>
        </is>
      </c>
      <c r="H106" s="105" t="inlineStr">
        <is>
          <t>楊雅鈞</t>
        </is>
      </c>
      <c r="I106" s="17" t="inlineStr">
        <is>
          <t>(02)89781224</t>
        </is>
      </c>
      <c r="J106" s="18" t="inlineStr">
        <is>
          <t>新北市三重區集美街211、213號一樓全部</t>
        </is>
      </c>
      <c r="U106" s="20">
        <f>IFERROR(LEFT(J106,FIND("縣",J106)),IFERROR(LEFT(J106,FIND("市",J106)),J106))</f>
        <v/>
      </c>
      <c r="V106" s="21">
        <f>IFERROR(
IFERROR(
IFERROR(
MID(J106,FIND("市",J106)+1,IF(FIND("區",J106)-FIND("市",J106)&gt;3,FIND("鄉",J106)-FIND("市",J106),FIND("區",J106)-FIND("市",J106))),
MID(J106,FIND("市",J106)+1,IF(FIND("鎮",J106)-FIND("市",J106)&gt;3,FIND("鄉",J106)-FIND("市",J106),FIND("鎮",J106)-FIND("市",J106)))
),
MID(J106,FIND("市",J106)+1,IF(FIND("鄉",J106)-FIND("市",J106)&gt;3,FIND("區",J106)-FIND("市",J106),FIND("鄉",J106)-FIND("市",J106)))
),
IFERROR(
IFERROR(
IFERROR(
MID(J106,FIND("縣",J106)+1,IF(FIND("區",J106)-FIND("縣",J106)&gt;3,FIND("鄉",J106)-FIND("縣",J106),FIND("區",J106)-FIND("縣",J106))),
MID(J106,FIND("縣",J106)+1,IF(FIND("鎮",J106)-FIND("縣",J106)&gt;3,FIND("鄉",J106)-FIND("縣",J106),FIND("鎮",J106)-FIND("縣",J106)))
),
MID(J106,FIND("縣",J106)+1,IF(FIND("鄉",J106)-FIND("縣",J106)&gt;3,FIND("區",J106)-FIND("縣",J106),FIND("鄉",J106)-FIND("縣",J106)))
),
IFERROR(
MID(J106,FIND("市",J106)+1,IF(FIND("縣",J106)-FIND("市",J106)&gt;3,FIND("鄉",J106)-FIND("市",J106),FIND("縣",J106)-FIND("市",J106))),
MID(J106,FIND("縣",J106)+1,IF(FIND("市",J106)-FIND("縣",J106)&gt;3,FIND("鄉",J106)-FIND("縣",J106),FIND("市",J106)-FIND("縣",J106)))
)))</f>
        <v/>
      </c>
      <c r="W106" s="21">
        <f>IFERROR(MID(J106,IFERROR(FIND("鄉",J106),IFERROR(FIND("鎮",J106),FIND("區",J106)))+1,LEN(J106)),IFERROR(MID(J106,FIND("市",J106)+1,LEN(J106)),MID(J106,FIND("縣",J106)+1,LEN(J106))))</f>
        <v/>
      </c>
      <c r="X106" s="22">
        <f>VLOOKUP(U106&amp;V106,部門對應!$B:$I,8,FALSE)</f>
        <v/>
      </c>
      <c r="Y106" s="22">
        <f>VLOOKUP(V106,區域表!A:B,2,FALSE)</f>
        <v/>
      </c>
      <c r="Z106" s="118">
        <f>IF(D106="FVC7", IF(COUNTIF(特殊門市清單!N:N, B106)=0, "FVC7", VLOOKUP(B106,特殊門市清單!N:T,7,FALSE)), IF(AA106="v","Peplink",""))</f>
        <v/>
      </c>
      <c r="AB106" s="109">
        <f>VLOOKUP(B106,門市主檔!A:B,2,FALSE)</f>
        <v/>
      </c>
      <c r="AC106" s="109" t="n"/>
    </row>
    <row r="107" ht="15" customHeight="1" s="140">
      <c r="A107" s="6" t="n">
        <v>106</v>
      </c>
      <c r="B107" s="6" t="inlineStr">
        <is>
          <t>D024</t>
        </is>
      </c>
      <c r="C107" s="17" t="inlineStr">
        <is>
          <t>三重三民店</t>
        </is>
      </c>
      <c r="D107" s="6" t="inlineStr">
        <is>
          <t>FCA</t>
        </is>
      </c>
      <c r="E107" s="6" t="inlineStr">
        <is>
          <t>北二</t>
        </is>
      </c>
      <c r="F107" s="6" t="inlineStr">
        <is>
          <t>北二二部</t>
        </is>
      </c>
      <c r="G107" s="6" t="inlineStr">
        <is>
          <t>GG</t>
        </is>
      </c>
      <c r="H107" s="105" t="inlineStr">
        <is>
          <t>楊雅鈞</t>
        </is>
      </c>
      <c r="I107" s="17" t="inlineStr">
        <is>
          <t>(02)29855402</t>
        </is>
      </c>
      <c r="J107" s="18" t="inlineStr">
        <is>
          <t>新北市三重區三民街100,102號</t>
        </is>
      </c>
      <c r="U107" s="20">
        <f>IFERROR(LEFT(J107,FIND("縣",J107)),IFERROR(LEFT(J107,FIND("市",J107)),J107))</f>
        <v/>
      </c>
      <c r="V107" s="21">
        <f>IFERROR(
IFERROR(
IFERROR(
MID(J107,FIND("市",J107)+1,IF(FIND("區",J107)-FIND("市",J107)&gt;3,FIND("鄉",J107)-FIND("市",J107),FIND("區",J107)-FIND("市",J107))),
MID(J107,FIND("市",J107)+1,IF(FIND("鎮",J107)-FIND("市",J107)&gt;3,FIND("鄉",J107)-FIND("市",J107),FIND("鎮",J107)-FIND("市",J107)))
),
MID(J107,FIND("市",J107)+1,IF(FIND("鄉",J107)-FIND("市",J107)&gt;3,FIND("區",J107)-FIND("市",J107),FIND("鄉",J107)-FIND("市",J107)))
),
IFERROR(
IFERROR(
IFERROR(
MID(J107,FIND("縣",J107)+1,IF(FIND("區",J107)-FIND("縣",J107)&gt;3,FIND("鄉",J107)-FIND("縣",J107),FIND("區",J107)-FIND("縣",J107))),
MID(J107,FIND("縣",J107)+1,IF(FIND("鎮",J107)-FIND("縣",J107)&gt;3,FIND("鄉",J107)-FIND("縣",J107),FIND("鎮",J107)-FIND("縣",J107)))
),
MID(J107,FIND("縣",J107)+1,IF(FIND("鄉",J107)-FIND("縣",J107)&gt;3,FIND("區",J107)-FIND("縣",J107),FIND("鄉",J107)-FIND("縣",J107)))
),
IFERROR(
MID(J107,FIND("市",J107)+1,IF(FIND("縣",J107)-FIND("市",J107)&gt;3,FIND("鄉",J107)-FIND("市",J107),FIND("縣",J107)-FIND("市",J107))),
MID(J107,FIND("縣",J107)+1,IF(FIND("市",J107)-FIND("縣",J107)&gt;3,FIND("鄉",J107)-FIND("縣",J107),FIND("市",J107)-FIND("縣",J107)))
)))</f>
        <v/>
      </c>
      <c r="W107" s="21">
        <f>IFERROR(MID(J107,IFERROR(FIND("鄉",J107),IFERROR(FIND("鎮",J107),FIND("區",J107)))+1,LEN(J107)),IFERROR(MID(J107,FIND("市",J107)+1,LEN(J107)),MID(J107,FIND("縣",J107)+1,LEN(J107))))</f>
        <v/>
      </c>
      <c r="X107" s="22">
        <f>VLOOKUP(U107&amp;V107,部門對應!$B:$I,8,FALSE)</f>
        <v/>
      </c>
      <c r="Y107" s="22">
        <f>VLOOKUP(V107,區域表!A:B,2,FALSE)</f>
        <v/>
      </c>
      <c r="Z107" s="118">
        <f>IF(D107="FVC7", IF(COUNTIF(特殊門市清單!N:N, B107)=0, "FVC7", VLOOKUP(B107,特殊門市清單!N:T,7,FALSE)), IF(AA107="v","Peplink",""))</f>
        <v/>
      </c>
      <c r="AB107" s="109">
        <f>VLOOKUP(B107,門市主檔!A:B,2,FALSE)</f>
        <v/>
      </c>
      <c r="AC107" s="109" t="n"/>
    </row>
    <row r="108" ht="15" customHeight="1" s="140">
      <c r="A108" s="6" t="n">
        <v>107</v>
      </c>
      <c r="B108" s="23" t="inlineStr">
        <is>
          <t>D070</t>
        </is>
      </c>
      <c r="C108" s="17" t="inlineStr">
        <is>
          <t>三重重新店</t>
        </is>
      </c>
      <c r="D108" s="6" t="inlineStr">
        <is>
          <t>RC</t>
        </is>
      </c>
      <c r="E108" s="6" t="inlineStr">
        <is>
          <t>北二</t>
        </is>
      </c>
      <c r="F108" s="6" t="inlineStr">
        <is>
          <t>北二二部</t>
        </is>
      </c>
      <c r="G108" s="6" t="inlineStr">
        <is>
          <t>GG</t>
        </is>
      </c>
      <c r="H108" s="105" t="inlineStr">
        <is>
          <t>楊雅鈞</t>
        </is>
      </c>
      <c r="I108" s="17" t="inlineStr">
        <is>
          <t>(02)29766464</t>
        </is>
      </c>
      <c r="J108" s="18" t="inlineStr">
        <is>
          <t>新北市三重區重新路四段244巷40號</t>
        </is>
      </c>
      <c r="U108" s="20">
        <f>IFERROR(LEFT(J108,FIND("縣",J108)),IFERROR(LEFT(J108,FIND("市",J108)),J108))</f>
        <v/>
      </c>
      <c r="V108" s="21">
        <f>IFERROR(
IFERROR(
IFERROR(
MID(J108,FIND("市",J108)+1,IF(FIND("區",J108)-FIND("市",J108)&gt;3,FIND("鄉",J108)-FIND("市",J108),FIND("區",J108)-FIND("市",J108))),
MID(J108,FIND("市",J108)+1,IF(FIND("鎮",J108)-FIND("市",J108)&gt;3,FIND("鄉",J108)-FIND("市",J108),FIND("鎮",J108)-FIND("市",J108)))
),
MID(J108,FIND("市",J108)+1,IF(FIND("鄉",J108)-FIND("市",J108)&gt;3,FIND("區",J108)-FIND("市",J108),FIND("鄉",J108)-FIND("市",J108)))
),
IFERROR(
IFERROR(
IFERROR(
MID(J108,FIND("縣",J108)+1,IF(FIND("區",J108)-FIND("縣",J108)&gt;3,FIND("鄉",J108)-FIND("縣",J108),FIND("區",J108)-FIND("縣",J108))),
MID(J108,FIND("縣",J108)+1,IF(FIND("鎮",J108)-FIND("縣",J108)&gt;3,FIND("鄉",J108)-FIND("縣",J108),FIND("鎮",J108)-FIND("縣",J108)))
),
MID(J108,FIND("縣",J108)+1,IF(FIND("鄉",J108)-FIND("縣",J108)&gt;3,FIND("區",J108)-FIND("縣",J108),FIND("鄉",J108)-FIND("縣",J108)))
),
IFERROR(
MID(J108,FIND("市",J108)+1,IF(FIND("縣",J108)-FIND("市",J108)&gt;3,FIND("鄉",J108)-FIND("市",J108),FIND("縣",J108)-FIND("市",J108))),
MID(J108,FIND("縣",J108)+1,IF(FIND("市",J108)-FIND("縣",J108)&gt;3,FIND("鄉",J108)-FIND("縣",J108),FIND("市",J108)-FIND("縣",J108)))
)))</f>
        <v/>
      </c>
      <c r="W108" s="21">
        <f>IFERROR(MID(J108,IFERROR(FIND("鄉",J108),IFERROR(FIND("鎮",J108),FIND("區",J108)))+1,LEN(J108)),IFERROR(MID(J108,FIND("市",J108)+1,LEN(J108)),MID(J108,FIND("縣",J108)+1,LEN(J108))))</f>
        <v/>
      </c>
      <c r="X108" s="22">
        <f>VLOOKUP(U108&amp;V108,部門對應!$B:$I,8,FALSE)</f>
        <v/>
      </c>
      <c r="Y108" s="22">
        <f>VLOOKUP(V108,區域表!A:B,2,FALSE)</f>
        <v/>
      </c>
      <c r="Z108" s="118">
        <f>IF(D108="FVC7", IF(COUNTIF(特殊門市清單!N:N, B108)=0, "FVC7", VLOOKUP(B108,特殊門市清單!N:T,7,FALSE)), IF(AA108="v","Peplink",""))</f>
        <v/>
      </c>
      <c r="AB108" s="109">
        <f>VLOOKUP(B108,門市主檔!A:B,2,FALSE)</f>
        <v/>
      </c>
      <c r="AC108" s="109" t="n"/>
    </row>
    <row r="109" ht="15" customHeight="1" s="140">
      <c r="A109" s="6" t="n">
        <v>108</v>
      </c>
      <c r="B109" s="23" t="n">
        <v>2535</v>
      </c>
      <c r="C109" s="17" t="inlineStr">
        <is>
          <t>五股五工店</t>
        </is>
      </c>
      <c r="D109" s="6" t="inlineStr">
        <is>
          <t>RC</t>
        </is>
      </c>
      <c r="E109" s="6" t="inlineStr">
        <is>
          <t>北二</t>
        </is>
      </c>
      <c r="F109" s="6" t="inlineStr">
        <is>
          <t>北二三部</t>
        </is>
      </c>
      <c r="G109" s="6" t="inlineStr">
        <is>
          <t>HE</t>
        </is>
      </c>
      <c r="H109" s="105" t="inlineStr">
        <is>
          <t>林佳蓁</t>
        </is>
      </c>
      <c r="I109" s="17" t="inlineStr">
        <is>
          <t>(02)22992945</t>
        </is>
      </c>
      <c r="J109" s="18" t="inlineStr">
        <is>
          <t>新北市五股區五工六路28號</t>
        </is>
      </c>
      <c r="U109" s="20">
        <f>IFERROR(LEFT(J109,FIND("縣",J109)),IFERROR(LEFT(J109,FIND("市",J109)),J109))</f>
        <v/>
      </c>
      <c r="V109" s="21">
        <f>IFERROR(
IFERROR(
IFERROR(
MID(J109,FIND("市",J109)+1,IF(FIND("區",J109)-FIND("市",J109)&gt;3,FIND("鄉",J109)-FIND("市",J109),FIND("區",J109)-FIND("市",J109))),
MID(J109,FIND("市",J109)+1,IF(FIND("鎮",J109)-FIND("市",J109)&gt;3,FIND("鄉",J109)-FIND("市",J109),FIND("鎮",J109)-FIND("市",J109)))
),
MID(J109,FIND("市",J109)+1,IF(FIND("鄉",J109)-FIND("市",J109)&gt;3,FIND("區",J109)-FIND("市",J109),FIND("鄉",J109)-FIND("市",J109)))
),
IFERROR(
IFERROR(
IFERROR(
MID(J109,FIND("縣",J109)+1,IF(FIND("區",J109)-FIND("縣",J109)&gt;3,FIND("鄉",J109)-FIND("縣",J109),FIND("區",J109)-FIND("縣",J109))),
MID(J109,FIND("縣",J109)+1,IF(FIND("鎮",J109)-FIND("縣",J109)&gt;3,FIND("鄉",J109)-FIND("縣",J109),FIND("鎮",J109)-FIND("縣",J109)))
),
MID(J109,FIND("縣",J109)+1,IF(FIND("鄉",J109)-FIND("縣",J109)&gt;3,FIND("區",J109)-FIND("縣",J109),FIND("鄉",J109)-FIND("縣",J109)))
),
IFERROR(
MID(J109,FIND("市",J109)+1,IF(FIND("縣",J109)-FIND("市",J109)&gt;3,FIND("鄉",J109)-FIND("市",J109),FIND("縣",J109)-FIND("市",J109))),
MID(J109,FIND("縣",J109)+1,IF(FIND("市",J109)-FIND("縣",J109)&gt;3,FIND("鄉",J109)-FIND("縣",J109),FIND("市",J109)-FIND("縣",J109)))
)))</f>
        <v/>
      </c>
      <c r="W109" s="21">
        <f>IFERROR(MID(J109,IFERROR(FIND("鄉",J109),IFERROR(FIND("鎮",J109),FIND("區",J109)))+1,LEN(J109)),IFERROR(MID(J109,FIND("市",J109)+1,LEN(J109)),MID(J109,FIND("縣",J109)+1,LEN(J109))))</f>
        <v/>
      </c>
      <c r="X109" s="22">
        <f>VLOOKUP(U109&amp;V109,部門對應!$B:$I,8,FALSE)</f>
        <v/>
      </c>
      <c r="Y109" s="22">
        <f>VLOOKUP(V109,區域表!A:B,2,FALSE)</f>
        <v/>
      </c>
      <c r="Z109" s="118">
        <f>IF(D109="FVC7", IF(COUNTIF(特殊門市清單!N:N, B109)=0, "FVC7", VLOOKUP(B109,特殊門市清單!N:T,7,FALSE)), IF(AA109="v","Peplink",""))</f>
        <v/>
      </c>
      <c r="AB109" s="109">
        <f>VLOOKUP(B109,門市主檔!A:B,2,FALSE)</f>
        <v/>
      </c>
      <c r="AC109" s="109" t="n"/>
    </row>
    <row r="110" ht="15" customHeight="1" s="140">
      <c r="A110" s="6" t="n">
        <v>109</v>
      </c>
      <c r="B110" s="6" t="n">
        <v>2390</v>
      </c>
      <c r="C110" s="17" t="inlineStr">
        <is>
          <t>五股產業園區</t>
        </is>
      </c>
      <c r="D110" s="6" t="inlineStr">
        <is>
          <t>RC</t>
        </is>
      </c>
      <c r="E110" s="6" t="inlineStr">
        <is>
          <t>北二</t>
        </is>
      </c>
      <c r="F110" s="6" t="inlineStr">
        <is>
          <t>北二三部</t>
        </is>
      </c>
      <c r="G110" s="6" t="inlineStr">
        <is>
          <t>HH</t>
        </is>
      </c>
      <c r="H110" s="105" t="inlineStr">
        <is>
          <t>劉祖安</t>
        </is>
      </c>
      <c r="I110" s="17" t="inlineStr">
        <is>
          <t>(02)22984070</t>
        </is>
      </c>
      <c r="J110" s="18" t="inlineStr">
        <is>
          <t>新北市五股區五權路42之1號</t>
        </is>
      </c>
      <c r="U110" s="20">
        <f>IFERROR(LEFT(J110,FIND("縣",J110)),IFERROR(LEFT(J110,FIND("市",J110)),J110))</f>
        <v/>
      </c>
      <c r="V110" s="21">
        <f>IFERROR(
IFERROR(
IFERROR(
MID(J110,FIND("市",J110)+1,IF(FIND("區",J110)-FIND("市",J110)&gt;3,FIND("鄉",J110)-FIND("市",J110),FIND("區",J110)-FIND("市",J110))),
MID(J110,FIND("市",J110)+1,IF(FIND("鎮",J110)-FIND("市",J110)&gt;3,FIND("鄉",J110)-FIND("市",J110),FIND("鎮",J110)-FIND("市",J110)))
),
MID(J110,FIND("市",J110)+1,IF(FIND("鄉",J110)-FIND("市",J110)&gt;3,FIND("區",J110)-FIND("市",J110),FIND("鄉",J110)-FIND("市",J110)))
),
IFERROR(
IFERROR(
IFERROR(
MID(J110,FIND("縣",J110)+1,IF(FIND("區",J110)-FIND("縣",J110)&gt;3,FIND("鄉",J110)-FIND("縣",J110),FIND("區",J110)-FIND("縣",J110))),
MID(J110,FIND("縣",J110)+1,IF(FIND("鎮",J110)-FIND("縣",J110)&gt;3,FIND("鄉",J110)-FIND("縣",J110),FIND("鎮",J110)-FIND("縣",J110)))
),
MID(J110,FIND("縣",J110)+1,IF(FIND("鄉",J110)-FIND("縣",J110)&gt;3,FIND("區",J110)-FIND("縣",J110),FIND("鄉",J110)-FIND("縣",J110)))
),
IFERROR(
MID(J110,FIND("市",J110)+1,IF(FIND("縣",J110)-FIND("市",J110)&gt;3,FIND("鄉",J110)-FIND("市",J110),FIND("縣",J110)-FIND("市",J110))),
MID(J110,FIND("縣",J110)+1,IF(FIND("市",J110)-FIND("縣",J110)&gt;3,FIND("鄉",J110)-FIND("縣",J110),FIND("市",J110)-FIND("縣",J110)))
)))</f>
        <v/>
      </c>
      <c r="W110" s="21">
        <f>IFERROR(MID(J110,IFERROR(FIND("鄉",J110),IFERROR(FIND("鎮",J110),FIND("區",J110)))+1,LEN(J110)),IFERROR(MID(J110,FIND("市",J110)+1,LEN(J110)),MID(J110,FIND("縣",J110)+1,LEN(J110))))</f>
        <v/>
      </c>
      <c r="X110" s="22">
        <f>VLOOKUP(U110&amp;V110,部門對應!$B:$I,8,FALSE)</f>
        <v/>
      </c>
      <c r="Y110" s="22">
        <f>VLOOKUP(V110,區域表!A:B,2,FALSE)</f>
        <v/>
      </c>
      <c r="Z110" s="118">
        <f>IF(D110="FVC7", IF(COUNTIF(特殊門市清單!N:N, B110)=0, "FVC7", VLOOKUP(B110,特殊門市清單!N:T,7,FALSE)), IF(AA110="v","Peplink",""))</f>
        <v/>
      </c>
      <c r="AB110" s="109">
        <f>VLOOKUP(B110,門市主檔!A:B,2,FALSE)</f>
        <v/>
      </c>
      <c r="AC110" s="109" t="n"/>
    </row>
    <row r="111" ht="15" customHeight="1" s="140">
      <c r="A111" s="6" t="n">
        <v>110</v>
      </c>
      <c r="B111" s="6" t="n">
        <v>2691</v>
      </c>
      <c r="C111" s="17" t="inlineStr">
        <is>
          <t>五股興珍店</t>
        </is>
      </c>
      <c r="D111" s="6" t="inlineStr">
        <is>
          <t>FCB</t>
        </is>
      </c>
      <c r="E111" s="6" t="inlineStr">
        <is>
          <t>北二</t>
        </is>
      </c>
      <c r="F111" s="6" t="inlineStr">
        <is>
          <t>北二三部</t>
        </is>
      </c>
      <c r="G111" s="6" t="inlineStr">
        <is>
          <t>HH</t>
        </is>
      </c>
      <c r="H111" s="105" t="inlineStr">
        <is>
          <t>劉祖安</t>
        </is>
      </c>
      <c r="I111" s="17" t="inlineStr">
        <is>
          <t>(02)22997463</t>
        </is>
      </c>
      <c r="J111" s="18" t="inlineStr">
        <is>
          <t>新北市五股區五工五路18號</t>
        </is>
      </c>
      <c r="U111" s="20">
        <f>IFERROR(LEFT(J111,FIND("縣",J111)),IFERROR(LEFT(J111,FIND("市",J111)),J111))</f>
        <v/>
      </c>
      <c r="V111" s="21">
        <f>IFERROR(
IFERROR(
IFERROR(
MID(J111,FIND("市",J111)+1,IF(FIND("區",J111)-FIND("市",J111)&gt;3,FIND("鄉",J111)-FIND("市",J111),FIND("區",J111)-FIND("市",J111))),
MID(J111,FIND("市",J111)+1,IF(FIND("鎮",J111)-FIND("市",J111)&gt;3,FIND("鄉",J111)-FIND("市",J111),FIND("鎮",J111)-FIND("市",J111)))
),
MID(J111,FIND("市",J111)+1,IF(FIND("鄉",J111)-FIND("市",J111)&gt;3,FIND("區",J111)-FIND("市",J111),FIND("鄉",J111)-FIND("市",J111)))
),
IFERROR(
IFERROR(
IFERROR(
MID(J111,FIND("縣",J111)+1,IF(FIND("區",J111)-FIND("縣",J111)&gt;3,FIND("鄉",J111)-FIND("縣",J111),FIND("區",J111)-FIND("縣",J111))),
MID(J111,FIND("縣",J111)+1,IF(FIND("鎮",J111)-FIND("縣",J111)&gt;3,FIND("鄉",J111)-FIND("縣",J111),FIND("鎮",J111)-FIND("縣",J111)))
),
MID(J111,FIND("縣",J111)+1,IF(FIND("鄉",J111)-FIND("縣",J111)&gt;3,FIND("區",J111)-FIND("縣",J111),FIND("鄉",J111)-FIND("縣",J111)))
),
IFERROR(
MID(J111,FIND("市",J111)+1,IF(FIND("縣",J111)-FIND("市",J111)&gt;3,FIND("鄉",J111)-FIND("市",J111),FIND("縣",J111)-FIND("市",J111))),
MID(J111,FIND("縣",J111)+1,IF(FIND("市",J111)-FIND("縣",J111)&gt;3,FIND("鄉",J111)-FIND("縣",J111),FIND("市",J111)-FIND("縣",J111)))
)))</f>
        <v/>
      </c>
      <c r="W111" s="21">
        <f>IFERROR(MID(J111,IFERROR(FIND("鄉",J111),IFERROR(FIND("鎮",J111),FIND("區",J111)))+1,LEN(J111)),IFERROR(MID(J111,FIND("市",J111)+1,LEN(J111)),MID(J111,FIND("縣",J111)+1,LEN(J111))))</f>
        <v/>
      </c>
      <c r="X111" s="22">
        <f>VLOOKUP(U111&amp;V111,部門對應!$B:$I,8,FALSE)</f>
        <v/>
      </c>
      <c r="Y111" s="22">
        <f>VLOOKUP(V111,區域表!A:B,2,FALSE)</f>
        <v/>
      </c>
      <c r="Z111" s="118">
        <f>IF(D111="FVC7", IF(COUNTIF(特殊門市清單!N:N, B111)=0, "FVC7", VLOOKUP(B111,特殊門市清單!N:T,7,FALSE)), IF(AA111="v","Peplink",""))</f>
        <v/>
      </c>
      <c r="AB111" s="109">
        <f>VLOOKUP(B111,門市主檔!A:B,2,FALSE)</f>
        <v/>
      </c>
      <c r="AC111" s="109" t="n"/>
    </row>
    <row r="112" ht="15" customHeight="1" s="140">
      <c r="A112" s="6" t="n">
        <v>111</v>
      </c>
      <c r="B112" s="6" t="n">
        <v>2325</v>
      </c>
      <c r="C112" s="17" t="inlineStr">
        <is>
          <t>北縣五泰店</t>
        </is>
      </c>
      <c r="D112" s="6" t="inlineStr">
        <is>
          <t>RC</t>
        </is>
      </c>
      <c r="E112" s="6" t="inlineStr">
        <is>
          <t>北二</t>
        </is>
      </c>
      <c r="F112" s="6" t="inlineStr">
        <is>
          <t>北二四部</t>
        </is>
      </c>
      <c r="G112" s="6" t="inlineStr">
        <is>
          <t>IH</t>
        </is>
      </c>
      <c r="H112" s="105" t="inlineStr">
        <is>
          <t>陳志國</t>
        </is>
      </c>
      <c r="I112" s="17" t="inlineStr">
        <is>
          <t>(02)82950770</t>
        </is>
      </c>
      <c r="J112" s="18" t="inlineStr">
        <is>
          <t>新北市五股區西雲路1號</t>
        </is>
      </c>
      <c r="U112" s="20">
        <f>IFERROR(LEFT(J112,FIND("縣",J112)),IFERROR(LEFT(J112,FIND("市",J112)),J112))</f>
        <v/>
      </c>
      <c r="V112" s="21">
        <f>IFERROR(
IFERROR(
IFERROR(
MID(J112,FIND("市",J112)+1,IF(FIND("區",J112)-FIND("市",J112)&gt;3,FIND("鄉",J112)-FIND("市",J112),FIND("區",J112)-FIND("市",J112))),
MID(J112,FIND("市",J112)+1,IF(FIND("鎮",J112)-FIND("市",J112)&gt;3,FIND("鄉",J112)-FIND("市",J112),FIND("鎮",J112)-FIND("市",J112)))
),
MID(J112,FIND("市",J112)+1,IF(FIND("鄉",J112)-FIND("市",J112)&gt;3,FIND("區",J112)-FIND("市",J112),FIND("鄉",J112)-FIND("市",J112)))
),
IFERROR(
IFERROR(
IFERROR(
MID(J112,FIND("縣",J112)+1,IF(FIND("區",J112)-FIND("縣",J112)&gt;3,FIND("鄉",J112)-FIND("縣",J112),FIND("區",J112)-FIND("縣",J112))),
MID(J112,FIND("縣",J112)+1,IF(FIND("鎮",J112)-FIND("縣",J112)&gt;3,FIND("鄉",J112)-FIND("縣",J112),FIND("鎮",J112)-FIND("縣",J112)))
),
MID(J112,FIND("縣",J112)+1,IF(FIND("鄉",J112)-FIND("縣",J112)&gt;3,FIND("區",J112)-FIND("縣",J112),FIND("鄉",J112)-FIND("縣",J112)))
),
IFERROR(
MID(J112,FIND("市",J112)+1,IF(FIND("縣",J112)-FIND("市",J112)&gt;3,FIND("鄉",J112)-FIND("市",J112),FIND("縣",J112)-FIND("市",J112))),
MID(J112,FIND("縣",J112)+1,IF(FIND("市",J112)-FIND("縣",J112)&gt;3,FIND("鄉",J112)-FIND("縣",J112),FIND("市",J112)-FIND("縣",J112)))
)))</f>
        <v/>
      </c>
      <c r="W112" s="21">
        <f>IFERROR(MID(J112,IFERROR(FIND("鄉",J112),IFERROR(FIND("鎮",J112),FIND("區",J112)))+1,LEN(J112)),IFERROR(MID(J112,FIND("市",J112)+1,LEN(J112)),MID(J112,FIND("縣",J112)+1,LEN(J112))))</f>
        <v/>
      </c>
      <c r="X112" s="22">
        <f>VLOOKUP(U112&amp;V112,部門對應!$B:$I,8,FALSE)</f>
        <v/>
      </c>
      <c r="Y112" s="22">
        <f>VLOOKUP(V112,區域表!A:B,2,FALSE)</f>
        <v/>
      </c>
      <c r="Z112" s="118">
        <f>IF(D112="FVC7", IF(COUNTIF(特殊門市清單!N:N, B112)=0, "FVC7", VLOOKUP(B112,特殊門市清單!N:T,7,FALSE)), IF(AA112="v","Peplink",""))</f>
        <v/>
      </c>
      <c r="AB112" s="109">
        <f>VLOOKUP(B112,門市主檔!A:B,2,FALSE)</f>
        <v/>
      </c>
      <c r="AC112" s="109" t="n"/>
    </row>
    <row r="113" ht="15" customHeight="1" s="140">
      <c r="A113" s="6" t="n">
        <v>112</v>
      </c>
      <c r="B113" s="6" t="n">
        <v>3227</v>
      </c>
      <c r="C113" s="17" t="inlineStr">
        <is>
          <t>五股四維店</t>
        </is>
      </c>
      <c r="D113" s="6" t="inlineStr">
        <is>
          <t>FCB</t>
        </is>
      </c>
      <c r="E113" s="6" t="inlineStr">
        <is>
          <t>北二</t>
        </is>
      </c>
      <c r="F113" s="6" t="inlineStr">
        <is>
          <t>北二四部</t>
        </is>
      </c>
      <c r="G113" s="6" t="inlineStr">
        <is>
          <t>IH</t>
        </is>
      </c>
      <c r="H113" s="105" t="inlineStr">
        <is>
          <t>陳志國</t>
        </is>
      </c>
      <c r="I113" s="17" t="inlineStr">
        <is>
          <t>(02)29849703</t>
        </is>
      </c>
      <c r="J113" s="18" t="inlineStr">
        <is>
          <t>新北市五股區四維路153號</t>
        </is>
      </c>
      <c r="U113" s="20">
        <f>IFERROR(LEFT(J113,FIND("縣",J113)),IFERROR(LEFT(J113,FIND("市",J113)),J113))</f>
        <v/>
      </c>
      <c r="V113" s="21">
        <f>IFERROR(
IFERROR(
IFERROR(
MID(J113,FIND("市",J113)+1,IF(FIND("區",J113)-FIND("市",J113)&gt;3,FIND("鄉",J113)-FIND("市",J113),FIND("區",J113)-FIND("市",J113))),
MID(J113,FIND("市",J113)+1,IF(FIND("鎮",J113)-FIND("市",J113)&gt;3,FIND("鄉",J113)-FIND("市",J113),FIND("鎮",J113)-FIND("市",J113)))
),
MID(J113,FIND("市",J113)+1,IF(FIND("鄉",J113)-FIND("市",J113)&gt;3,FIND("區",J113)-FIND("市",J113),FIND("鄉",J113)-FIND("市",J113)))
),
IFERROR(
IFERROR(
IFERROR(
MID(J113,FIND("縣",J113)+1,IF(FIND("區",J113)-FIND("縣",J113)&gt;3,FIND("鄉",J113)-FIND("縣",J113),FIND("區",J113)-FIND("縣",J113))),
MID(J113,FIND("縣",J113)+1,IF(FIND("鎮",J113)-FIND("縣",J113)&gt;3,FIND("鄉",J113)-FIND("縣",J113),FIND("鎮",J113)-FIND("縣",J113)))
),
MID(J113,FIND("縣",J113)+1,IF(FIND("鄉",J113)-FIND("縣",J113)&gt;3,FIND("區",J113)-FIND("縣",J113),FIND("鄉",J113)-FIND("縣",J113)))
),
IFERROR(
MID(J113,FIND("市",J113)+1,IF(FIND("縣",J113)-FIND("市",J113)&gt;3,FIND("鄉",J113)-FIND("市",J113),FIND("縣",J113)-FIND("市",J113))),
MID(J113,FIND("縣",J113)+1,IF(FIND("市",J113)-FIND("縣",J113)&gt;3,FIND("鄉",J113)-FIND("縣",J113),FIND("市",J113)-FIND("縣",J113)))
)))</f>
        <v/>
      </c>
      <c r="W113" s="21">
        <f>IFERROR(MID(J113,IFERROR(FIND("鄉",J113),IFERROR(FIND("鎮",J113),FIND("區",J113)))+1,LEN(J113)),IFERROR(MID(J113,FIND("市",J113)+1,LEN(J113)),MID(J113,FIND("縣",J113)+1,LEN(J113))))</f>
        <v/>
      </c>
      <c r="X113" s="22">
        <f>VLOOKUP(U113&amp;V113,部門對應!$B:$I,8,FALSE)</f>
        <v/>
      </c>
      <c r="Y113" s="22">
        <f>VLOOKUP(V113,區域表!A:B,2,FALSE)</f>
        <v/>
      </c>
      <c r="Z113" s="118">
        <f>IF(D113="FVC7", IF(COUNTIF(特殊門市清單!N:N, B113)=0, "FVC7", VLOOKUP(B113,特殊門市清單!N:T,7,FALSE)), IF(AA113="v","Peplink",""))</f>
        <v/>
      </c>
      <c r="AB113" s="109">
        <f>VLOOKUP(B113,門市主檔!A:B,2,FALSE)</f>
        <v/>
      </c>
      <c r="AC113" s="109" t="n"/>
    </row>
    <row r="114" ht="15" customHeight="1" s="140">
      <c r="A114" s="6" t="n">
        <v>113</v>
      </c>
      <c r="B114" s="6" t="n">
        <v>3770</v>
      </c>
      <c r="C114" s="17" t="inlineStr">
        <is>
          <t>北縣西雲店</t>
        </is>
      </c>
      <c r="D114" s="6" t="inlineStr">
        <is>
          <t>FCB</t>
        </is>
      </c>
      <c r="E114" s="6" t="inlineStr">
        <is>
          <t>北二</t>
        </is>
      </c>
      <c r="F114" s="6" t="inlineStr">
        <is>
          <t>北二四部</t>
        </is>
      </c>
      <c r="G114" s="6" t="inlineStr">
        <is>
          <t>IH</t>
        </is>
      </c>
      <c r="H114" s="105" t="inlineStr">
        <is>
          <t>陳志國</t>
        </is>
      </c>
      <c r="I114" s="17" t="inlineStr">
        <is>
          <t>(02)82921412</t>
        </is>
      </c>
      <c r="J114" s="18" t="inlineStr">
        <is>
          <t>新北市五股區西雲路134、134之1號一樓</t>
        </is>
      </c>
      <c r="U114" s="20">
        <f>IFERROR(LEFT(J114,FIND("縣",J114)),IFERROR(LEFT(J114,FIND("市",J114)),J114))</f>
        <v/>
      </c>
      <c r="V114" s="21">
        <f>IFERROR(
IFERROR(
IFERROR(
MID(J114,FIND("市",J114)+1,IF(FIND("區",J114)-FIND("市",J114)&gt;3,FIND("鄉",J114)-FIND("市",J114),FIND("區",J114)-FIND("市",J114))),
MID(J114,FIND("市",J114)+1,IF(FIND("鎮",J114)-FIND("市",J114)&gt;3,FIND("鄉",J114)-FIND("市",J114),FIND("鎮",J114)-FIND("市",J114)))
),
MID(J114,FIND("市",J114)+1,IF(FIND("鄉",J114)-FIND("市",J114)&gt;3,FIND("區",J114)-FIND("市",J114),FIND("鄉",J114)-FIND("市",J114)))
),
IFERROR(
IFERROR(
IFERROR(
MID(J114,FIND("縣",J114)+1,IF(FIND("區",J114)-FIND("縣",J114)&gt;3,FIND("鄉",J114)-FIND("縣",J114),FIND("區",J114)-FIND("縣",J114))),
MID(J114,FIND("縣",J114)+1,IF(FIND("鎮",J114)-FIND("縣",J114)&gt;3,FIND("鄉",J114)-FIND("縣",J114),FIND("鎮",J114)-FIND("縣",J114)))
),
MID(J114,FIND("縣",J114)+1,IF(FIND("鄉",J114)-FIND("縣",J114)&gt;3,FIND("區",J114)-FIND("縣",J114),FIND("鄉",J114)-FIND("縣",J114)))
),
IFERROR(
MID(J114,FIND("市",J114)+1,IF(FIND("縣",J114)-FIND("市",J114)&gt;3,FIND("鄉",J114)-FIND("市",J114),FIND("縣",J114)-FIND("市",J114))),
MID(J114,FIND("縣",J114)+1,IF(FIND("市",J114)-FIND("縣",J114)&gt;3,FIND("鄉",J114)-FIND("縣",J114),FIND("市",J114)-FIND("縣",J114)))
)))</f>
        <v/>
      </c>
      <c r="W114" s="21">
        <f>IFERROR(MID(J114,IFERROR(FIND("鄉",J114),IFERROR(FIND("鎮",J114),FIND("區",J114)))+1,LEN(J114)),IFERROR(MID(J114,FIND("市",J114)+1,LEN(J114)),MID(J114,FIND("縣",J114)+1,LEN(J114))))</f>
        <v/>
      </c>
      <c r="X114" s="22">
        <f>VLOOKUP(U114&amp;V114,部門對應!$B:$I,8,FALSE)</f>
        <v/>
      </c>
      <c r="Y114" s="22">
        <f>VLOOKUP(V114,區域表!A:B,2,FALSE)</f>
        <v/>
      </c>
      <c r="Z114" s="118">
        <f>IF(D114="FVC7", IF(COUNTIF(特殊門市清單!N:N, B114)=0, "FVC7", VLOOKUP(B114,特殊門市清單!N:T,7,FALSE)), IF(AA114="v","Peplink",""))</f>
        <v/>
      </c>
      <c r="AB114" s="109">
        <f>VLOOKUP(B114,門市主檔!A:B,2,FALSE)</f>
        <v/>
      </c>
      <c r="AC114" s="109" t="n"/>
    </row>
    <row r="115" ht="15" customHeight="1" s="140">
      <c r="A115" s="6" t="n">
        <v>114</v>
      </c>
      <c r="B115" s="6" t="n">
        <v>3921</v>
      </c>
      <c r="C115" s="17" t="inlineStr">
        <is>
          <t>五股福鑫店</t>
        </is>
      </c>
      <c r="D115" s="6" t="inlineStr">
        <is>
          <t>FCA</t>
        </is>
      </c>
      <c r="E115" s="6" t="inlineStr">
        <is>
          <t>北二</t>
        </is>
      </c>
      <c r="F115" s="6" t="inlineStr">
        <is>
          <t>北二四部</t>
        </is>
      </c>
      <c r="G115" s="6" t="inlineStr">
        <is>
          <t>IH</t>
        </is>
      </c>
      <c r="H115" s="105" t="inlineStr">
        <is>
          <t>陳志國</t>
        </is>
      </c>
      <c r="I115" s="17" t="inlineStr">
        <is>
          <t>(02)22952456</t>
        </is>
      </c>
      <c r="J115" s="18" t="inlineStr">
        <is>
          <t>新北市五股區五福路8、10號一樓全部</t>
        </is>
      </c>
      <c r="U115" s="20">
        <f>IFERROR(LEFT(J115,FIND("縣",J115)),IFERROR(LEFT(J115,FIND("市",J115)),J115))</f>
        <v/>
      </c>
      <c r="V115" s="21">
        <f>IFERROR(
IFERROR(
IFERROR(
MID(J115,FIND("市",J115)+1,IF(FIND("區",J115)-FIND("市",J115)&gt;3,FIND("鄉",J115)-FIND("市",J115),FIND("區",J115)-FIND("市",J115))),
MID(J115,FIND("市",J115)+1,IF(FIND("鎮",J115)-FIND("市",J115)&gt;3,FIND("鄉",J115)-FIND("市",J115),FIND("鎮",J115)-FIND("市",J115)))
),
MID(J115,FIND("市",J115)+1,IF(FIND("鄉",J115)-FIND("市",J115)&gt;3,FIND("區",J115)-FIND("市",J115),FIND("鄉",J115)-FIND("市",J115)))
),
IFERROR(
IFERROR(
IFERROR(
MID(J115,FIND("縣",J115)+1,IF(FIND("區",J115)-FIND("縣",J115)&gt;3,FIND("鄉",J115)-FIND("縣",J115),FIND("區",J115)-FIND("縣",J115))),
MID(J115,FIND("縣",J115)+1,IF(FIND("鎮",J115)-FIND("縣",J115)&gt;3,FIND("鄉",J115)-FIND("縣",J115),FIND("鎮",J115)-FIND("縣",J115)))
),
MID(J115,FIND("縣",J115)+1,IF(FIND("鄉",J115)-FIND("縣",J115)&gt;3,FIND("區",J115)-FIND("縣",J115),FIND("鄉",J115)-FIND("縣",J115)))
),
IFERROR(
MID(J115,FIND("市",J115)+1,IF(FIND("縣",J115)-FIND("市",J115)&gt;3,FIND("鄉",J115)-FIND("市",J115),FIND("縣",J115)-FIND("市",J115))),
MID(J115,FIND("縣",J115)+1,IF(FIND("市",J115)-FIND("縣",J115)&gt;3,FIND("鄉",J115)-FIND("縣",J115),FIND("市",J115)-FIND("縣",J115)))
)))</f>
        <v/>
      </c>
      <c r="W115" s="21">
        <f>IFERROR(MID(J115,IFERROR(FIND("鄉",J115),IFERROR(FIND("鎮",J115),FIND("區",J115)))+1,LEN(J115)),IFERROR(MID(J115,FIND("市",J115)+1,LEN(J115)),MID(J115,FIND("縣",J115)+1,LEN(J115))))</f>
        <v/>
      </c>
      <c r="X115" s="22">
        <f>VLOOKUP(U115&amp;V115,部門對應!$B:$I,8,FALSE)</f>
        <v/>
      </c>
      <c r="Y115" s="22">
        <f>VLOOKUP(V115,區域表!A:B,2,FALSE)</f>
        <v/>
      </c>
      <c r="Z115" s="118">
        <f>IF(D115="FVC7", IF(COUNTIF(特殊門市清單!N:N, B115)=0, "FVC7", VLOOKUP(B115,特殊門市清單!N:T,7,FALSE)), IF(AA115="v","Peplink",""))</f>
        <v/>
      </c>
      <c r="AB115" s="109">
        <f>VLOOKUP(B115,門市主檔!A:B,2,FALSE)</f>
        <v/>
      </c>
      <c r="AC115" s="109" t="n"/>
    </row>
    <row r="116" ht="15" customHeight="1" s="140">
      <c r="A116" s="6" t="n">
        <v>115</v>
      </c>
      <c r="B116" s="6" t="n">
        <v>4316</v>
      </c>
      <c r="C116" s="17" t="inlineStr">
        <is>
          <t>五股工商店</t>
        </is>
      </c>
      <c r="D116" s="6" t="inlineStr">
        <is>
          <t>FCA</t>
        </is>
      </c>
      <c r="E116" s="6" t="inlineStr">
        <is>
          <t>北二</t>
        </is>
      </c>
      <c r="F116" s="6" t="inlineStr">
        <is>
          <t>北二四部</t>
        </is>
      </c>
      <c r="G116" s="6" t="inlineStr">
        <is>
          <t>IH</t>
        </is>
      </c>
      <c r="H116" s="105" t="inlineStr">
        <is>
          <t>陳志國</t>
        </is>
      </c>
      <c r="I116" s="17" t="inlineStr">
        <is>
          <t>(02)89780647</t>
        </is>
      </c>
      <c r="J116" s="18" t="inlineStr">
        <is>
          <t>新北市五股區成泰路二段91巷9號1樓部份</t>
        </is>
      </c>
      <c r="U116" s="20">
        <f>IFERROR(LEFT(J116,FIND("縣",J116)),IFERROR(LEFT(J116,FIND("市",J116)),J116))</f>
        <v/>
      </c>
      <c r="V116" s="21">
        <f>IFERROR(
IFERROR(
IFERROR(
MID(J116,FIND("市",J116)+1,IF(FIND("區",J116)-FIND("市",J116)&gt;3,FIND("鄉",J116)-FIND("市",J116),FIND("區",J116)-FIND("市",J116))),
MID(J116,FIND("市",J116)+1,IF(FIND("鎮",J116)-FIND("市",J116)&gt;3,FIND("鄉",J116)-FIND("市",J116),FIND("鎮",J116)-FIND("市",J116)))
),
MID(J116,FIND("市",J116)+1,IF(FIND("鄉",J116)-FIND("市",J116)&gt;3,FIND("區",J116)-FIND("市",J116),FIND("鄉",J116)-FIND("市",J116)))
),
IFERROR(
IFERROR(
IFERROR(
MID(J116,FIND("縣",J116)+1,IF(FIND("區",J116)-FIND("縣",J116)&gt;3,FIND("鄉",J116)-FIND("縣",J116),FIND("區",J116)-FIND("縣",J116))),
MID(J116,FIND("縣",J116)+1,IF(FIND("鎮",J116)-FIND("縣",J116)&gt;3,FIND("鄉",J116)-FIND("縣",J116),FIND("鎮",J116)-FIND("縣",J116)))
),
MID(J116,FIND("縣",J116)+1,IF(FIND("鄉",J116)-FIND("縣",J116)&gt;3,FIND("區",J116)-FIND("縣",J116),FIND("鄉",J116)-FIND("縣",J116)))
),
IFERROR(
MID(J116,FIND("市",J116)+1,IF(FIND("縣",J116)-FIND("市",J116)&gt;3,FIND("鄉",J116)-FIND("市",J116),FIND("縣",J116)-FIND("市",J116))),
MID(J116,FIND("縣",J116)+1,IF(FIND("市",J116)-FIND("縣",J116)&gt;3,FIND("鄉",J116)-FIND("縣",J116),FIND("市",J116)-FIND("縣",J116)))
)))</f>
        <v/>
      </c>
      <c r="W116" s="21">
        <f>IFERROR(MID(J116,IFERROR(FIND("鄉",J116),IFERROR(FIND("鎮",J116),FIND("區",J116)))+1,LEN(J116)),IFERROR(MID(J116,FIND("市",J116)+1,LEN(J116)),MID(J116,FIND("縣",J116)+1,LEN(J116))))</f>
        <v/>
      </c>
      <c r="X116" s="22">
        <f>VLOOKUP(U116&amp;V116,部門對應!$B:$I,8,FALSE)</f>
        <v/>
      </c>
      <c r="Y116" s="22">
        <f>VLOOKUP(V116,區域表!A:B,2,FALSE)</f>
        <v/>
      </c>
      <c r="Z116" s="118">
        <f>IF(D116="FVC7", IF(COUNTIF(特殊門市清單!N:N, B116)=0, "FVC7", VLOOKUP(B116,特殊門市清單!N:T,7,FALSE)), IF(AA116="v","Peplink",""))</f>
        <v/>
      </c>
      <c r="AB116" s="109">
        <f>VLOOKUP(B116,門市主檔!A:B,2,FALSE)</f>
        <v/>
      </c>
      <c r="AC116" s="109" t="n"/>
    </row>
    <row r="117" ht="15" customHeight="1" s="140">
      <c r="A117" s="6" t="n">
        <v>116</v>
      </c>
      <c r="B117" s="6" t="n">
        <v>4801</v>
      </c>
      <c r="C117" s="17" t="inlineStr">
        <is>
          <t>五股成州店</t>
        </is>
      </c>
      <c r="D117" s="6" t="inlineStr">
        <is>
          <t>FCA</t>
        </is>
      </c>
      <c r="E117" s="6" t="inlineStr">
        <is>
          <t>北二</t>
        </is>
      </c>
      <c r="F117" s="6" t="inlineStr">
        <is>
          <t>北二四部</t>
        </is>
      </c>
      <c r="G117" s="6" t="inlineStr">
        <is>
          <t>IH</t>
        </is>
      </c>
      <c r="H117" s="105" t="inlineStr">
        <is>
          <t>陳志國</t>
        </is>
      </c>
      <c r="I117" s="17" t="inlineStr">
        <is>
          <t>(02)22952175</t>
        </is>
      </c>
      <c r="J117" s="18" t="inlineStr">
        <is>
          <t xml:space="preserve">新北市五股區西雲路211及213號 </t>
        </is>
      </c>
      <c r="U117" s="20">
        <f>IFERROR(LEFT(J117,FIND("縣",J117)),IFERROR(LEFT(J117,FIND("市",J117)),J117))</f>
        <v/>
      </c>
      <c r="V117" s="21">
        <f>IFERROR(
IFERROR(
IFERROR(
MID(J117,FIND("市",J117)+1,IF(FIND("區",J117)-FIND("市",J117)&gt;3,FIND("鄉",J117)-FIND("市",J117),FIND("區",J117)-FIND("市",J117))),
MID(J117,FIND("市",J117)+1,IF(FIND("鎮",J117)-FIND("市",J117)&gt;3,FIND("鄉",J117)-FIND("市",J117),FIND("鎮",J117)-FIND("市",J117)))
),
MID(J117,FIND("市",J117)+1,IF(FIND("鄉",J117)-FIND("市",J117)&gt;3,FIND("區",J117)-FIND("市",J117),FIND("鄉",J117)-FIND("市",J117)))
),
IFERROR(
IFERROR(
IFERROR(
MID(J117,FIND("縣",J117)+1,IF(FIND("區",J117)-FIND("縣",J117)&gt;3,FIND("鄉",J117)-FIND("縣",J117),FIND("區",J117)-FIND("縣",J117))),
MID(J117,FIND("縣",J117)+1,IF(FIND("鎮",J117)-FIND("縣",J117)&gt;3,FIND("鄉",J117)-FIND("縣",J117),FIND("鎮",J117)-FIND("縣",J117)))
),
MID(J117,FIND("縣",J117)+1,IF(FIND("鄉",J117)-FIND("縣",J117)&gt;3,FIND("區",J117)-FIND("縣",J117),FIND("鄉",J117)-FIND("縣",J117)))
),
IFERROR(
MID(J117,FIND("市",J117)+1,IF(FIND("縣",J117)-FIND("市",J117)&gt;3,FIND("鄉",J117)-FIND("市",J117),FIND("縣",J117)-FIND("市",J117))),
MID(J117,FIND("縣",J117)+1,IF(FIND("市",J117)-FIND("縣",J117)&gt;3,FIND("鄉",J117)-FIND("縣",J117),FIND("市",J117)-FIND("縣",J117)))
)))</f>
        <v/>
      </c>
      <c r="W117" s="21">
        <f>IFERROR(MID(J117,IFERROR(FIND("鄉",J117),IFERROR(FIND("鎮",J117),FIND("區",J117)))+1,LEN(J117)),IFERROR(MID(J117,FIND("市",J117)+1,LEN(J117)),MID(J117,FIND("縣",J117)+1,LEN(J117))))</f>
        <v/>
      </c>
      <c r="X117" s="22">
        <f>VLOOKUP(U117&amp;V117,部門對應!$B:$I,8,FALSE)</f>
        <v/>
      </c>
      <c r="Y117" s="22">
        <f>VLOOKUP(V117,區域表!A:B,2,FALSE)</f>
        <v/>
      </c>
      <c r="Z117" s="118">
        <f>IF(D117="FVC7", IF(COUNTIF(特殊門市清單!N:N, B117)=0, "FVC7", VLOOKUP(B117,特殊門市清單!N:T,7,FALSE)), IF(AA117="v","Peplink",""))</f>
        <v/>
      </c>
      <c r="AB117" s="109">
        <f>VLOOKUP(B117,門市主檔!A:B,2,FALSE)</f>
        <v/>
      </c>
      <c r="AC117" s="109" t="n"/>
    </row>
    <row r="118" ht="15" customHeight="1" s="140">
      <c r="A118" s="6" t="n">
        <v>117</v>
      </c>
      <c r="B118" s="6" t="n">
        <v>4819</v>
      </c>
      <c r="C118" s="17" t="inlineStr">
        <is>
          <t>五股凌雲店</t>
        </is>
      </c>
      <c r="D118" s="6" t="inlineStr">
        <is>
          <t>RC</t>
        </is>
      </c>
      <c r="E118" s="6" t="inlineStr">
        <is>
          <t>北二</t>
        </is>
      </c>
      <c r="F118" s="6" t="inlineStr">
        <is>
          <t>北二四部</t>
        </is>
      </c>
      <c r="G118" s="6" t="inlineStr">
        <is>
          <t>IH</t>
        </is>
      </c>
      <c r="H118" s="105" t="inlineStr">
        <is>
          <t>陳志國</t>
        </is>
      </c>
      <c r="I118" s="17" t="inlineStr">
        <is>
          <t>(02)22910029</t>
        </is>
      </c>
      <c r="J118" s="18" t="inlineStr">
        <is>
          <t>新北市五股區凌雲路三段46號</t>
        </is>
      </c>
      <c r="U118" s="20">
        <f>IFERROR(LEFT(J118,FIND("縣",J118)),IFERROR(LEFT(J118,FIND("市",J118)),J118))</f>
        <v/>
      </c>
      <c r="V118" s="21">
        <f>IFERROR(
IFERROR(
IFERROR(
MID(J118,FIND("市",J118)+1,IF(FIND("區",J118)-FIND("市",J118)&gt;3,FIND("鄉",J118)-FIND("市",J118),FIND("區",J118)-FIND("市",J118))),
MID(J118,FIND("市",J118)+1,IF(FIND("鎮",J118)-FIND("市",J118)&gt;3,FIND("鄉",J118)-FIND("市",J118),FIND("鎮",J118)-FIND("市",J118)))
),
MID(J118,FIND("市",J118)+1,IF(FIND("鄉",J118)-FIND("市",J118)&gt;3,FIND("區",J118)-FIND("市",J118),FIND("鄉",J118)-FIND("市",J118)))
),
IFERROR(
IFERROR(
IFERROR(
MID(J118,FIND("縣",J118)+1,IF(FIND("區",J118)-FIND("縣",J118)&gt;3,FIND("鄉",J118)-FIND("縣",J118),FIND("區",J118)-FIND("縣",J118))),
MID(J118,FIND("縣",J118)+1,IF(FIND("鎮",J118)-FIND("縣",J118)&gt;3,FIND("鄉",J118)-FIND("縣",J118),FIND("鎮",J118)-FIND("縣",J118)))
),
MID(J118,FIND("縣",J118)+1,IF(FIND("鄉",J118)-FIND("縣",J118)&gt;3,FIND("區",J118)-FIND("縣",J118),FIND("鄉",J118)-FIND("縣",J118)))
),
IFERROR(
MID(J118,FIND("市",J118)+1,IF(FIND("縣",J118)-FIND("市",J118)&gt;3,FIND("鄉",J118)-FIND("市",J118),FIND("縣",J118)-FIND("市",J118))),
MID(J118,FIND("縣",J118)+1,IF(FIND("市",J118)-FIND("縣",J118)&gt;3,FIND("鄉",J118)-FIND("縣",J118),FIND("市",J118)-FIND("縣",J118)))
)))</f>
        <v/>
      </c>
      <c r="W118" s="21">
        <f>IFERROR(MID(J118,IFERROR(FIND("鄉",J118),IFERROR(FIND("鎮",J118),FIND("區",J118)))+1,LEN(J118)),IFERROR(MID(J118,FIND("市",J118)+1,LEN(J118)),MID(J118,FIND("縣",J118)+1,LEN(J118))))</f>
        <v/>
      </c>
      <c r="X118" s="22">
        <f>VLOOKUP(U118&amp;V118,部門對應!$B:$I,8,FALSE)</f>
        <v/>
      </c>
      <c r="Y118" s="22">
        <f>VLOOKUP(V118,區域表!A:B,2,FALSE)</f>
        <v/>
      </c>
      <c r="Z118" s="118">
        <f>IF(D118="FVC7", IF(COUNTIF(特殊門市清單!N:N, B118)=0, "FVC7", VLOOKUP(B118,特殊門市清單!N:T,7,FALSE)), IF(AA118="v","Peplink",""))</f>
        <v/>
      </c>
      <c r="AB118" s="109">
        <f>VLOOKUP(B118,門市主檔!A:B,2,FALSE)</f>
        <v/>
      </c>
      <c r="AC118" s="109" t="n"/>
    </row>
    <row r="119" ht="15" customHeight="1" s="140">
      <c r="A119" s="6" t="n">
        <v>118</v>
      </c>
      <c r="B119" s="6" t="n">
        <v>5003</v>
      </c>
      <c r="C119" s="17" t="inlineStr">
        <is>
          <t>五股更寮店</t>
        </is>
      </c>
      <c r="D119" s="6" t="inlineStr">
        <is>
          <t>RC</t>
        </is>
      </c>
      <c r="E119" s="6" t="inlineStr">
        <is>
          <t>北二</t>
        </is>
      </c>
      <c r="F119" s="6" t="inlineStr">
        <is>
          <t>北二四部</t>
        </is>
      </c>
      <c r="G119" s="6" t="inlineStr">
        <is>
          <t>IH</t>
        </is>
      </c>
      <c r="H119" s="105" t="inlineStr">
        <is>
          <t>陳志國</t>
        </is>
      </c>
      <c r="I119" s="17" t="inlineStr">
        <is>
          <t>(02)29818439</t>
        </is>
      </c>
      <c r="J119" s="18" t="inlineStr">
        <is>
          <t>新北市五股區中興路二段1號一樓全部</t>
        </is>
      </c>
      <c r="U119" s="20">
        <f>IFERROR(LEFT(J119,FIND("縣",J119)),IFERROR(LEFT(J119,FIND("市",J119)),J119))</f>
        <v/>
      </c>
      <c r="V119" s="21">
        <f>IFERROR(
IFERROR(
IFERROR(
MID(J119,FIND("市",J119)+1,IF(FIND("區",J119)-FIND("市",J119)&gt;3,FIND("鄉",J119)-FIND("市",J119),FIND("區",J119)-FIND("市",J119))),
MID(J119,FIND("市",J119)+1,IF(FIND("鎮",J119)-FIND("市",J119)&gt;3,FIND("鄉",J119)-FIND("市",J119),FIND("鎮",J119)-FIND("市",J119)))
),
MID(J119,FIND("市",J119)+1,IF(FIND("鄉",J119)-FIND("市",J119)&gt;3,FIND("區",J119)-FIND("市",J119),FIND("鄉",J119)-FIND("市",J119)))
),
IFERROR(
IFERROR(
IFERROR(
MID(J119,FIND("縣",J119)+1,IF(FIND("區",J119)-FIND("縣",J119)&gt;3,FIND("鄉",J119)-FIND("縣",J119),FIND("區",J119)-FIND("縣",J119))),
MID(J119,FIND("縣",J119)+1,IF(FIND("鎮",J119)-FIND("縣",J119)&gt;3,FIND("鄉",J119)-FIND("縣",J119),FIND("鎮",J119)-FIND("縣",J119)))
),
MID(J119,FIND("縣",J119)+1,IF(FIND("鄉",J119)-FIND("縣",J119)&gt;3,FIND("區",J119)-FIND("縣",J119),FIND("鄉",J119)-FIND("縣",J119)))
),
IFERROR(
MID(J119,FIND("市",J119)+1,IF(FIND("縣",J119)-FIND("市",J119)&gt;3,FIND("鄉",J119)-FIND("市",J119),FIND("縣",J119)-FIND("市",J119))),
MID(J119,FIND("縣",J119)+1,IF(FIND("市",J119)-FIND("縣",J119)&gt;3,FIND("鄉",J119)-FIND("縣",J119),FIND("市",J119)-FIND("縣",J119)))
)))</f>
        <v/>
      </c>
      <c r="W119" s="21">
        <f>IFERROR(MID(J119,IFERROR(FIND("鄉",J119),IFERROR(FIND("鎮",J119),FIND("區",J119)))+1,LEN(J119)),IFERROR(MID(J119,FIND("市",J119)+1,LEN(J119)),MID(J119,FIND("縣",J119)+1,LEN(J119))))</f>
        <v/>
      </c>
      <c r="X119" s="22">
        <f>VLOOKUP(U119&amp;V119,部門對應!$B:$I,8,FALSE)</f>
        <v/>
      </c>
      <c r="Y119" s="22">
        <f>VLOOKUP(V119,區域表!A:B,2,FALSE)</f>
        <v/>
      </c>
      <c r="Z119" s="118">
        <f>IF(D119="FVC7", IF(COUNTIF(特殊門市清單!N:N, B119)=0, "FVC7", VLOOKUP(B119,特殊門市清單!N:T,7,FALSE)), IF(AA119="v","Peplink",""))</f>
        <v/>
      </c>
      <c r="AB119" s="109">
        <f>VLOOKUP(B119,門市主檔!A:B,2,FALSE)</f>
        <v/>
      </c>
      <c r="AC119" s="109" t="n"/>
    </row>
    <row r="120" ht="15" customHeight="1" s="140">
      <c r="A120" s="6" t="n">
        <v>119</v>
      </c>
      <c r="B120" s="6" t="inlineStr">
        <is>
          <t>TT01</t>
        </is>
      </c>
      <c r="C120" s="17" t="inlineStr">
        <is>
          <t>五股訓練教室</t>
        </is>
      </c>
      <c r="J120" s="18" t="inlineStr">
        <is>
          <t>新北市五股區五工六路28號</t>
        </is>
      </c>
      <c r="U120" s="20">
        <f>IFERROR(LEFT(J120,FIND("縣",J120)),IFERROR(LEFT(J120,FIND("市",J120)),J120))</f>
        <v/>
      </c>
      <c r="V120" s="21">
        <f>IFERROR(
IFERROR(
IFERROR(
MID(J120,FIND("市",J120)+1,IF(FIND("區",J120)-FIND("市",J120)&gt;3,FIND("鄉",J120)-FIND("市",J120),FIND("區",J120)-FIND("市",J120))),
MID(J120,FIND("市",J120)+1,IF(FIND("鎮",J120)-FIND("市",J120)&gt;3,FIND("鄉",J120)-FIND("市",J120),FIND("鎮",J120)-FIND("市",J120)))
),
MID(J120,FIND("市",J120)+1,IF(FIND("鄉",J120)-FIND("市",J120)&gt;3,FIND("區",J120)-FIND("市",J120),FIND("鄉",J120)-FIND("市",J120)))
),
IFERROR(
IFERROR(
IFERROR(
MID(J120,FIND("縣",J120)+1,IF(FIND("區",J120)-FIND("縣",J120)&gt;3,FIND("鄉",J120)-FIND("縣",J120),FIND("區",J120)-FIND("縣",J120))),
MID(J120,FIND("縣",J120)+1,IF(FIND("鎮",J120)-FIND("縣",J120)&gt;3,FIND("鄉",J120)-FIND("縣",J120),FIND("鎮",J120)-FIND("縣",J120)))
),
MID(J120,FIND("縣",J120)+1,IF(FIND("鄉",J120)-FIND("縣",J120)&gt;3,FIND("區",J120)-FIND("縣",J120),FIND("鄉",J120)-FIND("縣",J120)))
),
IFERROR(
MID(J120,FIND("市",J120)+1,IF(FIND("縣",J120)-FIND("市",J120)&gt;3,FIND("鄉",J120)-FIND("市",J120),FIND("縣",J120)-FIND("市",J120))),
MID(J120,FIND("縣",J120)+1,IF(FIND("市",J120)-FIND("縣",J120)&gt;3,FIND("鄉",J120)-FIND("縣",J120),FIND("市",J120)-FIND("縣",J120)))
)))</f>
        <v/>
      </c>
      <c r="W120" s="21">
        <f>IFERROR(MID(J120,IFERROR(FIND("鄉",J120),IFERROR(FIND("鎮",J120),FIND("區",J120)))+1,LEN(J120)),IFERROR(MID(J120,FIND("市",J120)+1,LEN(J120)),MID(J120,FIND("縣",J120)+1,LEN(J120))))</f>
        <v/>
      </c>
      <c r="X120" s="22">
        <f>VLOOKUP(U120&amp;V120,部門對應!$B:$I,8,FALSE)</f>
        <v/>
      </c>
      <c r="Y120" s="22">
        <f>VLOOKUP(V120,區域表!A:B,2,FALSE)</f>
        <v/>
      </c>
      <c r="Z120" s="118">
        <f>IF(D120="FVC7", IF(COUNTIF(特殊門市清單!N:N, B120)=0, "FVC7", VLOOKUP(B120,特殊門市清單!N:T,7,FALSE)), IF(AA120="v","Peplink",""))</f>
        <v/>
      </c>
      <c r="AB120" s="109">
        <f>VLOOKUP(B120,門市主檔!A:B,2,FALSE)</f>
        <v/>
      </c>
      <c r="AC120" s="109" t="n"/>
    </row>
    <row r="121" ht="15" customHeight="1" s="140">
      <c r="A121" s="6" t="n">
        <v>120</v>
      </c>
      <c r="B121" s="6" t="n">
        <v>4845</v>
      </c>
      <c r="C121" s="17" t="inlineStr">
        <is>
          <t>石門海角店</t>
        </is>
      </c>
      <c r="D121" s="6" t="inlineStr">
        <is>
          <t>RC</t>
        </is>
      </c>
      <c r="E121" s="6" t="inlineStr">
        <is>
          <t>北二</t>
        </is>
      </c>
      <c r="F121" s="6" t="inlineStr">
        <is>
          <t>北二三部</t>
        </is>
      </c>
      <c r="G121" s="6" t="inlineStr">
        <is>
          <t>HB</t>
        </is>
      </c>
      <c r="H121" s="105" t="inlineStr">
        <is>
          <t>林啟弘</t>
        </is>
      </c>
      <c r="I121" s="17" t="inlineStr">
        <is>
          <t>(02)26380081</t>
        </is>
      </c>
      <c r="J121" s="18" t="inlineStr">
        <is>
          <t xml:space="preserve">新北市石門區草里里1鄰阿里荖6之2號 </t>
        </is>
      </c>
      <c r="U121" s="20">
        <f>IFERROR(LEFT(J121,FIND("縣",J121)),IFERROR(LEFT(J121,FIND("市",J121)),J121))</f>
        <v/>
      </c>
      <c r="V121" s="21">
        <f>IFERROR(
IFERROR(
IFERROR(
MID(J121,FIND("市",J121)+1,IF(FIND("區",J121)-FIND("市",J121)&gt;3,FIND("鄉",J121)-FIND("市",J121),FIND("區",J121)-FIND("市",J121))),
MID(J121,FIND("市",J121)+1,IF(FIND("鎮",J121)-FIND("市",J121)&gt;3,FIND("鄉",J121)-FIND("市",J121),FIND("鎮",J121)-FIND("市",J121)))
),
MID(J121,FIND("市",J121)+1,IF(FIND("鄉",J121)-FIND("市",J121)&gt;3,FIND("區",J121)-FIND("市",J121),FIND("鄉",J121)-FIND("市",J121)))
),
IFERROR(
IFERROR(
IFERROR(
MID(J121,FIND("縣",J121)+1,IF(FIND("區",J121)-FIND("縣",J121)&gt;3,FIND("鄉",J121)-FIND("縣",J121),FIND("區",J121)-FIND("縣",J121))),
MID(J121,FIND("縣",J121)+1,IF(FIND("鎮",J121)-FIND("縣",J121)&gt;3,FIND("鄉",J121)-FIND("縣",J121),FIND("鎮",J121)-FIND("縣",J121)))
),
MID(J121,FIND("縣",J121)+1,IF(FIND("鄉",J121)-FIND("縣",J121)&gt;3,FIND("區",J121)-FIND("縣",J121),FIND("鄉",J121)-FIND("縣",J121)))
),
IFERROR(
MID(J121,FIND("市",J121)+1,IF(FIND("縣",J121)-FIND("市",J121)&gt;3,FIND("鄉",J121)-FIND("市",J121),FIND("縣",J121)-FIND("市",J121))),
MID(J121,FIND("縣",J121)+1,IF(FIND("市",J121)-FIND("縣",J121)&gt;3,FIND("鄉",J121)-FIND("縣",J121),FIND("市",J121)-FIND("縣",J121)))
)))</f>
        <v/>
      </c>
      <c r="W121" s="21">
        <f>IFERROR(MID(J121,IFERROR(FIND("鄉",J121),IFERROR(FIND("鎮",J121),FIND("區",J121)))+1,LEN(J121)),IFERROR(MID(J121,FIND("市",J121)+1,LEN(J121)),MID(J121,FIND("縣",J121)+1,LEN(J121))))</f>
        <v/>
      </c>
      <c r="X121" s="22">
        <f>VLOOKUP(U121&amp;V121,部門對應!$B:$I,8,FALSE)</f>
        <v/>
      </c>
      <c r="Y121" s="22">
        <f>VLOOKUP(V121,區域表!A:B,2,FALSE)</f>
        <v/>
      </c>
      <c r="Z121" s="118">
        <f>IF(D121="FVC7", IF(COUNTIF(特殊門市清單!N:N, B121)=0, "FVC7", VLOOKUP(B121,特殊門市清單!N:T,7,FALSE)), IF(AA121="v","Peplink",""))</f>
        <v/>
      </c>
      <c r="AB121" s="109">
        <f>VLOOKUP(B121,門市主檔!A:B,2,FALSE)</f>
        <v/>
      </c>
      <c r="AC121" s="109" t="n"/>
    </row>
    <row r="122" ht="15" customHeight="1" s="140">
      <c r="A122" s="6" t="n">
        <v>121</v>
      </c>
      <c r="B122" s="6" t="n">
        <v>2267</v>
      </c>
      <c r="C122" s="17" t="inlineStr">
        <is>
          <t>北縣金陽店</t>
        </is>
      </c>
      <c r="D122" s="6" t="inlineStr">
        <is>
          <t>RC</t>
        </is>
      </c>
      <c r="E122" s="6" t="inlineStr">
        <is>
          <t>北二</t>
        </is>
      </c>
      <c r="F122" s="6" t="inlineStr">
        <is>
          <t>北二三部</t>
        </is>
      </c>
      <c r="G122" s="6" t="inlineStr">
        <is>
          <t>HB</t>
        </is>
      </c>
      <c r="H122" s="105" t="inlineStr">
        <is>
          <t>林啟弘</t>
        </is>
      </c>
      <c r="I122" s="17" t="inlineStr">
        <is>
          <t>(02)24081448</t>
        </is>
      </c>
      <c r="J122" s="18" t="inlineStr">
        <is>
          <t>新北市金山區中正路26號</t>
        </is>
      </c>
      <c r="U122" s="20">
        <f>IFERROR(LEFT(J122,FIND("縣",J122)),IFERROR(LEFT(J122,FIND("市",J122)),J122))</f>
        <v/>
      </c>
      <c r="V122" s="21">
        <f>IFERROR(
IFERROR(
IFERROR(
MID(J122,FIND("市",J122)+1,IF(FIND("區",J122)-FIND("市",J122)&gt;3,FIND("鄉",J122)-FIND("市",J122),FIND("區",J122)-FIND("市",J122))),
MID(J122,FIND("市",J122)+1,IF(FIND("鎮",J122)-FIND("市",J122)&gt;3,FIND("鄉",J122)-FIND("市",J122),FIND("鎮",J122)-FIND("市",J122)))
),
MID(J122,FIND("市",J122)+1,IF(FIND("鄉",J122)-FIND("市",J122)&gt;3,FIND("區",J122)-FIND("市",J122),FIND("鄉",J122)-FIND("市",J122)))
),
IFERROR(
IFERROR(
IFERROR(
MID(J122,FIND("縣",J122)+1,IF(FIND("區",J122)-FIND("縣",J122)&gt;3,FIND("鄉",J122)-FIND("縣",J122),FIND("區",J122)-FIND("縣",J122))),
MID(J122,FIND("縣",J122)+1,IF(FIND("鎮",J122)-FIND("縣",J122)&gt;3,FIND("鄉",J122)-FIND("縣",J122),FIND("鎮",J122)-FIND("縣",J122)))
),
MID(J122,FIND("縣",J122)+1,IF(FIND("鄉",J122)-FIND("縣",J122)&gt;3,FIND("區",J122)-FIND("縣",J122),FIND("鄉",J122)-FIND("縣",J122)))
),
IFERROR(
MID(J122,FIND("市",J122)+1,IF(FIND("縣",J122)-FIND("市",J122)&gt;3,FIND("鄉",J122)-FIND("市",J122),FIND("縣",J122)-FIND("市",J122))),
MID(J122,FIND("縣",J122)+1,IF(FIND("市",J122)-FIND("縣",J122)&gt;3,FIND("鄉",J122)-FIND("縣",J122),FIND("市",J122)-FIND("縣",J122)))
)))</f>
        <v/>
      </c>
      <c r="W122" s="21">
        <f>IFERROR(MID(J122,IFERROR(FIND("鄉",J122),IFERROR(FIND("鎮",J122),FIND("區",J122)))+1,LEN(J122)),IFERROR(MID(J122,FIND("市",J122)+1,LEN(J122)),MID(J122,FIND("縣",J122)+1,LEN(J122))))</f>
        <v/>
      </c>
      <c r="X122" s="22">
        <f>VLOOKUP(U122&amp;V122,部門對應!$B:$I,8,FALSE)</f>
        <v/>
      </c>
      <c r="Y122" s="22">
        <f>VLOOKUP(V122,區域表!A:B,2,FALSE)</f>
        <v/>
      </c>
      <c r="Z122" s="118">
        <f>IF(D122="FVC7", IF(COUNTIF(特殊門市清單!N:N, B122)=0, "FVC7", VLOOKUP(B122,特殊門市清單!N:T,7,FALSE)), IF(AA122="v","Peplink",""))</f>
        <v/>
      </c>
      <c r="AB122" s="109">
        <f>VLOOKUP(B122,門市主檔!A:B,2,FALSE)</f>
        <v/>
      </c>
      <c r="AC122" s="109" t="n"/>
    </row>
    <row r="123" ht="15" customHeight="1" s="140">
      <c r="A123" s="6" t="n">
        <v>122</v>
      </c>
      <c r="B123" s="6" t="n">
        <v>4906</v>
      </c>
      <c r="C123" s="17" t="inlineStr">
        <is>
          <t>金山銀山店</t>
        </is>
      </c>
      <c r="D123" s="6" t="inlineStr">
        <is>
          <t>RC</t>
        </is>
      </c>
      <c r="E123" s="6" t="inlineStr">
        <is>
          <t>北二</t>
        </is>
      </c>
      <c r="F123" s="6" t="inlineStr">
        <is>
          <t>北二三部</t>
        </is>
      </c>
      <c r="G123" s="6" t="inlineStr">
        <is>
          <t>HB</t>
        </is>
      </c>
      <c r="H123" s="105" t="inlineStr">
        <is>
          <t>林啟弘</t>
        </is>
      </c>
      <c r="I123" s="17" t="inlineStr">
        <is>
          <t>(02)24984412</t>
        </is>
      </c>
      <c r="J123" s="18" t="inlineStr">
        <is>
          <t xml:space="preserve">新北市金山區仁愛路66、68號 </t>
        </is>
      </c>
      <c r="U123" s="20">
        <f>IFERROR(LEFT(J123,FIND("縣",J123)),IFERROR(LEFT(J123,FIND("市",J123)),J123))</f>
        <v/>
      </c>
      <c r="V123" s="21">
        <f>IFERROR(
IFERROR(
IFERROR(
MID(J123,FIND("市",J123)+1,IF(FIND("區",J123)-FIND("市",J123)&gt;3,FIND("鄉",J123)-FIND("市",J123),FIND("區",J123)-FIND("市",J123))),
MID(J123,FIND("市",J123)+1,IF(FIND("鎮",J123)-FIND("市",J123)&gt;3,FIND("鄉",J123)-FIND("市",J123),FIND("鎮",J123)-FIND("市",J123)))
),
MID(J123,FIND("市",J123)+1,IF(FIND("鄉",J123)-FIND("市",J123)&gt;3,FIND("區",J123)-FIND("市",J123),FIND("鄉",J123)-FIND("市",J123)))
),
IFERROR(
IFERROR(
IFERROR(
MID(J123,FIND("縣",J123)+1,IF(FIND("區",J123)-FIND("縣",J123)&gt;3,FIND("鄉",J123)-FIND("縣",J123),FIND("區",J123)-FIND("縣",J123))),
MID(J123,FIND("縣",J123)+1,IF(FIND("鎮",J123)-FIND("縣",J123)&gt;3,FIND("鄉",J123)-FIND("縣",J123),FIND("鎮",J123)-FIND("縣",J123)))
),
MID(J123,FIND("縣",J123)+1,IF(FIND("鄉",J123)-FIND("縣",J123)&gt;3,FIND("區",J123)-FIND("縣",J123),FIND("鄉",J123)-FIND("縣",J123)))
),
IFERROR(
MID(J123,FIND("市",J123)+1,IF(FIND("縣",J123)-FIND("市",J123)&gt;3,FIND("鄉",J123)-FIND("市",J123),FIND("縣",J123)-FIND("市",J123))),
MID(J123,FIND("縣",J123)+1,IF(FIND("市",J123)-FIND("縣",J123)&gt;3,FIND("鄉",J123)-FIND("縣",J123),FIND("市",J123)-FIND("縣",J123)))
)))</f>
        <v/>
      </c>
      <c r="W123" s="21">
        <f>IFERROR(MID(J123,IFERROR(FIND("鄉",J123),IFERROR(FIND("鎮",J123),FIND("區",J123)))+1,LEN(J123)),IFERROR(MID(J123,FIND("市",J123)+1,LEN(J123)),MID(J123,FIND("縣",J123)+1,LEN(J123))))</f>
        <v/>
      </c>
      <c r="X123" s="22">
        <f>VLOOKUP(U123&amp;V123,部門對應!$B:$I,8,FALSE)</f>
        <v/>
      </c>
      <c r="Y123" s="22">
        <f>VLOOKUP(V123,區域表!A:B,2,FALSE)</f>
        <v/>
      </c>
      <c r="Z123" s="118">
        <f>IF(D123="FVC7", IF(COUNTIF(特殊門市清單!N:N, B123)=0, "FVC7", VLOOKUP(B123,特殊門市清單!N:T,7,FALSE)), IF(AA123="v","Peplink",""))</f>
        <v/>
      </c>
      <c r="AB123" s="109">
        <f>VLOOKUP(B123,門市主檔!A:B,2,FALSE)</f>
        <v/>
      </c>
      <c r="AC123" s="109" t="n"/>
    </row>
    <row r="124" ht="15" customHeight="1" s="140">
      <c r="A124" s="6" t="n">
        <v>123</v>
      </c>
      <c r="B124" s="6" t="n">
        <v>3751</v>
      </c>
      <c r="C124" s="17" t="inlineStr">
        <is>
          <t>淡水真理大</t>
        </is>
      </c>
      <c r="D124" s="6" t="inlineStr">
        <is>
          <t>FCA</t>
        </is>
      </c>
      <c r="E124" s="6" t="inlineStr">
        <is>
          <t>北二</t>
        </is>
      </c>
      <c r="F124" s="6" t="inlineStr">
        <is>
          <t>北二三部</t>
        </is>
      </c>
      <c r="G124" s="6" t="inlineStr">
        <is>
          <t>HC</t>
        </is>
      </c>
      <c r="H124" s="105" t="inlineStr">
        <is>
          <t>洪國祥</t>
        </is>
      </c>
      <c r="I124" s="17" t="inlineStr">
        <is>
          <t>(02)26250507</t>
        </is>
      </c>
      <c r="J124" s="18" t="inlineStr">
        <is>
          <t>新北市淡水區真理街32號</t>
        </is>
      </c>
      <c r="U124" s="20">
        <f>IFERROR(LEFT(J124,FIND("縣",J124)),IFERROR(LEFT(J124,FIND("市",J124)),J124))</f>
        <v/>
      </c>
      <c r="V124" s="21">
        <f>IFERROR(
IFERROR(
IFERROR(
MID(J124,FIND("市",J124)+1,IF(FIND("區",J124)-FIND("市",J124)&gt;3,FIND("鄉",J124)-FIND("市",J124),FIND("區",J124)-FIND("市",J124))),
MID(J124,FIND("市",J124)+1,IF(FIND("鎮",J124)-FIND("市",J124)&gt;3,FIND("鄉",J124)-FIND("市",J124),FIND("鎮",J124)-FIND("市",J124)))
),
MID(J124,FIND("市",J124)+1,IF(FIND("鄉",J124)-FIND("市",J124)&gt;3,FIND("區",J124)-FIND("市",J124),FIND("鄉",J124)-FIND("市",J124)))
),
IFERROR(
IFERROR(
IFERROR(
MID(J124,FIND("縣",J124)+1,IF(FIND("區",J124)-FIND("縣",J124)&gt;3,FIND("鄉",J124)-FIND("縣",J124),FIND("區",J124)-FIND("縣",J124))),
MID(J124,FIND("縣",J124)+1,IF(FIND("鎮",J124)-FIND("縣",J124)&gt;3,FIND("鄉",J124)-FIND("縣",J124),FIND("鎮",J124)-FIND("縣",J124)))
),
MID(J124,FIND("縣",J124)+1,IF(FIND("鄉",J124)-FIND("縣",J124)&gt;3,FIND("區",J124)-FIND("縣",J124),FIND("鄉",J124)-FIND("縣",J124)))
),
IFERROR(
MID(J124,FIND("市",J124)+1,IF(FIND("縣",J124)-FIND("市",J124)&gt;3,FIND("鄉",J124)-FIND("市",J124),FIND("縣",J124)-FIND("市",J124))),
MID(J124,FIND("縣",J124)+1,IF(FIND("市",J124)-FIND("縣",J124)&gt;3,FIND("鄉",J124)-FIND("縣",J124),FIND("市",J124)-FIND("縣",J124)))
)))</f>
        <v/>
      </c>
      <c r="W124" s="21">
        <f>IFERROR(MID(J124,IFERROR(FIND("鄉",J124),IFERROR(FIND("鎮",J124),FIND("區",J124)))+1,LEN(J124)),IFERROR(MID(J124,FIND("市",J124)+1,LEN(J124)),MID(J124,FIND("縣",J124)+1,LEN(J124))))</f>
        <v/>
      </c>
      <c r="X124" s="22">
        <f>VLOOKUP(U124&amp;V124,部門對應!$B:$I,8,FALSE)</f>
        <v/>
      </c>
      <c r="Y124" s="22">
        <f>VLOOKUP(V124,區域表!A:B,2,FALSE)</f>
        <v/>
      </c>
      <c r="Z124" s="118" t="inlineStr">
        <is>
          <t>學校</t>
        </is>
      </c>
      <c r="AB124" s="109">
        <f>VLOOKUP(B124,門市主檔!A:B,2,FALSE)</f>
        <v/>
      </c>
      <c r="AC124" s="109" t="inlineStr">
        <is>
          <t>學校</t>
        </is>
      </c>
    </row>
    <row r="125" ht="15" customHeight="1" s="140">
      <c r="A125" s="6" t="n">
        <v>124</v>
      </c>
      <c r="B125" s="6" t="n">
        <v>5101</v>
      </c>
      <c r="C125" s="17" t="inlineStr">
        <is>
          <t>淡水小坪頂</t>
        </is>
      </c>
      <c r="D125" s="6" t="inlineStr">
        <is>
          <t>RC</t>
        </is>
      </c>
      <c r="E125" s="6" t="inlineStr">
        <is>
          <t>北二</t>
        </is>
      </c>
      <c r="F125" s="6" t="inlineStr">
        <is>
          <t>北二一部</t>
        </is>
      </c>
      <c r="G125" s="6" t="inlineStr">
        <is>
          <t>FH</t>
        </is>
      </c>
      <c r="H125" s="105" t="inlineStr">
        <is>
          <t>闕怡晴</t>
        </is>
      </c>
      <c r="I125" s="17" t="inlineStr">
        <is>
          <t>(02)86268348</t>
        </is>
      </c>
      <c r="J125" s="18" t="inlineStr">
        <is>
          <t>新北市淡水區小坪頂85號地下一層</t>
        </is>
      </c>
      <c r="U125" s="20">
        <f>IFERROR(LEFT(J125,FIND("縣",J125)),IFERROR(LEFT(J125,FIND("市",J125)),J125))</f>
        <v/>
      </c>
      <c r="V125" s="21">
        <f>IFERROR(
IFERROR(
IFERROR(
MID(J125,FIND("市",J125)+1,IF(FIND("區",J125)-FIND("市",J125)&gt;3,FIND("鄉",J125)-FIND("市",J125),FIND("區",J125)-FIND("市",J125))),
MID(J125,FIND("市",J125)+1,IF(FIND("鎮",J125)-FIND("市",J125)&gt;3,FIND("鄉",J125)-FIND("市",J125),FIND("鎮",J125)-FIND("市",J125)))
),
MID(J125,FIND("市",J125)+1,IF(FIND("鄉",J125)-FIND("市",J125)&gt;3,FIND("區",J125)-FIND("市",J125),FIND("鄉",J125)-FIND("市",J125)))
),
IFERROR(
IFERROR(
IFERROR(
MID(J125,FIND("縣",J125)+1,IF(FIND("區",J125)-FIND("縣",J125)&gt;3,FIND("鄉",J125)-FIND("縣",J125),FIND("區",J125)-FIND("縣",J125))),
MID(J125,FIND("縣",J125)+1,IF(FIND("鎮",J125)-FIND("縣",J125)&gt;3,FIND("鄉",J125)-FIND("縣",J125),FIND("鎮",J125)-FIND("縣",J125)))
),
MID(J125,FIND("縣",J125)+1,IF(FIND("鄉",J125)-FIND("縣",J125)&gt;3,FIND("區",J125)-FIND("縣",J125),FIND("鄉",J125)-FIND("縣",J125)))
),
IFERROR(
MID(J125,FIND("市",J125)+1,IF(FIND("縣",J125)-FIND("市",J125)&gt;3,FIND("鄉",J125)-FIND("市",J125),FIND("縣",J125)-FIND("市",J125))),
MID(J125,FIND("縣",J125)+1,IF(FIND("市",J125)-FIND("縣",J125)&gt;3,FIND("鄉",J125)-FIND("縣",J125),FIND("市",J125)-FIND("縣",J125)))
)))</f>
        <v/>
      </c>
      <c r="W125" s="21">
        <f>IFERROR(MID(J125,IFERROR(FIND("鄉",J125),IFERROR(FIND("鎮",J125),FIND("區",J125)))+1,LEN(J125)),IFERROR(MID(J125,FIND("市",J125)+1,LEN(J125)),MID(J125,FIND("縣",J125)+1,LEN(J125))))</f>
        <v/>
      </c>
      <c r="X125" s="22">
        <f>VLOOKUP(U125&amp;V125,部門對應!$B:$I,8,FALSE)</f>
        <v/>
      </c>
      <c r="Y125" s="22">
        <f>VLOOKUP(V125,區域表!A:B,2,FALSE)</f>
        <v/>
      </c>
      <c r="Z125" s="118">
        <f>IF(D125="FVC7", IF(COUNTIF(特殊門市清單!N:N, B125)=0, "FVC7", VLOOKUP(B125,特殊門市清單!N:T,7,FALSE)), IF(AA125="v","Peplink",""))</f>
        <v/>
      </c>
      <c r="AB125" s="109">
        <f>VLOOKUP(B125,門市主檔!A:B,2,FALSE)</f>
        <v/>
      </c>
      <c r="AC125" s="109" t="n"/>
    </row>
    <row r="126" ht="15" customHeight="1" s="140">
      <c r="A126" s="6" t="n">
        <v>125</v>
      </c>
      <c r="B126" s="6" t="n">
        <v>2749</v>
      </c>
      <c r="C126" s="17" t="inlineStr">
        <is>
          <t>淡水灰瑤子</t>
        </is>
      </c>
      <c r="D126" s="6" t="inlineStr">
        <is>
          <t>FCA</t>
        </is>
      </c>
      <c r="E126" s="6" t="inlineStr">
        <is>
          <t>北二</t>
        </is>
      </c>
      <c r="F126" s="6" t="inlineStr">
        <is>
          <t>北二三部</t>
        </is>
      </c>
      <c r="G126" s="6" t="inlineStr">
        <is>
          <t>HB</t>
        </is>
      </c>
      <c r="H126" s="105" t="inlineStr">
        <is>
          <t>林啟弘</t>
        </is>
      </c>
      <c r="I126" s="17" t="inlineStr">
        <is>
          <t>(02)28015362</t>
        </is>
      </c>
      <c r="J126" s="18" t="inlineStr">
        <is>
          <t>新北市淡水區淡金路5段20-22號</t>
        </is>
      </c>
      <c r="U126" s="20">
        <f>IFERROR(LEFT(J126,FIND("縣",J126)),IFERROR(LEFT(J126,FIND("市",J126)),J126))</f>
        <v/>
      </c>
      <c r="V126" s="21">
        <f>IFERROR(
IFERROR(
IFERROR(
MID(J126,FIND("市",J126)+1,IF(FIND("區",J126)-FIND("市",J126)&gt;3,FIND("鄉",J126)-FIND("市",J126),FIND("區",J126)-FIND("市",J126))),
MID(J126,FIND("市",J126)+1,IF(FIND("鎮",J126)-FIND("市",J126)&gt;3,FIND("鄉",J126)-FIND("市",J126),FIND("鎮",J126)-FIND("市",J126)))
),
MID(J126,FIND("市",J126)+1,IF(FIND("鄉",J126)-FIND("市",J126)&gt;3,FIND("區",J126)-FIND("市",J126),FIND("鄉",J126)-FIND("市",J126)))
),
IFERROR(
IFERROR(
IFERROR(
MID(J126,FIND("縣",J126)+1,IF(FIND("區",J126)-FIND("縣",J126)&gt;3,FIND("鄉",J126)-FIND("縣",J126),FIND("區",J126)-FIND("縣",J126))),
MID(J126,FIND("縣",J126)+1,IF(FIND("鎮",J126)-FIND("縣",J126)&gt;3,FIND("鄉",J126)-FIND("縣",J126),FIND("鎮",J126)-FIND("縣",J126)))
),
MID(J126,FIND("縣",J126)+1,IF(FIND("鄉",J126)-FIND("縣",J126)&gt;3,FIND("區",J126)-FIND("縣",J126),FIND("鄉",J126)-FIND("縣",J126)))
),
IFERROR(
MID(J126,FIND("市",J126)+1,IF(FIND("縣",J126)-FIND("市",J126)&gt;3,FIND("鄉",J126)-FIND("市",J126),FIND("縣",J126)-FIND("市",J126))),
MID(J126,FIND("縣",J126)+1,IF(FIND("市",J126)-FIND("縣",J126)&gt;3,FIND("鄉",J126)-FIND("縣",J126),FIND("市",J126)-FIND("縣",J126)))
)))</f>
        <v/>
      </c>
      <c r="W126" s="21">
        <f>IFERROR(MID(J126,IFERROR(FIND("鄉",J126),IFERROR(FIND("鎮",J126),FIND("區",J126)))+1,LEN(J126)),IFERROR(MID(J126,FIND("市",J126)+1,LEN(J126)),MID(J126,FIND("縣",J126)+1,LEN(J126))))</f>
        <v/>
      </c>
      <c r="X126" s="22">
        <f>VLOOKUP(U126&amp;V126,部門對應!$B:$I,8,FALSE)</f>
        <v/>
      </c>
      <c r="Y126" s="22">
        <f>VLOOKUP(V126,區域表!A:B,2,FALSE)</f>
        <v/>
      </c>
      <c r="Z126" s="118">
        <f>IF(D126="FVC7", IF(COUNTIF(特殊門市清單!N:N, B126)=0, "FVC7", VLOOKUP(B126,特殊門市清單!N:T,7,FALSE)), IF(AA126="v","Peplink",""))</f>
        <v/>
      </c>
      <c r="AB126" s="109">
        <f>VLOOKUP(B126,門市主檔!A:B,2,FALSE)</f>
        <v/>
      </c>
      <c r="AC126" s="109" t="n"/>
    </row>
    <row r="127" ht="15" customHeight="1" s="140">
      <c r="A127" s="6" t="n">
        <v>126</v>
      </c>
      <c r="B127" s="6" t="n">
        <v>4298</v>
      </c>
      <c r="C127" s="17" t="inlineStr">
        <is>
          <t>淡水後洲店</t>
        </is>
      </c>
      <c r="D127" s="6" t="inlineStr">
        <is>
          <t>FCA</t>
        </is>
      </c>
      <c r="E127" s="6" t="inlineStr">
        <is>
          <t>北二</t>
        </is>
      </c>
      <c r="F127" s="6" t="inlineStr">
        <is>
          <t>北二三部</t>
        </is>
      </c>
      <c r="G127" s="6" t="inlineStr">
        <is>
          <t>HB</t>
        </is>
      </c>
      <c r="H127" s="105" t="inlineStr">
        <is>
          <t>林啟弘</t>
        </is>
      </c>
      <c r="I127" s="17" t="inlineStr">
        <is>
          <t>(02)89781754</t>
        </is>
      </c>
      <c r="J127" s="18" t="inlineStr">
        <is>
          <t>新北市淡水區後洲路一段50號、50之1號1樓</t>
        </is>
      </c>
      <c r="U127" s="20">
        <f>IFERROR(LEFT(J127,FIND("縣",J127)),IFERROR(LEFT(J127,FIND("市",J127)),J127))</f>
        <v/>
      </c>
      <c r="V127" s="21">
        <f>IFERROR(
IFERROR(
IFERROR(
MID(J127,FIND("市",J127)+1,IF(FIND("區",J127)-FIND("市",J127)&gt;3,FIND("鄉",J127)-FIND("市",J127),FIND("區",J127)-FIND("市",J127))),
MID(J127,FIND("市",J127)+1,IF(FIND("鎮",J127)-FIND("市",J127)&gt;3,FIND("鄉",J127)-FIND("市",J127),FIND("鎮",J127)-FIND("市",J127)))
),
MID(J127,FIND("市",J127)+1,IF(FIND("鄉",J127)-FIND("市",J127)&gt;3,FIND("區",J127)-FIND("市",J127),FIND("鄉",J127)-FIND("市",J127)))
),
IFERROR(
IFERROR(
IFERROR(
MID(J127,FIND("縣",J127)+1,IF(FIND("區",J127)-FIND("縣",J127)&gt;3,FIND("鄉",J127)-FIND("縣",J127),FIND("區",J127)-FIND("縣",J127))),
MID(J127,FIND("縣",J127)+1,IF(FIND("鎮",J127)-FIND("縣",J127)&gt;3,FIND("鄉",J127)-FIND("縣",J127),FIND("鎮",J127)-FIND("縣",J127)))
),
MID(J127,FIND("縣",J127)+1,IF(FIND("鄉",J127)-FIND("縣",J127)&gt;3,FIND("區",J127)-FIND("縣",J127),FIND("鄉",J127)-FIND("縣",J127)))
),
IFERROR(
MID(J127,FIND("市",J127)+1,IF(FIND("縣",J127)-FIND("市",J127)&gt;3,FIND("鄉",J127)-FIND("市",J127),FIND("縣",J127)-FIND("市",J127))),
MID(J127,FIND("縣",J127)+1,IF(FIND("市",J127)-FIND("縣",J127)&gt;3,FIND("鄉",J127)-FIND("縣",J127),FIND("市",J127)-FIND("縣",J127)))
)))</f>
        <v/>
      </c>
      <c r="W127" s="21">
        <f>IFERROR(MID(J127,IFERROR(FIND("鄉",J127),IFERROR(FIND("鎮",J127),FIND("區",J127)))+1,LEN(J127)),IFERROR(MID(J127,FIND("市",J127)+1,LEN(J127)),MID(J127,FIND("縣",J127)+1,LEN(J127))))</f>
        <v/>
      </c>
      <c r="X127" s="22">
        <f>VLOOKUP(U127&amp;V127,部門對應!$B:$I,8,FALSE)</f>
        <v/>
      </c>
      <c r="Y127" s="22">
        <f>VLOOKUP(V127,區域表!A:B,2,FALSE)</f>
        <v/>
      </c>
      <c r="Z127" s="118">
        <f>IF(D127="FVC7", IF(COUNTIF(特殊門市清單!N:N, B127)=0, "FVC7", VLOOKUP(B127,特殊門市清單!N:T,7,FALSE)), IF(AA127="v","Peplink",""))</f>
        <v/>
      </c>
      <c r="AB127" s="109">
        <f>VLOOKUP(B127,門市主檔!A:B,2,FALSE)</f>
        <v/>
      </c>
      <c r="AC127" s="109" t="n"/>
    </row>
    <row r="128" ht="15" customHeight="1" s="140">
      <c r="A128" s="6" t="n">
        <v>127</v>
      </c>
      <c r="B128" s="6" t="n">
        <v>4511</v>
      </c>
      <c r="C128" s="17" t="inlineStr">
        <is>
          <t>淡水屯山店</t>
        </is>
      </c>
      <c r="D128" s="6" t="inlineStr">
        <is>
          <t>FVC6</t>
        </is>
      </c>
      <c r="E128" s="6" t="inlineStr">
        <is>
          <t>北二</t>
        </is>
      </c>
      <c r="F128" s="6" t="inlineStr">
        <is>
          <t>北二三部</t>
        </is>
      </c>
      <c r="G128" s="6" t="inlineStr">
        <is>
          <t>HB</t>
        </is>
      </c>
      <c r="H128" s="105" t="inlineStr">
        <is>
          <t>林啟弘</t>
        </is>
      </c>
      <c r="I128" s="17" t="inlineStr">
        <is>
          <t>(02)89784922</t>
        </is>
      </c>
      <c r="J128" s="18" t="inlineStr">
        <is>
          <t>新北市淡水區淡金路5段98、100、102號</t>
        </is>
      </c>
      <c r="U128" s="20">
        <f>IFERROR(LEFT(J128,FIND("縣",J128)),IFERROR(LEFT(J128,FIND("市",J128)),J128))</f>
        <v/>
      </c>
      <c r="V128" s="21">
        <f>IFERROR(
IFERROR(
IFERROR(
MID(J128,FIND("市",J128)+1,IF(FIND("區",J128)-FIND("市",J128)&gt;3,FIND("鄉",J128)-FIND("市",J128),FIND("區",J128)-FIND("市",J128))),
MID(J128,FIND("市",J128)+1,IF(FIND("鎮",J128)-FIND("市",J128)&gt;3,FIND("鄉",J128)-FIND("市",J128),FIND("鎮",J128)-FIND("市",J128)))
),
MID(J128,FIND("市",J128)+1,IF(FIND("鄉",J128)-FIND("市",J128)&gt;3,FIND("區",J128)-FIND("市",J128),FIND("鄉",J128)-FIND("市",J128)))
),
IFERROR(
IFERROR(
IFERROR(
MID(J128,FIND("縣",J128)+1,IF(FIND("區",J128)-FIND("縣",J128)&gt;3,FIND("鄉",J128)-FIND("縣",J128),FIND("區",J128)-FIND("縣",J128))),
MID(J128,FIND("縣",J128)+1,IF(FIND("鎮",J128)-FIND("縣",J128)&gt;3,FIND("鄉",J128)-FIND("縣",J128),FIND("鎮",J128)-FIND("縣",J128)))
),
MID(J128,FIND("縣",J128)+1,IF(FIND("鄉",J128)-FIND("縣",J128)&gt;3,FIND("區",J128)-FIND("縣",J128),FIND("鄉",J128)-FIND("縣",J128)))
),
IFERROR(
MID(J128,FIND("市",J128)+1,IF(FIND("縣",J128)-FIND("市",J128)&gt;3,FIND("鄉",J128)-FIND("市",J128),FIND("縣",J128)-FIND("市",J128))),
MID(J128,FIND("縣",J128)+1,IF(FIND("市",J128)-FIND("縣",J128)&gt;3,FIND("鄉",J128)-FIND("縣",J128),FIND("市",J128)-FIND("縣",J128)))
)))</f>
        <v/>
      </c>
      <c r="W128" s="21">
        <f>IFERROR(MID(J128,IFERROR(FIND("鄉",J128),IFERROR(FIND("鎮",J128),FIND("區",J128)))+1,LEN(J128)),IFERROR(MID(J128,FIND("市",J128)+1,LEN(J128)),MID(J128,FIND("縣",J128)+1,LEN(J128))))</f>
        <v/>
      </c>
      <c r="X128" s="22">
        <f>VLOOKUP(U128&amp;V128,部門對應!$B:$I,8,FALSE)</f>
        <v/>
      </c>
      <c r="Y128" s="22">
        <f>VLOOKUP(V128,區域表!A:B,2,FALSE)</f>
        <v/>
      </c>
      <c r="Z128" s="118">
        <f>IF(D128="FVC7", IF(COUNTIF(特殊門市清單!N:N, B128)=0, "FVC7", VLOOKUP(B128,特殊門市清單!N:T,7,FALSE)), IF(AA128="v","Peplink",""))</f>
        <v/>
      </c>
      <c r="AB128" s="109">
        <f>VLOOKUP(B128,門市主檔!A:B,2,FALSE)</f>
        <v/>
      </c>
      <c r="AC128" s="109" t="n"/>
    </row>
    <row r="129" ht="15" customHeight="1" s="140">
      <c r="A129" s="6" t="n">
        <v>128</v>
      </c>
      <c r="B129" s="6" t="n">
        <v>4529</v>
      </c>
      <c r="C129" s="17" t="inlineStr">
        <is>
          <t>淡水新洲店</t>
        </is>
      </c>
      <c r="D129" s="6" t="inlineStr">
        <is>
          <t>RC</t>
        </is>
      </c>
      <c r="E129" s="6" t="inlineStr">
        <is>
          <t>北二</t>
        </is>
      </c>
      <c r="F129" s="6" t="inlineStr">
        <is>
          <t>北二三部</t>
        </is>
      </c>
      <c r="G129" s="6" t="inlineStr">
        <is>
          <t>HB</t>
        </is>
      </c>
      <c r="H129" s="105" t="inlineStr">
        <is>
          <t>林啟弘</t>
        </is>
      </c>
      <c r="I129" s="17" t="inlineStr">
        <is>
          <t>(02)89784925</t>
        </is>
      </c>
      <c r="J129" s="18" t="inlineStr">
        <is>
          <t>新北市淡水區新市二路二段52、56、58、60號一樓全部</t>
        </is>
      </c>
      <c r="U129" s="20">
        <f>IFERROR(LEFT(J129,FIND("縣",J129)),IFERROR(LEFT(J129,FIND("市",J129)),J129))</f>
        <v/>
      </c>
      <c r="V129" s="21">
        <f>IFERROR(
IFERROR(
IFERROR(
MID(J129,FIND("市",J129)+1,IF(FIND("區",J129)-FIND("市",J129)&gt;3,FIND("鄉",J129)-FIND("市",J129),FIND("區",J129)-FIND("市",J129))),
MID(J129,FIND("市",J129)+1,IF(FIND("鎮",J129)-FIND("市",J129)&gt;3,FIND("鄉",J129)-FIND("市",J129),FIND("鎮",J129)-FIND("市",J129)))
),
MID(J129,FIND("市",J129)+1,IF(FIND("鄉",J129)-FIND("市",J129)&gt;3,FIND("區",J129)-FIND("市",J129),FIND("鄉",J129)-FIND("市",J129)))
),
IFERROR(
IFERROR(
IFERROR(
MID(J129,FIND("縣",J129)+1,IF(FIND("區",J129)-FIND("縣",J129)&gt;3,FIND("鄉",J129)-FIND("縣",J129),FIND("區",J129)-FIND("縣",J129))),
MID(J129,FIND("縣",J129)+1,IF(FIND("鎮",J129)-FIND("縣",J129)&gt;3,FIND("鄉",J129)-FIND("縣",J129),FIND("鎮",J129)-FIND("縣",J129)))
),
MID(J129,FIND("縣",J129)+1,IF(FIND("鄉",J129)-FIND("縣",J129)&gt;3,FIND("區",J129)-FIND("縣",J129),FIND("鄉",J129)-FIND("縣",J129)))
),
IFERROR(
MID(J129,FIND("市",J129)+1,IF(FIND("縣",J129)-FIND("市",J129)&gt;3,FIND("鄉",J129)-FIND("市",J129),FIND("縣",J129)-FIND("市",J129))),
MID(J129,FIND("縣",J129)+1,IF(FIND("市",J129)-FIND("縣",J129)&gt;3,FIND("鄉",J129)-FIND("縣",J129),FIND("市",J129)-FIND("縣",J129)))
)))</f>
        <v/>
      </c>
      <c r="W129" s="21">
        <f>IFERROR(MID(J129,IFERROR(FIND("鄉",J129),IFERROR(FIND("鎮",J129),FIND("區",J129)))+1,LEN(J129)),IFERROR(MID(J129,FIND("市",J129)+1,LEN(J129)),MID(J129,FIND("縣",J129)+1,LEN(J129))))</f>
        <v/>
      </c>
      <c r="X129" s="22">
        <f>VLOOKUP(U129&amp;V129,部門對應!$B:$I,8,FALSE)</f>
        <v/>
      </c>
      <c r="Y129" s="22">
        <f>VLOOKUP(V129,區域表!A:B,2,FALSE)</f>
        <v/>
      </c>
      <c r="Z129" s="118">
        <f>IF(D129="FVC7", IF(COUNTIF(特殊門市清單!N:N, B129)=0, "FVC7", VLOOKUP(B129,特殊門市清單!N:T,7,FALSE)), IF(AA129="v","Peplink",""))</f>
        <v/>
      </c>
      <c r="AB129" s="109">
        <f>VLOOKUP(B129,門市主檔!A:B,2,FALSE)</f>
        <v/>
      </c>
      <c r="AC129" s="109" t="n"/>
    </row>
    <row r="130" ht="15" customHeight="1" s="140">
      <c r="A130" s="6" t="n">
        <v>129</v>
      </c>
      <c r="B130" s="6" t="n">
        <v>4739</v>
      </c>
      <c r="C130" s="17" t="inlineStr">
        <is>
          <t>淡水櫻花店</t>
        </is>
      </c>
      <c r="D130" s="6" t="inlineStr">
        <is>
          <t>FVC6</t>
        </is>
      </c>
      <c r="E130" s="6" t="inlineStr">
        <is>
          <t>北二</t>
        </is>
      </c>
      <c r="F130" s="6" t="inlineStr">
        <is>
          <t>北二三部</t>
        </is>
      </c>
      <c r="G130" s="6" t="inlineStr">
        <is>
          <t>HB</t>
        </is>
      </c>
      <c r="H130" s="105" t="inlineStr">
        <is>
          <t>林啟弘</t>
        </is>
      </c>
      <c r="I130" s="17" t="inlineStr">
        <is>
          <t>(02)26226365</t>
        </is>
      </c>
      <c r="J130" s="18" t="inlineStr">
        <is>
          <t>新北市淡水區北新路二段17號</t>
        </is>
      </c>
      <c r="U130" s="20">
        <f>IFERROR(LEFT(J130,FIND("縣",J130)),IFERROR(LEFT(J130,FIND("市",J130)),J130))</f>
        <v/>
      </c>
      <c r="V130" s="21">
        <f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/>
      </c>
      <c r="W130" s="21">
        <f>IFERROR(MID(J130,IFERROR(FIND("鄉",J130),IFERROR(FIND("鎮",J130),FIND("區",J130)))+1,LEN(J130)),IFERROR(MID(J130,FIND("市",J130)+1,LEN(J130)),MID(J130,FIND("縣",J130)+1,LEN(J130))))</f>
        <v/>
      </c>
      <c r="X130" s="22">
        <f>VLOOKUP(U130&amp;V130,部門對應!$B:$I,8,FALSE)</f>
        <v/>
      </c>
      <c r="Y130" s="22">
        <f>VLOOKUP(V130,區域表!A:B,2,FALSE)</f>
        <v/>
      </c>
      <c r="Z130" s="118">
        <f>IF(D130="FVC7", IF(COUNTIF(特殊門市清單!N:N, B130)=0, "FVC7", VLOOKUP(B130,特殊門市清單!N:T,7,FALSE)), IF(AA130="v","Peplink",""))</f>
        <v/>
      </c>
      <c r="AB130" s="109">
        <f>VLOOKUP(B130,門市主檔!A:B,2,FALSE)</f>
        <v/>
      </c>
      <c r="AC130" s="109" t="n"/>
    </row>
    <row r="131" ht="15" customHeight="1" s="140">
      <c r="A131" s="6" t="n">
        <v>130</v>
      </c>
      <c r="B131" s="6" t="n">
        <v>2318</v>
      </c>
      <c r="C131" s="17" t="inlineStr">
        <is>
          <t>北縣淡俊店</t>
        </is>
      </c>
      <c r="D131" s="6" t="inlineStr">
        <is>
          <t>RC</t>
        </is>
      </c>
      <c r="E131" s="6" t="inlineStr">
        <is>
          <t>北二</t>
        </is>
      </c>
      <c r="F131" s="6" t="inlineStr">
        <is>
          <t>北二三部</t>
        </is>
      </c>
      <c r="G131" s="6" t="inlineStr">
        <is>
          <t>HC</t>
        </is>
      </c>
      <c r="H131" s="105" t="inlineStr">
        <is>
          <t>洪國祥</t>
        </is>
      </c>
      <c r="I131" s="17" t="inlineStr">
        <is>
          <t>(02)26293380</t>
        </is>
      </c>
      <c r="J131" s="18" t="inlineStr">
        <is>
          <t>新北市淡水區北新路137、139號1F</t>
        </is>
      </c>
      <c r="U131" s="20">
        <f>IFERROR(LEFT(J131,FIND("縣",J131)),IFERROR(LEFT(J131,FIND("市",J131)),J131))</f>
        <v/>
      </c>
      <c r="V131" s="21">
        <f>IFERROR(
IFERROR(
IFERROR(
MID(J131,FIND("市",J131)+1,IF(FIND("區",J131)-FIND("市",J131)&gt;3,FIND("鄉",J131)-FIND("市",J131),FIND("區",J131)-FIND("市",J131))),
MID(J131,FIND("市",J131)+1,IF(FIND("鎮",J131)-FIND("市",J131)&gt;3,FIND("鄉",J131)-FIND("市",J131),FIND("鎮",J131)-FIND("市",J131)))
),
MID(J131,FIND("市",J131)+1,IF(FIND("鄉",J131)-FIND("市",J131)&gt;3,FIND("區",J131)-FIND("市",J131),FIND("鄉",J131)-FIND("市",J131)))
),
IFERROR(
IFERROR(
IFERROR(
MID(J131,FIND("縣",J131)+1,IF(FIND("區",J131)-FIND("縣",J131)&gt;3,FIND("鄉",J131)-FIND("縣",J131),FIND("區",J131)-FIND("縣",J131))),
MID(J131,FIND("縣",J131)+1,IF(FIND("鎮",J131)-FIND("縣",J131)&gt;3,FIND("鄉",J131)-FIND("縣",J131),FIND("鎮",J131)-FIND("縣",J131)))
),
MID(J131,FIND("縣",J131)+1,IF(FIND("鄉",J131)-FIND("縣",J131)&gt;3,FIND("區",J131)-FIND("縣",J131),FIND("鄉",J131)-FIND("縣",J131)))
),
IFERROR(
MID(J131,FIND("市",J131)+1,IF(FIND("縣",J131)-FIND("市",J131)&gt;3,FIND("鄉",J131)-FIND("市",J131),FIND("縣",J131)-FIND("市",J131))),
MID(J131,FIND("縣",J131)+1,IF(FIND("市",J131)-FIND("縣",J131)&gt;3,FIND("鄉",J131)-FIND("縣",J131),FIND("市",J131)-FIND("縣",J131)))
)))</f>
        <v/>
      </c>
      <c r="W131" s="21">
        <f>IFERROR(MID(J131,IFERROR(FIND("鄉",J131),IFERROR(FIND("鎮",J131),FIND("區",J131)))+1,LEN(J131)),IFERROR(MID(J131,FIND("市",J131)+1,LEN(J131)),MID(J131,FIND("縣",J131)+1,LEN(J131))))</f>
        <v/>
      </c>
      <c r="X131" s="22">
        <f>VLOOKUP(U131&amp;V131,部門對應!$B:$I,8,FALSE)</f>
        <v/>
      </c>
      <c r="Y131" s="22">
        <f>VLOOKUP(V131,區域表!A:B,2,FALSE)</f>
        <v/>
      </c>
      <c r="Z131" s="118">
        <f>IF(D131="FVC7", IF(COUNTIF(特殊門市清單!N:N, B131)=0, "FVC7", VLOOKUP(B131,特殊門市清單!N:T,7,FALSE)), IF(AA131="v","Peplink",""))</f>
        <v/>
      </c>
      <c r="AB131" s="109">
        <f>VLOOKUP(B131,門市主檔!A:B,2,FALSE)</f>
        <v/>
      </c>
      <c r="AC131" s="109" t="n"/>
    </row>
    <row r="132" ht="15" customHeight="1" s="140">
      <c r="A132" s="6" t="n">
        <v>131</v>
      </c>
      <c r="B132" s="6" t="n">
        <v>2897</v>
      </c>
      <c r="C132" s="17" t="inlineStr">
        <is>
          <t>淡水台電宿舍</t>
        </is>
      </c>
      <c r="D132" s="6" t="inlineStr">
        <is>
          <t>FCA</t>
        </is>
      </c>
      <c r="E132" s="6" t="inlineStr">
        <is>
          <t>北二</t>
        </is>
      </c>
      <c r="F132" s="6" t="inlineStr">
        <is>
          <t>北二三部</t>
        </is>
      </c>
      <c r="G132" s="6" t="inlineStr">
        <is>
          <t>HC</t>
        </is>
      </c>
      <c r="H132" s="105" t="inlineStr">
        <is>
          <t>洪國祥</t>
        </is>
      </c>
      <c r="I132" s="17" t="inlineStr">
        <is>
          <t>(02)26235718</t>
        </is>
      </c>
      <c r="J132" s="18" t="inlineStr">
        <is>
          <t>新北市淡水區北新路165.167號</t>
        </is>
      </c>
      <c r="U132" s="20">
        <f>IFERROR(LEFT(J132,FIND("縣",J132)),IFERROR(LEFT(J132,FIND("市",J132)),J132))</f>
        <v/>
      </c>
      <c r="V132" s="21">
        <f>IFERROR(
IFERROR(
IFERROR(
MID(J132,FIND("市",J132)+1,IF(FIND("區",J132)-FIND("市",J132)&gt;3,FIND("鄉",J132)-FIND("市",J132),FIND("區",J132)-FIND("市",J132))),
MID(J132,FIND("市",J132)+1,IF(FIND("鎮",J132)-FIND("市",J132)&gt;3,FIND("鄉",J132)-FIND("市",J132),FIND("鎮",J132)-FIND("市",J132)))
),
MID(J132,FIND("市",J132)+1,IF(FIND("鄉",J132)-FIND("市",J132)&gt;3,FIND("區",J132)-FIND("市",J132),FIND("鄉",J132)-FIND("市",J132)))
),
IFERROR(
IFERROR(
IFERROR(
MID(J132,FIND("縣",J132)+1,IF(FIND("區",J132)-FIND("縣",J132)&gt;3,FIND("鄉",J132)-FIND("縣",J132),FIND("區",J132)-FIND("縣",J132))),
MID(J132,FIND("縣",J132)+1,IF(FIND("鎮",J132)-FIND("縣",J132)&gt;3,FIND("鄉",J132)-FIND("縣",J132),FIND("鎮",J132)-FIND("縣",J132)))
),
MID(J132,FIND("縣",J132)+1,IF(FIND("鄉",J132)-FIND("縣",J132)&gt;3,FIND("區",J132)-FIND("縣",J132),FIND("鄉",J132)-FIND("縣",J132)))
),
IFERROR(
MID(J132,FIND("市",J132)+1,IF(FIND("縣",J132)-FIND("市",J132)&gt;3,FIND("鄉",J132)-FIND("市",J132),FIND("縣",J132)-FIND("市",J132))),
MID(J132,FIND("縣",J132)+1,IF(FIND("市",J132)-FIND("縣",J132)&gt;3,FIND("鄉",J132)-FIND("縣",J132),FIND("市",J132)-FIND("縣",J132)))
)))</f>
        <v/>
      </c>
      <c r="W132" s="21">
        <f>IFERROR(MID(J132,IFERROR(FIND("鄉",J132),IFERROR(FIND("鎮",J132),FIND("區",J132)))+1,LEN(J132)),IFERROR(MID(J132,FIND("市",J132)+1,LEN(J132)),MID(J132,FIND("縣",J132)+1,LEN(J132))))</f>
        <v/>
      </c>
      <c r="X132" s="22">
        <f>VLOOKUP(U132&amp;V132,部門對應!$B:$I,8,FALSE)</f>
        <v/>
      </c>
      <c r="Y132" s="22">
        <f>VLOOKUP(V132,區域表!A:B,2,FALSE)</f>
        <v/>
      </c>
      <c r="Z132" s="118">
        <f>IF(D132="FVC7", IF(COUNTIF(特殊門市清單!N:N, B132)=0, "FVC7", VLOOKUP(B132,特殊門市清單!N:T,7,FALSE)), IF(AA132="v","Peplink",""))</f>
        <v/>
      </c>
      <c r="AB132" s="109">
        <f>VLOOKUP(B132,門市主檔!A:B,2,FALSE)</f>
        <v/>
      </c>
      <c r="AC132" s="109" t="n"/>
    </row>
    <row r="133" ht="15" customHeight="1" s="140">
      <c r="A133" s="6" t="n">
        <v>132</v>
      </c>
      <c r="B133" s="6" t="n">
        <v>4093</v>
      </c>
      <c r="C133" s="17" t="inlineStr">
        <is>
          <t>淡水新市一</t>
        </is>
      </c>
      <c r="D133" s="6" t="inlineStr">
        <is>
          <t>RC</t>
        </is>
      </c>
      <c r="E133" s="6" t="inlineStr">
        <is>
          <t>北二</t>
        </is>
      </c>
      <c r="F133" s="6" t="inlineStr">
        <is>
          <t>北二三部</t>
        </is>
      </c>
      <c r="G133" s="6" t="inlineStr">
        <is>
          <t>HC</t>
        </is>
      </c>
      <c r="H133" s="105" t="inlineStr">
        <is>
          <t>洪國祥</t>
        </is>
      </c>
      <c r="I133" s="17" t="inlineStr">
        <is>
          <t>(02)89782334</t>
        </is>
      </c>
      <c r="J133" s="18" t="inlineStr">
        <is>
          <t>新北市淡水區新市一路一段104巷6號1樓</t>
        </is>
      </c>
      <c r="U133" s="20">
        <f>IFERROR(LEFT(J133,FIND("縣",J133)),IFERROR(LEFT(J133,FIND("市",J133)),J133))</f>
        <v/>
      </c>
      <c r="V133" s="21">
        <f>IFERROR(
IFERROR(
IFERROR(
MID(J133,FIND("市",J133)+1,IF(FIND("區",J133)-FIND("市",J133)&gt;3,FIND("鄉",J133)-FIND("市",J133),FIND("區",J133)-FIND("市",J133))),
MID(J133,FIND("市",J133)+1,IF(FIND("鎮",J133)-FIND("市",J133)&gt;3,FIND("鄉",J133)-FIND("市",J133),FIND("鎮",J133)-FIND("市",J133)))
),
MID(J133,FIND("市",J133)+1,IF(FIND("鄉",J133)-FIND("市",J133)&gt;3,FIND("區",J133)-FIND("市",J133),FIND("鄉",J133)-FIND("市",J133)))
),
IFERROR(
IFERROR(
IFERROR(
MID(J133,FIND("縣",J133)+1,IF(FIND("區",J133)-FIND("縣",J133)&gt;3,FIND("鄉",J133)-FIND("縣",J133),FIND("區",J133)-FIND("縣",J133))),
MID(J133,FIND("縣",J133)+1,IF(FIND("鎮",J133)-FIND("縣",J133)&gt;3,FIND("鄉",J133)-FIND("縣",J133),FIND("鎮",J133)-FIND("縣",J133)))
),
MID(J133,FIND("縣",J133)+1,IF(FIND("鄉",J133)-FIND("縣",J133)&gt;3,FIND("區",J133)-FIND("縣",J133),FIND("鄉",J133)-FIND("縣",J133)))
),
IFERROR(
MID(J133,FIND("市",J133)+1,IF(FIND("縣",J133)-FIND("市",J133)&gt;3,FIND("鄉",J133)-FIND("市",J133),FIND("縣",J133)-FIND("市",J133))),
MID(J133,FIND("縣",J133)+1,IF(FIND("市",J133)-FIND("縣",J133)&gt;3,FIND("鄉",J133)-FIND("縣",J133),FIND("市",J133)-FIND("縣",J133)))
)))</f>
        <v/>
      </c>
      <c r="W133" s="21">
        <f>IFERROR(MID(J133,IFERROR(FIND("鄉",J133),IFERROR(FIND("鎮",J133),FIND("區",J133)))+1,LEN(J133)),IFERROR(MID(J133,FIND("市",J133)+1,LEN(J133)),MID(J133,FIND("縣",J133)+1,LEN(J133))))</f>
        <v/>
      </c>
      <c r="X133" s="22">
        <f>VLOOKUP(U133&amp;V133,部門對應!$B:$I,8,FALSE)</f>
        <v/>
      </c>
      <c r="Y133" s="22">
        <f>VLOOKUP(V133,區域表!A:B,2,FALSE)</f>
        <v/>
      </c>
      <c r="Z133" s="118">
        <f>IF(D133="FVC7", IF(COUNTIF(特殊門市清單!N:N, B133)=0, "FVC7", VLOOKUP(B133,特殊門市清單!N:T,7,FALSE)), IF(AA133="v","Peplink",""))</f>
        <v/>
      </c>
      <c r="AB133" s="109">
        <f>VLOOKUP(B133,門市主檔!A:B,2,FALSE)</f>
        <v/>
      </c>
      <c r="AC133" s="109" t="n"/>
    </row>
    <row r="134" ht="15" customHeight="1" s="140">
      <c r="A134" s="6" t="n">
        <v>133</v>
      </c>
      <c r="B134" s="6" t="n">
        <v>4153</v>
      </c>
      <c r="C134" s="17" t="inlineStr">
        <is>
          <t>淡水莊園店</t>
        </is>
      </c>
      <c r="D134" s="6" t="inlineStr">
        <is>
          <t>FCA</t>
        </is>
      </c>
      <c r="E134" s="6" t="inlineStr">
        <is>
          <t>北二</t>
        </is>
      </c>
      <c r="F134" s="6" t="inlineStr">
        <is>
          <t>北二三部</t>
        </is>
      </c>
      <c r="G134" s="6" t="inlineStr">
        <is>
          <t>HC</t>
        </is>
      </c>
      <c r="H134" s="105" t="inlineStr">
        <is>
          <t>洪國祥</t>
        </is>
      </c>
      <c r="I134" s="17" t="inlineStr">
        <is>
          <t>(02)89785491</t>
        </is>
      </c>
      <c r="J134" s="18" t="inlineStr">
        <is>
          <t>新北市淡水區濱海路一段221號(金湯川溫泉汽旅區會館區一樓)</t>
        </is>
      </c>
      <c r="U134" s="20">
        <f>IFERROR(LEFT(J134,FIND("縣",J134)),IFERROR(LEFT(J134,FIND("市",J134)),J134))</f>
        <v/>
      </c>
      <c r="V134" s="21">
        <f>IFERROR(
IFERROR(
IFERROR(
MID(J134,FIND("市",J134)+1,IF(FIND("區",J134)-FIND("市",J134)&gt;3,FIND("鄉",J134)-FIND("市",J134),FIND("區",J134)-FIND("市",J134))),
MID(J134,FIND("市",J134)+1,IF(FIND("鎮",J134)-FIND("市",J134)&gt;3,FIND("鄉",J134)-FIND("市",J134),FIND("鎮",J134)-FIND("市",J134)))
),
MID(J134,FIND("市",J134)+1,IF(FIND("鄉",J134)-FIND("市",J134)&gt;3,FIND("區",J134)-FIND("市",J134),FIND("鄉",J134)-FIND("市",J134)))
),
IFERROR(
IFERROR(
IFERROR(
MID(J134,FIND("縣",J134)+1,IF(FIND("區",J134)-FIND("縣",J134)&gt;3,FIND("鄉",J134)-FIND("縣",J134),FIND("區",J134)-FIND("縣",J134))),
MID(J134,FIND("縣",J134)+1,IF(FIND("鎮",J134)-FIND("縣",J134)&gt;3,FIND("鄉",J134)-FIND("縣",J134),FIND("鎮",J134)-FIND("縣",J134)))
),
MID(J134,FIND("縣",J134)+1,IF(FIND("鄉",J134)-FIND("縣",J134)&gt;3,FIND("區",J134)-FIND("縣",J134),FIND("鄉",J134)-FIND("縣",J134)))
),
IFERROR(
MID(J134,FIND("市",J134)+1,IF(FIND("縣",J134)-FIND("市",J134)&gt;3,FIND("鄉",J134)-FIND("市",J134),FIND("縣",J134)-FIND("市",J134))),
MID(J134,FIND("縣",J134)+1,IF(FIND("市",J134)-FIND("縣",J134)&gt;3,FIND("鄉",J134)-FIND("縣",J134),FIND("市",J134)-FIND("縣",J134)))
)))</f>
        <v/>
      </c>
      <c r="W134" s="21">
        <f>IFERROR(MID(J134,IFERROR(FIND("鄉",J134),IFERROR(FIND("鎮",J134),FIND("區",J134)))+1,LEN(J134)),IFERROR(MID(J134,FIND("市",J134)+1,LEN(J134)),MID(J134,FIND("縣",J134)+1,LEN(J134))))</f>
        <v/>
      </c>
      <c r="X134" s="22">
        <f>VLOOKUP(U134&amp;V134,部門對應!$B:$I,8,FALSE)</f>
        <v/>
      </c>
      <c r="Y134" s="22">
        <f>VLOOKUP(V134,區域表!A:B,2,FALSE)</f>
        <v/>
      </c>
      <c r="Z134" s="118">
        <f>IF(D134="FVC7", IF(COUNTIF(特殊門市清單!N:N, B134)=0, "FVC7", VLOOKUP(B134,特殊門市清單!N:T,7,FALSE)), IF(AA134="v","Peplink",""))</f>
        <v/>
      </c>
      <c r="AB134" s="109">
        <f>VLOOKUP(B134,門市主檔!A:B,2,FALSE)</f>
        <v/>
      </c>
      <c r="AC134" s="109" t="n"/>
    </row>
    <row r="135" ht="15" customHeight="1" s="140">
      <c r="A135" s="6" t="n">
        <v>134</v>
      </c>
      <c r="B135" s="6" t="n">
        <v>4541</v>
      </c>
      <c r="C135" s="17" t="inlineStr">
        <is>
          <t>淡水海天店</t>
        </is>
      </c>
      <c r="D135" s="6" t="inlineStr">
        <is>
          <t>RC</t>
        </is>
      </c>
      <c r="E135" s="6" t="inlineStr">
        <is>
          <t>北二</t>
        </is>
      </c>
      <c r="F135" s="6" t="inlineStr">
        <is>
          <t>北二三部</t>
        </is>
      </c>
      <c r="G135" s="6" t="inlineStr">
        <is>
          <t>HC</t>
        </is>
      </c>
      <c r="H135" s="105" t="inlineStr">
        <is>
          <t>洪國祥</t>
        </is>
      </c>
      <c r="I135" s="17" t="inlineStr">
        <is>
          <t>(02)89781691</t>
        </is>
      </c>
      <c r="J135" s="18" t="inlineStr">
        <is>
          <t>新北市淡水區濱海路三段140、142號</t>
        </is>
      </c>
      <c r="U135" s="20">
        <f>IFERROR(LEFT(J135,FIND("縣",J135)),IFERROR(LEFT(J135,FIND("市",J135)),J135))</f>
        <v/>
      </c>
      <c r="V135" s="21">
        <f>IFERROR(
IFERROR(
IFERROR(
MID(J135,FIND("市",J135)+1,IF(FIND("區",J135)-FIND("市",J135)&gt;3,FIND("鄉",J135)-FIND("市",J135),FIND("區",J135)-FIND("市",J135))),
MID(J135,FIND("市",J135)+1,IF(FIND("鎮",J135)-FIND("市",J135)&gt;3,FIND("鄉",J135)-FIND("市",J135),FIND("鎮",J135)-FIND("市",J135)))
),
MID(J135,FIND("市",J135)+1,IF(FIND("鄉",J135)-FIND("市",J135)&gt;3,FIND("區",J135)-FIND("市",J135),FIND("鄉",J135)-FIND("市",J135)))
),
IFERROR(
IFERROR(
IFERROR(
MID(J135,FIND("縣",J135)+1,IF(FIND("區",J135)-FIND("縣",J135)&gt;3,FIND("鄉",J135)-FIND("縣",J135),FIND("區",J135)-FIND("縣",J135))),
MID(J135,FIND("縣",J135)+1,IF(FIND("鎮",J135)-FIND("縣",J135)&gt;3,FIND("鄉",J135)-FIND("縣",J135),FIND("鎮",J135)-FIND("縣",J135)))
),
MID(J135,FIND("縣",J135)+1,IF(FIND("鄉",J135)-FIND("縣",J135)&gt;3,FIND("區",J135)-FIND("縣",J135),FIND("鄉",J135)-FIND("縣",J135)))
),
IFERROR(
MID(J135,FIND("市",J135)+1,IF(FIND("縣",J135)-FIND("市",J135)&gt;3,FIND("鄉",J135)-FIND("市",J135),FIND("縣",J135)-FIND("市",J135))),
MID(J135,FIND("縣",J135)+1,IF(FIND("市",J135)-FIND("縣",J135)&gt;3,FIND("鄉",J135)-FIND("縣",J135),FIND("市",J135)-FIND("縣",J135)))
)))</f>
        <v/>
      </c>
      <c r="W135" s="21">
        <f>IFERROR(MID(J135,IFERROR(FIND("鄉",J135),IFERROR(FIND("鎮",J135),FIND("區",J135)))+1,LEN(J135)),IFERROR(MID(J135,FIND("市",J135)+1,LEN(J135)),MID(J135,FIND("縣",J135)+1,LEN(J135))))</f>
        <v/>
      </c>
      <c r="X135" s="22">
        <f>VLOOKUP(U135&amp;V135,部門對應!$B:$I,8,FALSE)</f>
        <v/>
      </c>
      <c r="Y135" s="22">
        <f>VLOOKUP(V135,區域表!A:B,2,FALSE)</f>
        <v/>
      </c>
      <c r="Z135" s="118">
        <f>IF(D135="FVC7", IF(COUNTIF(特殊門市清單!N:N, B135)=0, "FVC7", VLOOKUP(B135,特殊門市清單!N:T,7,FALSE)), IF(AA135="v","Peplink",""))</f>
        <v/>
      </c>
      <c r="AB135" s="109">
        <f>VLOOKUP(B135,門市主檔!A:B,2,FALSE)</f>
        <v/>
      </c>
      <c r="AC135" s="109" t="n"/>
    </row>
    <row r="136" ht="15" customHeight="1" s="140">
      <c r="A136" s="6" t="n">
        <v>135</v>
      </c>
      <c r="B136" s="6" t="n">
        <v>4658</v>
      </c>
      <c r="C136" s="17" t="inlineStr">
        <is>
          <t>淡水英才店</t>
        </is>
      </c>
      <c r="D136" s="6" t="inlineStr">
        <is>
          <t>FCB</t>
        </is>
      </c>
      <c r="E136" s="6" t="inlineStr">
        <is>
          <t>北二</t>
        </is>
      </c>
      <c r="F136" s="6" t="inlineStr">
        <is>
          <t>北二三部</t>
        </is>
      </c>
      <c r="G136" s="6" t="inlineStr">
        <is>
          <t>HC</t>
        </is>
      </c>
      <c r="H136" s="105" t="inlineStr">
        <is>
          <t>洪國祥</t>
        </is>
      </c>
      <c r="I136" s="17" t="inlineStr">
        <is>
          <t>(02)26216281</t>
        </is>
      </c>
      <c r="J136" s="18" t="inlineStr">
        <is>
          <t>新北市淡水區清水街2號、英專路43號</t>
        </is>
      </c>
      <c r="U136" s="20">
        <f>IFERROR(LEFT(J136,FIND("縣",J136)),IFERROR(LEFT(J136,FIND("市",J136)),J136))</f>
        <v/>
      </c>
      <c r="V136" s="21">
        <f>IFERROR(
IFERROR(
IFERROR(
MID(J136,FIND("市",J136)+1,IF(FIND("區",J136)-FIND("市",J136)&gt;3,FIND("鄉",J136)-FIND("市",J136),FIND("區",J136)-FIND("市",J136))),
MID(J136,FIND("市",J136)+1,IF(FIND("鎮",J136)-FIND("市",J136)&gt;3,FIND("鄉",J136)-FIND("市",J136),FIND("鎮",J136)-FIND("市",J136)))
),
MID(J136,FIND("市",J136)+1,IF(FIND("鄉",J136)-FIND("市",J136)&gt;3,FIND("區",J136)-FIND("市",J136),FIND("鄉",J136)-FIND("市",J136)))
),
IFERROR(
IFERROR(
IFERROR(
MID(J136,FIND("縣",J136)+1,IF(FIND("區",J136)-FIND("縣",J136)&gt;3,FIND("鄉",J136)-FIND("縣",J136),FIND("區",J136)-FIND("縣",J136))),
MID(J136,FIND("縣",J136)+1,IF(FIND("鎮",J136)-FIND("縣",J136)&gt;3,FIND("鄉",J136)-FIND("縣",J136),FIND("鎮",J136)-FIND("縣",J136)))
),
MID(J136,FIND("縣",J136)+1,IF(FIND("鄉",J136)-FIND("縣",J136)&gt;3,FIND("區",J136)-FIND("縣",J136),FIND("鄉",J136)-FIND("縣",J136)))
),
IFERROR(
MID(J136,FIND("市",J136)+1,IF(FIND("縣",J136)-FIND("市",J136)&gt;3,FIND("鄉",J136)-FIND("市",J136),FIND("縣",J136)-FIND("市",J136))),
MID(J136,FIND("縣",J136)+1,IF(FIND("市",J136)-FIND("縣",J136)&gt;3,FIND("鄉",J136)-FIND("縣",J136),FIND("市",J136)-FIND("縣",J136)))
)))</f>
        <v/>
      </c>
      <c r="W136" s="21">
        <f>IFERROR(MID(J136,IFERROR(FIND("鄉",J136),IFERROR(FIND("鎮",J136),FIND("區",J136)))+1,LEN(J136)),IFERROR(MID(J136,FIND("市",J136)+1,LEN(J136)),MID(J136,FIND("縣",J136)+1,LEN(J136))))</f>
        <v/>
      </c>
      <c r="X136" s="22">
        <f>VLOOKUP(U136&amp;V136,部門對應!$B:$I,8,FALSE)</f>
        <v/>
      </c>
      <c r="Y136" s="22">
        <f>VLOOKUP(V136,區域表!A:B,2,FALSE)</f>
        <v/>
      </c>
      <c r="Z136" s="118">
        <f>IF(D136="FVC7", IF(COUNTIF(特殊門市清單!N:N, B136)=0, "FVC7", VLOOKUP(B136,特殊門市清單!N:T,7,FALSE)), IF(AA136="v","Peplink",""))</f>
        <v/>
      </c>
      <c r="AB136" s="109">
        <f>VLOOKUP(B136,門市主檔!A:B,2,FALSE)</f>
        <v/>
      </c>
      <c r="AC136" s="109" t="n"/>
    </row>
    <row r="137" ht="15" customHeight="1" s="140">
      <c r="A137" s="6" t="n">
        <v>136</v>
      </c>
      <c r="B137" s="6" t="n">
        <v>4788</v>
      </c>
      <c r="C137" s="17" t="inlineStr">
        <is>
          <t>淡水國家店</t>
        </is>
      </c>
      <c r="D137" s="6" t="inlineStr">
        <is>
          <t>FCA</t>
        </is>
      </c>
      <c r="E137" s="6" t="inlineStr">
        <is>
          <t>北二</t>
        </is>
      </c>
      <c r="F137" s="6" t="inlineStr">
        <is>
          <t>北二三部</t>
        </is>
      </c>
      <c r="G137" s="6" t="inlineStr">
        <is>
          <t>HC</t>
        </is>
      </c>
      <c r="H137" s="105" t="inlineStr">
        <is>
          <t>洪國祥</t>
        </is>
      </c>
      <c r="I137" s="17" t="inlineStr">
        <is>
          <t>(02)28052517</t>
        </is>
      </c>
      <c r="J137" s="18" t="inlineStr">
        <is>
          <t>新北市淡水區新市五路二段51、53、55號</t>
        </is>
      </c>
      <c r="U137" s="20">
        <f>IFERROR(LEFT(J137,FIND("縣",J137)),IFERROR(LEFT(J137,FIND("市",J137)),J137))</f>
        <v/>
      </c>
      <c r="V137" s="21">
        <f>IFERROR(
IFERROR(
IFERROR(
MID(J137,FIND("市",J137)+1,IF(FIND("區",J137)-FIND("市",J137)&gt;3,FIND("鄉",J137)-FIND("市",J137),FIND("區",J137)-FIND("市",J137))),
MID(J137,FIND("市",J137)+1,IF(FIND("鎮",J137)-FIND("市",J137)&gt;3,FIND("鄉",J137)-FIND("市",J137),FIND("鎮",J137)-FIND("市",J137)))
),
MID(J137,FIND("市",J137)+1,IF(FIND("鄉",J137)-FIND("市",J137)&gt;3,FIND("區",J137)-FIND("市",J137),FIND("鄉",J137)-FIND("市",J137)))
),
IFERROR(
IFERROR(
IFERROR(
MID(J137,FIND("縣",J137)+1,IF(FIND("區",J137)-FIND("縣",J137)&gt;3,FIND("鄉",J137)-FIND("縣",J137),FIND("區",J137)-FIND("縣",J137))),
MID(J137,FIND("縣",J137)+1,IF(FIND("鎮",J137)-FIND("縣",J137)&gt;3,FIND("鄉",J137)-FIND("縣",J137),FIND("鎮",J137)-FIND("縣",J137)))
),
MID(J137,FIND("縣",J137)+1,IF(FIND("鄉",J137)-FIND("縣",J137)&gt;3,FIND("區",J137)-FIND("縣",J137),FIND("鄉",J137)-FIND("縣",J137)))
),
IFERROR(
MID(J137,FIND("市",J137)+1,IF(FIND("縣",J137)-FIND("市",J137)&gt;3,FIND("鄉",J137)-FIND("市",J137),FIND("縣",J137)-FIND("市",J137))),
MID(J137,FIND("縣",J137)+1,IF(FIND("市",J137)-FIND("縣",J137)&gt;3,FIND("鄉",J137)-FIND("縣",J137),FIND("市",J137)-FIND("縣",J137)))
)))</f>
        <v/>
      </c>
      <c r="W137" s="21">
        <f>IFERROR(MID(J137,IFERROR(FIND("鄉",J137),IFERROR(FIND("鎮",J137),FIND("區",J137)))+1,LEN(J137)),IFERROR(MID(J137,FIND("市",J137)+1,LEN(J137)),MID(J137,FIND("縣",J137)+1,LEN(J137))))</f>
        <v/>
      </c>
      <c r="X137" s="22">
        <f>VLOOKUP(U137&amp;V137,部門對應!$B:$I,8,FALSE)</f>
        <v/>
      </c>
      <c r="Y137" s="22">
        <f>VLOOKUP(V137,區域表!A:B,2,FALSE)</f>
        <v/>
      </c>
      <c r="Z137" s="118">
        <f>IF(D137="FVC7", IF(COUNTIF(特殊門市清單!N:N, B137)=0, "FVC7", VLOOKUP(B137,特殊門市清單!N:T,7,FALSE)), IF(AA137="v","Peplink",""))</f>
        <v/>
      </c>
      <c r="AB137" s="109">
        <f>VLOOKUP(B137,門市主檔!A:B,2,FALSE)</f>
        <v/>
      </c>
      <c r="AC137" s="109" t="n"/>
    </row>
    <row r="138" ht="15" customHeight="1" s="140">
      <c r="A138" s="6" t="n">
        <v>137</v>
      </c>
      <c r="B138" s="6" t="n">
        <v>4802</v>
      </c>
      <c r="C138" s="17" t="inlineStr">
        <is>
          <t>淡水沙崙店</t>
        </is>
      </c>
      <c r="D138" s="6" t="inlineStr">
        <is>
          <t>FCB</t>
        </is>
      </c>
      <c r="E138" s="6" t="inlineStr">
        <is>
          <t>北二</t>
        </is>
      </c>
      <c r="F138" s="6" t="inlineStr">
        <is>
          <t>北二三部</t>
        </is>
      </c>
      <c r="G138" s="6" t="inlineStr">
        <is>
          <t>HC</t>
        </is>
      </c>
      <c r="H138" s="105" t="inlineStr">
        <is>
          <t>洪國祥</t>
        </is>
      </c>
      <c r="I138" s="17" t="inlineStr">
        <is>
          <t>(02)28051033</t>
        </is>
      </c>
      <c r="J138" s="18" t="inlineStr">
        <is>
          <t>新北市淡水區沙崙路214號</t>
        </is>
      </c>
      <c r="U138" s="20">
        <f>IFERROR(LEFT(J138,FIND("縣",J138)),IFERROR(LEFT(J138,FIND("市",J138)),J138))</f>
        <v/>
      </c>
      <c r="V138" s="21">
        <f>IFERROR(
IFERROR(
IFERROR(
MID(J138,FIND("市",J138)+1,IF(FIND("區",J138)-FIND("市",J138)&gt;3,FIND("鄉",J138)-FIND("市",J138),FIND("區",J138)-FIND("市",J138))),
MID(J138,FIND("市",J138)+1,IF(FIND("鎮",J138)-FIND("市",J138)&gt;3,FIND("鄉",J138)-FIND("市",J138),FIND("鎮",J138)-FIND("市",J138)))
),
MID(J138,FIND("市",J138)+1,IF(FIND("鄉",J138)-FIND("市",J138)&gt;3,FIND("區",J138)-FIND("市",J138),FIND("鄉",J138)-FIND("市",J138)))
),
IFERROR(
IFERROR(
IFERROR(
MID(J138,FIND("縣",J138)+1,IF(FIND("區",J138)-FIND("縣",J138)&gt;3,FIND("鄉",J138)-FIND("縣",J138),FIND("區",J138)-FIND("縣",J138))),
MID(J138,FIND("縣",J138)+1,IF(FIND("鎮",J138)-FIND("縣",J138)&gt;3,FIND("鄉",J138)-FIND("縣",J138),FIND("鎮",J138)-FIND("縣",J138)))
),
MID(J138,FIND("縣",J138)+1,IF(FIND("鄉",J138)-FIND("縣",J138)&gt;3,FIND("區",J138)-FIND("縣",J138),FIND("鄉",J138)-FIND("縣",J138)))
),
IFERROR(
MID(J138,FIND("市",J138)+1,IF(FIND("縣",J138)-FIND("市",J138)&gt;3,FIND("鄉",J138)-FIND("市",J138),FIND("縣",J138)-FIND("市",J138))),
MID(J138,FIND("縣",J138)+1,IF(FIND("市",J138)-FIND("縣",J138)&gt;3,FIND("鄉",J138)-FIND("縣",J138),FIND("市",J138)-FIND("縣",J138)))
)))</f>
        <v/>
      </c>
      <c r="W138" s="21">
        <f>IFERROR(MID(J138,IFERROR(FIND("鄉",J138),IFERROR(FIND("鎮",J138),FIND("區",J138)))+1,LEN(J138)),IFERROR(MID(J138,FIND("市",J138)+1,LEN(J138)),MID(J138,FIND("縣",J138)+1,LEN(J138))))</f>
        <v/>
      </c>
      <c r="X138" s="22">
        <f>VLOOKUP(U138&amp;V138,部門對應!$B:$I,8,FALSE)</f>
        <v/>
      </c>
      <c r="Y138" s="22">
        <f>VLOOKUP(V138,區域表!A:B,2,FALSE)</f>
        <v/>
      </c>
      <c r="Z138" s="118">
        <f>IF(D138="FVC7", IF(COUNTIF(特殊門市清單!N:N, B138)=0, "FVC7", VLOOKUP(B138,特殊門市清單!N:T,7,FALSE)), IF(AA138="v","Peplink",""))</f>
        <v/>
      </c>
      <c r="AB138" s="109">
        <f>VLOOKUP(B138,門市主檔!A:B,2,FALSE)</f>
        <v/>
      </c>
      <c r="AC138" s="109" t="n"/>
    </row>
    <row r="139" ht="15" customHeight="1" s="140">
      <c r="A139" s="6" t="n">
        <v>138</v>
      </c>
      <c r="B139" s="6" t="n">
        <v>5060</v>
      </c>
      <c r="C139" s="17" t="inlineStr">
        <is>
          <t>淡水魚市店</t>
        </is>
      </c>
      <c r="D139" s="6" t="inlineStr">
        <is>
          <t>FVC6</t>
        </is>
      </c>
      <c r="E139" s="6" t="inlineStr">
        <is>
          <t>北二</t>
        </is>
      </c>
      <c r="F139" s="6" t="inlineStr">
        <is>
          <t>北二三部</t>
        </is>
      </c>
      <c r="G139" s="6" t="inlineStr">
        <is>
          <t>HC</t>
        </is>
      </c>
      <c r="H139" s="105" t="inlineStr">
        <is>
          <t>洪國祥</t>
        </is>
      </c>
      <c r="I139" s="17" t="inlineStr">
        <is>
          <t>(02)28059509</t>
        </is>
      </c>
      <c r="J139" s="18" t="inlineStr">
        <is>
          <t>新北市淡水區觀海路201號</t>
        </is>
      </c>
      <c r="U139" s="20">
        <f>IFERROR(LEFT(J139,FIND("縣",J139)),IFERROR(LEFT(J139,FIND("市",J139)),J139))</f>
        <v/>
      </c>
      <c r="V139" s="21">
        <f>IFERROR(
IFERROR(
IFERROR(
MID(J139,FIND("市",J139)+1,IF(FIND("區",J139)-FIND("市",J139)&gt;3,FIND("鄉",J139)-FIND("市",J139),FIND("區",J139)-FIND("市",J139))),
MID(J139,FIND("市",J139)+1,IF(FIND("鎮",J139)-FIND("市",J139)&gt;3,FIND("鄉",J139)-FIND("市",J139),FIND("鎮",J139)-FIND("市",J139)))
),
MID(J139,FIND("市",J139)+1,IF(FIND("鄉",J139)-FIND("市",J139)&gt;3,FIND("區",J139)-FIND("市",J139),FIND("鄉",J139)-FIND("市",J139)))
),
IFERROR(
IFERROR(
IFERROR(
MID(J139,FIND("縣",J139)+1,IF(FIND("區",J139)-FIND("縣",J139)&gt;3,FIND("鄉",J139)-FIND("縣",J139),FIND("區",J139)-FIND("縣",J139))),
MID(J139,FIND("縣",J139)+1,IF(FIND("鎮",J139)-FIND("縣",J139)&gt;3,FIND("鄉",J139)-FIND("縣",J139),FIND("鎮",J139)-FIND("縣",J139)))
),
MID(J139,FIND("縣",J139)+1,IF(FIND("鄉",J139)-FIND("縣",J139)&gt;3,FIND("區",J139)-FIND("縣",J139),FIND("鄉",J139)-FIND("縣",J139)))
),
IFERROR(
MID(J139,FIND("市",J139)+1,IF(FIND("縣",J139)-FIND("市",J139)&gt;3,FIND("鄉",J139)-FIND("市",J139),FIND("縣",J139)-FIND("市",J139))),
MID(J139,FIND("縣",J139)+1,IF(FIND("市",J139)-FIND("縣",J139)&gt;3,FIND("鄉",J139)-FIND("縣",J139),FIND("市",J139)-FIND("縣",J139)))
)))</f>
        <v/>
      </c>
      <c r="W139" s="21">
        <f>IFERROR(MID(J139,IFERROR(FIND("鄉",J139),IFERROR(FIND("鎮",J139),FIND("區",J139)))+1,LEN(J139)),IFERROR(MID(J139,FIND("市",J139)+1,LEN(J139)),MID(J139,FIND("縣",J139)+1,LEN(J139))))</f>
        <v/>
      </c>
      <c r="X139" s="22">
        <f>VLOOKUP(U139&amp;V139,部門對應!$B:$I,8,FALSE)</f>
        <v/>
      </c>
      <c r="Y139" s="22">
        <f>VLOOKUP(V139,區域表!A:B,2,FALSE)</f>
        <v/>
      </c>
      <c r="Z139" s="118">
        <f>IF(D139="FVC7", IF(COUNTIF(特殊門市清單!N:N, B139)=0, "FVC7", VLOOKUP(B139,特殊門市清單!N:T,7,FALSE)), IF(AA139="v","Peplink",""))</f>
        <v/>
      </c>
      <c r="AB139" s="109">
        <f>VLOOKUP(B139,門市主檔!A:B,2,FALSE)</f>
        <v/>
      </c>
      <c r="AC139" s="109" t="n"/>
    </row>
    <row r="140" ht="15" customHeight="1" s="140">
      <c r="A140" s="6" t="n">
        <v>139</v>
      </c>
      <c r="B140" s="6" t="inlineStr">
        <is>
          <t>A171</t>
        </is>
      </c>
      <c r="C140" s="17" t="inlineStr">
        <is>
          <t>淡水金龍店</t>
        </is>
      </c>
      <c r="D140" s="6" t="inlineStr">
        <is>
          <t>RC</t>
        </is>
      </c>
      <c r="E140" s="6" t="inlineStr">
        <is>
          <t>北二</t>
        </is>
      </c>
      <c r="F140" s="6" t="inlineStr">
        <is>
          <t>北二三部</t>
        </is>
      </c>
      <c r="G140" s="6" t="inlineStr">
        <is>
          <t>HC</t>
        </is>
      </c>
      <c r="H140" s="105" t="inlineStr">
        <is>
          <t>洪國祥</t>
        </is>
      </c>
      <c r="I140" s="17" t="inlineStr">
        <is>
          <t>(02)26293141</t>
        </is>
      </c>
      <c r="J140" s="18" t="inlineStr">
        <is>
          <t>新北市淡水區水源街２段１９４號一樓及地下一樓全部</t>
        </is>
      </c>
      <c r="U140" s="20">
        <f>IFERROR(LEFT(J140,FIND("縣",J140)),IFERROR(LEFT(J140,FIND("市",J140)),J140))</f>
        <v/>
      </c>
      <c r="V140" s="21">
        <f>IFERROR(
IFERROR(
IFERROR(
MID(J140,FIND("市",J140)+1,IF(FIND("區",J140)-FIND("市",J140)&gt;3,FIND("鄉",J140)-FIND("市",J140),FIND("區",J140)-FIND("市",J140))),
MID(J140,FIND("市",J140)+1,IF(FIND("鎮",J140)-FIND("市",J140)&gt;3,FIND("鄉",J140)-FIND("市",J140),FIND("鎮",J140)-FIND("市",J140)))
),
MID(J140,FIND("市",J140)+1,IF(FIND("鄉",J140)-FIND("市",J140)&gt;3,FIND("區",J140)-FIND("市",J140),FIND("鄉",J140)-FIND("市",J140)))
),
IFERROR(
IFERROR(
IFERROR(
MID(J140,FIND("縣",J140)+1,IF(FIND("區",J140)-FIND("縣",J140)&gt;3,FIND("鄉",J140)-FIND("縣",J140),FIND("區",J140)-FIND("縣",J140))),
MID(J140,FIND("縣",J140)+1,IF(FIND("鎮",J140)-FIND("縣",J140)&gt;3,FIND("鄉",J140)-FIND("縣",J140),FIND("鎮",J140)-FIND("縣",J140)))
),
MID(J140,FIND("縣",J140)+1,IF(FIND("鄉",J140)-FIND("縣",J140)&gt;3,FIND("區",J140)-FIND("縣",J140),FIND("鄉",J140)-FIND("縣",J140)))
),
IFERROR(
MID(J140,FIND("市",J140)+1,IF(FIND("縣",J140)-FIND("市",J140)&gt;3,FIND("鄉",J140)-FIND("市",J140),FIND("縣",J140)-FIND("市",J140))),
MID(J140,FIND("縣",J140)+1,IF(FIND("市",J140)-FIND("縣",J140)&gt;3,FIND("鄉",J140)-FIND("縣",J140),FIND("市",J140)-FIND("縣",J140)))
)))</f>
        <v/>
      </c>
      <c r="W140" s="21">
        <f>IFERROR(MID(J140,IFERROR(FIND("鄉",J140),IFERROR(FIND("鎮",J140),FIND("區",J140)))+1,LEN(J140)),IFERROR(MID(J140,FIND("市",J140)+1,LEN(J140)),MID(J140,FIND("縣",J140)+1,LEN(J140))))</f>
        <v/>
      </c>
      <c r="X140" s="22">
        <f>VLOOKUP(U140&amp;V140,部門對應!$B:$I,8,FALSE)</f>
        <v/>
      </c>
      <c r="Y140" s="22">
        <f>VLOOKUP(V140,區域表!A:B,2,FALSE)</f>
        <v/>
      </c>
      <c r="Z140" s="118">
        <f>IF(D140="FVC7", IF(COUNTIF(特殊門市清單!N:N, B140)=0, "FVC7", VLOOKUP(B140,特殊門市清單!N:T,7,FALSE)), IF(AA140="v","Peplink",""))</f>
        <v/>
      </c>
      <c r="AB140" s="109">
        <f>VLOOKUP(B140,門市主檔!A:B,2,FALSE)</f>
        <v/>
      </c>
      <c r="AC140" s="109" t="n"/>
    </row>
    <row r="141" ht="15" customHeight="1" s="140">
      <c r="A141" s="6" t="n">
        <v>140</v>
      </c>
      <c r="B141" s="6" t="inlineStr">
        <is>
          <t>L517</t>
        </is>
      </c>
      <c r="C141" s="17" t="inlineStr">
        <is>
          <t>車麗屋蘆洲店</t>
        </is>
      </c>
      <c r="D141" s="6" t="inlineStr">
        <is>
          <t>FVC7</t>
        </is>
      </c>
      <c r="E141" s="6" t="inlineStr">
        <is>
          <t>北二</t>
        </is>
      </c>
      <c r="F141" s="6" t="inlineStr">
        <is>
          <t>北二三部</t>
        </is>
      </c>
      <c r="G141" s="6" t="inlineStr">
        <is>
          <t>HA</t>
        </is>
      </c>
      <c r="H141" s="105" t="inlineStr">
        <is>
          <t>簡志恆</t>
        </is>
      </c>
      <c r="I141" s="17" t="inlineStr">
        <is>
          <t>(02)22829000</t>
        </is>
      </c>
      <c r="J141" s="18" t="inlineStr">
        <is>
          <t>新北市蘆洲區集賢路407號</t>
        </is>
      </c>
      <c r="U141" s="20">
        <f>IFERROR(LEFT(J141,FIND("縣",J141)),IFERROR(LEFT(J141,FIND("市",J141)),J141))</f>
        <v/>
      </c>
      <c r="V141" s="21">
        <f>IFERROR(
IFERROR(
IFERROR(
MID(J141,FIND("市",J141)+1,IF(FIND("區",J141)-FIND("市",J141)&gt;3,FIND("鄉",J141)-FIND("市",J141),FIND("區",J141)-FIND("市",J141))),
MID(J141,FIND("市",J141)+1,IF(FIND("鎮",J141)-FIND("市",J141)&gt;3,FIND("鄉",J141)-FIND("市",J141),FIND("鎮",J141)-FIND("市",J141)))
),
MID(J141,FIND("市",J141)+1,IF(FIND("鄉",J141)-FIND("市",J141)&gt;3,FIND("區",J141)-FIND("市",J141),FIND("鄉",J141)-FIND("市",J141)))
),
IFERROR(
IFERROR(
IFERROR(
MID(J141,FIND("縣",J141)+1,IF(FIND("區",J141)-FIND("縣",J141)&gt;3,FIND("鄉",J141)-FIND("縣",J141),FIND("區",J141)-FIND("縣",J141))),
MID(J141,FIND("縣",J141)+1,IF(FIND("鎮",J141)-FIND("縣",J141)&gt;3,FIND("鄉",J141)-FIND("縣",J141),FIND("鎮",J141)-FIND("縣",J141)))
),
MID(J141,FIND("縣",J141)+1,IF(FIND("鄉",J141)-FIND("縣",J141)&gt;3,FIND("區",J141)-FIND("縣",J141),FIND("鄉",J141)-FIND("縣",J141)))
),
IFERROR(
MID(J141,FIND("市",J141)+1,IF(FIND("縣",J141)-FIND("市",J141)&gt;3,FIND("鄉",J141)-FIND("市",J141),FIND("縣",J141)-FIND("市",J141))),
MID(J141,FIND("縣",J141)+1,IF(FIND("市",J141)-FIND("縣",J141)&gt;3,FIND("鄉",J141)-FIND("縣",J141),FIND("市",J141)-FIND("縣",J141)))
)))</f>
        <v/>
      </c>
      <c r="W141" s="21">
        <f>IFERROR(MID(J141,IFERROR(FIND("鄉",J141),IFERROR(FIND("鎮",J141),FIND("區",J141)))+1,LEN(J141)),IFERROR(MID(J141,FIND("市",J141)+1,LEN(J141)),MID(J141,FIND("縣",J141)+1,LEN(J141))))</f>
        <v/>
      </c>
      <c r="X141" s="22">
        <f>VLOOKUP(U141&amp;V141,部門對應!$B:$I,8,FALSE)</f>
        <v/>
      </c>
      <c r="Y141" s="22">
        <f>VLOOKUP(V141,區域表!A:B,2,FALSE)</f>
        <v/>
      </c>
      <c r="Z141" s="118">
        <f>IF(D141="FVC7", IF(COUNTIF(特殊門市清單!N:N, B141)=0, "FVC7", VLOOKUP(B141,特殊門市清單!N:T,7,FALSE)), IF(AA141="v","Peplink",""))</f>
        <v/>
      </c>
      <c r="AB141" s="109">
        <f>VLOOKUP(B141,門市主檔!A:B,2,FALSE)</f>
        <v/>
      </c>
      <c r="AC141" s="109" t="n"/>
    </row>
    <row r="142" ht="15" customHeight="1" s="140">
      <c r="A142" s="6" t="n">
        <v>141</v>
      </c>
      <c r="B142" s="6" t="n">
        <v>2301</v>
      </c>
      <c r="C142" s="17" t="inlineStr">
        <is>
          <t>蘆洲樂平店</t>
        </is>
      </c>
      <c r="D142" s="6" t="inlineStr">
        <is>
          <t>FCB</t>
        </is>
      </c>
      <c r="E142" s="6" t="inlineStr">
        <is>
          <t>北二</t>
        </is>
      </c>
      <c r="F142" s="6" t="inlineStr">
        <is>
          <t>北二三部</t>
        </is>
      </c>
      <c r="G142" s="6" t="inlineStr">
        <is>
          <t>HG</t>
        </is>
      </c>
      <c r="H142" s="105" t="inlineStr">
        <is>
          <t>余毓珈</t>
        </is>
      </c>
      <c r="I142" s="17" t="inlineStr">
        <is>
          <t>(02)22819326</t>
        </is>
      </c>
      <c r="J142" s="18" t="inlineStr">
        <is>
          <t>新北市蘆洲區永平街30號</t>
        </is>
      </c>
      <c r="U142" s="20">
        <f>IFERROR(LEFT(J142,FIND("縣",J142)),IFERROR(LEFT(J142,FIND("市",J142)),J142))</f>
        <v/>
      </c>
      <c r="V142" s="21">
        <f>IFERROR(
IFERROR(
IFERROR(
MID(J142,FIND("市",J142)+1,IF(FIND("區",J142)-FIND("市",J142)&gt;3,FIND("鄉",J142)-FIND("市",J142),FIND("區",J142)-FIND("市",J142))),
MID(J142,FIND("市",J142)+1,IF(FIND("鎮",J142)-FIND("市",J142)&gt;3,FIND("鄉",J142)-FIND("市",J142),FIND("鎮",J142)-FIND("市",J142)))
),
MID(J142,FIND("市",J142)+1,IF(FIND("鄉",J142)-FIND("市",J142)&gt;3,FIND("區",J142)-FIND("市",J142),FIND("鄉",J142)-FIND("市",J142)))
),
IFERROR(
IFERROR(
IFERROR(
MID(J142,FIND("縣",J142)+1,IF(FIND("區",J142)-FIND("縣",J142)&gt;3,FIND("鄉",J142)-FIND("縣",J142),FIND("區",J142)-FIND("縣",J142))),
MID(J142,FIND("縣",J142)+1,IF(FIND("鎮",J142)-FIND("縣",J142)&gt;3,FIND("鄉",J142)-FIND("縣",J142),FIND("鎮",J142)-FIND("縣",J142)))
),
MID(J142,FIND("縣",J142)+1,IF(FIND("鄉",J142)-FIND("縣",J142)&gt;3,FIND("區",J142)-FIND("縣",J142),FIND("鄉",J142)-FIND("縣",J142)))
),
IFERROR(
MID(J142,FIND("市",J142)+1,IF(FIND("縣",J142)-FIND("市",J142)&gt;3,FIND("鄉",J142)-FIND("市",J142),FIND("縣",J142)-FIND("市",J142))),
MID(J142,FIND("縣",J142)+1,IF(FIND("市",J142)-FIND("縣",J142)&gt;3,FIND("鄉",J142)-FIND("縣",J142),FIND("市",J142)-FIND("縣",J142)))
)))</f>
        <v/>
      </c>
      <c r="W142" s="21">
        <f>IFERROR(MID(J142,IFERROR(FIND("鄉",J142),IFERROR(FIND("鎮",J142),FIND("區",J142)))+1,LEN(J142)),IFERROR(MID(J142,FIND("市",J142)+1,LEN(J142)),MID(J142,FIND("縣",J142)+1,LEN(J142))))</f>
        <v/>
      </c>
      <c r="X142" s="22">
        <f>VLOOKUP(U142&amp;V142,部門對應!$B:$I,8,FALSE)</f>
        <v/>
      </c>
      <c r="Y142" s="22">
        <f>VLOOKUP(V142,區域表!A:B,2,FALSE)</f>
        <v/>
      </c>
      <c r="Z142" s="118">
        <f>IF(D142="FVC7", IF(COUNTIF(特殊門市清單!N:N, B142)=0, "FVC7", VLOOKUP(B142,特殊門市清單!N:T,7,FALSE)), IF(AA142="v","Peplink",""))</f>
        <v/>
      </c>
      <c r="AB142" s="109">
        <f>VLOOKUP(B142,門市主檔!A:B,2,FALSE)</f>
        <v/>
      </c>
      <c r="AC142" s="109" t="n"/>
    </row>
    <row r="143" ht="15" customHeight="1" s="140">
      <c r="A143" s="6" t="n">
        <v>142</v>
      </c>
      <c r="B143" s="6" t="n">
        <v>2890</v>
      </c>
      <c r="C143" s="17" t="inlineStr">
        <is>
          <t>蘆洲鷺江店</t>
        </is>
      </c>
      <c r="D143" s="6" t="inlineStr">
        <is>
          <t>RC</t>
        </is>
      </c>
      <c r="E143" s="6" t="inlineStr">
        <is>
          <t>北二</t>
        </is>
      </c>
      <c r="F143" s="6" t="inlineStr">
        <is>
          <t>北二三部</t>
        </is>
      </c>
      <c r="G143" s="6" t="inlineStr">
        <is>
          <t>HG</t>
        </is>
      </c>
      <c r="H143" s="105" t="inlineStr">
        <is>
          <t>余毓珈</t>
        </is>
      </c>
      <c r="I143" s="17" t="inlineStr">
        <is>
          <t>(02)22886490</t>
        </is>
      </c>
      <c r="J143" s="18" t="inlineStr">
        <is>
          <t>新北市蘆洲區鷺江街69號一樓</t>
        </is>
      </c>
      <c r="U143" s="20">
        <f>IFERROR(LEFT(J143,FIND("縣",J143)),IFERROR(LEFT(J143,FIND("市",J143)),J143))</f>
        <v/>
      </c>
      <c r="V143" s="21">
        <f>IFERROR(
IFERROR(
IFERROR(
MID(J143,FIND("市",J143)+1,IF(FIND("區",J143)-FIND("市",J143)&gt;3,FIND("鄉",J143)-FIND("市",J143),FIND("區",J143)-FIND("市",J143))),
MID(J143,FIND("市",J143)+1,IF(FIND("鎮",J143)-FIND("市",J143)&gt;3,FIND("鄉",J143)-FIND("市",J143),FIND("鎮",J143)-FIND("市",J143)))
),
MID(J143,FIND("市",J143)+1,IF(FIND("鄉",J143)-FIND("市",J143)&gt;3,FIND("區",J143)-FIND("市",J143),FIND("鄉",J143)-FIND("市",J143)))
),
IFERROR(
IFERROR(
IFERROR(
MID(J143,FIND("縣",J143)+1,IF(FIND("區",J143)-FIND("縣",J143)&gt;3,FIND("鄉",J143)-FIND("縣",J143),FIND("區",J143)-FIND("縣",J143))),
MID(J143,FIND("縣",J143)+1,IF(FIND("鎮",J143)-FIND("縣",J143)&gt;3,FIND("鄉",J143)-FIND("縣",J143),FIND("鎮",J143)-FIND("縣",J143)))
),
MID(J143,FIND("縣",J143)+1,IF(FIND("鄉",J143)-FIND("縣",J143)&gt;3,FIND("區",J143)-FIND("縣",J143),FIND("鄉",J143)-FIND("縣",J143)))
),
IFERROR(
MID(J143,FIND("市",J143)+1,IF(FIND("縣",J143)-FIND("市",J143)&gt;3,FIND("鄉",J143)-FIND("市",J143),FIND("縣",J143)-FIND("市",J143))),
MID(J143,FIND("縣",J143)+1,IF(FIND("市",J143)-FIND("縣",J143)&gt;3,FIND("鄉",J143)-FIND("縣",J143),FIND("市",J143)-FIND("縣",J143)))
)))</f>
        <v/>
      </c>
      <c r="W143" s="21">
        <f>IFERROR(MID(J143,IFERROR(FIND("鄉",J143),IFERROR(FIND("鎮",J143),FIND("區",J143)))+1,LEN(J143)),IFERROR(MID(J143,FIND("市",J143)+1,LEN(J143)),MID(J143,FIND("縣",J143)+1,LEN(J143))))</f>
        <v/>
      </c>
      <c r="X143" s="22">
        <f>VLOOKUP(U143&amp;V143,部門對應!$B:$I,8,FALSE)</f>
        <v/>
      </c>
      <c r="Y143" s="22">
        <f>VLOOKUP(V143,區域表!A:B,2,FALSE)</f>
        <v/>
      </c>
      <c r="Z143" s="118">
        <f>IF(D143="FVC7", IF(COUNTIF(特殊門市清單!N:N, B143)=0, "FVC7", VLOOKUP(B143,特殊門市清單!N:T,7,FALSE)), IF(AA143="v","Peplink",""))</f>
        <v/>
      </c>
      <c r="AB143" s="109">
        <f>VLOOKUP(B143,門市主檔!A:B,2,FALSE)</f>
        <v/>
      </c>
      <c r="AC143" s="109" t="n"/>
    </row>
    <row r="144" ht="15" customHeight="1" s="140">
      <c r="A144" s="6" t="n">
        <v>143</v>
      </c>
      <c r="B144" s="6" t="n">
        <v>2958</v>
      </c>
      <c r="C144" s="17" t="inlineStr">
        <is>
          <t>北縣蘆旺店</t>
        </is>
      </c>
      <c r="D144" s="6" t="inlineStr">
        <is>
          <t>FCA</t>
        </is>
      </c>
      <c r="E144" s="6" t="inlineStr">
        <is>
          <t>北二</t>
        </is>
      </c>
      <c r="F144" s="6" t="inlineStr">
        <is>
          <t>北二三部</t>
        </is>
      </c>
      <c r="G144" s="6" t="inlineStr">
        <is>
          <t>HG</t>
        </is>
      </c>
      <c r="H144" s="105" t="inlineStr">
        <is>
          <t>余毓珈</t>
        </is>
      </c>
      <c r="I144" s="17" t="inlineStr">
        <is>
          <t>(02)28474042</t>
        </is>
      </c>
      <c r="J144" s="18" t="inlineStr">
        <is>
          <t>新北市蘆洲區正和街47號</t>
        </is>
      </c>
      <c r="U144" s="20">
        <f>IFERROR(LEFT(J144,FIND("縣",J144)),IFERROR(LEFT(J144,FIND("市",J144)),J144))</f>
        <v/>
      </c>
      <c r="V144" s="21">
        <f>IFERROR(
IFERROR(
IFERROR(
MID(J144,FIND("市",J144)+1,IF(FIND("區",J144)-FIND("市",J144)&gt;3,FIND("鄉",J144)-FIND("市",J144),FIND("區",J144)-FIND("市",J144))),
MID(J144,FIND("市",J144)+1,IF(FIND("鎮",J144)-FIND("市",J144)&gt;3,FIND("鄉",J144)-FIND("市",J144),FIND("鎮",J144)-FIND("市",J144)))
),
MID(J144,FIND("市",J144)+1,IF(FIND("鄉",J144)-FIND("市",J144)&gt;3,FIND("區",J144)-FIND("市",J144),FIND("鄉",J144)-FIND("市",J144)))
),
IFERROR(
IFERROR(
IFERROR(
MID(J144,FIND("縣",J144)+1,IF(FIND("區",J144)-FIND("縣",J144)&gt;3,FIND("鄉",J144)-FIND("縣",J144),FIND("區",J144)-FIND("縣",J144))),
MID(J144,FIND("縣",J144)+1,IF(FIND("鎮",J144)-FIND("縣",J144)&gt;3,FIND("鄉",J144)-FIND("縣",J144),FIND("鎮",J144)-FIND("縣",J144)))
),
MID(J144,FIND("縣",J144)+1,IF(FIND("鄉",J144)-FIND("縣",J144)&gt;3,FIND("區",J144)-FIND("縣",J144),FIND("鄉",J144)-FIND("縣",J144)))
),
IFERROR(
MID(J144,FIND("市",J144)+1,IF(FIND("縣",J144)-FIND("市",J144)&gt;3,FIND("鄉",J144)-FIND("市",J144),FIND("縣",J144)-FIND("市",J144))),
MID(J144,FIND("縣",J144)+1,IF(FIND("市",J144)-FIND("縣",J144)&gt;3,FIND("鄉",J144)-FIND("縣",J144),FIND("市",J144)-FIND("縣",J144)))
)))</f>
        <v/>
      </c>
      <c r="W144" s="21">
        <f>IFERROR(MID(J144,IFERROR(FIND("鄉",J144),IFERROR(FIND("鎮",J144),FIND("區",J144)))+1,LEN(J144)),IFERROR(MID(J144,FIND("市",J144)+1,LEN(J144)),MID(J144,FIND("縣",J144)+1,LEN(J144))))</f>
        <v/>
      </c>
      <c r="X144" s="22">
        <f>VLOOKUP(U144&amp;V144,部門對應!$B:$I,8,FALSE)</f>
        <v/>
      </c>
      <c r="Y144" s="22">
        <f>VLOOKUP(V144,區域表!A:B,2,FALSE)</f>
        <v/>
      </c>
      <c r="Z144" s="118">
        <f>IF(D144="FVC7", IF(COUNTIF(特殊門市清單!N:N, B144)=0, "FVC7", VLOOKUP(B144,特殊門市清單!N:T,7,FALSE)), IF(AA144="v","Peplink",""))</f>
        <v/>
      </c>
      <c r="AB144" s="109">
        <f>VLOOKUP(B144,門市主檔!A:B,2,FALSE)</f>
        <v/>
      </c>
      <c r="AC144" s="109" t="n"/>
    </row>
    <row r="145" ht="15" customHeight="1" s="140">
      <c r="A145" s="6" t="n">
        <v>144</v>
      </c>
      <c r="B145" s="6" t="n">
        <v>3452</v>
      </c>
      <c r="C145" s="17" t="inlineStr">
        <is>
          <t>北縣蘆信店</t>
        </is>
      </c>
      <c r="D145" s="6" t="inlineStr">
        <is>
          <t>RC</t>
        </is>
      </c>
      <c r="E145" s="6" t="inlineStr">
        <is>
          <t>北二</t>
        </is>
      </c>
      <c r="F145" s="6" t="inlineStr">
        <is>
          <t>北二三部</t>
        </is>
      </c>
      <c r="G145" s="6" t="inlineStr">
        <is>
          <t>HG</t>
        </is>
      </c>
      <c r="H145" s="105" t="inlineStr">
        <is>
          <t>余毓珈</t>
        </is>
      </c>
      <c r="I145" s="17" t="inlineStr">
        <is>
          <t>(02)22827585</t>
        </is>
      </c>
      <c r="J145" s="18" t="inlineStr">
        <is>
          <t>新北市蘆洲區信義路35號</t>
        </is>
      </c>
      <c r="U145" s="20">
        <f>IFERROR(LEFT(J145,FIND("縣",J145)),IFERROR(LEFT(J145,FIND("市",J145)),J145))</f>
        <v/>
      </c>
      <c r="V145" s="21">
        <f>IFERROR(
IFERROR(
IFERROR(
MID(J145,FIND("市",J145)+1,IF(FIND("區",J145)-FIND("市",J145)&gt;3,FIND("鄉",J145)-FIND("市",J145),FIND("區",J145)-FIND("市",J145))),
MID(J145,FIND("市",J145)+1,IF(FIND("鎮",J145)-FIND("市",J145)&gt;3,FIND("鄉",J145)-FIND("市",J145),FIND("鎮",J145)-FIND("市",J145)))
),
MID(J145,FIND("市",J145)+1,IF(FIND("鄉",J145)-FIND("市",J145)&gt;3,FIND("區",J145)-FIND("市",J145),FIND("鄉",J145)-FIND("市",J145)))
),
IFERROR(
IFERROR(
IFERROR(
MID(J145,FIND("縣",J145)+1,IF(FIND("區",J145)-FIND("縣",J145)&gt;3,FIND("鄉",J145)-FIND("縣",J145),FIND("區",J145)-FIND("縣",J145))),
MID(J145,FIND("縣",J145)+1,IF(FIND("鎮",J145)-FIND("縣",J145)&gt;3,FIND("鄉",J145)-FIND("縣",J145),FIND("鎮",J145)-FIND("縣",J145)))
),
MID(J145,FIND("縣",J145)+1,IF(FIND("鄉",J145)-FIND("縣",J145)&gt;3,FIND("區",J145)-FIND("縣",J145),FIND("鄉",J145)-FIND("縣",J145)))
),
IFERROR(
MID(J145,FIND("市",J145)+1,IF(FIND("縣",J145)-FIND("市",J145)&gt;3,FIND("鄉",J145)-FIND("市",J145),FIND("縣",J145)-FIND("市",J145))),
MID(J145,FIND("縣",J145)+1,IF(FIND("市",J145)-FIND("縣",J145)&gt;3,FIND("鄉",J145)-FIND("縣",J145),FIND("市",J145)-FIND("縣",J145)))
)))</f>
        <v/>
      </c>
      <c r="W145" s="21">
        <f>IFERROR(MID(J145,IFERROR(FIND("鄉",J145),IFERROR(FIND("鎮",J145),FIND("區",J145)))+1,LEN(J145)),IFERROR(MID(J145,FIND("市",J145)+1,LEN(J145)),MID(J145,FIND("縣",J145)+1,LEN(J145))))</f>
        <v/>
      </c>
      <c r="X145" s="22">
        <f>VLOOKUP(U145&amp;V145,部門對應!$B:$I,8,FALSE)</f>
        <v/>
      </c>
      <c r="Y145" s="22">
        <f>VLOOKUP(V145,區域表!A:B,2,FALSE)</f>
        <v/>
      </c>
      <c r="Z145" s="118">
        <f>IF(D145="FVC7", IF(COUNTIF(特殊門市清單!N:N, B145)=0, "FVC7", VLOOKUP(B145,特殊門市清單!N:T,7,FALSE)), IF(AA145="v","Peplink",""))</f>
        <v/>
      </c>
      <c r="AB145" s="109">
        <f>VLOOKUP(B145,門市主檔!A:B,2,FALSE)</f>
        <v/>
      </c>
      <c r="AC145" s="109" t="n"/>
    </row>
    <row r="146" ht="15" customHeight="1" s="140">
      <c r="A146" s="6" t="n">
        <v>145</v>
      </c>
      <c r="B146" s="6" t="n">
        <v>3929</v>
      </c>
      <c r="C146" s="17" t="inlineStr">
        <is>
          <t>蘆洲中山一</t>
        </is>
      </c>
      <c r="D146" s="6" t="inlineStr">
        <is>
          <t>RC</t>
        </is>
      </c>
      <c r="E146" s="6" t="inlineStr">
        <is>
          <t>北二</t>
        </is>
      </c>
      <c r="F146" s="6" t="inlineStr">
        <is>
          <t>北二三部</t>
        </is>
      </c>
      <c r="G146" s="6" t="inlineStr">
        <is>
          <t>HG</t>
        </is>
      </c>
      <c r="H146" s="105" t="inlineStr">
        <is>
          <t>余毓珈</t>
        </is>
      </c>
      <c r="I146" s="17" t="inlineStr">
        <is>
          <t>(02)82832658</t>
        </is>
      </c>
      <c r="J146" s="18" t="inlineStr">
        <is>
          <t>新北市蘆洲區中山一路293/293-1號全部</t>
        </is>
      </c>
      <c r="U146" s="20">
        <f>IFERROR(LEFT(J146,FIND("縣",J146)),IFERROR(LEFT(J146,FIND("市",J146)),J146))</f>
        <v/>
      </c>
      <c r="V146" s="21">
        <f>IFERROR(
IFERROR(
IFERROR(
MID(J146,FIND("市",J146)+1,IF(FIND("區",J146)-FIND("市",J146)&gt;3,FIND("鄉",J146)-FIND("市",J146),FIND("區",J146)-FIND("市",J146))),
MID(J146,FIND("市",J146)+1,IF(FIND("鎮",J146)-FIND("市",J146)&gt;3,FIND("鄉",J146)-FIND("市",J146),FIND("鎮",J146)-FIND("市",J146)))
),
MID(J146,FIND("市",J146)+1,IF(FIND("鄉",J146)-FIND("市",J146)&gt;3,FIND("區",J146)-FIND("市",J146),FIND("鄉",J146)-FIND("市",J146)))
),
IFERROR(
IFERROR(
IFERROR(
MID(J146,FIND("縣",J146)+1,IF(FIND("區",J146)-FIND("縣",J146)&gt;3,FIND("鄉",J146)-FIND("縣",J146),FIND("區",J146)-FIND("縣",J146))),
MID(J146,FIND("縣",J146)+1,IF(FIND("鎮",J146)-FIND("縣",J146)&gt;3,FIND("鄉",J146)-FIND("縣",J146),FIND("鎮",J146)-FIND("縣",J146)))
),
MID(J146,FIND("縣",J146)+1,IF(FIND("鄉",J146)-FIND("縣",J146)&gt;3,FIND("區",J146)-FIND("縣",J146),FIND("鄉",J146)-FIND("縣",J146)))
),
IFERROR(
MID(J146,FIND("市",J146)+1,IF(FIND("縣",J146)-FIND("市",J146)&gt;3,FIND("鄉",J146)-FIND("市",J146),FIND("縣",J146)-FIND("市",J146))),
MID(J146,FIND("縣",J146)+1,IF(FIND("市",J146)-FIND("縣",J146)&gt;3,FIND("鄉",J146)-FIND("縣",J146),FIND("市",J146)-FIND("縣",J146)))
)))</f>
        <v/>
      </c>
      <c r="W146" s="21">
        <f>IFERROR(MID(J146,IFERROR(FIND("鄉",J146),IFERROR(FIND("鎮",J146),FIND("區",J146)))+1,LEN(J146)),IFERROR(MID(J146,FIND("市",J146)+1,LEN(J146)),MID(J146,FIND("縣",J146)+1,LEN(J146))))</f>
        <v/>
      </c>
      <c r="X146" s="22">
        <f>VLOOKUP(U146&amp;V146,部門對應!$B:$I,8,FALSE)</f>
        <v/>
      </c>
      <c r="Y146" s="22">
        <f>VLOOKUP(V146,區域表!A:B,2,FALSE)</f>
        <v/>
      </c>
      <c r="Z146" s="118">
        <f>IF(D146="FVC7", IF(COUNTIF(特殊門市清單!N:N, B146)=0, "FVC7", VLOOKUP(B146,特殊門市清單!N:T,7,FALSE)), IF(AA146="v","Peplink",""))</f>
        <v/>
      </c>
      <c r="AB146" s="109">
        <f>VLOOKUP(B146,門市主檔!A:B,2,FALSE)</f>
        <v/>
      </c>
      <c r="AC146" s="109" t="n"/>
    </row>
    <row r="147" ht="15" customHeight="1" s="140">
      <c r="A147" s="6" t="n">
        <v>146</v>
      </c>
      <c r="B147" s="6" t="n">
        <v>4218</v>
      </c>
      <c r="C147" s="17" t="inlineStr">
        <is>
          <t>蘆洲湧蓮店</t>
        </is>
      </c>
      <c r="D147" s="6" t="inlineStr">
        <is>
          <t>FCA</t>
        </is>
      </c>
      <c r="E147" s="6" t="inlineStr">
        <is>
          <t>北二</t>
        </is>
      </c>
      <c r="F147" s="6" t="inlineStr">
        <is>
          <t>北二三部</t>
        </is>
      </c>
      <c r="G147" s="6" t="inlineStr">
        <is>
          <t>HG</t>
        </is>
      </c>
      <c r="H147" s="105" t="inlineStr">
        <is>
          <t>余毓珈</t>
        </is>
      </c>
      <c r="I147" s="17" t="inlineStr">
        <is>
          <t>(02)89786854</t>
        </is>
      </c>
      <c r="J147" s="18" t="inlineStr">
        <is>
          <t>新北市蘆洲區得勝街108號一樓</t>
        </is>
      </c>
      <c r="U147" s="20">
        <f>IFERROR(LEFT(J147,FIND("縣",J147)),IFERROR(LEFT(J147,FIND("市",J147)),J147))</f>
        <v/>
      </c>
      <c r="V147" s="21">
        <f>IFERROR(
IFERROR(
IFERROR(
MID(J147,FIND("市",J147)+1,IF(FIND("區",J147)-FIND("市",J147)&gt;3,FIND("鄉",J147)-FIND("市",J147),FIND("區",J147)-FIND("市",J147))),
MID(J147,FIND("市",J147)+1,IF(FIND("鎮",J147)-FIND("市",J147)&gt;3,FIND("鄉",J147)-FIND("市",J147),FIND("鎮",J147)-FIND("市",J147)))
),
MID(J147,FIND("市",J147)+1,IF(FIND("鄉",J147)-FIND("市",J147)&gt;3,FIND("區",J147)-FIND("市",J147),FIND("鄉",J147)-FIND("市",J147)))
),
IFERROR(
IFERROR(
IFERROR(
MID(J147,FIND("縣",J147)+1,IF(FIND("區",J147)-FIND("縣",J147)&gt;3,FIND("鄉",J147)-FIND("縣",J147),FIND("區",J147)-FIND("縣",J147))),
MID(J147,FIND("縣",J147)+1,IF(FIND("鎮",J147)-FIND("縣",J147)&gt;3,FIND("鄉",J147)-FIND("縣",J147),FIND("鎮",J147)-FIND("縣",J147)))
),
MID(J147,FIND("縣",J147)+1,IF(FIND("鄉",J147)-FIND("縣",J147)&gt;3,FIND("區",J147)-FIND("縣",J147),FIND("鄉",J147)-FIND("縣",J147)))
),
IFERROR(
MID(J147,FIND("市",J147)+1,IF(FIND("縣",J147)-FIND("市",J147)&gt;3,FIND("鄉",J147)-FIND("市",J147),FIND("縣",J147)-FIND("市",J147))),
MID(J147,FIND("縣",J147)+1,IF(FIND("市",J147)-FIND("縣",J147)&gt;3,FIND("鄉",J147)-FIND("縣",J147),FIND("市",J147)-FIND("縣",J147)))
)))</f>
        <v/>
      </c>
      <c r="W147" s="21">
        <f>IFERROR(MID(J147,IFERROR(FIND("鄉",J147),IFERROR(FIND("鎮",J147),FIND("區",J147)))+1,LEN(J147)),IFERROR(MID(J147,FIND("市",J147)+1,LEN(J147)),MID(J147,FIND("縣",J147)+1,LEN(J147))))</f>
        <v/>
      </c>
      <c r="X147" s="22">
        <f>VLOOKUP(U147&amp;V147,部門對應!$B:$I,8,FALSE)</f>
        <v/>
      </c>
      <c r="Y147" s="22">
        <f>VLOOKUP(V147,區域表!A:B,2,FALSE)</f>
        <v/>
      </c>
      <c r="Z147" s="118">
        <f>IF(D147="FVC7", IF(COUNTIF(特殊門市清單!N:N, B147)=0, "FVC7", VLOOKUP(B147,特殊門市清單!N:T,7,FALSE)), IF(AA147="v","Peplink",""))</f>
        <v/>
      </c>
      <c r="AB147" s="109">
        <f>VLOOKUP(B147,門市主檔!A:B,2,FALSE)</f>
        <v/>
      </c>
      <c r="AC147" s="109" t="n"/>
    </row>
    <row r="148" ht="15" customHeight="1" s="140">
      <c r="A148" s="6" t="n">
        <v>147</v>
      </c>
      <c r="B148" s="23" t="n">
        <v>4923</v>
      </c>
      <c r="C148" s="17" t="inlineStr">
        <is>
          <t>蘆洲永平店</t>
        </is>
      </c>
      <c r="D148" s="6" t="inlineStr">
        <is>
          <t>FCA</t>
        </is>
      </c>
      <c r="E148" s="6" t="inlineStr">
        <is>
          <t>北二</t>
        </is>
      </c>
      <c r="F148" s="6" t="inlineStr">
        <is>
          <t>北二三部</t>
        </is>
      </c>
      <c r="G148" s="6" t="inlineStr">
        <is>
          <t>HG</t>
        </is>
      </c>
      <c r="H148" s="105" t="inlineStr">
        <is>
          <t>余毓珈</t>
        </is>
      </c>
      <c r="I148" s="17" t="inlineStr">
        <is>
          <t>(02)82850904</t>
        </is>
      </c>
      <c r="J148" s="18" t="inlineStr">
        <is>
          <t>新北市蘆洲區永平街32巷22弄1號一樓全部與地下室倉儲空間</t>
        </is>
      </c>
      <c r="U148" s="20">
        <f>IFERROR(LEFT(J148,FIND("縣",J148)),IFERROR(LEFT(J148,FIND("市",J148)),J148))</f>
        <v/>
      </c>
      <c r="V148" s="21">
        <f>IFERROR(
IFERROR(
IFERROR(
MID(J148,FIND("市",J148)+1,IF(FIND("區",J148)-FIND("市",J148)&gt;3,FIND("鄉",J148)-FIND("市",J148),FIND("區",J148)-FIND("市",J148))),
MID(J148,FIND("市",J148)+1,IF(FIND("鎮",J148)-FIND("市",J148)&gt;3,FIND("鄉",J148)-FIND("市",J148),FIND("鎮",J148)-FIND("市",J148)))
),
MID(J148,FIND("市",J148)+1,IF(FIND("鄉",J148)-FIND("市",J148)&gt;3,FIND("區",J148)-FIND("市",J148),FIND("鄉",J148)-FIND("市",J148)))
),
IFERROR(
IFERROR(
IFERROR(
MID(J148,FIND("縣",J148)+1,IF(FIND("區",J148)-FIND("縣",J148)&gt;3,FIND("鄉",J148)-FIND("縣",J148),FIND("區",J148)-FIND("縣",J148))),
MID(J148,FIND("縣",J148)+1,IF(FIND("鎮",J148)-FIND("縣",J148)&gt;3,FIND("鄉",J148)-FIND("縣",J148),FIND("鎮",J148)-FIND("縣",J148)))
),
MID(J148,FIND("縣",J148)+1,IF(FIND("鄉",J148)-FIND("縣",J148)&gt;3,FIND("區",J148)-FIND("縣",J148),FIND("鄉",J148)-FIND("縣",J148)))
),
IFERROR(
MID(J148,FIND("市",J148)+1,IF(FIND("縣",J148)-FIND("市",J148)&gt;3,FIND("鄉",J148)-FIND("市",J148),FIND("縣",J148)-FIND("市",J148))),
MID(J148,FIND("縣",J148)+1,IF(FIND("市",J148)-FIND("縣",J148)&gt;3,FIND("鄉",J148)-FIND("縣",J148),FIND("市",J148)-FIND("縣",J148)))
)))</f>
        <v/>
      </c>
      <c r="W148" s="21">
        <f>IFERROR(MID(J148,IFERROR(FIND("鄉",J148),IFERROR(FIND("鎮",J148),FIND("區",J148)))+1,LEN(J148)),IFERROR(MID(J148,FIND("市",J148)+1,LEN(J148)),MID(J148,FIND("縣",J148)+1,LEN(J148))))</f>
        <v/>
      </c>
      <c r="X148" s="22">
        <f>VLOOKUP(U148&amp;V148,部門對應!$B:$I,8,FALSE)</f>
        <v/>
      </c>
      <c r="Y148" s="22">
        <f>VLOOKUP(V148,區域表!A:B,2,FALSE)</f>
        <v/>
      </c>
      <c r="Z148" s="118">
        <f>IF(D148="FVC7", IF(COUNTIF(特殊門市清單!N:N, B148)=0, "FVC7", VLOOKUP(B148,特殊門市清單!N:T,7,FALSE)), IF(AA148="v","Peplink",""))</f>
        <v/>
      </c>
      <c r="AB148" s="109">
        <f>VLOOKUP(B148,門市主檔!A:B,2,FALSE)</f>
        <v/>
      </c>
      <c r="AC148" s="109" t="n"/>
    </row>
    <row r="149" ht="15" customHeight="1" s="140">
      <c r="A149" s="6" t="n">
        <v>148</v>
      </c>
      <c r="B149" s="6" t="n">
        <v>5082</v>
      </c>
      <c r="C149" s="17" t="inlineStr">
        <is>
          <t>蘆洲水湳店</t>
        </is>
      </c>
      <c r="D149" s="6" t="inlineStr">
        <is>
          <t>FCB</t>
        </is>
      </c>
      <c r="E149" s="6" t="inlineStr">
        <is>
          <t>北二</t>
        </is>
      </c>
      <c r="F149" s="6" t="inlineStr">
        <is>
          <t>北二三部</t>
        </is>
      </c>
      <c r="G149" s="6" t="inlineStr">
        <is>
          <t>HG</t>
        </is>
      </c>
      <c r="H149" s="105" t="inlineStr">
        <is>
          <t>余毓珈</t>
        </is>
      </c>
      <c r="I149" s="17" t="inlineStr">
        <is>
          <t>(02)82866503</t>
        </is>
      </c>
      <c r="J149" s="18" t="inlineStr">
        <is>
          <t>新北市蘆洲區水湳街150號1樓</t>
        </is>
      </c>
      <c r="U149" s="20">
        <f>IFERROR(LEFT(J149,FIND("縣",J149)),IFERROR(LEFT(J149,FIND("市",J149)),J149))</f>
        <v/>
      </c>
      <c r="V149" s="21">
        <f>IFERROR(
IFERROR(
IFERROR(
MID(J149,FIND("市",J149)+1,IF(FIND("區",J149)-FIND("市",J149)&gt;3,FIND("鄉",J149)-FIND("市",J149),FIND("區",J149)-FIND("市",J149))),
MID(J149,FIND("市",J149)+1,IF(FIND("鎮",J149)-FIND("市",J149)&gt;3,FIND("鄉",J149)-FIND("市",J149),FIND("鎮",J149)-FIND("市",J149)))
),
MID(J149,FIND("市",J149)+1,IF(FIND("鄉",J149)-FIND("市",J149)&gt;3,FIND("區",J149)-FIND("市",J149),FIND("鄉",J149)-FIND("市",J149)))
),
IFERROR(
IFERROR(
IFERROR(
MID(J149,FIND("縣",J149)+1,IF(FIND("區",J149)-FIND("縣",J149)&gt;3,FIND("鄉",J149)-FIND("縣",J149),FIND("區",J149)-FIND("縣",J149))),
MID(J149,FIND("縣",J149)+1,IF(FIND("鎮",J149)-FIND("縣",J149)&gt;3,FIND("鄉",J149)-FIND("縣",J149),FIND("鎮",J149)-FIND("縣",J149)))
),
MID(J149,FIND("縣",J149)+1,IF(FIND("鄉",J149)-FIND("縣",J149)&gt;3,FIND("區",J149)-FIND("縣",J149),FIND("鄉",J149)-FIND("縣",J149)))
),
IFERROR(
MID(J149,FIND("市",J149)+1,IF(FIND("縣",J149)-FIND("市",J149)&gt;3,FIND("鄉",J149)-FIND("市",J149),FIND("縣",J149)-FIND("市",J149))),
MID(J149,FIND("縣",J149)+1,IF(FIND("市",J149)-FIND("縣",J149)&gt;3,FIND("鄉",J149)-FIND("縣",J149),FIND("市",J149)-FIND("縣",J149)))
)))</f>
        <v/>
      </c>
      <c r="W149" s="21">
        <f>IFERROR(MID(J149,IFERROR(FIND("鄉",J149),IFERROR(FIND("鎮",J149),FIND("區",J149)))+1,LEN(J149)),IFERROR(MID(J149,FIND("市",J149)+1,LEN(J149)),MID(J149,FIND("縣",J149)+1,LEN(J149))))</f>
        <v/>
      </c>
      <c r="X149" s="22">
        <f>VLOOKUP(U149&amp;V149,部門對應!$B:$I,8,FALSE)</f>
        <v/>
      </c>
      <c r="Y149" s="22">
        <f>VLOOKUP(V149,區域表!A:B,2,FALSE)</f>
        <v/>
      </c>
      <c r="Z149" s="118">
        <f>IF(D149="FVC7", IF(COUNTIF(特殊門市清單!N:N, B149)=0, "FVC7", VLOOKUP(B149,特殊門市清單!N:T,7,FALSE)), IF(AA149="v","Peplink",""))</f>
        <v/>
      </c>
      <c r="AB149" s="109">
        <f>VLOOKUP(B149,門市主檔!A:B,2,FALSE)</f>
        <v/>
      </c>
      <c r="AC149" s="109" t="n"/>
    </row>
    <row r="150" ht="15" customHeight="1" s="140">
      <c r="A150" s="6" t="n">
        <v>149</v>
      </c>
      <c r="B150" s="6" t="n">
        <v>5197</v>
      </c>
      <c r="C150" s="17" t="inlineStr">
        <is>
          <t>蘆洲鴻悅店</t>
        </is>
      </c>
      <c r="D150" s="6" t="inlineStr">
        <is>
          <t>RC</t>
        </is>
      </c>
      <c r="E150" s="6" t="inlineStr">
        <is>
          <t>北二</t>
        </is>
      </c>
      <c r="F150" s="6" t="inlineStr">
        <is>
          <t>北二三部</t>
        </is>
      </c>
      <c r="G150" s="6" t="inlineStr">
        <is>
          <t>HG</t>
        </is>
      </c>
      <c r="H150" s="105" t="inlineStr">
        <is>
          <t>余毓珈</t>
        </is>
      </c>
      <c r="I150" s="17" t="inlineStr">
        <is>
          <t>(02)82862951</t>
        </is>
      </c>
      <c r="J150" s="18" t="inlineStr">
        <is>
          <t>新北市蘆洲區永安南路二段268之1、268之2</t>
        </is>
      </c>
      <c r="U150" s="20">
        <f>IFERROR(LEFT(J150,FIND("縣",J150)),IFERROR(LEFT(J150,FIND("市",J150)),J150))</f>
        <v/>
      </c>
      <c r="V150" s="21">
        <f>IFERROR(
IFERROR(
IFERROR(
MID(J150,FIND("市",J150)+1,IF(FIND("區",J150)-FIND("市",J150)&gt;3,FIND("鄉",J150)-FIND("市",J150),FIND("區",J150)-FIND("市",J150))),
MID(J150,FIND("市",J150)+1,IF(FIND("鎮",J150)-FIND("市",J150)&gt;3,FIND("鄉",J150)-FIND("市",J150),FIND("鎮",J150)-FIND("市",J150)))
),
MID(J150,FIND("市",J150)+1,IF(FIND("鄉",J150)-FIND("市",J150)&gt;3,FIND("區",J150)-FIND("市",J150),FIND("鄉",J150)-FIND("市",J150)))
),
IFERROR(
IFERROR(
IFERROR(
MID(J150,FIND("縣",J150)+1,IF(FIND("區",J150)-FIND("縣",J150)&gt;3,FIND("鄉",J150)-FIND("縣",J150),FIND("區",J150)-FIND("縣",J150))),
MID(J150,FIND("縣",J150)+1,IF(FIND("鎮",J150)-FIND("縣",J150)&gt;3,FIND("鄉",J150)-FIND("縣",J150),FIND("鎮",J150)-FIND("縣",J150)))
),
MID(J150,FIND("縣",J150)+1,IF(FIND("鄉",J150)-FIND("縣",J150)&gt;3,FIND("區",J150)-FIND("縣",J150),FIND("鄉",J150)-FIND("縣",J150)))
),
IFERROR(
MID(J150,FIND("市",J150)+1,IF(FIND("縣",J150)-FIND("市",J150)&gt;3,FIND("鄉",J150)-FIND("市",J150),FIND("縣",J150)-FIND("市",J150))),
MID(J150,FIND("縣",J150)+1,IF(FIND("市",J150)-FIND("縣",J150)&gt;3,FIND("鄉",J150)-FIND("縣",J150),FIND("市",J150)-FIND("縣",J150)))
)))</f>
        <v/>
      </c>
      <c r="W150" s="21">
        <f>IFERROR(MID(J150,IFERROR(FIND("鄉",J150),IFERROR(FIND("鎮",J150),FIND("區",J150)))+1,LEN(J150)),IFERROR(MID(J150,FIND("市",J150)+1,LEN(J150)),MID(J150,FIND("縣",J150)+1,LEN(J150))))</f>
        <v/>
      </c>
      <c r="X150" s="22">
        <f>VLOOKUP(U150&amp;V150,部門對應!$B:$I,8,FALSE)</f>
        <v/>
      </c>
      <c r="Y150" s="22">
        <f>VLOOKUP(V150,區域表!A:B,2,FALSE)</f>
        <v/>
      </c>
      <c r="Z150" s="118">
        <f>IF(D150="FVC7", IF(COUNTIF(特殊門市清單!N:N, B150)=0, "FVC7", VLOOKUP(B150,特殊門市清單!N:T,7,FALSE)), IF(AA150="v","Peplink",""))</f>
        <v/>
      </c>
      <c r="AB150" s="109">
        <f>VLOOKUP(B150,門市主檔!A:B,2,FALSE)</f>
        <v/>
      </c>
      <c r="AC150" s="109" t="n"/>
    </row>
    <row r="151" ht="15" customHeight="1" s="140">
      <c r="A151" s="6" t="n">
        <v>150</v>
      </c>
      <c r="B151" s="6" t="n">
        <v>3892</v>
      </c>
      <c r="C151" s="17" t="inlineStr">
        <is>
          <t>蘆洲光榮店</t>
        </is>
      </c>
      <c r="D151" s="6" t="inlineStr">
        <is>
          <t>FCA</t>
        </is>
      </c>
      <c r="E151" s="6" t="inlineStr">
        <is>
          <t>北二</t>
        </is>
      </c>
      <c r="F151" s="6" t="inlineStr">
        <is>
          <t>北二三部</t>
        </is>
      </c>
      <c r="G151" s="6" t="inlineStr">
        <is>
          <t>HH</t>
        </is>
      </c>
      <c r="H151" s="105" t="inlineStr">
        <is>
          <t>劉祖安</t>
        </is>
      </c>
      <c r="I151" s="17" t="inlineStr">
        <is>
          <t>(02)22891116</t>
        </is>
      </c>
      <c r="J151" s="18" t="inlineStr">
        <is>
          <t>新北市蘆洲區光榮路68、70號一樓全部</t>
        </is>
      </c>
      <c r="U151" s="20">
        <f>IFERROR(LEFT(J151,FIND("縣",J151)),IFERROR(LEFT(J151,FIND("市",J151)),J151))</f>
        <v/>
      </c>
      <c r="V151" s="21">
        <f>IFERROR(
IFERROR(
IFERROR(
MID(J151,FIND("市",J151)+1,IF(FIND("區",J151)-FIND("市",J151)&gt;3,FIND("鄉",J151)-FIND("市",J151),FIND("區",J151)-FIND("市",J151))),
MID(J151,FIND("市",J151)+1,IF(FIND("鎮",J151)-FIND("市",J151)&gt;3,FIND("鄉",J151)-FIND("市",J151),FIND("鎮",J151)-FIND("市",J151)))
),
MID(J151,FIND("市",J151)+1,IF(FIND("鄉",J151)-FIND("市",J151)&gt;3,FIND("區",J151)-FIND("市",J151),FIND("鄉",J151)-FIND("市",J151)))
),
IFERROR(
IFERROR(
IFERROR(
MID(J151,FIND("縣",J151)+1,IF(FIND("區",J151)-FIND("縣",J151)&gt;3,FIND("鄉",J151)-FIND("縣",J151),FIND("區",J151)-FIND("縣",J151))),
MID(J151,FIND("縣",J151)+1,IF(FIND("鎮",J151)-FIND("縣",J151)&gt;3,FIND("鄉",J151)-FIND("縣",J151),FIND("鎮",J151)-FIND("縣",J151)))
),
MID(J151,FIND("縣",J151)+1,IF(FIND("鄉",J151)-FIND("縣",J151)&gt;3,FIND("區",J151)-FIND("縣",J151),FIND("鄉",J151)-FIND("縣",J151)))
),
IFERROR(
MID(J151,FIND("市",J151)+1,IF(FIND("縣",J151)-FIND("市",J151)&gt;3,FIND("鄉",J151)-FIND("市",J151),FIND("縣",J151)-FIND("市",J151))),
MID(J151,FIND("縣",J151)+1,IF(FIND("市",J151)-FIND("縣",J151)&gt;3,FIND("鄉",J151)-FIND("縣",J151),FIND("市",J151)-FIND("縣",J151)))
)))</f>
        <v/>
      </c>
      <c r="W151" s="21">
        <f>IFERROR(MID(J151,IFERROR(FIND("鄉",J151),IFERROR(FIND("鎮",J151),FIND("區",J151)))+1,LEN(J151)),IFERROR(MID(J151,FIND("市",J151)+1,LEN(J151)),MID(J151,FIND("縣",J151)+1,LEN(J151))))</f>
        <v/>
      </c>
      <c r="X151" s="22">
        <f>VLOOKUP(U151&amp;V151,部門對應!$B:$I,8,FALSE)</f>
        <v/>
      </c>
      <c r="Y151" s="22">
        <f>VLOOKUP(V151,區域表!A:B,2,FALSE)</f>
        <v/>
      </c>
      <c r="Z151" s="118">
        <f>IF(D151="FVC7", IF(COUNTIF(特殊門市清單!N:N, B151)=0, "FVC7", VLOOKUP(B151,特殊門市清單!N:T,7,FALSE)), IF(AA151="v","Peplink",""))</f>
        <v/>
      </c>
      <c r="AB151" s="109">
        <f>VLOOKUP(B151,門市主檔!A:B,2,FALSE)</f>
        <v/>
      </c>
      <c r="AC151" s="109" t="n"/>
    </row>
    <row r="152" ht="15" customHeight="1" s="140">
      <c r="A152" s="6" t="n">
        <v>151</v>
      </c>
      <c r="B152" s="6" t="n">
        <v>4036</v>
      </c>
      <c r="C152" s="17" t="inlineStr">
        <is>
          <t>蘆洲永樂店</t>
        </is>
      </c>
      <c r="D152" s="6" t="inlineStr">
        <is>
          <t>FCA</t>
        </is>
      </c>
      <c r="E152" s="6" t="inlineStr">
        <is>
          <t>北二</t>
        </is>
      </c>
      <c r="F152" s="6" t="inlineStr">
        <is>
          <t>北二三部</t>
        </is>
      </c>
      <c r="G152" s="6" t="inlineStr">
        <is>
          <t>HH</t>
        </is>
      </c>
      <c r="H152" s="105" t="inlineStr">
        <is>
          <t>劉祖安</t>
        </is>
      </c>
      <c r="I152" s="17" t="inlineStr">
        <is>
          <t>(02)89783340</t>
        </is>
      </c>
      <c r="J152" s="18" t="inlineStr">
        <is>
          <t>新北市蘆洲區永樂街38巷32.34號</t>
        </is>
      </c>
      <c r="U152" s="20">
        <f>IFERROR(LEFT(J152,FIND("縣",J152)),IFERROR(LEFT(J152,FIND("市",J152)),J152))</f>
        <v/>
      </c>
      <c r="V152" s="21">
        <f>IFERROR(
IFERROR(
IFERROR(
MID(J152,FIND("市",J152)+1,IF(FIND("區",J152)-FIND("市",J152)&gt;3,FIND("鄉",J152)-FIND("市",J152),FIND("區",J152)-FIND("市",J152))),
MID(J152,FIND("市",J152)+1,IF(FIND("鎮",J152)-FIND("市",J152)&gt;3,FIND("鄉",J152)-FIND("市",J152),FIND("鎮",J152)-FIND("市",J152)))
),
MID(J152,FIND("市",J152)+1,IF(FIND("鄉",J152)-FIND("市",J152)&gt;3,FIND("區",J152)-FIND("市",J152),FIND("鄉",J152)-FIND("市",J152)))
),
IFERROR(
IFERROR(
IFERROR(
MID(J152,FIND("縣",J152)+1,IF(FIND("區",J152)-FIND("縣",J152)&gt;3,FIND("鄉",J152)-FIND("縣",J152),FIND("區",J152)-FIND("縣",J152))),
MID(J152,FIND("縣",J152)+1,IF(FIND("鎮",J152)-FIND("縣",J152)&gt;3,FIND("鄉",J152)-FIND("縣",J152),FIND("鎮",J152)-FIND("縣",J152)))
),
MID(J152,FIND("縣",J152)+1,IF(FIND("鄉",J152)-FIND("縣",J152)&gt;3,FIND("區",J152)-FIND("縣",J152),FIND("鄉",J152)-FIND("縣",J152)))
),
IFERROR(
MID(J152,FIND("市",J152)+1,IF(FIND("縣",J152)-FIND("市",J152)&gt;3,FIND("鄉",J152)-FIND("市",J152),FIND("縣",J152)-FIND("市",J152))),
MID(J152,FIND("縣",J152)+1,IF(FIND("市",J152)-FIND("縣",J152)&gt;3,FIND("鄉",J152)-FIND("縣",J152),FIND("市",J152)-FIND("縣",J152)))
)))</f>
        <v/>
      </c>
      <c r="W152" s="21">
        <f>IFERROR(MID(J152,IFERROR(FIND("鄉",J152),IFERROR(FIND("鎮",J152),FIND("區",J152)))+1,LEN(J152)),IFERROR(MID(J152,FIND("市",J152)+1,LEN(J152)),MID(J152,FIND("縣",J152)+1,LEN(J152))))</f>
        <v/>
      </c>
      <c r="X152" s="22">
        <f>VLOOKUP(U152&amp;V152,部門對應!$B:$I,8,FALSE)</f>
        <v/>
      </c>
      <c r="Y152" s="22">
        <f>VLOOKUP(V152,區域表!A:B,2,FALSE)</f>
        <v/>
      </c>
      <c r="Z152" s="118">
        <f>IF(D152="FVC7", IF(COUNTIF(特殊門市清單!N:N, B152)=0, "FVC7", VLOOKUP(B152,特殊門市清單!N:T,7,FALSE)), IF(AA152="v","Peplink",""))</f>
        <v/>
      </c>
      <c r="AB152" s="109">
        <f>VLOOKUP(B152,門市主檔!A:B,2,FALSE)</f>
        <v/>
      </c>
      <c r="AC152" s="109" t="n"/>
    </row>
    <row r="153" ht="15" customHeight="1" s="140">
      <c r="A153" s="6" t="n">
        <v>152</v>
      </c>
      <c r="B153" s="6" t="n">
        <v>4125</v>
      </c>
      <c r="C153" s="17" t="inlineStr">
        <is>
          <t>蘆洲長樂店</t>
        </is>
      </c>
      <c r="D153" s="6" t="inlineStr">
        <is>
          <t>RC</t>
        </is>
      </c>
      <c r="E153" s="6" t="inlineStr">
        <is>
          <t>北二</t>
        </is>
      </c>
      <c r="F153" s="6" t="inlineStr">
        <is>
          <t>北二三部</t>
        </is>
      </c>
      <c r="G153" s="6" t="inlineStr">
        <is>
          <t>HH</t>
        </is>
      </c>
      <c r="H153" s="105" t="inlineStr">
        <is>
          <t>劉祖安</t>
        </is>
      </c>
      <c r="I153" s="17" t="inlineStr">
        <is>
          <t>(02)89785422</t>
        </is>
      </c>
      <c r="J153" s="18" t="inlineStr">
        <is>
          <t>新北市蘆洲區長樂路22號</t>
        </is>
      </c>
      <c r="U153" s="20">
        <f>IFERROR(LEFT(J153,FIND("縣",J153)),IFERROR(LEFT(J153,FIND("市",J153)),J153))</f>
        <v/>
      </c>
      <c r="V153" s="21">
        <f>IFERROR(
IFERROR(
IFERROR(
MID(J153,FIND("市",J153)+1,IF(FIND("區",J153)-FIND("市",J153)&gt;3,FIND("鄉",J153)-FIND("市",J153),FIND("區",J153)-FIND("市",J153))),
MID(J153,FIND("市",J153)+1,IF(FIND("鎮",J153)-FIND("市",J153)&gt;3,FIND("鄉",J153)-FIND("市",J153),FIND("鎮",J153)-FIND("市",J153)))
),
MID(J153,FIND("市",J153)+1,IF(FIND("鄉",J153)-FIND("市",J153)&gt;3,FIND("區",J153)-FIND("市",J153),FIND("鄉",J153)-FIND("市",J153)))
),
IFERROR(
IFERROR(
IFERROR(
MID(J153,FIND("縣",J153)+1,IF(FIND("區",J153)-FIND("縣",J153)&gt;3,FIND("鄉",J153)-FIND("縣",J153),FIND("區",J153)-FIND("縣",J153))),
MID(J153,FIND("縣",J153)+1,IF(FIND("鎮",J153)-FIND("縣",J153)&gt;3,FIND("鄉",J153)-FIND("縣",J153),FIND("鎮",J153)-FIND("縣",J153)))
),
MID(J153,FIND("縣",J153)+1,IF(FIND("鄉",J153)-FIND("縣",J153)&gt;3,FIND("區",J153)-FIND("縣",J153),FIND("鄉",J153)-FIND("縣",J153)))
),
IFERROR(
MID(J153,FIND("市",J153)+1,IF(FIND("縣",J153)-FIND("市",J153)&gt;3,FIND("鄉",J153)-FIND("市",J153),FIND("縣",J153)-FIND("市",J153))),
MID(J153,FIND("縣",J153)+1,IF(FIND("市",J153)-FIND("縣",J153)&gt;3,FIND("鄉",J153)-FIND("縣",J153),FIND("市",J153)-FIND("縣",J153)))
)))</f>
        <v/>
      </c>
      <c r="W153" s="21">
        <f>IFERROR(MID(J153,IFERROR(FIND("鄉",J153),IFERROR(FIND("鎮",J153),FIND("區",J153)))+1,LEN(J153)),IFERROR(MID(J153,FIND("市",J153)+1,LEN(J153)),MID(J153,FIND("縣",J153)+1,LEN(J153))))</f>
        <v/>
      </c>
      <c r="X153" s="22">
        <f>VLOOKUP(U153&amp;V153,部門對應!$B:$I,8,FALSE)</f>
        <v/>
      </c>
      <c r="Y153" s="22">
        <f>VLOOKUP(V153,區域表!A:B,2,FALSE)</f>
        <v/>
      </c>
      <c r="Z153" s="118">
        <f>IF(D153="FVC7", IF(COUNTIF(特殊門市清單!N:N, B153)=0, "FVC7", VLOOKUP(B153,特殊門市清單!N:T,7,FALSE)), IF(AA153="v","Peplink",""))</f>
        <v/>
      </c>
      <c r="AB153" s="109">
        <f>VLOOKUP(B153,門市主檔!A:B,2,FALSE)</f>
        <v/>
      </c>
      <c r="AC153" s="109" t="n"/>
    </row>
    <row r="154" ht="15" customHeight="1" s="140">
      <c r="A154" s="6" t="n">
        <v>153</v>
      </c>
      <c r="B154" s="6" t="n">
        <v>4609</v>
      </c>
      <c r="C154" s="17" t="inlineStr">
        <is>
          <t>蘆洲洲正店</t>
        </is>
      </c>
      <c r="D154" s="6" t="inlineStr">
        <is>
          <t>FCA</t>
        </is>
      </c>
      <c r="E154" s="6" t="inlineStr">
        <is>
          <t>北二</t>
        </is>
      </c>
      <c r="F154" s="6" t="inlineStr">
        <is>
          <t>北二三部</t>
        </is>
      </c>
      <c r="G154" s="6" t="inlineStr">
        <is>
          <t>HH</t>
        </is>
      </c>
      <c r="H154" s="105" t="inlineStr">
        <is>
          <t>劉祖安</t>
        </is>
      </c>
      <c r="I154" s="17" t="inlineStr">
        <is>
          <t>(02)22888971</t>
        </is>
      </c>
      <c r="J154" s="18" t="inlineStr">
        <is>
          <t>新北市蘆洲區中正路185巷78弄1、3號</t>
        </is>
      </c>
      <c r="U154" s="20">
        <f>IFERROR(LEFT(J154,FIND("縣",J154)),IFERROR(LEFT(J154,FIND("市",J154)),J154))</f>
        <v/>
      </c>
      <c r="V154" s="21">
        <f>IFERROR(
IFERROR(
IFERROR(
MID(J154,FIND("市",J154)+1,IF(FIND("區",J154)-FIND("市",J154)&gt;3,FIND("鄉",J154)-FIND("市",J154),FIND("區",J154)-FIND("市",J154))),
MID(J154,FIND("市",J154)+1,IF(FIND("鎮",J154)-FIND("市",J154)&gt;3,FIND("鄉",J154)-FIND("市",J154),FIND("鎮",J154)-FIND("市",J154)))
),
MID(J154,FIND("市",J154)+1,IF(FIND("鄉",J154)-FIND("市",J154)&gt;3,FIND("區",J154)-FIND("市",J154),FIND("鄉",J154)-FIND("市",J154)))
),
IFERROR(
IFERROR(
IFERROR(
MID(J154,FIND("縣",J154)+1,IF(FIND("區",J154)-FIND("縣",J154)&gt;3,FIND("鄉",J154)-FIND("縣",J154),FIND("區",J154)-FIND("縣",J154))),
MID(J154,FIND("縣",J154)+1,IF(FIND("鎮",J154)-FIND("縣",J154)&gt;3,FIND("鄉",J154)-FIND("縣",J154),FIND("鎮",J154)-FIND("縣",J154)))
),
MID(J154,FIND("縣",J154)+1,IF(FIND("鄉",J154)-FIND("縣",J154)&gt;3,FIND("區",J154)-FIND("縣",J154),FIND("鄉",J154)-FIND("縣",J154)))
),
IFERROR(
MID(J154,FIND("市",J154)+1,IF(FIND("縣",J154)-FIND("市",J154)&gt;3,FIND("鄉",J154)-FIND("市",J154),FIND("縣",J154)-FIND("市",J154))),
MID(J154,FIND("縣",J154)+1,IF(FIND("市",J154)-FIND("縣",J154)&gt;3,FIND("鄉",J154)-FIND("縣",J154),FIND("市",J154)-FIND("縣",J154)))
)))</f>
        <v/>
      </c>
      <c r="W154" s="21">
        <f>IFERROR(MID(J154,IFERROR(FIND("鄉",J154),IFERROR(FIND("鎮",J154),FIND("區",J154)))+1,LEN(J154)),IFERROR(MID(J154,FIND("市",J154)+1,LEN(J154)),MID(J154,FIND("縣",J154)+1,LEN(J154))))</f>
        <v/>
      </c>
      <c r="X154" s="22">
        <f>VLOOKUP(U154&amp;V154,部門對應!$B:$I,8,FALSE)</f>
        <v/>
      </c>
      <c r="Y154" s="22">
        <f>VLOOKUP(V154,區域表!A:B,2,FALSE)</f>
        <v/>
      </c>
      <c r="Z154" s="118">
        <f>IF(D154="FVC7", IF(COUNTIF(特殊門市清單!N:N, B154)=0, "FVC7", VLOOKUP(B154,特殊門市清單!N:T,7,FALSE)), IF(AA154="v","Peplink",""))</f>
        <v/>
      </c>
      <c r="AB154" s="109">
        <f>VLOOKUP(B154,門市主檔!A:B,2,FALSE)</f>
        <v/>
      </c>
      <c r="AC154" s="109" t="n"/>
    </row>
    <row r="155" ht="15" customHeight="1" s="140">
      <c r="A155" s="6" t="n">
        <v>154</v>
      </c>
      <c r="B155" s="6" t="inlineStr">
        <is>
          <t>D193</t>
        </is>
      </c>
      <c r="C155" s="17" t="inlineStr">
        <is>
          <t>蘆洲權義店</t>
        </is>
      </c>
      <c r="D155" s="6" t="inlineStr">
        <is>
          <t>FCB</t>
        </is>
      </c>
      <c r="E155" s="6" t="inlineStr">
        <is>
          <t>北二</t>
        </is>
      </c>
      <c r="F155" s="6" t="inlineStr">
        <is>
          <t>北二三部</t>
        </is>
      </c>
      <c r="G155" s="6" t="inlineStr">
        <is>
          <t>HH</t>
        </is>
      </c>
      <c r="H155" s="105" t="inlineStr">
        <is>
          <t>劉祖安</t>
        </is>
      </c>
      <c r="I155" s="17" t="inlineStr">
        <is>
          <t>(02)22850256</t>
        </is>
      </c>
      <c r="J155" s="18" t="inlineStr">
        <is>
          <t>新北市蘆洲區民權路113號</t>
        </is>
      </c>
      <c r="U155" s="20">
        <f>IFERROR(LEFT(J155,FIND("縣",J155)),IFERROR(LEFT(J155,FIND("市",J155)),J155))</f>
        <v/>
      </c>
      <c r="V155" s="21">
        <f>IFERROR(
IFERROR(
IFERROR(
MID(J155,FIND("市",J155)+1,IF(FIND("區",J155)-FIND("市",J155)&gt;3,FIND("鄉",J155)-FIND("市",J155),FIND("區",J155)-FIND("市",J155))),
MID(J155,FIND("市",J155)+1,IF(FIND("鎮",J155)-FIND("市",J155)&gt;3,FIND("鄉",J155)-FIND("市",J155),FIND("鎮",J155)-FIND("市",J155)))
),
MID(J155,FIND("市",J155)+1,IF(FIND("鄉",J155)-FIND("市",J155)&gt;3,FIND("區",J155)-FIND("市",J155),FIND("鄉",J155)-FIND("市",J155)))
),
IFERROR(
IFERROR(
IFERROR(
MID(J155,FIND("縣",J155)+1,IF(FIND("區",J155)-FIND("縣",J155)&gt;3,FIND("鄉",J155)-FIND("縣",J155),FIND("區",J155)-FIND("縣",J155))),
MID(J155,FIND("縣",J155)+1,IF(FIND("鎮",J155)-FIND("縣",J155)&gt;3,FIND("鄉",J155)-FIND("縣",J155),FIND("鎮",J155)-FIND("縣",J155)))
),
MID(J155,FIND("縣",J155)+1,IF(FIND("鄉",J155)-FIND("縣",J155)&gt;3,FIND("區",J155)-FIND("縣",J155),FIND("鄉",J155)-FIND("縣",J155)))
),
IFERROR(
MID(J155,FIND("市",J155)+1,IF(FIND("縣",J155)-FIND("市",J155)&gt;3,FIND("鄉",J155)-FIND("市",J155),FIND("縣",J155)-FIND("市",J155))),
MID(J155,FIND("縣",J155)+1,IF(FIND("市",J155)-FIND("縣",J155)&gt;3,FIND("鄉",J155)-FIND("縣",J155),FIND("市",J155)-FIND("縣",J155)))
)))</f>
        <v/>
      </c>
      <c r="W155" s="21">
        <f>IFERROR(MID(J155,IFERROR(FIND("鄉",J155),IFERROR(FIND("鎮",J155),FIND("區",J155)))+1,LEN(J155)),IFERROR(MID(J155,FIND("市",J155)+1,LEN(J155)),MID(J155,FIND("縣",J155)+1,LEN(J155))))</f>
        <v/>
      </c>
      <c r="X155" s="22">
        <f>VLOOKUP(U155&amp;V155,部門對應!$B:$I,8,FALSE)</f>
        <v/>
      </c>
      <c r="Y155" s="22">
        <f>VLOOKUP(V155,區域表!A:B,2,FALSE)</f>
        <v/>
      </c>
      <c r="Z155" s="118">
        <f>IF(D155="FVC7", IF(COUNTIF(特殊門市清單!N:N, B155)=0, "FVC7", VLOOKUP(B155,特殊門市清單!N:T,7,FALSE)), IF(AA155="v","Peplink",""))</f>
        <v/>
      </c>
      <c r="AB155" s="109">
        <f>VLOOKUP(B155,門市主檔!A:B,2,FALSE)</f>
        <v/>
      </c>
      <c r="AC155" s="109" t="n"/>
    </row>
    <row r="156" ht="15.6" customHeight="1" s="140">
      <c r="A156" s="6" t="n">
        <v>155</v>
      </c>
      <c r="B156" s="6" t="n">
        <v>2306</v>
      </c>
      <c r="C156" s="17" t="inlineStr">
        <is>
          <t>八里凱旋門</t>
        </is>
      </c>
      <c r="D156" s="6" t="inlineStr">
        <is>
          <t>FCA</t>
        </is>
      </c>
      <c r="E156" s="6" t="inlineStr">
        <is>
          <t>北二</t>
        </is>
      </c>
      <c r="F156" s="6" t="inlineStr">
        <is>
          <t>北二一部</t>
        </is>
      </c>
      <c r="G156" s="6" t="inlineStr">
        <is>
          <t>FG</t>
        </is>
      </c>
      <c r="H156" s="105" t="inlineStr">
        <is>
          <t>馮舜</t>
        </is>
      </c>
      <c r="I156" s="17" t="inlineStr">
        <is>
          <t>(02)26195488</t>
        </is>
      </c>
      <c r="J156" s="18" t="inlineStr">
        <is>
          <t>新北市八里區中山路一段177號</t>
        </is>
      </c>
      <c r="U156" s="20">
        <f>IFERROR(LEFT(J156,FIND("縣",J156)),IFERROR(LEFT(J156,FIND("市",J156)),J156))</f>
        <v/>
      </c>
      <c r="V156" s="21">
        <f>IFERROR(
IFERROR(
IFERROR(
MID(J156,FIND("市",J156)+1,IF(FIND("區",J156)-FIND("市",J156)&gt;3,FIND("鄉",J156)-FIND("市",J156),FIND("區",J156)-FIND("市",J156))),
MID(J156,FIND("市",J156)+1,IF(FIND("鎮",J156)-FIND("市",J156)&gt;3,FIND("鄉",J156)-FIND("市",J156),FIND("鎮",J156)-FIND("市",J156)))
),
MID(J156,FIND("市",J156)+1,IF(FIND("鄉",J156)-FIND("市",J156)&gt;3,FIND("區",J156)-FIND("市",J156),FIND("鄉",J156)-FIND("市",J156)))
),
IFERROR(
IFERROR(
IFERROR(
MID(J156,FIND("縣",J156)+1,IF(FIND("區",J156)-FIND("縣",J156)&gt;3,FIND("鄉",J156)-FIND("縣",J156),FIND("區",J156)-FIND("縣",J156))),
MID(J156,FIND("縣",J156)+1,IF(FIND("鎮",J156)-FIND("縣",J156)&gt;3,FIND("鄉",J156)-FIND("縣",J156),FIND("鎮",J156)-FIND("縣",J156)))
),
MID(J156,FIND("縣",J156)+1,IF(FIND("鄉",J156)-FIND("縣",J156)&gt;3,FIND("區",J156)-FIND("縣",J156),FIND("鄉",J156)-FIND("縣",J156)))
),
IFERROR(
MID(J156,FIND("市",J156)+1,IF(FIND("縣",J156)-FIND("市",J156)&gt;3,FIND("鄉",J156)-FIND("市",J156),FIND("縣",J156)-FIND("市",J156))),
MID(J156,FIND("縣",J156)+1,IF(FIND("市",J156)-FIND("縣",J156)&gt;3,FIND("鄉",J156)-FIND("縣",J156),FIND("市",J156)-FIND("縣",J156)))
)))</f>
        <v/>
      </c>
      <c r="W156" s="21">
        <f>IFERROR(MID(J156,IFERROR(FIND("鄉",J156),IFERROR(FIND("鎮",J156),FIND("區",J156)))+1,LEN(J156)),IFERROR(MID(J156,FIND("市",J156)+1,LEN(J156)),MID(J156,FIND("縣",J156)+1,LEN(J156))))</f>
        <v/>
      </c>
      <c r="X156" s="22">
        <f>VLOOKUP(U156&amp;V156,部門對應!$B:$I,8,FALSE)</f>
        <v/>
      </c>
      <c r="Y156" s="22">
        <f>VLOOKUP(V156,區域表!A:B,2,FALSE)</f>
        <v/>
      </c>
      <c r="Z156" s="118">
        <f>IF(D156="FVC7", IF(COUNTIF(特殊門市清單!N:N, B156)=0, "FVC7", VLOOKUP(B156,特殊門市清單!N:T,7,FALSE)), IF(AA156="v","Peplink",""))</f>
        <v/>
      </c>
      <c r="AB156" s="109">
        <f>VLOOKUP(B156,門市主檔!A:B,2,FALSE)</f>
        <v/>
      </c>
      <c r="AC156" s="109" t="n"/>
      <c r="AD156" s="106" t="inlineStr">
        <is>
          <t>石門區</t>
        </is>
      </c>
      <c r="AE156" s="118">
        <f>COUNTIF(V:V,AD156)</f>
        <v/>
      </c>
    </row>
    <row r="157" ht="15.6" customHeight="1" s="140">
      <c r="A157" s="6" t="n">
        <v>156</v>
      </c>
      <c r="B157" s="6" t="n">
        <v>2442</v>
      </c>
      <c r="C157" s="17" t="inlineStr">
        <is>
          <t>北縣商港店</t>
        </is>
      </c>
      <c r="D157" s="6" t="inlineStr">
        <is>
          <t>RC</t>
        </is>
      </c>
      <c r="E157" s="6" t="inlineStr">
        <is>
          <t>北二</t>
        </is>
      </c>
      <c r="F157" s="6" t="inlineStr">
        <is>
          <t>北二一部</t>
        </is>
      </c>
      <c r="G157" s="6" t="inlineStr">
        <is>
          <t>FG</t>
        </is>
      </c>
      <c r="H157" s="105" t="inlineStr">
        <is>
          <t>馮舜</t>
        </is>
      </c>
      <c r="I157" s="17" t="inlineStr">
        <is>
          <t>(02)26106697</t>
        </is>
      </c>
      <c r="J157" s="18" t="inlineStr">
        <is>
          <t>新北市八里區商港路46.48號</t>
        </is>
      </c>
      <c r="U157" s="20">
        <f>IFERROR(LEFT(J157,FIND("縣",J157)),IFERROR(LEFT(J157,FIND("市",J157)),J157))</f>
        <v/>
      </c>
      <c r="V157" s="21">
        <f>IFERROR(
IFERROR(
IFERROR(
MID(J157,FIND("市",J157)+1,IF(FIND("區",J157)-FIND("市",J157)&gt;3,FIND("鄉",J157)-FIND("市",J157),FIND("區",J157)-FIND("市",J157))),
MID(J157,FIND("市",J157)+1,IF(FIND("鎮",J157)-FIND("市",J157)&gt;3,FIND("鄉",J157)-FIND("市",J157),FIND("鎮",J157)-FIND("市",J157)))
),
MID(J157,FIND("市",J157)+1,IF(FIND("鄉",J157)-FIND("市",J157)&gt;3,FIND("區",J157)-FIND("市",J157),FIND("鄉",J157)-FIND("市",J157)))
),
IFERROR(
IFERROR(
IFERROR(
MID(J157,FIND("縣",J157)+1,IF(FIND("區",J157)-FIND("縣",J157)&gt;3,FIND("鄉",J157)-FIND("縣",J157),FIND("區",J157)-FIND("縣",J157))),
MID(J157,FIND("縣",J157)+1,IF(FIND("鎮",J157)-FIND("縣",J157)&gt;3,FIND("鄉",J157)-FIND("縣",J157),FIND("鎮",J157)-FIND("縣",J157)))
),
MID(J157,FIND("縣",J157)+1,IF(FIND("鄉",J157)-FIND("縣",J157)&gt;3,FIND("區",J157)-FIND("縣",J157),FIND("鄉",J157)-FIND("縣",J157)))
),
IFERROR(
MID(J157,FIND("市",J157)+1,IF(FIND("縣",J157)-FIND("市",J157)&gt;3,FIND("鄉",J157)-FIND("市",J157),FIND("縣",J157)-FIND("市",J157))),
MID(J157,FIND("縣",J157)+1,IF(FIND("市",J157)-FIND("縣",J157)&gt;3,FIND("鄉",J157)-FIND("縣",J157),FIND("市",J157)-FIND("縣",J157)))
)))</f>
        <v/>
      </c>
      <c r="W157" s="21">
        <f>IFERROR(MID(J157,IFERROR(FIND("鄉",J157),IFERROR(FIND("鎮",J157),FIND("區",J157)))+1,LEN(J157)),IFERROR(MID(J157,FIND("市",J157)+1,LEN(J157)),MID(J157,FIND("縣",J157)+1,LEN(J157))))</f>
        <v/>
      </c>
      <c r="X157" s="22">
        <f>VLOOKUP(U157&amp;V157,部門對應!$B:$I,8,FALSE)</f>
        <v/>
      </c>
      <c r="Y157" s="22">
        <f>VLOOKUP(V157,區域表!A:B,2,FALSE)</f>
        <v/>
      </c>
      <c r="Z157" s="118">
        <f>IF(D157="FVC7", IF(COUNTIF(特殊門市清單!N:N, B157)=0, "FVC7", VLOOKUP(B157,特殊門市清單!N:T,7,FALSE)), IF(AA157="v","Peplink",""))</f>
        <v/>
      </c>
      <c r="AB157" s="109">
        <f>VLOOKUP(B157,門市主檔!A:B,2,FALSE)</f>
        <v/>
      </c>
      <c r="AC157" s="109" t="n"/>
      <c r="AD157" s="106" t="inlineStr">
        <is>
          <t>三芝區</t>
        </is>
      </c>
      <c r="AE157" s="118">
        <f>COUNTIF(V:V,AD157)</f>
        <v/>
      </c>
    </row>
    <row r="158" ht="15.6" customHeight="1" s="140">
      <c r="A158" s="6" t="n">
        <v>157</v>
      </c>
      <c r="B158" s="6" t="n">
        <v>4259</v>
      </c>
      <c r="C158" s="17" t="inlineStr">
        <is>
          <t>八里水灣店</t>
        </is>
      </c>
      <c r="D158" s="6" t="inlineStr">
        <is>
          <t>FCA</t>
        </is>
      </c>
      <c r="E158" s="6" t="inlineStr">
        <is>
          <t>北二</t>
        </is>
      </c>
      <c r="F158" s="6" t="inlineStr">
        <is>
          <t>北二一部</t>
        </is>
      </c>
      <c r="G158" s="6" t="inlineStr">
        <is>
          <t>FG</t>
        </is>
      </c>
      <c r="H158" s="105" t="inlineStr">
        <is>
          <t>馮舜</t>
        </is>
      </c>
      <c r="I158" s="17" t="inlineStr">
        <is>
          <t>(02)89785431</t>
        </is>
      </c>
      <c r="J158" s="18" t="inlineStr">
        <is>
          <t>新北市八里區中山路1段125、127號1樓</t>
        </is>
      </c>
      <c r="U158" s="20">
        <f>IFERROR(LEFT(J158,FIND("縣",J158)),IFERROR(LEFT(J158,FIND("市",J158)),J158))</f>
        <v/>
      </c>
      <c r="V158" s="21">
        <f>IFERROR(
IFERROR(
IFERROR(
MID(J158,FIND("市",J158)+1,IF(FIND("區",J158)-FIND("市",J158)&gt;3,FIND("鄉",J158)-FIND("市",J158),FIND("區",J158)-FIND("市",J158))),
MID(J158,FIND("市",J158)+1,IF(FIND("鎮",J158)-FIND("市",J158)&gt;3,FIND("鄉",J158)-FIND("市",J158),FIND("鎮",J158)-FIND("市",J158)))
),
MID(J158,FIND("市",J158)+1,IF(FIND("鄉",J158)-FIND("市",J158)&gt;3,FIND("區",J158)-FIND("市",J158),FIND("鄉",J158)-FIND("市",J158)))
),
IFERROR(
IFERROR(
IFERROR(
MID(J158,FIND("縣",J158)+1,IF(FIND("區",J158)-FIND("縣",J158)&gt;3,FIND("鄉",J158)-FIND("縣",J158),FIND("區",J158)-FIND("縣",J158))),
MID(J158,FIND("縣",J158)+1,IF(FIND("鎮",J158)-FIND("縣",J158)&gt;3,FIND("鄉",J158)-FIND("縣",J158),FIND("鎮",J158)-FIND("縣",J158)))
),
MID(J158,FIND("縣",J158)+1,IF(FIND("鄉",J158)-FIND("縣",J158)&gt;3,FIND("區",J158)-FIND("縣",J158),FIND("鄉",J158)-FIND("縣",J158)))
),
IFERROR(
MID(J158,FIND("市",J158)+1,IF(FIND("縣",J158)-FIND("市",J158)&gt;3,FIND("鄉",J158)-FIND("市",J158),FIND("縣",J158)-FIND("市",J158))),
MID(J158,FIND("縣",J158)+1,IF(FIND("市",J158)-FIND("縣",J158)&gt;3,FIND("鄉",J158)-FIND("縣",J158),FIND("市",J158)-FIND("縣",J158)))
)))</f>
        <v/>
      </c>
      <c r="W158" s="21">
        <f>IFERROR(MID(J158,IFERROR(FIND("鄉",J158),IFERROR(FIND("鎮",J158),FIND("區",J158)))+1,LEN(J158)),IFERROR(MID(J158,FIND("市",J158)+1,LEN(J158)),MID(J158,FIND("縣",J158)+1,LEN(J158))))</f>
        <v/>
      </c>
      <c r="X158" s="22">
        <f>VLOOKUP(U158&amp;V158,部門對應!$B:$I,8,FALSE)</f>
        <v/>
      </c>
      <c r="Y158" s="22">
        <f>VLOOKUP(V158,區域表!A:B,2,FALSE)</f>
        <v/>
      </c>
      <c r="Z158" s="118">
        <f>IF(D158="FVC7", IF(COUNTIF(特殊門市清單!N:N, B158)=0, "FVC7", VLOOKUP(B158,特殊門市清單!N:T,7,FALSE)), IF(AA158="v","Peplink",""))</f>
        <v/>
      </c>
      <c r="AB158" s="109">
        <f>VLOOKUP(B158,門市主檔!A:B,2,FALSE)</f>
        <v/>
      </c>
      <c r="AC158" s="109" t="n"/>
      <c r="AD158" s="106" t="inlineStr">
        <is>
          <t>淡水區</t>
        </is>
      </c>
      <c r="AE158" s="118">
        <f>COUNTIF(V:V,AD158)</f>
        <v/>
      </c>
    </row>
    <row r="159" ht="15.6" customHeight="1" s="140">
      <c r="A159" s="6" t="n">
        <v>158</v>
      </c>
      <c r="B159" s="6" t="n">
        <v>4528</v>
      </c>
      <c r="C159" s="17" t="inlineStr">
        <is>
          <t>八里鐵塔店</t>
        </is>
      </c>
      <c r="D159" s="6" t="inlineStr">
        <is>
          <t>FCB</t>
        </is>
      </c>
      <c r="E159" s="6" t="inlineStr">
        <is>
          <t>北二</t>
        </is>
      </c>
      <c r="F159" s="6" t="inlineStr">
        <is>
          <t>北二一部</t>
        </is>
      </c>
      <c r="G159" s="6" t="inlineStr">
        <is>
          <t>FG</t>
        </is>
      </c>
      <c r="H159" s="105" t="inlineStr">
        <is>
          <t>馮舜</t>
        </is>
      </c>
      <c r="I159" s="17" t="inlineStr">
        <is>
          <t>(02)26107233</t>
        </is>
      </c>
      <c r="J159" s="18" t="inlineStr">
        <is>
          <t>新北市八里區中山路一段43、43-1號</t>
        </is>
      </c>
      <c r="U159" s="20">
        <f>IFERROR(LEFT(J159,FIND("縣",J159)),IFERROR(LEFT(J159,FIND("市",J159)),J159))</f>
        <v/>
      </c>
      <c r="V159" s="21">
        <f>IFERROR(
IFERROR(
IFERROR(
MID(J159,FIND("市",J159)+1,IF(FIND("區",J159)-FIND("市",J159)&gt;3,FIND("鄉",J159)-FIND("市",J159),FIND("區",J159)-FIND("市",J159))),
MID(J159,FIND("市",J159)+1,IF(FIND("鎮",J159)-FIND("市",J159)&gt;3,FIND("鄉",J159)-FIND("市",J159),FIND("鎮",J159)-FIND("市",J159)))
),
MID(J159,FIND("市",J159)+1,IF(FIND("鄉",J159)-FIND("市",J159)&gt;3,FIND("區",J159)-FIND("市",J159),FIND("鄉",J159)-FIND("市",J159)))
),
IFERROR(
IFERROR(
IFERROR(
MID(J159,FIND("縣",J159)+1,IF(FIND("區",J159)-FIND("縣",J159)&gt;3,FIND("鄉",J159)-FIND("縣",J159),FIND("區",J159)-FIND("縣",J159))),
MID(J159,FIND("縣",J159)+1,IF(FIND("鎮",J159)-FIND("縣",J159)&gt;3,FIND("鄉",J159)-FIND("縣",J159),FIND("鎮",J159)-FIND("縣",J159)))
),
MID(J159,FIND("縣",J159)+1,IF(FIND("鄉",J159)-FIND("縣",J159)&gt;3,FIND("區",J159)-FIND("縣",J159),FIND("鄉",J159)-FIND("縣",J159)))
),
IFERROR(
MID(J159,FIND("市",J159)+1,IF(FIND("縣",J159)-FIND("市",J159)&gt;3,FIND("鄉",J159)-FIND("市",J159),FIND("縣",J159)-FIND("市",J159))),
MID(J159,FIND("縣",J159)+1,IF(FIND("市",J159)-FIND("縣",J159)&gt;3,FIND("鄉",J159)-FIND("縣",J159),FIND("市",J159)-FIND("縣",J159)))
)))</f>
        <v/>
      </c>
      <c r="W159" s="21">
        <f>IFERROR(MID(J159,IFERROR(FIND("鄉",J159),IFERROR(FIND("鎮",J159),FIND("區",J159)))+1,LEN(J159)),IFERROR(MID(J159,FIND("市",J159)+1,LEN(J159)),MID(J159,FIND("縣",J159)+1,LEN(J159))))</f>
        <v/>
      </c>
      <c r="X159" s="22">
        <f>VLOOKUP(U159&amp;V159,部門對應!$B:$I,8,FALSE)</f>
        <v/>
      </c>
      <c r="Y159" s="22">
        <f>VLOOKUP(V159,區域表!A:B,2,FALSE)</f>
        <v/>
      </c>
      <c r="Z159" s="118">
        <f>IF(D159="FVC7", IF(COUNTIF(特殊門市清單!N:N, B159)=0, "FVC7", VLOOKUP(B159,特殊門市清單!N:T,7,FALSE)), IF(AA159="v","Peplink",""))</f>
        <v/>
      </c>
      <c r="AB159" s="109">
        <f>VLOOKUP(B159,門市主檔!A:B,2,FALSE)</f>
        <v/>
      </c>
      <c r="AC159" s="109" t="n"/>
      <c r="AD159" s="106" t="inlineStr">
        <is>
          <t>金山區</t>
        </is>
      </c>
      <c r="AE159" s="118">
        <f>COUNTIF(V:V,AD159)</f>
        <v/>
      </c>
    </row>
    <row r="160" ht="15.6" customHeight="1" s="140">
      <c r="A160" s="6" t="n">
        <v>159</v>
      </c>
      <c r="B160" s="6" t="n">
        <v>4764</v>
      </c>
      <c r="C160" s="17" t="inlineStr">
        <is>
          <t>八里大船店</t>
        </is>
      </c>
      <c r="D160" s="6" t="inlineStr">
        <is>
          <t>FCB</t>
        </is>
      </c>
      <c r="E160" s="6" t="inlineStr">
        <is>
          <t>北二</t>
        </is>
      </c>
      <c r="F160" s="6" t="inlineStr">
        <is>
          <t>北二一部</t>
        </is>
      </c>
      <c r="G160" s="6" t="inlineStr">
        <is>
          <t>FG</t>
        </is>
      </c>
      <c r="H160" s="105" t="inlineStr">
        <is>
          <t>馮舜</t>
        </is>
      </c>
      <c r="I160" s="17" t="inlineStr">
        <is>
          <t>(02)26105223</t>
        </is>
      </c>
      <c r="J160" s="18" t="inlineStr">
        <is>
          <t xml:space="preserve">新北市八里區商港路8、10號 </t>
        </is>
      </c>
      <c r="U160" s="20">
        <f>IFERROR(LEFT(J160,FIND("縣",J160)),IFERROR(LEFT(J160,FIND("市",J160)),J160))</f>
        <v/>
      </c>
      <c r="V160" s="21">
        <f>IFERROR(
IFERROR(
IFERROR(
MID(J160,FIND("市",J160)+1,IF(FIND("區",J160)-FIND("市",J160)&gt;3,FIND("鄉",J160)-FIND("市",J160),FIND("區",J160)-FIND("市",J160))),
MID(J160,FIND("市",J160)+1,IF(FIND("鎮",J160)-FIND("市",J160)&gt;3,FIND("鄉",J160)-FIND("市",J160),FIND("鎮",J160)-FIND("市",J160)))
),
MID(J160,FIND("市",J160)+1,IF(FIND("鄉",J160)-FIND("市",J160)&gt;3,FIND("區",J160)-FIND("市",J160),FIND("鄉",J160)-FIND("市",J160)))
),
IFERROR(
IFERROR(
IFERROR(
MID(J160,FIND("縣",J160)+1,IF(FIND("區",J160)-FIND("縣",J160)&gt;3,FIND("鄉",J160)-FIND("縣",J160),FIND("區",J160)-FIND("縣",J160))),
MID(J160,FIND("縣",J160)+1,IF(FIND("鎮",J160)-FIND("縣",J160)&gt;3,FIND("鄉",J160)-FIND("縣",J160),FIND("鎮",J160)-FIND("縣",J160)))
),
MID(J160,FIND("縣",J160)+1,IF(FIND("鄉",J160)-FIND("縣",J160)&gt;3,FIND("區",J160)-FIND("縣",J160),FIND("鄉",J160)-FIND("縣",J160)))
),
IFERROR(
MID(J160,FIND("市",J160)+1,IF(FIND("縣",J160)-FIND("市",J160)&gt;3,FIND("鄉",J160)-FIND("市",J160),FIND("縣",J160)-FIND("市",J160))),
MID(J160,FIND("縣",J160)+1,IF(FIND("市",J160)-FIND("縣",J160)&gt;3,FIND("鄉",J160)-FIND("縣",J160),FIND("市",J160)-FIND("縣",J160)))
)))</f>
        <v/>
      </c>
      <c r="W160" s="21">
        <f>IFERROR(MID(J160,IFERROR(FIND("鄉",J160),IFERROR(FIND("鎮",J160),FIND("區",J160)))+1,LEN(J160)),IFERROR(MID(J160,FIND("市",J160)+1,LEN(J160)),MID(J160,FIND("縣",J160)+1,LEN(J160))))</f>
        <v/>
      </c>
      <c r="X160" s="22">
        <f>VLOOKUP(U160&amp;V160,部門對應!$B:$I,8,FALSE)</f>
        <v/>
      </c>
      <c r="Y160" s="22">
        <f>VLOOKUP(V160,區域表!A:B,2,FALSE)</f>
        <v/>
      </c>
      <c r="Z160" s="118">
        <f>IF(D160="FVC7", IF(COUNTIF(特殊門市清單!N:N, B160)=0, "FVC7", VLOOKUP(B160,特殊門市清單!N:T,7,FALSE)), IF(AA160="v","Peplink",""))</f>
        <v/>
      </c>
      <c r="AB160" s="109">
        <f>VLOOKUP(B160,門市主檔!A:B,2,FALSE)</f>
        <v/>
      </c>
      <c r="AC160" s="109" t="n"/>
      <c r="AD160" s="106" t="inlineStr">
        <is>
          <t>林口區</t>
        </is>
      </c>
      <c r="AE160" s="118">
        <f>COUNTIF(V:V,AD160)</f>
        <v/>
      </c>
    </row>
    <row r="161" ht="15.6" customHeight="1" s="140">
      <c r="A161" s="6" t="n">
        <v>160</v>
      </c>
      <c r="B161" s="6" t="n">
        <v>5074</v>
      </c>
      <c r="C161" s="17" t="inlineStr">
        <is>
          <t>八里福德新村</t>
        </is>
      </c>
      <c r="D161" s="6" t="inlineStr">
        <is>
          <t>FCB</t>
        </is>
      </c>
      <c r="E161" s="6" t="inlineStr">
        <is>
          <t>北二</t>
        </is>
      </c>
      <c r="F161" s="6" t="inlineStr">
        <is>
          <t>北二一部</t>
        </is>
      </c>
      <c r="G161" s="6" t="inlineStr">
        <is>
          <t>FG</t>
        </is>
      </c>
      <c r="H161" s="105" t="inlineStr">
        <is>
          <t>馮舜</t>
        </is>
      </c>
      <c r="I161" s="17" t="inlineStr">
        <is>
          <t>(02)26107915</t>
        </is>
      </c>
      <c r="J161" s="18" t="inlineStr">
        <is>
          <t>新北市八里區福德新村1號1樓</t>
        </is>
      </c>
      <c r="U161" s="20">
        <f>IFERROR(LEFT(J161,FIND("縣",J161)),IFERROR(LEFT(J161,FIND("市",J161)),J161))</f>
        <v/>
      </c>
      <c r="V161" s="21">
        <f>IFERROR(
IFERROR(
IFERROR(
MID(J161,FIND("市",J161)+1,IF(FIND("區",J161)-FIND("市",J161)&gt;3,FIND("鄉",J161)-FIND("市",J161),FIND("區",J161)-FIND("市",J161))),
MID(J161,FIND("市",J161)+1,IF(FIND("鎮",J161)-FIND("市",J161)&gt;3,FIND("鄉",J161)-FIND("市",J161),FIND("鎮",J161)-FIND("市",J161)))
),
MID(J161,FIND("市",J161)+1,IF(FIND("鄉",J161)-FIND("市",J161)&gt;3,FIND("區",J161)-FIND("市",J161),FIND("鄉",J161)-FIND("市",J161)))
),
IFERROR(
IFERROR(
IFERROR(
MID(J161,FIND("縣",J161)+1,IF(FIND("區",J161)-FIND("縣",J161)&gt;3,FIND("鄉",J161)-FIND("縣",J161),FIND("區",J161)-FIND("縣",J161))),
MID(J161,FIND("縣",J161)+1,IF(FIND("鎮",J161)-FIND("縣",J161)&gt;3,FIND("鄉",J161)-FIND("縣",J161),FIND("鎮",J161)-FIND("縣",J161)))
),
MID(J161,FIND("縣",J161)+1,IF(FIND("鄉",J161)-FIND("縣",J161)&gt;3,FIND("區",J161)-FIND("縣",J161),FIND("鄉",J161)-FIND("縣",J161)))
),
IFERROR(
MID(J161,FIND("市",J161)+1,IF(FIND("縣",J161)-FIND("市",J161)&gt;3,FIND("鄉",J161)-FIND("市",J161),FIND("縣",J161)-FIND("市",J161))),
MID(J161,FIND("縣",J161)+1,IF(FIND("市",J161)-FIND("縣",J161)&gt;3,FIND("鄉",J161)-FIND("縣",J161),FIND("市",J161)-FIND("縣",J161)))
)))</f>
        <v/>
      </c>
      <c r="W161" s="21">
        <f>IFERROR(MID(J161,IFERROR(FIND("鄉",J161),IFERROR(FIND("鎮",J161),FIND("區",J161)))+1,LEN(J161)),IFERROR(MID(J161,FIND("市",J161)+1,LEN(J161)),MID(J161,FIND("縣",J161)+1,LEN(J161))))</f>
        <v/>
      </c>
      <c r="X161" s="22">
        <f>VLOOKUP(U161&amp;V161,部門對應!$B:$I,8,FALSE)</f>
        <v/>
      </c>
      <c r="Y161" s="22">
        <f>VLOOKUP(V161,區域表!A:B,2,FALSE)</f>
        <v/>
      </c>
      <c r="Z161" s="118">
        <f>IF(D161="FVC7", IF(COUNTIF(特殊門市清單!N:N, B161)=0, "FVC7", VLOOKUP(B161,特殊門市清單!N:T,7,FALSE)), IF(AA161="v","Peplink",""))</f>
        <v/>
      </c>
      <c r="AB161" s="109">
        <f>VLOOKUP(B161,門市主檔!A:B,2,FALSE)</f>
        <v/>
      </c>
      <c r="AC161" s="109" t="n"/>
      <c r="AD161" s="106" t="inlineStr">
        <is>
          <t>八里區</t>
        </is>
      </c>
      <c r="AE161" s="118">
        <f>COUNTIF(V:V,AD161)</f>
        <v/>
      </c>
    </row>
    <row r="162" ht="15.6" customHeight="1" s="140">
      <c r="A162" s="6" t="n">
        <v>161</v>
      </c>
      <c r="B162" s="6" t="n">
        <v>3458</v>
      </c>
      <c r="C162" s="17" t="inlineStr">
        <is>
          <t>八里龍米店</t>
        </is>
      </c>
      <c r="D162" s="6" t="inlineStr">
        <is>
          <t>FCA</t>
        </is>
      </c>
      <c r="E162" s="6" t="inlineStr">
        <is>
          <t>北二</t>
        </is>
      </c>
      <c r="F162" s="6" t="inlineStr">
        <is>
          <t>北二四部</t>
        </is>
      </c>
      <c r="G162" s="6" t="inlineStr">
        <is>
          <t>IH</t>
        </is>
      </c>
      <c r="H162" s="105" t="inlineStr">
        <is>
          <t>陳志國</t>
        </is>
      </c>
      <c r="I162" s="17" t="inlineStr">
        <is>
          <t>(02)26185412</t>
        </is>
      </c>
      <c r="J162" s="18" t="inlineStr">
        <is>
          <t>新北市八里區龍米路一段215.217號</t>
        </is>
      </c>
      <c r="U162" s="20">
        <f>IFERROR(LEFT(J162,FIND("縣",J162)),IFERROR(LEFT(J162,FIND("市",J162)),J162))</f>
        <v/>
      </c>
      <c r="V162" s="21">
        <f>IFERROR(
IFERROR(
IFERROR(
MID(J162,FIND("市",J162)+1,IF(FIND("區",J162)-FIND("市",J162)&gt;3,FIND("鄉",J162)-FIND("市",J162),FIND("區",J162)-FIND("市",J162))),
MID(J162,FIND("市",J162)+1,IF(FIND("鎮",J162)-FIND("市",J162)&gt;3,FIND("鄉",J162)-FIND("市",J162),FIND("鎮",J162)-FIND("市",J162)))
),
MID(J162,FIND("市",J162)+1,IF(FIND("鄉",J162)-FIND("市",J162)&gt;3,FIND("區",J162)-FIND("市",J162),FIND("鄉",J162)-FIND("市",J162)))
),
IFERROR(
IFERROR(
IFERROR(
MID(J162,FIND("縣",J162)+1,IF(FIND("區",J162)-FIND("縣",J162)&gt;3,FIND("鄉",J162)-FIND("縣",J162),FIND("區",J162)-FIND("縣",J162))),
MID(J162,FIND("縣",J162)+1,IF(FIND("鎮",J162)-FIND("縣",J162)&gt;3,FIND("鄉",J162)-FIND("縣",J162),FIND("鎮",J162)-FIND("縣",J162)))
),
MID(J162,FIND("縣",J162)+1,IF(FIND("鄉",J162)-FIND("縣",J162)&gt;3,FIND("區",J162)-FIND("縣",J162),FIND("鄉",J162)-FIND("縣",J162)))
),
IFERROR(
MID(J162,FIND("市",J162)+1,IF(FIND("縣",J162)-FIND("市",J162)&gt;3,FIND("鄉",J162)-FIND("市",J162),FIND("縣",J162)-FIND("市",J162))),
MID(J162,FIND("縣",J162)+1,IF(FIND("市",J162)-FIND("縣",J162)&gt;3,FIND("鄉",J162)-FIND("縣",J162),FIND("市",J162)-FIND("縣",J162)))
)))</f>
        <v/>
      </c>
      <c r="W162" s="21">
        <f>IFERROR(MID(J162,IFERROR(FIND("鄉",J162),IFERROR(FIND("鎮",J162),FIND("區",J162)))+1,LEN(J162)),IFERROR(MID(J162,FIND("市",J162)+1,LEN(J162)),MID(J162,FIND("縣",J162)+1,LEN(J162))))</f>
        <v/>
      </c>
      <c r="X162" s="22">
        <f>VLOOKUP(U162&amp;V162,部門對應!$B:$I,8,FALSE)</f>
        <v/>
      </c>
      <c r="Y162" s="22">
        <f>VLOOKUP(V162,區域表!A:B,2,FALSE)</f>
        <v/>
      </c>
      <c r="Z162" s="118">
        <f>IF(D162="FVC7", IF(COUNTIF(特殊門市清單!N:N, B162)=0, "FVC7", VLOOKUP(B162,特殊門市清單!N:T,7,FALSE)), IF(AA162="v","Peplink",""))</f>
        <v/>
      </c>
      <c r="AB162" s="109">
        <f>VLOOKUP(B162,門市主檔!A:B,2,FALSE)</f>
        <v/>
      </c>
      <c r="AC162" s="109" t="n"/>
      <c r="AD162" s="106" t="inlineStr">
        <is>
          <t>五股區</t>
        </is>
      </c>
      <c r="AE162" s="118">
        <f>COUNTIF(V:V,AD162)</f>
        <v/>
      </c>
    </row>
    <row r="163" ht="15.6" customHeight="1" s="140">
      <c r="A163" s="6" t="n">
        <v>162</v>
      </c>
      <c r="B163" s="6" t="n">
        <v>4243</v>
      </c>
      <c r="C163" s="17" t="inlineStr">
        <is>
          <t>八里聖心店</t>
        </is>
      </c>
      <c r="D163" s="6" t="inlineStr">
        <is>
          <t>FCA</t>
        </is>
      </c>
      <c r="E163" s="6" t="inlineStr">
        <is>
          <t>北二</t>
        </is>
      </c>
      <c r="F163" s="6" t="inlineStr">
        <is>
          <t>北二四部</t>
        </is>
      </c>
      <c r="G163" s="6" t="inlineStr">
        <is>
          <t>IH</t>
        </is>
      </c>
      <c r="H163" s="105" t="inlineStr">
        <is>
          <t>陳志國</t>
        </is>
      </c>
      <c r="I163" s="17" t="inlineStr">
        <is>
          <t>(02)89780124</t>
        </is>
      </c>
      <c r="J163" s="18" t="inlineStr">
        <is>
          <t>新北市八里區龍米路二段57、59號</t>
        </is>
      </c>
      <c r="U163" s="20">
        <f>IFERROR(LEFT(J163,FIND("縣",J163)),IFERROR(LEFT(J163,FIND("市",J163)),J163))</f>
        <v/>
      </c>
      <c r="V163" s="21">
        <f>IFERROR(
IFERROR(
IFERROR(
MID(J163,FIND("市",J163)+1,IF(FIND("區",J163)-FIND("市",J163)&gt;3,FIND("鄉",J163)-FIND("市",J163),FIND("區",J163)-FIND("市",J163))),
MID(J163,FIND("市",J163)+1,IF(FIND("鎮",J163)-FIND("市",J163)&gt;3,FIND("鄉",J163)-FIND("市",J163),FIND("鎮",J163)-FIND("市",J163)))
),
MID(J163,FIND("市",J163)+1,IF(FIND("鄉",J163)-FIND("市",J163)&gt;3,FIND("區",J163)-FIND("市",J163),FIND("鄉",J163)-FIND("市",J163)))
),
IFERROR(
IFERROR(
IFERROR(
MID(J163,FIND("縣",J163)+1,IF(FIND("區",J163)-FIND("縣",J163)&gt;3,FIND("鄉",J163)-FIND("縣",J163),FIND("區",J163)-FIND("縣",J163))),
MID(J163,FIND("縣",J163)+1,IF(FIND("鎮",J163)-FIND("縣",J163)&gt;3,FIND("鄉",J163)-FIND("縣",J163),FIND("鎮",J163)-FIND("縣",J163)))
),
MID(J163,FIND("縣",J163)+1,IF(FIND("鄉",J163)-FIND("縣",J163)&gt;3,FIND("區",J163)-FIND("縣",J163),FIND("鄉",J163)-FIND("縣",J163)))
),
IFERROR(
MID(J163,FIND("市",J163)+1,IF(FIND("縣",J163)-FIND("市",J163)&gt;3,FIND("鄉",J163)-FIND("市",J163),FIND("縣",J163)-FIND("市",J163))),
MID(J163,FIND("縣",J163)+1,IF(FIND("市",J163)-FIND("縣",J163)&gt;3,FIND("鄉",J163)-FIND("縣",J163),FIND("市",J163)-FIND("縣",J163)))
)))</f>
        <v/>
      </c>
      <c r="W163" s="21">
        <f>IFERROR(MID(J163,IFERROR(FIND("鄉",J163),IFERROR(FIND("鎮",J163),FIND("區",J163)))+1,LEN(J163)),IFERROR(MID(J163,FIND("市",J163)+1,LEN(J163)),MID(J163,FIND("縣",J163)+1,LEN(J163))))</f>
        <v/>
      </c>
      <c r="X163" s="22">
        <f>VLOOKUP(U163&amp;V163,部門對應!$B:$I,8,FALSE)</f>
        <v/>
      </c>
      <c r="Y163" s="22">
        <f>VLOOKUP(V163,區域表!A:B,2,FALSE)</f>
        <v/>
      </c>
      <c r="Z163" s="118">
        <f>IF(D163="FVC7", IF(COUNTIF(特殊門市清單!N:N, B163)=0, "FVC7", VLOOKUP(B163,特殊門市清單!N:T,7,FALSE)), IF(AA163="v","Peplink",""))</f>
        <v/>
      </c>
      <c r="AB163" s="109">
        <f>VLOOKUP(B163,門市主檔!A:B,2,FALSE)</f>
        <v/>
      </c>
      <c r="AC163" s="109" t="n"/>
      <c r="AD163" s="106" t="inlineStr">
        <is>
          <t>蘆洲區</t>
        </is>
      </c>
      <c r="AE163" s="118">
        <f>COUNTIF(V:V,AD163)</f>
        <v/>
      </c>
    </row>
    <row r="164" ht="15" customHeight="1" s="140">
      <c r="A164" s="6" t="n">
        <v>163</v>
      </c>
      <c r="B164" s="6" t="n">
        <v>3243</v>
      </c>
      <c r="C164" s="17" t="inlineStr">
        <is>
          <t>北縣醒吾店</t>
        </is>
      </c>
      <c r="D164" s="6" t="inlineStr">
        <is>
          <t>FVC6</t>
        </is>
      </c>
      <c r="E164" s="6" t="inlineStr">
        <is>
          <t>北二</t>
        </is>
      </c>
      <c r="F164" s="6" t="inlineStr">
        <is>
          <t>北二四部</t>
        </is>
      </c>
      <c r="G164" s="6" t="inlineStr">
        <is>
          <t>IC</t>
        </is>
      </c>
      <c r="H164" s="105" t="inlineStr">
        <is>
          <t>張倍瑄</t>
        </is>
      </c>
      <c r="I164" s="17" t="inlineStr">
        <is>
          <t>(02)26024955</t>
        </is>
      </c>
      <c r="J164" s="18" t="inlineStr">
        <is>
          <t>新北市林口區粉寮路一段101號(醒吾科技大學內生活大樓一樓餐飲中心美食廣場)</t>
        </is>
      </c>
      <c r="U164" s="20">
        <f>IFERROR(LEFT(J164,FIND("縣",J164)),IFERROR(LEFT(J164,FIND("市",J164)),J164))</f>
        <v/>
      </c>
      <c r="V164" s="21">
        <f>IFERROR(
IFERROR(
IFERROR(
MID(J164,FIND("市",J164)+1,IF(FIND("區",J164)-FIND("市",J164)&gt;3,FIND("鄉",J164)-FIND("市",J164),FIND("區",J164)-FIND("市",J164))),
MID(J164,FIND("市",J164)+1,IF(FIND("鎮",J164)-FIND("市",J164)&gt;3,FIND("鄉",J164)-FIND("市",J164),FIND("鎮",J164)-FIND("市",J164)))
),
MID(J164,FIND("市",J164)+1,IF(FIND("鄉",J164)-FIND("市",J164)&gt;3,FIND("區",J164)-FIND("市",J164),FIND("鄉",J164)-FIND("市",J164)))
),
IFERROR(
IFERROR(
IFERROR(
MID(J164,FIND("縣",J164)+1,IF(FIND("區",J164)-FIND("縣",J164)&gt;3,FIND("鄉",J164)-FIND("縣",J164),FIND("區",J164)-FIND("縣",J164))),
MID(J164,FIND("縣",J164)+1,IF(FIND("鎮",J164)-FIND("縣",J164)&gt;3,FIND("鄉",J164)-FIND("縣",J164),FIND("鎮",J164)-FIND("縣",J164)))
),
MID(J164,FIND("縣",J164)+1,IF(FIND("鄉",J164)-FIND("縣",J164)&gt;3,FIND("區",J164)-FIND("縣",J164),FIND("鄉",J164)-FIND("縣",J164)))
),
IFERROR(
MID(J164,FIND("市",J164)+1,IF(FIND("縣",J164)-FIND("市",J164)&gt;3,FIND("鄉",J164)-FIND("市",J164),FIND("縣",J164)-FIND("市",J164))),
MID(J164,FIND("縣",J164)+1,IF(FIND("市",J164)-FIND("縣",J164)&gt;3,FIND("鄉",J164)-FIND("縣",J164),FIND("市",J164)-FIND("縣",J164)))
)))</f>
        <v/>
      </c>
      <c r="W164" s="21">
        <f>IFERROR(MID(J164,IFERROR(FIND("鄉",J164),IFERROR(FIND("鎮",J164),FIND("區",J164)))+1,LEN(J164)),IFERROR(MID(J164,FIND("市",J164)+1,LEN(J164)),MID(J164,FIND("縣",J164)+1,LEN(J164))))</f>
        <v/>
      </c>
      <c r="X164" s="22">
        <f>VLOOKUP(U164&amp;V164,部門對應!$B:$I,8,FALSE)</f>
        <v/>
      </c>
      <c r="Y164" s="22">
        <f>VLOOKUP(V164,區域表!A:B,2,FALSE)</f>
        <v/>
      </c>
      <c r="Z164" s="118" t="inlineStr">
        <is>
          <t>學校</t>
        </is>
      </c>
      <c r="AB164" s="109">
        <f>VLOOKUP(B164,門市主檔!A:B,2,FALSE)</f>
        <v/>
      </c>
      <c r="AC164" s="109" t="inlineStr">
        <is>
          <t>學校</t>
        </is>
      </c>
    </row>
    <row r="165" ht="15" customHeight="1" s="140">
      <c r="A165" s="6" t="n">
        <v>164</v>
      </c>
      <c r="B165" s="6" t="inlineStr">
        <is>
          <t>L519</t>
        </is>
      </c>
      <c r="C165" s="17" t="inlineStr">
        <is>
          <t>車麗屋林口店</t>
        </is>
      </c>
      <c r="D165" s="6" t="inlineStr">
        <is>
          <t>FVC7</t>
        </is>
      </c>
      <c r="E165" s="6" t="inlineStr">
        <is>
          <t>北二</t>
        </is>
      </c>
      <c r="F165" s="6" t="inlineStr">
        <is>
          <t>北二四部</t>
        </is>
      </c>
      <c r="G165" s="6" t="inlineStr">
        <is>
          <t>IA</t>
        </is>
      </c>
      <c r="H165" s="105" t="inlineStr">
        <is>
          <t>黃婉婷</t>
        </is>
      </c>
      <c r="I165" s="17" t="inlineStr">
        <is>
          <t>(02)89787757</t>
        </is>
      </c>
      <c r="J165" s="18" t="inlineStr">
        <is>
          <t>新北市林口區文化三路一段394巷12號</t>
        </is>
      </c>
      <c r="U165" s="20">
        <f>IFERROR(LEFT(J165,FIND("縣",J165)),IFERROR(LEFT(J165,FIND("市",J165)),J165))</f>
        <v/>
      </c>
      <c r="V165" s="21">
        <f>IFERROR(
IFERROR(
IFERROR(
MID(J165,FIND("市",J165)+1,IF(FIND("區",J165)-FIND("市",J165)&gt;3,FIND("鄉",J165)-FIND("市",J165),FIND("區",J165)-FIND("市",J165))),
MID(J165,FIND("市",J165)+1,IF(FIND("鎮",J165)-FIND("市",J165)&gt;3,FIND("鄉",J165)-FIND("市",J165),FIND("鎮",J165)-FIND("市",J165)))
),
MID(J165,FIND("市",J165)+1,IF(FIND("鄉",J165)-FIND("市",J165)&gt;3,FIND("區",J165)-FIND("市",J165),FIND("鄉",J165)-FIND("市",J165)))
),
IFERROR(
IFERROR(
IFERROR(
MID(J165,FIND("縣",J165)+1,IF(FIND("區",J165)-FIND("縣",J165)&gt;3,FIND("鄉",J165)-FIND("縣",J165),FIND("區",J165)-FIND("縣",J165))),
MID(J165,FIND("縣",J165)+1,IF(FIND("鎮",J165)-FIND("縣",J165)&gt;3,FIND("鄉",J165)-FIND("縣",J165),FIND("鎮",J165)-FIND("縣",J165)))
),
MID(J165,FIND("縣",J165)+1,IF(FIND("鄉",J165)-FIND("縣",J165)&gt;3,FIND("區",J165)-FIND("縣",J165),FIND("鄉",J165)-FIND("縣",J165)))
),
IFERROR(
MID(J165,FIND("市",J165)+1,IF(FIND("縣",J165)-FIND("市",J165)&gt;3,FIND("鄉",J165)-FIND("市",J165),FIND("縣",J165)-FIND("市",J165))),
MID(J165,FIND("縣",J165)+1,IF(FIND("市",J165)-FIND("縣",J165)&gt;3,FIND("鄉",J165)-FIND("縣",J165),FIND("市",J165)-FIND("縣",J165)))
)))</f>
        <v/>
      </c>
      <c r="W165" s="21">
        <f>IFERROR(MID(J165,IFERROR(FIND("鄉",J165),IFERROR(FIND("鎮",J165),FIND("區",J165)))+1,LEN(J165)),IFERROR(MID(J165,FIND("市",J165)+1,LEN(J165)),MID(J165,FIND("縣",J165)+1,LEN(J165))))</f>
        <v/>
      </c>
      <c r="X165" s="22">
        <f>VLOOKUP(U165&amp;V165,部門對應!$B:$I,8,FALSE)</f>
        <v/>
      </c>
      <c r="Y165" s="22">
        <f>VLOOKUP(V165,區域表!A:B,2,FALSE)</f>
        <v/>
      </c>
      <c r="Z165" s="118">
        <f>IF(D165="FVC7", IF(COUNTIF(特殊門市清單!N:N, B165)=0, "FVC7", VLOOKUP(B165,特殊門市清單!N:T,7,FALSE)), IF(AA165="v","Peplink",""))</f>
        <v/>
      </c>
      <c r="AB165" s="109">
        <f>VLOOKUP(B165,門市主檔!A:B,2,FALSE)</f>
        <v/>
      </c>
      <c r="AC165" s="109" t="n"/>
    </row>
    <row r="166" ht="15" customHeight="1" s="140">
      <c r="A166" s="6" t="n">
        <v>165</v>
      </c>
      <c r="B166" s="6" t="inlineStr">
        <is>
          <t>L551</t>
        </is>
      </c>
      <c r="C166" s="17" t="inlineStr">
        <is>
          <t>林口顧家店</t>
        </is>
      </c>
      <c r="D166" s="6" t="inlineStr">
        <is>
          <t>FVC7</t>
        </is>
      </c>
      <c r="E166" s="6" t="inlineStr">
        <is>
          <t>北二</t>
        </is>
      </c>
      <c r="F166" s="6" t="inlineStr">
        <is>
          <t>北二四部</t>
        </is>
      </c>
      <c r="G166" s="6" t="inlineStr">
        <is>
          <t>IA</t>
        </is>
      </c>
      <c r="H166" s="105" t="inlineStr">
        <is>
          <t>黃婉婷</t>
        </is>
      </c>
      <c r="I166" s="17" t="inlineStr">
        <is>
          <t>(02)26096416</t>
        </is>
      </c>
      <c r="J166" s="18" t="inlineStr">
        <is>
          <t>新北市林口區麗園一街2巷1號地下層</t>
        </is>
      </c>
      <c r="U166" s="20">
        <f>IFERROR(LEFT(J166,FIND("縣",J166)),IFERROR(LEFT(J166,FIND("市",J166)),J166))</f>
        <v/>
      </c>
      <c r="V166" s="21">
        <f>IFERROR(
IFERROR(
IFERROR(
MID(J166,FIND("市",J166)+1,IF(FIND("區",J166)-FIND("市",J166)&gt;3,FIND("鄉",J166)-FIND("市",J166),FIND("區",J166)-FIND("市",J166))),
MID(J166,FIND("市",J166)+1,IF(FIND("鎮",J166)-FIND("市",J166)&gt;3,FIND("鄉",J166)-FIND("市",J166),FIND("鎮",J166)-FIND("市",J166)))
),
MID(J166,FIND("市",J166)+1,IF(FIND("鄉",J166)-FIND("市",J166)&gt;3,FIND("區",J166)-FIND("市",J166),FIND("鄉",J166)-FIND("市",J166)))
),
IFERROR(
IFERROR(
IFERROR(
MID(J166,FIND("縣",J166)+1,IF(FIND("區",J166)-FIND("縣",J166)&gt;3,FIND("鄉",J166)-FIND("縣",J166),FIND("區",J166)-FIND("縣",J166))),
MID(J166,FIND("縣",J166)+1,IF(FIND("鎮",J166)-FIND("縣",J166)&gt;3,FIND("鄉",J166)-FIND("縣",J166),FIND("鎮",J166)-FIND("縣",J166)))
),
MID(J166,FIND("縣",J166)+1,IF(FIND("鄉",J166)-FIND("縣",J166)&gt;3,FIND("區",J166)-FIND("縣",J166),FIND("鄉",J166)-FIND("縣",J166)))
),
IFERROR(
MID(J166,FIND("市",J166)+1,IF(FIND("縣",J166)-FIND("市",J166)&gt;3,FIND("鄉",J166)-FIND("市",J166),FIND("縣",J166)-FIND("市",J166))),
MID(J166,FIND("縣",J166)+1,IF(FIND("市",J166)-FIND("縣",J166)&gt;3,FIND("鄉",J166)-FIND("縣",J166),FIND("市",J166)-FIND("縣",J166)))
)))</f>
        <v/>
      </c>
      <c r="W166" s="21">
        <f>IFERROR(MID(J166,IFERROR(FIND("鄉",J166),IFERROR(FIND("鎮",J166),FIND("區",J166)))+1,LEN(J166)),IFERROR(MID(J166,FIND("市",J166)+1,LEN(J166)),MID(J166,FIND("縣",J166)+1,LEN(J166))))</f>
        <v/>
      </c>
      <c r="X166" s="22">
        <f>VLOOKUP(U166&amp;V166,部門對應!$B:$I,8,FALSE)</f>
        <v/>
      </c>
      <c r="Y166" s="22">
        <f>VLOOKUP(V166,區域表!A:B,2,FALSE)</f>
        <v/>
      </c>
      <c r="Z166" s="118">
        <f>IF(D166="FVC7", IF(COUNTIF(特殊門市清單!N:N, B166)=0, "FVC7", VLOOKUP(B166,特殊門市清單!N:T,7,FALSE)), IF(AA166="v","Peplink",""))</f>
        <v/>
      </c>
      <c r="AB166" s="109">
        <f>VLOOKUP(B166,門市主檔!A:B,2,FALSE)</f>
        <v/>
      </c>
      <c r="AC166" s="109" t="n"/>
    </row>
    <row r="167" ht="15" customHeight="1" s="140">
      <c r="A167" s="6" t="n">
        <v>166</v>
      </c>
      <c r="B167" s="6" t="n">
        <v>3878</v>
      </c>
      <c r="C167" s="17" t="inlineStr">
        <is>
          <t>林口清梅店</t>
        </is>
      </c>
      <c r="D167" s="6" t="inlineStr">
        <is>
          <t>FCB</t>
        </is>
      </c>
      <c r="E167" s="6" t="inlineStr">
        <is>
          <t>北二</t>
        </is>
      </c>
      <c r="F167" s="6" t="inlineStr">
        <is>
          <t>北二四部</t>
        </is>
      </c>
      <c r="G167" s="6" t="inlineStr">
        <is>
          <t>IC</t>
        </is>
      </c>
      <c r="H167" s="105" t="inlineStr">
        <is>
          <t>張倍瑄</t>
        </is>
      </c>
      <c r="I167" s="17" t="inlineStr">
        <is>
          <t>(02)26020741</t>
        </is>
      </c>
      <c r="J167" s="18" t="inlineStr">
        <is>
          <t>新北市林口區湖北里湖子48號之1壹樓部份</t>
        </is>
      </c>
      <c r="U167" s="20">
        <f>IFERROR(LEFT(J167,FIND("縣",J167)),IFERROR(LEFT(J167,FIND("市",J167)),J167))</f>
        <v/>
      </c>
      <c r="V167" s="21">
        <f>IFERROR(
IFERROR(
IFERROR(
MID(J167,FIND("市",J167)+1,IF(FIND("區",J167)-FIND("市",J167)&gt;3,FIND("鄉",J167)-FIND("市",J167),FIND("區",J167)-FIND("市",J167))),
MID(J167,FIND("市",J167)+1,IF(FIND("鎮",J167)-FIND("市",J167)&gt;3,FIND("鄉",J167)-FIND("市",J167),FIND("鎮",J167)-FIND("市",J167)))
),
MID(J167,FIND("市",J167)+1,IF(FIND("鄉",J167)-FIND("市",J167)&gt;3,FIND("區",J167)-FIND("市",J167),FIND("鄉",J167)-FIND("市",J167)))
),
IFERROR(
IFERROR(
IFERROR(
MID(J167,FIND("縣",J167)+1,IF(FIND("區",J167)-FIND("縣",J167)&gt;3,FIND("鄉",J167)-FIND("縣",J167),FIND("區",J167)-FIND("縣",J167))),
MID(J167,FIND("縣",J167)+1,IF(FIND("鎮",J167)-FIND("縣",J167)&gt;3,FIND("鄉",J167)-FIND("縣",J167),FIND("鎮",J167)-FIND("縣",J167)))
),
MID(J167,FIND("縣",J167)+1,IF(FIND("鄉",J167)-FIND("縣",J167)&gt;3,FIND("區",J167)-FIND("縣",J167),FIND("鄉",J167)-FIND("縣",J167)))
),
IFERROR(
MID(J167,FIND("市",J167)+1,IF(FIND("縣",J167)-FIND("市",J167)&gt;3,FIND("鄉",J167)-FIND("市",J167),FIND("縣",J167)-FIND("市",J167))),
MID(J167,FIND("縣",J167)+1,IF(FIND("市",J167)-FIND("縣",J167)&gt;3,FIND("鄉",J167)-FIND("縣",J167),FIND("市",J167)-FIND("縣",J167)))
)))</f>
        <v/>
      </c>
      <c r="W167" s="21">
        <f>IFERROR(MID(J167,IFERROR(FIND("鄉",J167),IFERROR(FIND("鎮",J167),FIND("區",J167)))+1,LEN(J167)),IFERROR(MID(J167,FIND("市",J167)+1,LEN(J167)),MID(J167,FIND("縣",J167)+1,LEN(J167))))</f>
        <v/>
      </c>
      <c r="X167" s="22">
        <f>VLOOKUP(U167&amp;V167,部門對應!$B:$I,8,FALSE)</f>
        <v/>
      </c>
      <c r="Y167" s="22">
        <f>VLOOKUP(V167,區域表!A:B,2,FALSE)</f>
        <v/>
      </c>
      <c r="Z167" s="118">
        <f>IF(D167="FVC7", IF(COUNTIF(特殊門市清單!N:N, B167)=0, "FVC7", VLOOKUP(B167,特殊門市清單!N:T,7,FALSE)), IF(AA167="v","Peplink",""))</f>
        <v/>
      </c>
      <c r="AB167" s="109">
        <f>VLOOKUP(B167,門市主檔!A:B,2,FALSE)</f>
        <v/>
      </c>
      <c r="AC167" s="109" t="n"/>
    </row>
    <row r="168" ht="15" customHeight="1" s="140">
      <c r="A168" s="6" t="n">
        <v>167</v>
      </c>
      <c r="B168" s="6" t="n">
        <v>4057</v>
      </c>
      <c r="C168" s="17" t="inlineStr">
        <is>
          <t>林口香澄店</t>
        </is>
      </c>
      <c r="D168" s="6" t="inlineStr">
        <is>
          <t>FCA</t>
        </is>
      </c>
      <c r="E168" s="6" t="inlineStr">
        <is>
          <t>北二</t>
        </is>
      </c>
      <c r="F168" s="6" t="inlineStr">
        <is>
          <t>北二四部</t>
        </is>
      </c>
      <c r="G168" s="6" t="inlineStr">
        <is>
          <t>IC</t>
        </is>
      </c>
      <c r="H168" s="105" t="inlineStr">
        <is>
          <t>張倍瑄</t>
        </is>
      </c>
      <c r="I168" s="17" t="inlineStr">
        <is>
          <t>(02)89783364</t>
        </is>
      </c>
      <c r="J168" s="18" t="inlineStr">
        <is>
          <t>新北市林口區文化三路一段613、615號1樓全部</t>
        </is>
      </c>
      <c r="U168" s="20">
        <f>IFERROR(LEFT(J168,FIND("縣",J168)),IFERROR(LEFT(J168,FIND("市",J168)),J168))</f>
        <v/>
      </c>
      <c r="V168" s="21">
        <f>IFERROR(
IFERROR(
IFERROR(
MID(J168,FIND("市",J168)+1,IF(FIND("區",J168)-FIND("市",J168)&gt;3,FIND("鄉",J168)-FIND("市",J168),FIND("區",J168)-FIND("市",J168))),
MID(J168,FIND("市",J168)+1,IF(FIND("鎮",J168)-FIND("市",J168)&gt;3,FIND("鄉",J168)-FIND("市",J168),FIND("鎮",J168)-FIND("市",J168)))
),
MID(J168,FIND("市",J168)+1,IF(FIND("鄉",J168)-FIND("市",J168)&gt;3,FIND("區",J168)-FIND("市",J168),FIND("鄉",J168)-FIND("市",J168)))
),
IFERROR(
IFERROR(
IFERROR(
MID(J168,FIND("縣",J168)+1,IF(FIND("區",J168)-FIND("縣",J168)&gt;3,FIND("鄉",J168)-FIND("縣",J168),FIND("區",J168)-FIND("縣",J168))),
MID(J168,FIND("縣",J168)+1,IF(FIND("鎮",J168)-FIND("縣",J168)&gt;3,FIND("鄉",J168)-FIND("縣",J168),FIND("鎮",J168)-FIND("縣",J168)))
),
MID(J168,FIND("縣",J168)+1,IF(FIND("鄉",J168)-FIND("縣",J168)&gt;3,FIND("區",J168)-FIND("縣",J168),FIND("鄉",J168)-FIND("縣",J168)))
),
IFERROR(
MID(J168,FIND("市",J168)+1,IF(FIND("縣",J168)-FIND("市",J168)&gt;3,FIND("鄉",J168)-FIND("市",J168),FIND("縣",J168)-FIND("市",J168))),
MID(J168,FIND("縣",J168)+1,IF(FIND("市",J168)-FIND("縣",J168)&gt;3,FIND("鄉",J168)-FIND("縣",J168),FIND("市",J168)-FIND("縣",J168)))
)))</f>
        <v/>
      </c>
      <c r="W168" s="21">
        <f>IFERROR(MID(J168,IFERROR(FIND("鄉",J168),IFERROR(FIND("鎮",J168),FIND("區",J168)))+1,LEN(J168)),IFERROR(MID(J168,FIND("市",J168)+1,LEN(J168)),MID(J168,FIND("縣",J168)+1,LEN(J168))))</f>
        <v/>
      </c>
      <c r="X168" s="22">
        <f>VLOOKUP(U168&amp;V168,部門對應!$B:$I,8,FALSE)</f>
        <v/>
      </c>
      <c r="Y168" s="22">
        <f>VLOOKUP(V168,區域表!A:B,2,FALSE)</f>
        <v/>
      </c>
      <c r="Z168" s="118">
        <f>IF(D168="FVC7", IF(COUNTIF(特殊門市清單!N:N, B168)=0, "FVC7", VLOOKUP(B168,特殊門市清單!N:T,7,FALSE)), IF(AA168="v","Peplink",""))</f>
        <v/>
      </c>
      <c r="AB168" s="109">
        <f>VLOOKUP(B168,門市主檔!A:B,2,FALSE)</f>
        <v/>
      </c>
      <c r="AC168" s="109" t="n"/>
    </row>
    <row r="169" ht="15" customHeight="1" s="140">
      <c r="A169" s="6" t="n">
        <v>168</v>
      </c>
      <c r="B169" s="6" t="n">
        <v>4154</v>
      </c>
      <c r="C169" s="17" t="inlineStr">
        <is>
          <t>林口麗園店</t>
        </is>
      </c>
      <c r="D169" s="6" t="inlineStr">
        <is>
          <t>RC</t>
        </is>
      </c>
      <c r="E169" s="6" t="inlineStr">
        <is>
          <t>北二</t>
        </is>
      </c>
      <c r="F169" s="6" t="inlineStr">
        <is>
          <t>北二四部</t>
        </is>
      </c>
      <c r="G169" s="6" t="inlineStr">
        <is>
          <t>IC</t>
        </is>
      </c>
      <c r="H169" s="105" t="inlineStr">
        <is>
          <t>張倍瑄</t>
        </is>
      </c>
      <c r="I169" s="17" t="inlineStr">
        <is>
          <t>(02)89786749</t>
        </is>
      </c>
      <c r="J169" s="18" t="inlineStr">
        <is>
          <t>新北市林口區文化一路一段52號1樓部份</t>
        </is>
      </c>
      <c r="U169" s="20">
        <f>IFERROR(LEFT(J169,FIND("縣",J169)),IFERROR(LEFT(J169,FIND("市",J169)),J169))</f>
        <v/>
      </c>
      <c r="V169" s="21">
        <f>IFERROR(
IFERROR(
IFERROR(
MID(J169,FIND("市",J169)+1,IF(FIND("區",J169)-FIND("市",J169)&gt;3,FIND("鄉",J169)-FIND("市",J169),FIND("區",J169)-FIND("市",J169))),
MID(J169,FIND("市",J169)+1,IF(FIND("鎮",J169)-FIND("市",J169)&gt;3,FIND("鄉",J169)-FIND("市",J169),FIND("鎮",J169)-FIND("市",J169)))
),
MID(J169,FIND("市",J169)+1,IF(FIND("鄉",J169)-FIND("市",J169)&gt;3,FIND("區",J169)-FIND("市",J169),FIND("鄉",J169)-FIND("市",J169)))
),
IFERROR(
IFERROR(
IFERROR(
MID(J169,FIND("縣",J169)+1,IF(FIND("區",J169)-FIND("縣",J169)&gt;3,FIND("鄉",J169)-FIND("縣",J169),FIND("區",J169)-FIND("縣",J169))),
MID(J169,FIND("縣",J169)+1,IF(FIND("鎮",J169)-FIND("縣",J169)&gt;3,FIND("鄉",J169)-FIND("縣",J169),FIND("鎮",J169)-FIND("縣",J169)))
),
MID(J169,FIND("縣",J169)+1,IF(FIND("鄉",J169)-FIND("縣",J169)&gt;3,FIND("區",J169)-FIND("縣",J169),FIND("鄉",J169)-FIND("縣",J169)))
),
IFERROR(
MID(J169,FIND("市",J169)+1,IF(FIND("縣",J169)-FIND("市",J169)&gt;3,FIND("鄉",J169)-FIND("市",J169),FIND("縣",J169)-FIND("市",J169))),
MID(J169,FIND("縣",J169)+1,IF(FIND("市",J169)-FIND("縣",J169)&gt;3,FIND("鄉",J169)-FIND("縣",J169),FIND("市",J169)-FIND("縣",J169)))
)))</f>
        <v/>
      </c>
      <c r="W169" s="21">
        <f>IFERROR(MID(J169,IFERROR(FIND("鄉",J169),IFERROR(FIND("鎮",J169),FIND("區",J169)))+1,LEN(J169)),IFERROR(MID(J169,FIND("市",J169)+1,LEN(J169)),MID(J169,FIND("縣",J169)+1,LEN(J169))))</f>
        <v/>
      </c>
      <c r="X169" s="22">
        <f>VLOOKUP(U169&amp;V169,部門對應!$B:$I,8,FALSE)</f>
        <v/>
      </c>
      <c r="Y169" s="22">
        <f>VLOOKUP(V169,區域表!A:B,2,FALSE)</f>
        <v/>
      </c>
      <c r="Z169" s="118">
        <f>IF(D169="FVC7", IF(COUNTIF(特殊門市清單!N:N, B169)=0, "FVC7", VLOOKUP(B169,特殊門市清單!N:T,7,FALSE)), IF(AA169="v","Peplink",""))</f>
        <v/>
      </c>
      <c r="AB169" s="109">
        <f>VLOOKUP(B169,門市主檔!A:B,2,FALSE)</f>
        <v/>
      </c>
      <c r="AC169" s="109" t="n"/>
    </row>
    <row r="170" ht="15" customHeight="1" s="140">
      <c r="A170" s="6" t="n">
        <v>169</v>
      </c>
      <c r="B170" s="6" t="n">
        <v>4282</v>
      </c>
      <c r="C170" s="17" t="inlineStr">
        <is>
          <t>林口建林店</t>
        </is>
      </c>
      <c r="D170" s="6" t="inlineStr">
        <is>
          <t>FCB</t>
        </is>
      </c>
      <c r="E170" s="6" t="inlineStr">
        <is>
          <t>北二</t>
        </is>
      </c>
      <c r="F170" s="6" t="inlineStr">
        <is>
          <t>北二四部</t>
        </is>
      </c>
      <c r="G170" s="6" t="inlineStr">
        <is>
          <t>IC</t>
        </is>
      </c>
      <c r="H170" s="105" t="inlineStr">
        <is>
          <t>張倍瑄</t>
        </is>
      </c>
      <c r="I170" s="17" t="inlineStr">
        <is>
          <t>(02)89781854</t>
        </is>
      </c>
      <c r="J170" s="18" t="inlineStr">
        <is>
          <t>新北市林口區文化北路一段258號一樓</t>
        </is>
      </c>
      <c r="U170" s="20">
        <f>IFERROR(LEFT(J170,FIND("縣",J170)),IFERROR(LEFT(J170,FIND("市",J170)),J170))</f>
        <v/>
      </c>
      <c r="V170" s="21">
        <f>IFERROR(
IFERROR(
IFERROR(
MID(J170,FIND("市",J170)+1,IF(FIND("區",J170)-FIND("市",J170)&gt;3,FIND("鄉",J170)-FIND("市",J170),FIND("區",J170)-FIND("市",J170))),
MID(J170,FIND("市",J170)+1,IF(FIND("鎮",J170)-FIND("市",J170)&gt;3,FIND("鄉",J170)-FIND("市",J170),FIND("鎮",J170)-FIND("市",J170)))
),
MID(J170,FIND("市",J170)+1,IF(FIND("鄉",J170)-FIND("市",J170)&gt;3,FIND("區",J170)-FIND("市",J170),FIND("鄉",J170)-FIND("市",J170)))
),
IFERROR(
IFERROR(
IFERROR(
MID(J170,FIND("縣",J170)+1,IF(FIND("區",J170)-FIND("縣",J170)&gt;3,FIND("鄉",J170)-FIND("縣",J170),FIND("區",J170)-FIND("縣",J170))),
MID(J170,FIND("縣",J170)+1,IF(FIND("鎮",J170)-FIND("縣",J170)&gt;3,FIND("鄉",J170)-FIND("縣",J170),FIND("鎮",J170)-FIND("縣",J170)))
),
MID(J170,FIND("縣",J170)+1,IF(FIND("鄉",J170)-FIND("縣",J170)&gt;3,FIND("區",J170)-FIND("縣",J170),FIND("鄉",J170)-FIND("縣",J170)))
),
IFERROR(
MID(J170,FIND("市",J170)+1,IF(FIND("縣",J170)-FIND("市",J170)&gt;3,FIND("鄉",J170)-FIND("市",J170),FIND("縣",J170)-FIND("市",J170))),
MID(J170,FIND("縣",J170)+1,IF(FIND("市",J170)-FIND("縣",J170)&gt;3,FIND("鄉",J170)-FIND("縣",J170),FIND("市",J170)-FIND("縣",J170)))
)))</f>
        <v/>
      </c>
      <c r="W170" s="21">
        <f>IFERROR(MID(J170,IFERROR(FIND("鄉",J170),IFERROR(FIND("鎮",J170),FIND("區",J170)))+1,LEN(J170)),IFERROR(MID(J170,FIND("市",J170)+1,LEN(J170)),MID(J170,FIND("縣",J170)+1,LEN(J170))))</f>
        <v/>
      </c>
      <c r="X170" s="22">
        <f>VLOOKUP(U170&amp;V170,部門對應!$B:$I,8,FALSE)</f>
        <v/>
      </c>
      <c r="Y170" s="22">
        <f>VLOOKUP(V170,區域表!A:B,2,FALSE)</f>
        <v/>
      </c>
      <c r="Z170" s="118">
        <f>IF(D170="FVC7", IF(COUNTIF(特殊門市清單!N:N, B170)=0, "FVC7", VLOOKUP(B170,特殊門市清單!N:T,7,FALSE)), IF(AA170="v","Peplink",""))</f>
        <v/>
      </c>
      <c r="AB170" s="109">
        <f>VLOOKUP(B170,門市主檔!A:B,2,FALSE)</f>
        <v/>
      </c>
      <c r="AC170" s="109" t="n"/>
    </row>
    <row r="171" ht="15" customHeight="1" s="140">
      <c r="A171" s="6" t="n">
        <v>170</v>
      </c>
      <c r="B171" s="6" t="n">
        <v>4326</v>
      </c>
      <c r="C171" s="17" t="inlineStr">
        <is>
          <t>林口建安店</t>
        </is>
      </c>
      <c r="D171" s="6" t="inlineStr">
        <is>
          <t>FCB</t>
        </is>
      </c>
      <c r="E171" s="6" t="inlineStr">
        <is>
          <t>北二</t>
        </is>
      </c>
      <c r="F171" s="6" t="inlineStr">
        <is>
          <t>北二四部</t>
        </is>
      </c>
      <c r="G171" s="6" t="inlineStr">
        <is>
          <t>IC</t>
        </is>
      </c>
      <c r="H171" s="105" t="inlineStr">
        <is>
          <t>張倍瑄</t>
        </is>
      </c>
      <c r="I171" s="17" t="inlineStr">
        <is>
          <t>(02)89781884</t>
        </is>
      </c>
      <c r="J171" s="18" t="inlineStr">
        <is>
          <t>新北市林口區忠孝路1號1樓</t>
        </is>
      </c>
      <c r="U171" s="20">
        <f>IFERROR(LEFT(J171,FIND("縣",J171)),IFERROR(LEFT(J171,FIND("市",J171)),J171))</f>
        <v/>
      </c>
      <c r="V171" s="21">
        <f>IFERROR(
IFERROR(
IFERROR(
MID(J171,FIND("市",J171)+1,IF(FIND("區",J171)-FIND("市",J171)&gt;3,FIND("鄉",J171)-FIND("市",J171),FIND("區",J171)-FIND("市",J171))),
MID(J171,FIND("市",J171)+1,IF(FIND("鎮",J171)-FIND("市",J171)&gt;3,FIND("鄉",J171)-FIND("市",J171),FIND("鎮",J171)-FIND("市",J171)))
),
MID(J171,FIND("市",J171)+1,IF(FIND("鄉",J171)-FIND("市",J171)&gt;3,FIND("區",J171)-FIND("市",J171),FIND("鄉",J171)-FIND("市",J171)))
),
IFERROR(
IFERROR(
IFERROR(
MID(J171,FIND("縣",J171)+1,IF(FIND("區",J171)-FIND("縣",J171)&gt;3,FIND("鄉",J171)-FIND("縣",J171),FIND("區",J171)-FIND("縣",J171))),
MID(J171,FIND("縣",J171)+1,IF(FIND("鎮",J171)-FIND("縣",J171)&gt;3,FIND("鄉",J171)-FIND("縣",J171),FIND("鎮",J171)-FIND("縣",J171)))
),
MID(J171,FIND("縣",J171)+1,IF(FIND("鄉",J171)-FIND("縣",J171)&gt;3,FIND("區",J171)-FIND("縣",J171),FIND("鄉",J171)-FIND("縣",J171)))
),
IFERROR(
MID(J171,FIND("市",J171)+1,IF(FIND("縣",J171)-FIND("市",J171)&gt;3,FIND("鄉",J171)-FIND("市",J171),FIND("縣",J171)-FIND("市",J171))),
MID(J171,FIND("縣",J171)+1,IF(FIND("市",J171)-FIND("縣",J171)&gt;3,FIND("鄉",J171)-FIND("縣",J171),FIND("市",J171)-FIND("縣",J171)))
)))</f>
        <v/>
      </c>
      <c r="W171" s="21">
        <f>IFERROR(MID(J171,IFERROR(FIND("鄉",J171),IFERROR(FIND("鎮",J171),FIND("區",J171)))+1,LEN(J171)),IFERROR(MID(J171,FIND("市",J171)+1,LEN(J171)),MID(J171,FIND("縣",J171)+1,LEN(J171))))</f>
        <v/>
      </c>
      <c r="X171" s="22">
        <f>VLOOKUP(U171&amp;V171,部門對應!$B:$I,8,FALSE)</f>
        <v/>
      </c>
      <c r="Y171" s="22">
        <f>VLOOKUP(V171,區域表!A:B,2,FALSE)</f>
        <v/>
      </c>
      <c r="Z171" s="118">
        <f>IF(D171="FVC7", IF(COUNTIF(特殊門市清單!N:N, B171)=0, "FVC7", VLOOKUP(B171,特殊門市清單!N:T,7,FALSE)), IF(AA171="v","Peplink",""))</f>
        <v/>
      </c>
      <c r="AB171" s="109">
        <f>VLOOKUP(B171,門市主檔!A:B,2,FALSE)</f>
        <v/>
      </c>
      <c r="AC171" s="109" t="n"/>
    </row>
    <row r="172" ht="15" customHeight="1" s="140">
      <c r="A172" s="6" t="n">
        <v>171</v>
      </c>
      <c r="B172" s="6" t="n">
        <v>4483</v>
      </c>
      <c r="C172" s="17" t="inlineStr">
        <is>
          <t>林口築夢店</t>
        </is>
      </c>
      <c r="D172" s="6" t="inlineStr">
        <is>
          <t>FCB</t>
        </is>
      </c>
      <c r="E172" s="6" t="inlineStr">
        <is>
          <t>北二</t>
        </is>
      </c>
      <c r="F172" s="6" t="inlineStr">
        <is>
          <t>北二四部</t>
        </is>
      </c>
      <c r="G172" s="6" t="inlineStr">
        <is>
          <t>IC</t>
        </is>
      </c>
      <c r="H172" s="105" t="inlineStr">
        <is>
          <t>張倍瑄</t>
        </is>
      </c>
      <c r="I172" s="17" t="inlineStr">
        <is>
          <t>(02)89787068</t>
        </is>
      </c>
      <c r="J172" s="18" t="inlineStr">
        <is>
          <t>新北市林口區仁愛路一段619號</t>
        </is>
      </c>
      <c r="U172" s="20">
        <f>IFERROR(LEFT(J172,FIND("縣",J172)),IFERROR(LEFT(J172,FIND("市",J172)),J172))</f>
        <v/>
      </c>
      <c r="V172" s="21">
        <f>IFERROR(
IFERROR(
IFERROR(
MID(J172,FIND("市",J172)+1,IF(FIND("區",J172)-FIND("市",J172)&gt;3,FIND("鄉",J172)-FIND("市",J172),FIND("區",J172)-FIND("市",J172))),
MID(J172,FIND("市",J172)+1,IF(FIND("鎮",J172)-FIND("市",J172)&gt;3,FIND("鄉",J172)-FIND("市",J172),FIND("鎮",J172)-FIND("市",J172)))
),
MID(J172,FIND("市",J172)+1,IF(FIND("鄉",J172)-FIND("市",J172)&gt;3,FIND("區",J172)-FIND("市",J172),FIND("鄉",J172)-FIND("市",J172)))
),
IFERROR(
IFERROR(
IFERROR(
MID(J172,FIND("縣",J172)+1,IF(FIND("區",J172)-FIND("縣",J172)&gt;3,FIND("鄉",J172)-FIND("縣",J172),FIND("區",J172)-FIND("縣",J172))),
MID(J172,FIND("縣",J172)+1,IF(FIND("鎮",J172)-FIND("縣",J172)&gt;3,FIND("鄉",J172)-FIND("縣",J172),FIND("鎮",J172)-FIND("縣",J172)))
),
MID(J172,FIND("縣",J172)+1,IF(FIND("鄉",J172)-FIND("縣",J172)&gt;3,FIND("區",J172)-FIND("縣",J172),FIND("鄉",J172)-FIND("縣",J172)))
),
IFERROR(
MID(J172,FIND("市",J172)+1,IF(FIND("縣",J172)-FIND("市",J172)&gt;3,FIND("鄉",J172)-FIND("市",J172),FIND("縣",J172)-FIND("市",J172))),
MID(J172,FIND("縣",J172)+1,IF(FIND("市",J172)-FIND("縣",J172)&gt;3,FIND("鄉",J172)-FIND("縣",J172),FIND("市",J172)-FIND("縣",J172)))
)))</f>
        <v/>
      </c>
      <c r="W172" s="21">
        <f>IFERROR(MID(J172,IFERROR(FIND("鄉",J172),IFERROR(FIND("鎮",J172),FIND("區",J172)))+1,LEN(J172)),IFERROR(MID(J172,FIND("市",J172)+1,LEN(J172)),MID(J172,FIND("縣",J172)+1,LEN(J172))))</f>
        <v/>
      </c>
      <c r="X172" s="22">
        <f>VLOOKUP(U172&amp;V172,部門對應!$B:$I,8,FALSE)</f>
        <v/>
      </c>
      <c r="Y172" s="22">
        <f>VLOOKUP(V172,區域表!A:B,2,FALSE)</f>
        <v/>
      </c>
      <c r="Z172" s="118">
        <f>IF(D172="FVC7", IF(COUNTIF(特殊門市清單!N:N, B172)=0, "FVC7", VLOOKUP(B172,特殊門市清單!N:T,7,FALSE)), IF(AA172="v","Peplink",""))</f>
        <v/>
      </c>
      <c r="AB172" s="109">
        <f>VLOOKUP(B172,門市主檔!A:B,2,FALSE)</f>
        <v/>
      </c>
      <c r="AC172" s="109" t="n"/>
    </row>
    <row r="173" ht="15" customHeight="1" s="140">
      <c r="A173" s="6" t="n">
        <v>172</v>
      </c>
      <c r="B173" s="6" t="n">
        <v>4514</v>
      </c>
      <c r="C173" s="17" t="inlineStr">
        <is>
          <t>林口老師店</t>
        </is>
      </c>
      <c r="D173" s="6" t="inlineStr">
        <is>
          <t>FCA</t>
        </is>
      </c>
      <c r="E173" s="6" t="inlineStr">
        <is>
          <t>北二</t>
        </is>
      </c>
      <c r="F173" s="6" t="inlineStr">
        <is>
          <t>北二四部</t>
        </is>
      </c>
      <c r="G173" s="6" t="inlineStr">
        <is>
          <t>IC</t>
        </is>
      </c>
      <c r="H173" s="105" t="inlineStr">
        <is>
          <t>張倍瑄</t>
        </is>
      </c>
      <c r="I173" s="17" t="inlineStr">
        <is>
          <t>(02)89794979</t>
        </is>
      </c>
      <c r="J173" s="18" t="inlineStr">
        <is>
          <t>新北市林口區自強二街8、10號</t>
        </is>
      </c>
      <c r="U173" s="20">
        <f>IFERROR(LEFT(J173,FIND("縣",J173)),IFERROR(LEFT(J173,FIND("市",J173)),J173))</f>
        <v/>
      </c>
      <c r="V173" s="21">
        <f>IFERROR(
IFERROR(
IFERROR(
MID(J173,FIND("市",J173)+1,IF(FIND("區",J173)-FIND("市",J173)&gt;3,FIND("鄉",J173)-FIND("市",J173),FIND("區",J173)-FIND("市",J173))),
MID(J173,FIND("市",J173)+1,IF(FIND("鎮",J173)-FIND("市",J173)&gt;3,FIND("鄉",J173)-FIND("市",J173),FIND("鎮",J173)-FIND("市",J173)))
),
MID(J173,FIND("市",J173)+1,IF(FIND("鄉",J173)-FIND("市",J173)&gt;3,FIND("區",J173)-FIND("市",J173),FIND("鄉",J173)-FIND("市",J173)))
),
IFERROR(
IFERROR(
IFERROR(
MID(J173,FIND("縣",J173)+1,IF(FIND("區",J173)-FIND("縣",J173)&gt;3,FIND("鄉",J173)-FIND("縣",J173),FIND("區",J173)-FIND("縣",J173))),
MID(J173,FIND("縣",J173)+1,IF(FIND("鎮",J173)-FIND("縣",J173)&gt;3,FIND("鄉",J173)-FIND("縣",J173),FIND("鎮",J173)-FIND("縣",J173)))
),
MID(J173,FIND("縣",J173)+1,IF(FIND("鄉",J173)-FIND("縣",J173)&gt;3,FIND("區",J173)-FIND("縣",J173),FIND("鄉",J173)-FIND("縣",J173)))
),
IFERROR(
MID(J173,FIND("市",J173)+1,IF(FIND("縣",J173)-FIND("市",J173)&gt;3,FIND("鄉",J173)-FIND("市",J173),FIND("縣",J173)-FIND("市",J173))),
MID(J173,FIND("縣",J173)+1,IF(FIND("市",J173)-FIND("縣",J173)&gt;3,FIND("鄉",J173)-FIND("縣",J173),FIND("市",J173)-FIND("縣",J173)))
)))</f>
        <v/>
      </c>
      <c r="W173" s="21">
        <f>IFERROR(MID(J173,IFERROR(FIND("鄉",J173),IFERROR(FIND("鎮",J173),FIND("區",J173)))+1,LEN(J173)),IFERROR(MID(J173,FIND("市",J173)+1,LEN(J173)),MID(J173,FIND("縣",J173)+1,LEN(J173))))</f>
        <v/>
      </c>
      <c r="X173" s="22">
        <f>VLOOKUP(U173&amp;V173,部門對應!$B:$I,8,FALSE)</f>
        <v/>
      </c>
      <c r="Y173" s="22">
        <f>VLOOKUP(V173,區域表!A:B,2,FALSE)</f>
        <v/>
      </c>
      <c r="Z173" s="118">
        <f>IF(D173="FVC7", IF(COUNTIF(特殊門市清單!N:N, B173)=0, "FVC7", VLOOKUP(B173,特殊門市清單!N:T,7,FALSE)), IF(AA173="v","Peplink",""))</f>
        <v/>
      </c>
      <c r="AB173" s="109">
        <f>VLOOKUP(B173,門市主檔!A:B,2,FALSE)</f>
        <v/>
      </c>
      <c r="AC173" s="109" t="n"/>
    </row>
    <row r="174" ht="15" customHeight="1" s="140">
      <c r="A174" s="6" t="n">
        <v>173</v>
      </c>
      <c r="B174" s="6" t="n">
        <v>4538</v>
      </c>
      <c r="C174" s="17" t="inlineStr">
        <is>
          <t>林口童樂店</t>
        </is>
      </c>
      <c r="D174" s="6" t="inlineStr">
        <is>
          <t>FCB</t>
        </is>
      </c>
      <c r="E174" s="6" t="inlineStr">
        <is>
          <t>北二</t>
        </is>
      </c>
      <c r="F174" s="6" t="inlineStr">
        <is>
          <t>北二四部</t>
        </is>
      </c>
      <c r="G174" s="6" t="inlineStr">
        <is>
          <t>IC</t>
        </is>
      </c>
      <c r="H174" s="105" t="inlineStr">
        <is>
          <t>張倍瑄</t>
        </is>
      </c>
      <c r="I174" s="17" t="inlineStr">
        <is>
          <t>(02)89781694</t>
        </is>
      </c>
      <c r="J174" s="18" t="inlineStr">
        <is>
          <t>新北市林口區仁愛路二段492-1號、492-2號</t>
        </is>
      </c>
      <c r="U174" s="20">
        <f>IFERROR(LEFT(J174,FIND("縣",J174)),IFERROR(LEFT(J174,FIND("市",J174)),J174))</f>
        <v/>
      </c>
      <c r="V174" s="21">
        <f>IFERROR(
IFERROR(
IFERROR(
MID(J174,FIND("市",J174)+1,IF(FIND("區",J174)-FIND("市",J174)&gt;3,FIND("鄉",J174)-FIND("市",J174),FIND("區",J174)-FIND("市",J174))),
MID(J174,FIND("市",J174)+1,IF(FIND("鎮",J174)-FIND("市",J174)&gt;3,FIND("鄉",J174)-FIND("市",J174),FIND("鎮",J174)-FIND("市",J174)))
),
MID(J174,FIND("市",J174)+1,IF(FIND("鄉",J174)-FIND("市",J174)&gt;3,FIND("區",J174)-FIND("市",J174),FIND("鄉",J174)-FIND("市",J174)))
),
IFERROR(
IFERROR(
IFERROR(
MID(J174,FIND("縣",J174)+1,IF(FIND("區",J174)-FIND("縣",J174)&gt;3,FIND("鄉",J174)-FIND("縣",J174),FIND("區",J174)-FIND("縣",J174))),
MID(J174,FIND("縣",J174)+1,IF(FIND("鎮",J174)-FIND("縣",J174)&gt;3,FIND("鄉",J174)-FIND("縣",J174),FIND("鎮",J174)-FIND("縣",J174)))
),
MID(J174,FIND("縣",J174)+1,IF(FIND("鄉",J174)-FIND("縣",J174)&gt;3,FIND("區",J174)-FIND("縣",J174),FIND("鄉",J174)-FIND("縣",J174)))
),
IFERROR(
MID(J174,FIND("市",J174)+1,IF(FIND("縣",J174)-FIND("市",J174)&gt;3,FIND("鄉",J174)-FIND("市",J174),FIND("縣",J174)-FIND("市",J174))),
MID(J174,FIND("縣",J174)+1,IF(FIND("市",J174)-FIND("縣",J174)&gt;3,FIND("鄉",J174)-FIND("縣",J174),FIND("市",J174)-FIND("縣",J174)))
)))</f>
        <v/>
      </c>
      <c r="W174" s="21">
        <f>IFERROR(MID(J174,IFERROR(FIND("鄉",J174),IFERROR(FIND("鎮",J174),FIND("區",J174)))+1,LEN(J174)),IFERROR(MID(J174,FIND("市",J174)+1,LEN(J174)),MID(J174,FIND("縣",J174)+1,LEN(J174))))</f>
        <v/>
      </c>
      <c r="X174" s="22">
        <f>VLOOKUP(U174&amp;V174,部門對應!$B:$I,8,FALSE)</f>
        <v/>
      </c>
      <c r="Y174" s="22">
        <f>VLOOKUP(V174,區域表!A:B,2,FALSE)</f>
        <v/>
      </c>
      <c r="Z174" s="118">
        <f>IF(D174="FVC7", IF(COUNTIF(特殊門市清單!N:N, B174)=0, "FVC7", VLOOKUP(B174,特殊門市清單!N:T,7,FALSE)), IF(AA174="v","Peplink",""))</f>
        <v/>
      </c>
      <c r="AB174" s="109">
        <f>VLOOKUP(B174,門市主檔!A:B,2,FALSE)</f>
        <v/>
      </c>
      <c r="AC174" s="109" t="n"/>
    </row>
    <row r="175" ht="15" customHeight="1" s="140">
      <c r="A175" s="6" t="n">
        <v>174</v>
      </c>
      <c r="B175" s="6" t="n">
        <v>4834</v>
      </c>
      <c r="C175" s="17" t="inlineStr">
        <is>
          <t>林口大千苑店</t>
        </is>
      </c>
      <c r="D175" s="6" t="inlineStr">
        <is>
          <t>FCA</t>
        </is>
      </c>
      <c r="E175" s="6" t="inlineStr">
        <is>
          <t>北二</t>
        </is>
      </c>
      <c r="F175" s="6" t="inlineStr">
        <is>
          <t>北二四部</t>
        </is>
      </c>
      <c r="G175" s="6" t="inlineStr">
        <is>
          <t>IC</t>
        </is>
      </c>
      <c r="H175" s="105" t="inlineStr">
        <is>
          <t>張倍瑄</t>
        </is>
      </c>
      <c r="I175" s="17" t="inlineStr">
        <is>
          <t>(02)26088428</t>
        </is>
      </c>
      <c r="J175" s="18" t="inlineStr">
        <is>
          <t>新北市林口區文化三路一段39巷297號1、2樓</t>
        </is>
      </c>
      <c r="U175" s="20">
        <f>IFERROR(LEFT(J175,FIND("縣",J175)),IFERROR(LEFT(J175,FIND("市",J175)),J175))</f>
        <v/>
      </c>
      <c r="V175" s="21">
        <f>IFERROR(
IFERROR(
IFERROR(
MID(J175,FIND("市",J175)+1,IF(FIND("區",J175)-FIND("市",J175)&gt;3,FIND("鄉",J175)-FIND("市",J175),FIND("區",J175)-FIND("市",J175))),
MID(J175,FIND("市",J175)+1,IF(FIND("鎮",J175)-FIND("市",J175)&gt;3,FIND("鄉",J175)-FIND("市",J175),FIND("鎮",J175)-FIND("市",J175)))
),
MID(J175,FIND("市",J175)+1,IF(FIND("鄉",J175)-FIND("市",J175)&gt;3,FIND("區",J175)-FIND("市",J175),FIND("鄉",J175)-FIND("市",J175)))
),
IFERROR(
IFERROR(
IFERROR(
MID(J175,FIND("縣",J175)+1,IF(FIND("區",J175)-FIND("縣",J175)&gt;3,FIND("鄉",J175)-FIND("縣",J175),FIND("區",J175)-FIND("縣",J175))),
MID(J175,FIND("縣",J175)+1,IF(FIND("鎮",J175)-FIND("縣",J175)&gt;3,FIND("鄉",J175)-FIND("縣",J175),FIND("鎮",J175)-FIND("縣",J175)))
),
MID(J175,FIND("縣",J175)+1,IF(FIND("鄉",J175)-FIND("縣",J175)&gt;3,FIND("區",J175)-FIND("縣",J175),FIND("鄉",J175)-FIND("縣",J175)))
),
IFERROR(
MID(J175,FIND("市",J175)+1,IF(FIND("縣",J175)-FIND("市",J175)&gt;3,FIND("鄉",J175)-FIND("市",J175),FIND("縣",J175)-FIND("市",J175))),
MID(J175,FIND("縣",J175)+1,IF(FIND("市",J175)-FIND("縣",J175)&gt;3,FIND("鄉",J175)-FIND("縣",J175),FIND("市",J175)-FIND("縣",J175)))
)))</f>
        <v/>
      </c>
      <c r="W175" s="21">
        <f>IFERROR(MID(J175,IFERROR(FIND("鄉",J175),IFERROR(FIND("鎮",J175),FIND("區",J175)))+1,LEN(J175)),IFERROR(MID(J175,FIND("市",J175)+1,LEN(J175)),MID(J175,FIND("縣",J175)+1,LEN(J175))))</f>
        <v/>
      </c>
      <c r="X175" s="22">
        <f>VLOOKUP(U175&amp;V175,部門對應!$B:$I,8,FALSE)</f>
        <v/>
      </c>
      <c r="Y175" s="22">
        <f>VLOOKUP(V175,區域表!A:B,2,FALSE)</f>
        <v/>
      </c>
      <c r="Z175" s="118">
        <f>IF(D175="FVC7", IF(COUNTIF(特殊門市清單!N:N, B175)=0, "FVC7", VLOOKUP(B175,特殊門市清單!N:T,7,FALSE)), IF(AA175="v","Peplink",""))</f>
        <v/>
      </c>
      <c r="AB175" s="109">
        <f>VLOOKUP(B175,門市主檔!A:B,2,FALSE)</f>
        <v/>
      </c>
      <c r="AC175" s="109" t="n"/>
    </row>
    <row r="176" ht="15" customHeight="1" s="140">
      <c r="A176" s="6" t="n">
        <v>175</v>
      </c>
      <c r="B176" s="6" t="n">
        <v>4715</v>
      </c>
      <c r="C176" s="17" t="inlineStr">
        <is>
          <t>林口捷韻店</t>
        </is>
      </c>
      <c r="D176" s="6" t="inlineStr">
        <is>
          <t>RC</t>
        </is>
      </c>
      <c r="E176" s="6" t="inlineStr">
        <is>
          <t>北二</t>
        </is>
      </c>
      <c r="F176" s="6" t="inlineStr">
        <is>
          <t>北二四部</t>
        </is>
      </c>
      <c r="G176" s="6" t="inlineStr">
        <is>
          <t>ID</t>
        </is>
      </c>
      <c r="H176" s="105" t="inlineStr">
        <is>
          <t>蔡一吉</t>
        </is>
      </c>
      <c r="I176" s="17" t="inlineStr">
        <is>
          <t>(02)26080182</t>
        </is>
      </c>
      <c r="J176" s="18" t="inlineStr">
        <is>
          <t>新北市林口區文化北路一段123號一樓</t>
        </is>
      </c>
      <c r="U176" s="20">
        <f>IFERROR(LEFT(J176,FIND("縣",J176)),IFERROR(LEFT(J176,FIND("市",J176)),J176))</f>
        <v/>
      </c>
      <c r="V176" s="21">
        <f>IFERROR(
IFERROR(
IFERROR(
MID(J176,FIND("市",J176)+1,IF(FIND("區",J176)-FIND("市",J176)&gt;3,FIND("鄉",J176)-FIND("市",J176),FIND("區",J176)-FIND("市",J176))),
MID(J176,FIND("市",J176)+1,IF(FIND("鎮",J176)-FIND("市",J176)&gt;3,FIND("鄉",J176)-FIND("市",J176),FIND("鎮",J176)-FIND("市",J176)))
),
MID(J176,FIND("市",J176)+1,IF(FIND("鄉",J176)-FIND("市",J176)&gt;3,FIND("區",J176)-FIND("市",J176),FIND("鄉",J176)-FIND("市",J176)))
),
IFERROR(
IFERROR(
IFERROR(
MID(J176,FIND("縣",J176)+1,IF(FIND("區",J176)-FIND("縣",J176)&gt;3,FIND("鄉",J176)-FIND("縣",J176),FIND("區",J176)-FIND("縣",J176))),
MID(J176,FIND("縣",J176)+1,IF(FIND("鎮",J176)-FIND("縣",J176)&gt;3,FIND("鄉",J176)-FIND("縣",J176),FIND("鎮",J176)-FIND("縣",J176)))
),
MID(J176,FIND("縣",J176)+1,IF(FIND("鄉",J176)-FIND("縣",J176)&gt;3,FIND("區",J176)-FIND("縣",J176),FIND("鄉",J176)-FIND("縣",J176)))
),
IFERROR(
MID(J176,FIND("市",J176)+1,IF(FIND("縣",J176)-FIND("市",J176)&gt;3,FIND("鄉",J176)-FIND("市",J176),FIND("縣",J176)-FIND("市",J176))),
MID(J176,FIND("縣",J176)+1,IF(FIND("市",J176)-FIND("縣",J176)&gt;3,FIND("鄉",J176)-FIND("縣",J176),FIND("市",J176)-FIND("縣",J176)))
)))</f>
        <v/>
      </c>
      <c r="W176" s="21">
        <f>IFERROR(MID(J176,IFERROR(FIND("鄉",J176),IFERROR(FIND("鎮",J176),FIND("區",J176)))+1,LEN(J176)),IFERROR(MID(J176,FIND("市",J176)+1,LEN(J176)),MID(J176,FIND("縣",J176)+1,LEN(J176))))</f>
        <v/>
      </c>
      <c r="X176" s="22">
        <f>VLOOKUP(U176&amp;V176,部門對應!$B:$I,8,FALSE)</f>
        <v/>
      </c>
      <c r="Y176" s="22">
        <f>VLOOKUP(V176,區域表!A:B,2,FALSE)</f>
        <v/>
      </c>
      <c r="Z176" s="118">
        <f>IF(D176="FVC7", IF(COUNTIF(特殊門市清單!N:N, B176)=0, "FVC7", VLOOKUP(B176,特殊門市清單!N:T,7,FALSE)), IF(AA176="v","Peplink",""))</f>
        <v/>
      </c>
      <c r="AB176" s="109">
        <f>VLOOKUP(B176,門市主檔!A:B,2,FALSE)</f>
        <v/>
      </c>
      <c r="AC176" s="109" t="n"/>
    </row>
    <row r="177" ht="15" customHeight="1" s="140">
      <c r="A177" s="6" t="n">
        <v>176</v>
      </c>
      <c r="B177" s="6" t="n">
        <v>3137</v>
      </c>
      <c r="C177" s="17" t="inlineStr">
        <is>
          <t>北縣黎明店</t>
        </is>
      </c>
      <c r="D177" s="6" t="inlineStr">
        <is>
          <t>FCB</t>
        </is>
      </c>
      <c r="E177" s="6" t="inlineStr">
        <is>
          <t>北二</t>
        </is>
      </c>
      <c r="F177" s="6" t="inlineStr">
        <is>
          <t>北二四部</t>
        </is>
      </c>
      <c r="G177" s="6" t="inlineStr">
        <is>
          <t>IF</t>
        </is>
      </c>
      <c r="H177" s="105" t="inlineStr">
        <is>
          <t>李妍薪</t>
        </is>
      </c>
      <c r="I177" s="17" t="inlineStr">
        <is>
          <t>(02)22966410</t>
        </is>
      </c>
      <c r="J177" s="18" t="inlineStr">
        <is>
          <t>新北市泰山區泰林路三段22號</t>
        </is>
      </c>
      <c r="U177" s="20">
        <f>IFERROR(LEFT(J177,FIND("縣",J177)),IFERROR(LEFT(J177,FIND("市",J177)),J177))</f>
        <v/>
      </c>
      <c r="V177" s="21">
        <f>IFERROR(
IFERROR(
IFERROR(
MID(J177,FIND("市",J177)+1,IF(FIND("區",J177)-FIND("市",J177)&gt;3,FIND("鄉",J177)-FIND("市",J177),FIND("區",J177)-FIND("市",J177))),
MID(J177,FIND("市",J177)+1,IF(FIND("鎮",J177)-FIND("市",J177)&gt;3,FIND("鄉",J177)-FIND("市",J177),FIND("鎮",J177)-FIND("市",J177)))
),
MID(J177,FIND("市",J177)+1,IF(FIND("鄉",J177)-FIND("市",J177)&gt;3,FIND("區",J177)-FIND("市",J177),FIND("鄉",J177)-FIND("市",J177)))
),
IFERROR(
IFERROR(
IFERROR(
MID(J177,FIND("縣",J177)+1,IF(FIND("區",J177)-FIND("縣",J177)&gt;3,FIND("鄉",J177)-FIND("縣",J177),FIND("區",J177)-FIND("縣",J177))),
MID(J177,FIND("縣",J177)+1,IF(FIND("鎮",J177)-FIND("縣",J177)&gt;3,FIND("鄉",J177)-FIND("縣",J177),FIND("鎮",J177)-FIND("縣",J177)))
),
MID(J177,FIND("縣",J177)+1,IF(FIND("鄉",J177)-FIND("縣",J177)&gt;3,FIND("區",J177)-FIND("縣",J177),FIND("鄉",J177)-FIND("縣",J177)))
),
IFERROR(
MID(J177,FIND("市",J177)+1,IF(FIND("縣",J177)-FIND("市",J177)&gt;3,FIND("鄉",J177)-FIND("市",J177),FIND("縣",J177)-FIND("市",J177))),
MID(J177,FIND("縣",J177)+1,IF(FIND("市",J177)-FIND("縣",J177)&gt;3,FIND("鄉",J177)-FIND("縣",J177),FIND("市",J177)-FIND("縣",J177)))
)))</f>
        <v/>
      </c>
      <c r="W177" s="21">
        <f>IFERROR(MID(J177,IFERROR(FIND("鄉",J177),IFERROR(FIND("鎮",J177),FIND("區",J177)))+1,LEN(J177)),IFERROR(MID(J177,FIND("市",J177)+1,LEN(J177)),MID(J177,FIND("縣",J177)+1,LEN(J177))))</f>
        <v/>
      </c>
      <c r="X177" s="22">
        <f>VLOOKUP(U177&amp;V177,部門對應!$B:$I,8,FALSE)</f>
        <v/>
      </c>
      <c r="Y177" s="22">
        <f>VLOOKUP(V177,區域表!A:B,2,FALSE)</f>
        <v/>
      </c>
      <c r="Z177" s="118" t="inlineStr">
        <is>
          <t>學校</t>
        </is>
      </c>
      <c r="AB177" s="109">
        <f>VLOOKUP(B177,門市主檔!A:B,2,FALSE)</f>
        <v/>
      </c>
      <c r="AC177" s="109" t="inlineStr">
        <is>
          <t>學校</t>
        </is>
      </c>
    </row>
    <row r="178" ht="15" customHeight="1" s="140">
      <c r="A178" s="6" t="n">
        <v>177</v>
      </c>
      <c r="B178" s="6" t="n">
        <v>3606</v>
      </c>
      <c r="C178" s="17" t="inlineStr">
        <is>
          <t>北縣泰富店</t>
        </is>
      </c>
      <c r="D178" s="6" t="inlineStr">
        <is>
          <t>FCA</t>
        </is>
      </c>
      <c r="E178" s="6" t="inlineStr">
        <is>
          <t>北二</t>
        </is>
      </c>
      <c r="F178" s="6" t="inlineStr">
        <is>
          <t>北二四部</t>
        </is>
      </c>
      <c r="G178" s="6" t="inlineStr">
        <is>
          <t>IF</t>
        </is>
      </c>
      <c r="H178" s="105" t="inlineStr">
        <is>
          <t>李妍薪</t>
        </is>
      </c>
      <c r="I178" s="17" t="inlineStr">
        <is>
          <t>(02)29014998</t>
        </is>
      </c>
      <c r="J178" s="18" t="inlineStr">
        <is>
          <t>新北市泰山區明志路二段324、326號一樓</t>
        </is>
      </c>
      <c r="U178" s="20">
        <f>IFERROR(LEFT(J178,FIND("縣",J178)),IFERROR(LEFT(J178,FIND("市",J178)),J178))</f>
        <v/>
      </c>
      <c r="V178" s="21">
        <f>IFERROR(
IFERROR(
IFERROR(
MID(J178,FIND("市",J178)+1,IF(FIND("區",J178)-FIND("市",J178)&gt;3,FIND("鄉",J178)-FIND("市",J178),FIND("區",J178)-FIND("市",J178))),
MID(J178,FIND("市",J178)+1,IF(FIND("鎮",J178)-FIND("市",J178)&gt;3,FIND("鄉",J178)-FIND("市",J178),FIND("鎮",J178)-FIND("市",J178)))
),
MID(J178,FIND("市",J178)+1,IF(FIND("鄉",J178)-FIND("市",J178)&gt;3,FIND("區",J178)-FIND("市",J178),FIND("鄉",J178)-FIND("市",J178)))
),
IFERROR(
IFERROR(
IFERROR(
MID(J178,FIND("縣",J178)+1,IF(FIND("區",J178)-FIND("縣",J178)&gt;3,FIND("鄉",J178)-FIND("縣",J178),FIND("區",J178)-FIND("縣",J178))),
MID(J178,FIND("縣",J178)+1,IF(FIND("鎮",J178)-FIND("縣",J178)&gt;3,FIND("鄉",J178)-FIND("縣",J178),FIND("鎮",J178)-FIND("縣",J178)))
),
MID(J178,FIND("縣",J178)+1,IF(FIND("鄉",J178)-FIND("縣",J178)&gt;3,FIND("區",J178)-FIND("縣",J178),FIND("鄉",J178)-FIND("縣",J178)))
),
IFERROR(
MID(J178,FIND("市",J178)+1,IF(FIND("縣",J178)-FIND("市",J178)&gt;3,FIND("鄉",J178)-FIND("市",J178),FIND("縣",J178)-FIND("市",J178))),
MID(J178,FIND("縣",J178)+1,IF(FIND("市",J178)-FIND("縣",J178)&gt;3,FIND("鄉",J178)-FIND("縣",J178),FIND("市",J178)-FIND("縣",J178)))
)))</f>
        <v/>
      </c>
      <c r="W178" s="21">
        <f>IFERROR(MID(J178,IFERROR(FIND("鄉",J178),IFERROR(FIND("鎮",J178),FIND("區",J178)))+1,LEN(J178)),IFERROR(MID(J178,FIND("市",J178)+1,LEN(J178)),MID(J178,FIND("縣",J178)+1,LEN(J178))))</f>
        <v/>
      </c>
      <c r="X178" s="22">
        <f>VLOOKUP(U178&amp;V178,部門對應!$B:$I,8,FALSE)</f>
        <v/>
      </c>
      <c r="Y178" s="22">
        <f>VLOOKUP(V178,區域表!A:B,2,FALSE)</f>
        <v/>
      </c>
      <c r="Z178" s="118">
        <f>IF(D178="FVC7", IF(COUNTIF(特殊門市清單!N:N, B178)=0, "FVC7", VLOOKUP(B178,特殊門市清單!N:T,7,FALSE)), IF(AA178="v","Peplink",""))</f>
        <v/>
      </c>
      <c r="AB178" s="109">
        <f>VLOOKUP(B178,門市主檔!A:B,2,FALSE)</f>
        <v/>
      </c>
      <c r="AC178" s="109" t="n"/>
    </row>
    <row r="179" ht="15" customHeight="1" s="140">
      <c r="A179" s="6" t="n">
        <v>178</v>
      </c>
      <c r="B179" s="6" t="n">
        <v>4656</v>
      </c>
      <c r="C179" s="17" t="inlineStr">
        <is>
          <t>泰山新民店</t>
        </is>
      </c>
      <c r="D179" s="6" t="inlineStr">
        <is>
          <t>FCA</t>
        </is>
      </c>
      <c r="E179" s="6" t="inlineStr">
        <is>
          <t>北二</t>
        </is>
      </c>
      <c r="F179" s="6" t="inlineStr">
        <is>
          <t>北二四部</t>
        </is>
      </c>
      <c r="G179" s="6" t="inlineStr">
        <is>
          <t>IF</t>
        </is>
      </c>
      <c r="H179" s="105" t="inlineStr">
        <is>
          <t>李妍薪</t>
        </is>
      </c>
      <c r="I179" s="17" t="inlineStr">
        <is>
          <t>(02)29086102</t>
        </is>
      </c>
      <c r="J179" s="18" t="inlineStr">
        <is>
          <t>新北市泰山區新民路10、12號一樓</t>
        </is>
      </c>
      <c r="U179" s="20">
        <f>IFERROR(LEFT(J179,FIND("縣",J179)),IFERROR(LEFT(J179,FIND("市",J179)),J179))</f>
        <v/>
      </c>
      <c r="V179" s="21">
        <f>IFERROR(
IFERROR(
IFERROR(
MID(J179,FIND("市",J179)+1,IF(FIND("區",J179)-FIND("市",J179)&gt;3,FIND("鄉",J179)-FIND("市",J179),FIND("區",J179)-FIND("市",J179))),
MID(J179,FIND("市",J179)+1,IF(FIND("鎮",J179)-FIND("市",J179)&gt;3,FIND("鄉",J179)-FIND("市",J179),FIND("鎮",J179)-FIND("市",J179)))
),
MID(J179,FIND("市",J179)+1,IF(FIND("鄉",J179)-FIND("市",J179)&gt;3,FIND("區",J179)-FIND("市",J179),FIND("鄉",J179)-FIND("市",J179)))
),
IFERROR(
IFERROR(
IFERROR(
MID(J179,FIND("縣",J179)+1,IF(FIND("區",J179)-FIND("縣",J179)&gt;3,FIND("鄉",J179)-FIND("縣",J179),FIND("區",J179)-FIND("縣",J179))),
MID(J179,FIND("縣",J179)+1,IF(FIND("鎮",J179)-FIND("縣",J179)&gt;3,FIND("鄉",J179)-FIND("縣",J179),FIND("鎮",J179)-FIND("縣",J179)))
),
MID(J179,FIND("縣",J179)+1,IF(FIND("鄉",J179)-FIND("縣",J179)&gt;3,FIND("區",J179)-FIND("縣",J179),FIND("鄉",J179)-FIND("縣",J179)))
),
IFERROR(
MID(J179,FIND("市",J179)+1,IF(FIND("縣",J179)-FIND("市",J179)&gt;3,FIND("鄉",J179)-FIND("市",J179),FIND("縣",J179)-FIND("市",J179))),
MID(J179,FIND("縣",J179)+1,IF(FIND("市",J179)-FIND("縣",J179)&gt;3,FIND("鄉",J179)-FIND("縣",J179),FIND("市",J179)-FIND("縣",J179)))
)))</f>
        <v/>
      </c>
      <c r="W179" s="21">
        <f>IFERROR(MID(J179,IFERROR(FIND("鄉",J179),IFERROR(FIND("鎮",J179),FIND("區",J179)))+1,LEN(J179)),IFERROR(MID(J179,FIND("市",J179)+1,LEN(J179)),MID(J179,FIND("縣",J179)+1,LEN(J179))))</f>
        <v/>
      </c>
      <c r="X179" s="22">
        <f>VLOOKUP(U179&amp;V179,部門對應!$B:$I,8,FALSE)</f>
        <v/>
      </c>
      <c r="Y179" s="22">
        <f>VLOOKUP(V179,區域表!A:B,2,FALSE)</f>
        <v/>
      </c>
      <c r="Z179" s="118">
        <f>IF(D179="FVC7", IF(COUNTIF(特殊門市清單!N:N, B179)=0, "FVC7", VLOOKUP(B179,特殊門市清單!N:T,7,FALSE)), IF(AA179="v","Peplink",""))</f>
        <v/>
      </c>
      <c r="AB179" s="109">
        <f>VLOOKUP(B179,門市主檔!A:B,2,FALSE)</f>
        <v/>
      </c>
      <c r="AC179" s="109" t="n"/>
    </row>
    <row r="180" ht="15" customHeight="1" s="140">
      <c r="A180" s="6" t="n">
        <v>179</v>
      </c>
      <c r="B180" s="6" t="n">
        <v>3851</v>
      </c>
      <c r="C180" s="17" t="inlineStr">
        <is>
          <t>北縣輔園店</t>
        </is>
      </c>
      <c r="D180" s="6" t="inlineStr">
        <is>
          <t>FCB</t>
        </is>
      </c>
      <c r="E180" s="6" t="inlineStr">
        <is>
          <t>北二</t>
        </is>
      </c>
      <c r="F180" s="6" t="inlineStr">
        <is>
          <t>北二三部</t>
        </is>
      </c>
      <c r="G180" s="6" t="inlineStr">
        <is>
          <t>HD</t>
        </is>
      </c>
      <c r="H180" s="105" t="inlineStr">
        <is>
          <t>張卿婷</t>
        </is>
      </c>
      <c r="I180" s="17" t="inlineStr">
        <is>
          <t xml:space="preserve">(02)29017165 </t>
        </is>
      </c>
      <c r="J180" s="18" t="inlineStr">
        <is>
          <t>新北市新莊區中正路510號</t>
        </is>
      </c>
      <c r="U180" s="20">
        <f>IFERROR(LEFT(J180,FIND("縣",J180)),IFERROR(LEFT(J180,FIND("市",J180)),J180))</f>
        <v/>
      </c>
      <c r="V180" s="21">
        <f>IFERROR(
IFERROR(
IFERROR(
MID(J180,FIND("市",J180)+1,IF(FIND("區",J180)-FIND("市",J180)&gt;3,FIND("鄉",J180)-FIND("市",J180),FIND("區",J180)-FIND("市",J180))),
MID(J180,FIND("市",J180)+1,IF(FIND("鎮",J180)-FIND("市",J180)&gt;3,FIND("鄉",J180)-FIND("市",J180),FIND("鎮",J180)-FIND("市",J180)))
),
MID(J180,FIND("市",J180)+1,IF(FIND("鄉",J180)-FIND("市",J180)&gt;3,FIND("區",J180)-FIND("市",J180),FIND("鄉",J180)-FIND("市",J180)))
),
IFERROR(
IFERROR(
IFERROR(
MID(J180,FIND("縣",J180)+1,IF(FIND("區",J180)-FIND("縣",J180)&gt;3,FIND("鄉",J180)-FIND("縣",J180),FIND("區",J180)-FIND("縣",J180))),
MID(J180,FIND("縣",J180)+1,IF(FIND("鎮",J180)-FIND("縣",J180)&gt;3,FIND("鄉",J180)-FIND("縣",J180),FIND("鎮",J180)-FIND("縣",J180)))
),
MID(J180,FIND("縣",J180)+1,IF(FIND("鄉",J180)-FIND("縣",J180)&gt;3,FIND("區",J180)-FIND("縣",J180),FIND("鄉",J180)-FIND("縣",J180)))
),
IFERROR(
MID(J180,FIND("市",J180)+1,IF(FIND("縣",J180)-FIND("市",J180)&gt;3,FIND("鄉",J180)-FIND("市",J180),FIND("縣",J180)-FIND("市",J180))),
MID(J180,FIND("縣",J180)+1,IF(FIND("市",J180)-FIND("縣",J180)&gt;3,FIND("鄉",J180)-FIND("縣",J180),FIND("市",J180)-FIND("縣",J180)))
)))</f>
        <v/>
      </c>
      <c r="W180" s="21">
        <f>IFERROR(MID(J180,IFERROR(FIND("鄉",J180),IFERROR(FIND("鎮",J180),FIND("區",J180)))+1,LEN(J180)),IFERROR(MID(J180,FIND("市",J180)+1,LEN(J180)),MID(J180,FIND("縣",J180)+1,LEN(J180))))</f>
        <v/>
      </c>
      <c r="X180" s="22">
        <f>VLOOKUP(U180&amp;V180,部門對應!$B:$I,8,FALSE)</f>
        <v/>
      </c>
      <c r="Y180" s="22">
        <f>VLOOKUP(V180,區域表!A:B,2,FALSE)</f>
        <v/>
      </c>
      <c r="Z180" s="118" t="inlineStr">
        <is>
          <t>學校</t>
        </is>
      </c>
      <c r="AB180" s="109">
        <f>VLOOKUP(B180,門市主檔!A:B,2,FALSE)</f>
        <v/>
      </c>
      <c r="AC180" s="109" t="inlineStr">
        <is>
          <t>學校</t>
        </is>
      </c>
    </row>
    <row r="181" ht="15" customHeight="1" s="140">
      <c r="A181" s="6" t="n">
        <v>180</v>
      </c>
      <c r="B181" s="6" t="inlineStr">
        <is>
          <t>L516</t>
        </is>
      </c>
      <c r="C181" s="17" t="inlineStr">
        <is>
          <t>車麗屋新莊店</t>
        </is>
      </c>
      <c r="D181" s="6" t="inlineStr">
        <is>
          <t>FVC7</t>
        </is>
      </c>
      <c r="E181" s="6" t="inlineStr">
        <is>
          <t>北二</t>
        </is>
      </c>
      <c r="F181" s="6" t="inlineStr">
        <is>
          <t>北二三部</t>
        </is>
      </c>
      <c r="G181" s="6" t="inlineStr">
        <is>
          <t>HA</t>
        </is>
      </c>
      <c r="H181" s="105" t="inlineStr">
        <is>
          <t>簡志恆</t>
        </is>
      </c>
      <c r="I181" s="17" t="inlineStr">
        <is>
          <t>(02)89785557</t>
        </is>
      </c>
      <c r="J181" s="18" t="inlineStr">
        <is>
          <t>新北市新莊區頭前路1號及三重區興德路238號</t>
        </is>
      </c>
      <c r="U181" s="20">
        <f>IFERROR(LEFT(J181,FIND("縣",J181)),IFERROR(LEFT(J181,FIND("市",J181)),J181))</f>
        <v/>
      </c>
      <c r="V181" s="21">
        <f>IFERROR(
IFERROR(
IFERROR(
MID(J181,FIND("市",J181)+1,IF(FIND("區",J181)-FIND("市",J181)&gt;3,FIND("鄉",J181)-FIND("市",J181),FIND("區",J181)-FIND("市",J181))),
MID(J181,FIND("市",J181)+1,IF(FIND("鎮",J181)-FIND("市",J181)&gt;3,FIND("鄉",J181)-FIND("市",J181),FIND("鎮",J181)-FIND("市",J181)))
),
MID(J181,FIND("市",J181)+1,IF(FIND("鄉",J181)-FIND("市",J181)&gt;3,FIND("區",J181)-FIND("市",J181),FIND("鄉",J181)-FIND("市",J181)))
),
IFERROR(
IFERROR(
IFERROR(
MID(J181,FIND("縣",J181)+1,IF(FIND("區",J181)-FIND("縣",J181)&gt;3,FIND("鄉",J181)-FIND("縣",J181),FIND("區",J181)-FIND("縣",J181))),
MID(J181,FIND("縣",J181)+1,IF(FIND("鎮",J181)-FIND("縣",J181)&gt;3,FIND("鄉",J181)-FIND("縣",J181),FIND("鎮",J181)-FIND("縣",J181)))
),
MID(J181,FIND("縣",J181)+1,IF(FIND("鄉",J181)-FIND("縣",J181)&gt;3,FIND("區",J181)-FIND("縣",J181),FIND("鄉",J181)-FIND("縣",J181)))
),
IFERROR(
MID(J181,FIND("市",J181)+1,IF(FIND("縣",J181)-FIND("市",J181)&gt;3,FIND("鄉",J181)-FIND("市",J181),FIND("縣",J181)-FIND("市",J181))),
MID(J181,FIND("縣",J181)+1,IF(FIND("市",J181)-FIND("縣",J181)&gt;3,FIND("鄉",J181)-FIND("縣",J181),FIND("市",J181)-FIND("縣",J181)))
)))</f>
        <v/>
      </c>
      <c r="W181" s="21">
        <f>IFERROR(MID(J181,IFERROR(FIND("鄉",J181),IFERROR(FIND("鎮",J181),FIND("區",J181)))+1,LEN(J181)),IFERROR(MID(J181,FIND("市",J181)+1,LEN(J181)),MID(J181,FIND("縣",J181)+1,LEN(J181))))</f>
        <v/>
      </c>
      <c r="X181" s="22">
        <f>VLOOKUP(U181&amp;V181,部門對應!$B:$I,8,FALSE)</f>
        <v/>
      </c>
      <c r="Y181" s="22">
        <f>VLOOKUP(V181,區域表!A:B,2,FALSE)</f>
        <v/>
      </c>
      <c r="Z181" s="118">
        <f>IF(D181="FVC7", IF(COUNTIF(特殊門市清單!N:N, B181)=0, "FVC7", VLOOKUP(B181,特殊門市清單!N:T,7,FALSE)), IF(AA181="v","Peplink",""))</f>
        <v/>
      </c>
      <c r="AB181" s="109">
        <f>VLOOKUP(B181,門市主檔!A:B,2,FALSE)</f>
        <v/>
      </c>
      <c r="AC181" s="109" t="n"/>
    </row>
    <row r="182" ht="15" customHeight="1" s="140">
      <c r="A182" s="6" t="n">
        <v>181</v>
      </c>
      <c r="B182" s="6" t="inlineStr">
        <is>
          <t>L535</t>
        </is>
      </c>
      <c r="C182" s="17" t="inlineStr">
        <is>
          <t>田倉新樹店</t>
        </is>
      </c>
      <c r="D182" s="6" t="inlineStr">
        <is>
          <t>FVC7</t>
        </is>
      </c>
      <c r="E182" s="6" t="inlineStr">
        <is>
          <t>北二</t>
        </is>
      </c>
      <c r="F182" s="6" t="inlineStr">
        <is>
          <t>北二三部</t>
        </is>
      </c>
      <c r="G182" s="6" t="inlineStr">
        <is>
          <t>HA</t>
        </is>
      </c>
      <c r="H182" s="105" t="inlineStr">
        <is>
          <t>簡志恆</t>
        </is>
      </c>
      <c r="I182" s="17" t="inlineStr">
        <is>
          <t>(02)22083023</t>
        </is>
      </c>
      <c r="J182" s="18" t="inlineStr">
        <is>
          <t>新北市新莊區新樹路204號</t>
        </is>
      </c>
      <c r="U182" s="20">
        <f>IFERROR(LEFT(J182,FIND("縣",J182)),IFERROR(LEFT(J182,FIND("市",J182)),J182))</f>
        <v/>
      </c>
      <c r="V182" s="21">
        <f>IFERROR(
IFERROR(
IFERROR(
MID(J182,FIND("市",J182)+1,IF(FIND("區",J182)-FIND("市",J182)&gt;3,FIND("鄉",J182)-FIND("市",J182),FIND("區",J182)-FIND("市",J182))),
MID(J182,FIND("市",J182)+1,IF(FIND("鎮",J182)-FIND("市",J182)&gt;3,FIND("鄉",J182)-FIND("市",J182),FIND("鎮",J182)-FIND("市",J182)))
),
MID(J182,FIND("市",J182)+1,IF(FIND("鄉",J182)-FIND("市",J182)&gt;3,FIND("區",J182)-FIND("市",J182),FIND("鄉",J182)-FIND("市",J182)))
),
IFERROR(
IFERROR(
IFERROR(
MID(J182,FIND("縣",J182)+1,IF(FIND("區",J182)-FIND("縣",J182)&gt;3,FIND("鄉",J182)-FIND("縣",J182),FIND("區",J182)-FIND("縣",J182))),
MID(J182,FIND("縣",J182)+1,IF(FIND("鎮",J182)-FIND("縣",J182)&gt;3,FIND("鄉",J182)-FIND("縣",J182),FIND("鎮",J182)-FIND("縣",J182)))
),
MID(J182,FIND("縣",J182)+1,IF(FIND("鄉",J182)-FIND("縣",J182)&gt;3,FIND("區",J182)-FIND("縣",J182),FIND("鄉",J182)-FIND("縣",J182)))
),
IFERROR(
MID(J182,FIND("市",J182)+1,IF(FIND("縣",J182)-FIND("市",J182)&gt;3,FIND("鄉",J182)-FIND("市",J182),FIND("縣",J182)-FIND("市",J182))),
MID(J182,FIND("縣",J182)+1,IF(FIND("市",J182)-FIND("縣",J182)&gt;3,FIND("鄉",J182)-FIND("縣",J182),FIND("市",J182)-FIND("縣",J182)))
)))</f>
        <v/>
      </c>
      <c r="W182" s="21">
        <f>IFERROR(MID(J182,IFERROR(FIND("鄉",J182),IFERROR(FIND("鎮",J182),FIND("區",J182)))+1,LEN(J182)),IFERROR(MID(J182,FIND("市",J182)+1,LEN(J182)),MID(J182,FIND("縣",J182)+1,LEN(J182))))</f>
        <v/>
      </c>
      <c r="X182" s="22">
        <f>VLOOKUP(U182&amp;V182,部門對應!$B:$I,8,FALSE)</f>
        <v/>
      </c>
      <c r="Y182" s="22">
        <f>VLOOKUP(V182,區域表!A:B,2,FALSE)</f>
        <v/>
      </c>
      <c r="Z182" s="118">
        <f>IF(D182="FVC7", IF(COUNTIF(特殊門市清單!N:N, B182)=0, "FVC7", VLOOKUP(B182,特殊門市清單!N:T,7,FALSE)), IF(AA182="v","Peplink",""))</f>
        <v/>
      </c>
      <c r="AB182" s="109">
        <f>VLOOKUP(B182,門市主檔!A:B,2,FALSE)</f>
        <v/>
      </c>
      <c r="AC182" s="109" t="n"/>
    </row>
    <row r="183" ht="15" customHeight="1" s="140">
      <c r="A183" s="6" t="n">
        <v>182</v>
      </c>
      <c r="B183" s="6" t="inlineStr">
        <is>
          <t>L562</t>
        </is>
      </c>
      <c r="C183" s="17" t="inlineStr">
        <is>
          <t>田倉民安店</t>
        </is>
      </c>
      <c r="D183" s="6" t="inlineStr">
        <is>
          <t>FVC7</t>
        </is>
      </c>
      <c r="E183" s="6" t="inlineStr">
        <is>
          <t>北二</t>
        </is>
      </c>
      <c r="F183" s="6" t="inlineStr">
        <is>
          <t>北二三部</t>
        </is>
      </c>
      <c r="G183" s="6" t="inlineStr">
        <is>
          <t>HA</t>
        </is>
      </c>
      <c r="H183" s="105" t="inlineStr">
        <is>
          <t>簡志恆</t>
        </is>
      </c>
      <c r="J183" s="18" t="inlineStr">
        <is>
          <t>新北市新莊區民安路56-2號</t>
        </is>
      </c>
      <c r="U183" s="20">
        <f>IFERROR(LEFT(J183,FIND("縣",J183)),IFERROR(LEFT(J183,FIND("市",J183)),J183))</f>
        <v/>
      </c>
      <c r="V183" s="21">
        <f>IFERROR(
IFERROR(
IFERROR(
MID(J183,FIND("市",J183)+1,IF(FIND("區",J183)-FIND("市",J183)&gt;3,FIND("鄉",J183)-FIND("市",J183),FIND("區",J183)-FIND("市",J183))),
MID(J183,FIND("市",J183)+1,IF(FIND("鎮",J183)-FIND("市",J183)&gt;3,FIND("鄉",J183)-FIND("市",J183),FIND("鎮",J183)-FIND("市",J183)))
),
MID(J183,FIND("市",J183)+1,IF(FIND("鄉",J183)-FIND("市",J183)&gt;3,FIND("區",J183)-FIND("市",J183),FIND("鄉",J183)-FIND("市",J183)))
),
IFERROR(
IFERROR(
IFERROR(
MID(J183,FIND("縣",J183)+1,IF(FIND("區",J183)-FIND("縣",J183)&gt;3,FIND("鄉",J183)-FIND("縣",J183),FIND("區",J183)-FIND("縣",J183))),
MID(J183,FIND("縣",J183)+1,IF(FIND("鎮",J183)-FIND("縣",J183)&gt;3,FIND("鄉",J183)-FIND("縣",J183),FIND("鎮",J183)-FIND("縣",J183)))
),
MID(J183,FIND("縣",J183)+1,IF(FIND("鄉",J183)-FIND("縣",J183)&gt;3,FIND("區",J183)-FIND("縣",J183),FIND("鄉",J183)-FIND("縣",J183)))
),
IFERROR(
MID(J183,FIND("市",J183)+1,IF(FIND("縣",J183)-FIND("市",J183)&gt;3,FIND("鄉",J183)-FIND("市",J183),FIND("縣",J183)-FIND("市",J183))),
MID(J183,FIND("縣",J183)+1,IF(FIND("市",J183)-FIND("縣",J183)&gt;3,FIND("鄉",J183)-FIND("縣",J183),FIND("市",J183)-FIND("縣",J183)))
)))</f>
        <v/>
      </c>
      <c r="W183" s="21">
        <f>IFERROR(MID(J183,IFERROR(FIND("鄉",J183),IFERROR(FIND("鎮",J183),FIND("區",J183)))+1,LEN(J183)),IFERROR(MID(J183,FIND("市",J183)+1,LEN(J183)),MID(J183,FIND("縣",J183)+1,LEN(J183))))</f>
        <v/>
      </c>
      <c r="X183" s="22">
        <f>VLOOKUP(U183&amp;V183,部門對應!$B:$I,8,FALSE)</f>
        <v/>
      </c>
      <c r="Y183" s="22">
        <f>VLOOKUP(V183,區域表!A:B,2,FALSE)</f>
        <v/>
      </c>
      <c r="Z183" s="118">
        <f>IF(D183="FVC7", IF(COUNTIF(特殊門市清單!N:N, B183)=0, "FVC7", VLOOKUP(B183,特殊門市清單!N:T,7,FALSE)), IF(AA183="v","Peplink",""))</f>
        <v/>
      </c>
      <c r="AB183" s="109">
        <f>VLOOKUP(B183,門市主檔!A:B,2,FALSE)</f>
        <v/>
      </c>
      <c r="AC183" s="109" t="n"/>
    </row>
    <row r="184" ht="15" customHeight="1" s="140">
      <c r="A184" s="6" t="n">
        <v>183</v>
      </c>
      <c r="B184" s="6" t="n">
        <v>2109</v>
      </c>
      <c r="C184" s="17" t="inlineStr">
        <is>
          <t>北縣瓊林南店</t>
        </is>
      </c>
      <c r="D184" s="6" t="inlineStr">
        <is>
          <t>RC</t>
        </is>
      </c>
      <c r="E184" s="6" t="inlineStr">
        <is>
          <t>北二</t>
        </is>
      </c>
      <c r="F184" s="6" t="inlineStr">
        <is>
          <t>北二三部</t>
        </is>
      </c>
      <c r="G184" s="6" t="inlineStr">
        <is>
          <t>HD</t>
        </is>
      </c>
      <c r="H184" s="105" t="inlineStr">
        <is>
          <t>張卿婷</t>
        </is>
      </c>
      <c r="I184" s="17" t="inlineStr">
        <is>
          <t>(02)22037151</t>
        </is>
      </c>
      <c r="J184" s="18" t="inlineStr">
        <is>
          <t>新北市新莊區瓊林南路133號</t>
        </is>
      </c>
      <c r="U184" s="20">
        <f>IFERROR(LEFT(J184,FIND("縣",J184)),IFERROR(LEFT(J184,FIND("市",J184)),J184))</f>
        <v/>
      </c>
      <c r="V184" s="21">
        <f>IFERROR(
IFERROR(
IFERROR(
MID(J184,FIND("市",J184)+1,IF(FIND("區",J184)-FIND("市",J184)&gt;3,FIND("鄉",J184)-FIND("市",J184),FIND("區",J184)-FIND("市",J184))),
MID(J184,FIND("市",J184)+1,IF(FIND("鎮",J184)-FIND("市",J184)&gt;3,FIND("鄉",J184)-FIND("市",J184),FIND("鎮",J184)-FIND("市",J184)))
),
MID(J184,FIND("市",J184)+1,IF(FIND("鄉",J184)-FIND("市",J184)&gt;3,FIND("區",J184)-FIND("市",J184),FIND("鄉",J184)-FIND("市",J184)))
),
IFERROR(
IFERROR(
IFERROR(
MID(J184,FIND("縣",J184)+1,IF(FIND("區",J184)-FIND("縣",J184)&gt;3,FIND("鄉",J184)-FIND("縣",J184),FIND("區",J184)-FIND("縣",J184))),
MID(J184,FIND("縣",J184)+1,IF(FIND("鎮",J184)-FIND("縣",J184)&gt;3,FIND("鄉",J184)-FIND("縣",J184),FIND("鎮",J184)-FIND("縣",J184)))
),
MID(J184,FIND("縣",J184)+1,IF(FIND("鄉",J184)-FIND("縣",J184)&gt;3,FIND("區",J184)-FIND("縣",J184),FIND("鄉",J184)-FIND("縣",J184)))
),
IFERROR(
MID(J184,FIND("市",J184)+1,IF(FIND("縣",J184)-FIND("市",J184)&gt;3,FIND("鄉",J184)-FIND("市",J184),FIND("縣",J184)-FIND("市",J184))),
MID(J184,FIND("縣",J184)+1,IF(FIND("市",J184)-FIND("縣",J184)&gt;3,FIND("鄉",J184)-FIND("縣",J184),FIND("市",J184)-FIND("縣",J184)))
)))</f>
        <v/>
      </c>
      <c r="W184" s="21">
        <f>IFERROR(MID(J184,IFERROR(FIND("鄉",J184),IFERROR(FIND("鎮",J184),FIND("區",J184)))+1,LEN(J184)),IFERROR(MID(J184,FIND("市",J184)+1,LEN(J184)),MID(J184,FIND("縣",J184)+1,LEN(J184))))</f>
        <v/>
      </c>
      <c r="X184" s="22">
        <f>VLOOKUP(U184&amp;V184,部門對應!$B:$I,8,FALSE)</f>
        <v/>
      </c>
      <c r="Y184" s="22">
        <f>VLOOKUP(V184,區域表!A:B,2,FALSE)</f>
        <v/>
      </c>
      <c r="Z184" s="118">
        <f>IF(D184="FVC7", IF(COUNTIF(特殊門市清單!N:N, B184)=0, "FVC7", VLOOKUP(B184,特殊門市清單!N:T,7,FALSE)), IF(AA184="v","Peplink",""))</f>
        <v/>
      </c>
      <c r="AB184" s="109">
        <f>VLOOKUP(B184,門市主檔!A:B,2,FALSE)</f>
        <v/>
      </c>
      <c r="AC184" s="109" t="n"/>
    </row>
    <row r="185" ht="15" customHeight="1" s="140">
      <c r="A185" s="6" t="n">
        <v>184</v>
      </c>
      <c r="B185" s="6" t="n">
        <v>2743</v>
      </c>
      <c r="C185" s="17" t="inlineStr">
        <is>
          <t>新莊豐年店</t>
        </is>
      </c>
      <c r="D185" s="6" t="inlineStr">
        <is>
          <t>RC</t>
        </is>
      </c>
      <c r="E185" s="6" t="inlineStr">
        <is>
          <t>北二</t>
        </is>
      </c>
      <c r="F185" s="6" t="inlineStr">
        <is>
          <t>北二三部</t>
        </is>
      </c>
      <c r="G185" s="6" t="inlineStr">
        <is>
          <t>HD</t>
        </is>
      </c>
      <c r="H185" s="105" t="inlineStr">
        <is>
          <t>張卿婷</t>
        </is>
      </c>
      <c r="I185" s="17" t="inlineStr">
        <is>
          <t>(02)22063732</t>
        </is>
      </c>
      <c r="J185" s="18" t="inlineStr">
        <is>
          <t>新北市新莊區豐年街118之1號</t>
        </is>
      </c>
      <c r="U185" s="20">
        <f>IFERROR(LEFT(J185,FIND("縣",J185)),IFERROR(LEFT(J185,FIND("市",J185)),J185))</f>
        <v/>
      </c>
      <c r="V185" s="21">
        <f>IFERROR(
IFERROR(
IFERROR(
MID(J185,FIND("市",J185)+1,IF(FIND("區",J185)-FIND("市",J185)&gt;3,FIND("鄉",J185)-FIND("市",J185),FIND("區",J185)-FIND("市",J185))),
MID(J185,FIND("市",J185)+1,IF(FIND("鎮",J185)-FIND("市",J185)&gt;3,FIND("鄉",J185)-FIND("市",J185),FIND("鎮",J185)-FIND("市",J185)))
),
MID(J185,FIND("市",J185)+1,IF(FIND("鄉",J185)-FIND("市",J185)&gt;3,FIND("區",J185)-FIND("市",J185),FIND("鄉",J185)-FIND("市",J185)))
),
IFERROR(
IFERROR(
IFERROR(
MID(J185,FIND("縣",J185)+1,IF(FIND("區",J185)-FIND("縣",J185)&gt;3,FIND("鄉",J185)-FIND("縣",J185),FIND("區",J185)-FIND("縣",J185))),
MID(J185,FIND("縣",J185)+1,IF(FIND("鎮",J185)-FIND("縣",J185)&gt;3,FIND("鄉",J185)-FIND("縣",J185),FIND("鎮",J185)-FIND("縣",J185)))
),
MID(J185,FIND("縣",J185)+1,IF(FIND("鄉",J185)-FIND("縣",J185)&gt;3,FIND("區",J185)-FIND("縣",J185),FIND("鄉",J185)-FIND("縣",J185)))
),
IFERROR(
MID(J185,FIND("市",J185)+1,IF(FIND("縣",J185)-FIND("市",J185)&gt;3,FIND("鄉",J185)-FIND("市",J185),FIND("縣",J185)-FIND("市",J185))),
MID(J185,FIND("縣",J185)+1,IF(FIND("市",J185)-FIND("縣",J185)&gt;3,FIND("鄉",J185)-FIND("縣",J185),FIND("市",J185)-FIND("縣",J185)))
)))</f>
        <v/>
      </c>
      <c r="W185" s="21">
        <f>IFERROR(MID(J185,IFERROR(FIND("鄉",J185),IFERROR(FIND("鎮",J185),FIND("區",J185)))+1,LEN(J185)),IFERROR(MID(J185,FIND("市",J185)+1,LEN(J185)),MID(J185,FIND("縣",J185)+1,LEN(J185))))</f>
        <v/>
      </c>
      <c r="X185" s="22">
        <f>VLOOKUP(U185&amp;V185,部門對應!$B:$I,8,FALSE)</f>
        <v/>
      </c>
      <c r="Y185" s="22">
        <f>VLOOKUP(V185,區域表!A:B,2,FALSE)</f>
        <v/>
      </c>
      <c r="Z185" s="118">
        <f>IF(D185="FVC7", IF(COUNTIF(特殊門市清單!N:N, B185)=0, "FVC7", VLOOKUP(B185,特殊門市清單!N:T,7,FALSE)), IF(AA185="v","Peplink",""))</f>
        <v/>
      </c>
      <c r="AB185" s="109">
        <f>VLOOKUP(B185,門市主檔!A:B,2,FALSE)</f>
        <v/>
      </c>
      <c r="AC185" s="109" t="n"/>
    </row>
    <row r="186" ht="15" customHeight="1" s="140">
      <c r="A186" s="6" t="n">
        <v>185</v>
      </c>
      <c r="B186" s="6" t="n">
        <v>4005</v>
      </c>
      <c r="C186" s="17" t="inlineStr">
        <is>
          <t>新莊雙鳳店</t>
        </is>
      </c>
      <c r="D186" s="6" t="inlineStr">
        <is>
          <t>FCA</t>
        </is>
      </c>
      <c r="E186" s="6" t="inlineStr">
        <is>
          <t>北二</t>
        </is>
      </c>
      <c r="F186" s="6" t="inlineStr">
        <is>
          <t>北二三部</t>
        </is>
      </c>
      <c r="G186" s="6" t="inlineStr">
        <is>
          <t>HD</t>
        </is>
      </c>
      <c r="H186" s="105" t="inlineStr">
        <is>
          <t>張卿婷</t>
        </is>
      </c>
      <c r="I186" s="17" t="inlineStr">
        <is>
          <t>(02)89783919</t>
        </is>
      </c>
      <c r="J186" s="18" t="inlineStr">
        <is>
          <t>新北市新莊區雙鳳路53號一樓</t>
        </is>
      </c>
      <c r="U186" s="20">
        <f>IFERROR(LEFT(J186,FIND("縣",J186)),IFERROR(LEFT(J186,FIND("市",J186)),J186))</f>
        <v/>
      </c>
      <c r="V186" s="21">
        <f>IFERROR(
IFERROR(
IFERROR(
MID(J186,FIND("市",J186)+1,IF(FIND("區",J186)-FIND("市",J186)&gt;3,FIND("鄉",J186)-FIND("市",J186),FIND("區",J186)-FIND("市",J186))),
MID(J186,FIND("市",J186)+1,IF(FIND("鎮",J186)-FIND("市",J186)&gt;3,FIND("鄉",J186)-FIND("市",J186),FIND("鎮",J186)-FIND("市",J186)))
),
MID(J186,FIND("市",J186)+1,IF(FIND("鄉",J186)-FIND("市",J186)&gt;3,FIND("區",J186)-FIND("市",J186),FIND("鄉",J186)-FIND("市",J186)))
),
IFERROR(
IFERROR(
IFERROR(
MID(J186,FIND("縣",J186)+1,IF(FIND("區",J186)-FIND("縣",J186)&gt;3,FIND("鄉",J186)-FIND("縣",J186),FIND("區",J186)-FIND("縣",J186))),
MID(J186,FIND("縣",J186)+1,IF(FIND("鎮",J186)-FIND("縣",J186)&gt;3,FIND("鄉",J186)-FIND("縣",J186),FIND("鎮",J186)-FIND("縣",J186)))
),
MID(J186,FIND("縣",J186)+1,IF(FIND("鄉",J186)-FIND("縣",J186)&gt;3,FIND("區",J186)-FIND("縣",J186),FIND("鄉",J186)-FIND("縣",J186)))
),
IFERROR(
MID(J186,FIND("市",J186)+1,IF(FIND("縣",J186)-FIND("市",J186)&gt;3,FIND("鄉",J186)-FIND("市",J186),FIND("縣",J186)-FIND("市",J186))),
MID(J186,FIND("縣",J186)+1,IF(FIND("市",J186)-FIND("縣",J186)&gt;3,FIND("鄉",J186)-FIND("縣",J186),FIND("市",J186)-FIND("縣",J186)))
)))</f>
        <v/>
      </c>
      <c r="W186" s="21">
        <f>IFERROR(MID(J186,IFERROR(FIND("鄉",J186),IFERROR(FIND("鎮",J186),FIND("區",J186)))+1,LEN(J186)),IFERROR(MID(J186,FIND("市",J186)+1,LEN(J186)),MID(J186,FIND("縣",J186)+1,LEN(J186))))</f>
        <v/>
      </c>
      <c r="X186" s="22">
        <f>VLOOKUP(U186&amp;V186,部門對應!$B:$I,8,FALSE)</f>
        <v/>
      </c>
      <c r="Y186" s="22">
        <f>VLOOKUP(V186,區域表!A:B,2,FALSE)</f>
        <v/>
      </c>
      <c r="Z186" s="118">
        <f>IF(D186="FVC7", IF(COUNTIF(特殊門市清單!N:N, B186)=0, "FVC7", VLOOKUP(B186,特殊門市清單!N:T,7,FALSE)), IF(AA186="v","Peplink",""))</f>
        <v/>
      </c>
      <c r="AB186" s="109">
        <f>VLOOKUP(B186,門市主檔!A:B,2,FALSE)</f>
        <v/>
      </c>
      <c r="AC186" s="109" t="n"/>
    </row>
    <row r="187" ht="15" customHeight="1" s="140">
      <c r="A187" s="6" t="n">
        <v>186</v>
      </c>
      <c r="B187" s="6" t="n">
        <v>4208</v>
      </c>
      <c r="C187" s="17" t="inlineStr">
        <is>
          <t>新莊瓊泰店</t>
        </is>
      </c>
      <c r="D187" s="6" t="inlineStr">
        <is>
          <t>FCA</t>
        </is>
      </c>
      <c r="E187" s="6" t="inlineStr">
        <is>
          <t>北二</t>
        </is>
      </c>
      <c r="F187" s="6" t="inlineStr">
        <is>
          <t>北二三部</t>
        </is>
      </c>
      <c r="G187" s="6" t="inlineStr">
        <is>
          <t>HD</t>
        </is>
      </c>
      <c r="H187" s="105" t="inlineStr">
        <is>
          <t>張卿婷</t>
        </is>
      </c>
      <c r="I187" s="17" t="inlineStr">
        <is>
          <t>(02)89787449</t>
        </is>
      </c>
      <c r="J187" s="18" t="inlineStr">
        <is>
          <t>新北市新莊區瓊泰路59號及61號</t>
        </is>
      </c>
      <c r="U187" s="20">
        <f>IFERROR(LEFT(J187,FIND("縣",J187)),IFERROR(LEFT(J187,FIND("市",J187)),J187))</f>
        <v/>
      </c>
      <c r="V187" s="21">
        <f>IFERROR(
IFERROR(
IFERROR(
MID(J187,FIND("市",J187)+1,IF(FIND("區",J187)-FIND("市",J187)&gt;3,FIND("鄉",J187)-FIND("市",J187),FIND("區",J187)-FIND("市",J187))),
MID(J187,FIND("市",J187)+1,IF(FIND("鎮",J187)-FIND("市",J187)&gt;3,FIND("鄉",J187)-FIND("市",J187),FIND("鎮",J187)-FIND("市",J187)))
),
MID(J187,FIND("市",J187)+1,IF(FIND("鄉",J187)-FIND("市",J187)&gt;3,FIND("區",J187)-FIND("市",J187),FIND("鄉",J187)-FIND("市",J187)))
),
IFERROR(
IFERROR(
IFERROR(
MID(J187,FIND("縣",J187)+1,IF(FIND("區",J187)-FIND("縣",J187)&gt;3,FIND("鄉",J187)-FIND("縣",J187),FIND("區",J187)-FIND("縣",J187))),
MID(J187,FIND("縣",J187)+1,IF(FIND("鎮",J187)-FIND("縣",J187)&gt;3,FIND("鄉",J187)-FIND("縣",J187),FIND("鎮",J187)-FIND("縣",J187)))
),
MID(J187,FIND("縣",J187)+1,IF(FIND("鄉",J187)-FIND("縣",J187)&gt;3,FIND("區",J187)-FIND("縣",J187),FIND("鄉",J187)-FIND("縣",J187)))
),
IFERROR(
MID(J187,FIND("市",J187)+1,IF(FIND("縣",J187)-FIND("市",J187)&gt;3,FIND("鄉",J187)-FIND("市",J187),FIND("縣",J187)-FIND("市",J187))),
MID(J187,FIND("縣",J187)+1,IF(FIND("市",J187)-FIND("縣",J187)&gt;3,FIND("鄉",J187)-FIND("縣",J187),FIND("市",J187)-FIND("縣",J187)))
)))</f>
        <v/>
      </c>
      <c r="W187" s="21">
        <f>IFERROR(MID(J187,IFERROR(FIND("鄉",J187),IFERROR(FIND("鎮",J187),FIND("區",J187)))+1,LEN(J187)),IFERROR(MID(J187,FIND("市",J187)+1,LEN(J187)),MID(J187,FIND("縣",J187)+1,LEN(J187))))</f>
        <v/>
      </c>
      <c r="X187" s="22">
        <f>VLOOKUP(U187&amp;V187,部門對應!$B:$I,8,FALSE)</f>
        <v/>
      </c>
      <c r="Y187" s="22">
        <f>VLOOKUP(V187,區域表!A:B,2,FALSE)</f>
        <v/>
      </c>
      <c r="Z187" s="118">
        <f>IF(D187="FVC7", IF(COUNTIF(特殊門市清單!N:N, B187)=0, "FVC7", VLOOKUP(B187,特殊門市清單!N:T,7,FALSE)), IF(AA187="v","Peplink",""))</f>
        <v/>
      </c>
      <c r="AB187" s="109">
        <f>VLOOKUP(B187,門市主檔!A:B,2,FALSE)</f>
        <v/>
      </c>
      <c r="AC187" s="109" t="n"/>
    </row>
    <row r="188" ht="15" customHeight="1" s="140">
      <c r="A188" s="6" t="n">
        <v>187</v>
      </c>
      <c r="B188" s="6" t="inlineStr">
        <is>
          <t>D148</t>
        </is>
      </c>
      <c r="C188" s="17" t="inlineStr">
        <is>
          <t>新莊福營店</t>
        </is>
      </c>
      <c r="D188" s="6" t="inlineStr">
        <is>
          <t>FCB</t>
        </is>
      </c>
      <c r="E188" s="6" t="inlineStr">
        <is>
          <t>北二</t>
        </is>
      </c>
      <c r="F188" s="6" t="inlineStr">
        <is>
          <t>北二三部</t>
        </is>
      </c>
      <c r="G188" s="6" t="inlineStr">
        <is>
          <t>HD</t>
        </is>
      </c>
      <c r="H188" s="105" t="inlineStr">
        <is>
          <t>張卿婷</t>
        </is>
      </c>
      <c r="I188" s="17" t="inlineStr">
        <is>
          <t>(02)29033571</t>
        </is>
      </c>
      <c r="J188" s="18" t="inlineStr">
        <is>
          <t>新北市新莊區福營路336,338號</t>
        </is>
      </c>
      <c r="U188" s="20">
        <f>IFERROR(LEFT(J188,FIND("縣",J188)),IFERROR(LEFT(J188,FIND("市",J188)),J188))</f>
        <v/>
      </c>
      <c r="V188" s="21">
        <f>IFERROR(
IFERROR(
IFERROR(
MID(J188,FIND("市",J188)+1,IF(FIND("區",J188)-FIND("市",J188)&gt;3,FIND("鄉",J188)-FIND("市",J188),FIND("區",J188)-FIND("市",J188))),
MID(J188,FIND("市",J188)+1,IF(FIND("鎮",J188)-FIND("市",J188)&gt;3,FIND("鄉",J188)-FIND("市",J188),FIND("鎮",J188)-FIND("市",J188)))
),
MID(J188,FIND("市",J188)+1,IF(FIND("鄉",J188)-FIND("市",J188)&gt;3,FIND("區",J188)-FIND("市",J188),FIND("鄉",J188)-FIND("市",J188)))
),
IFERROR(
IFERROR(
IFERROR(
MID(J188,FIND("縣",J188)+1,IF(FIND("區",J188)-FIND("縣",J188)&gt;3,FIND("鄉",J188)-FIND("縣",J188),FIND("區",J188)-FIND("縣",J188))),
MID(J188,FIND("縣",J188)+1,IF(FIND("鎮",J188)-FIND("縣",J188)&gt;3,FIND("鄉",J188)-FIND("縣",J188),FIND("鎮",J188)-FIND("縣",J188)))
),
MID(J188,FIND("縣",J188)+1,IF(FIND("鄉",J188)-FIND("縣",J188)&gt;3,FIND("區",J188)-FIND("縣",J188),FIND("鄉",J188)-FIND("縣",J188)))
),
IFERROR(
MID(J188,FIND("市",J188)+1,IF(FIND("縣",J188)-FIND("市",J188)&gt;3,FIND("鄉",J188)-FIND("市",J188),FIND("縣",J188)-FIND("市",J188))),
MID(J188,FIND("縣",J188)+1,IF(FIND("市",J188)-FIND("縣",J188)&gt;3,FIND("鄉",J188)-FIND("縣",J188),FIND("市",J188)-FIND("縣",J188)))
)))</f>
        <v/>
      </c>
      <c r="W188" s="21">
        <f>IFERROR(MID(J188,IFERROR(FIND("鄉",J188),IFERROR(FIND("鎮",J188),FIND("區",J188)))+1,LEN(J188)),IFERROR(MID(J188,FIND("市",J188)+1,LEN(J188)),MID(J188,FIND("縣",J188)+1,LEN(J188))))</f>
        <v/>
      </c>
      <c r="X188" s="22">
        <f>VLOOKUP(U188&amp;V188,部門對應!$B:$I,8,FALSE)</f>
        <v/>
      </c>
      <c r="Y188" s="22">
        <f>VLOOKUP(V188,區域表!A:B,2,FALSE)</f>
        <v/>
      </c>
      <c r="Z188" s="118">
        <f>IF(D188="FVC7", IF(COUNTIF(特殊門市清單!N:N, B188)=0, "FVC7", VLOOKUP(B188,特殊門市清單!N:T,7,FALSE)), IF(AA188="v","Peplink",""))</f>
        <v/>
      </c>
      <c r="AB188" s="109">
        <f>VLOOKUP(B188,門市主檔!A:B,2,FALSE)</f>
        <v/>
      </c>
      <c r="AC188" s="109" t="n"/>
    </row>
    <row r="189" ht="15" customHeight="1" s="140">
      <c r="A189" s="6" t="n">
        <v>188</v>
      </c>
      <c r="B189" s="6" t="inlineStr">
        <is>
          <t>D174</t>
        </is>
      </c>
      <c r="C189" s="17" t="inlineStr">
        <is>
          <t>新莊裕民店</t>
        </is>
      </c>
      <c r="D189" s="6" t="inlineStr">
        <is>
          <t>FCB</t>
        </is>
      </c>
      <c r="E189" s="6" t="inlineStr">
        <is>
          <t>北二</t>
        </is>
      </c>
      <c r="F189" s="6" t="inlineStr">
        <is>
          <t>北二三部</t>
        </is>
      </c>
      <c r="G189" s="6" t="inlineStr">
        <is>
          <t>HD</t>
        </is>
      </c>
      <c r="H189" s="105" t="inlineStr">
        <is>
          <t>張卿婷</t>
        </is>
      </c>
      <c r="I189" s="17" t="inlineStr">
        <is>
          <t>(02)29044633</t>
        </is>
      </c>
      <c r="J189" s="18" t="inlineStr">
        <is>
          <t>新北市新莊區裕民街83之6號</t>
        </is>
      </c>
      <c r="U189" s="20">
        <f>IFERROR(LEFT(J189,FIND("縣",J189)),IFERROR(LEFT(J189,FIND("市",J189)),J189))</f>
        <v/>
      </c>
      <c r="V189" s="21">
        <f>IFERROR(
IFERROR(
IFERROR(
MID(J189,FIND("市",J189)+1,IF(FIND("區",J189)-FIND("市",J189)&gt;3,FIND("鄉",J189)-FIND("市",J189),FIND("區",J189)-FIND("市",J189))),
MID(J189,FIND("市",J189)+1,IF(FIND("鎮",J189)-FIND("市",J189)&gt;3,FIND("鄉",J189)-FIND("市",J189),FIND("鎮",J189)-FIND("市",J189)))
),
MID(J189,FIND("市",J189)+1,IF(FIND("鄉",J189)-FIND("市",J189)&gt;3,FIND("區",J189)-FIND("市",J189),FIND("鄉",J189)-FIND("市",J189)))
),
IFERROR(
IFERROR(
IFERROR(
MID(J189,FIND("縣",J189)+1,IF(FIND("區",J189)-FIND("縣",J189)&gt;3,FIND("鄉",J189)-FIND("縣",J189),FIND("區",J189)-FIND("縣",J189))),
MID(J189,FIND("縣",J189)+1,IF(FIND("鎮",J189)-FIND("縣",J189)&gt;3,FIND("鄉",J189)-FIND("縣",J189),FIND("鎮",J189)-FIND("縣",J189)))
),
MID(J189,FIND("縣",J189)+1,IF(FIND("鄉",J189)-FIND("縣",J189)&gt;3,FIND("區",J189)-FIND("縣",J189),FIND("鄉",J189)-FIND("縣",J189)))
),
IFERROR(
MID(J189,FIND("市",J189)+1,IF(FIND("縣",J189)-FIND("市",J189)&gt;3,FIND("鄉",J189)-FIND("市",J189),FIND("縣",J189)-FIND("市",J189))),
MID(J189,FIND("縣",J189)+1,IF(FIND("市",J189)-FIND("縣",J189)&gt;3,FIND("鄉",J189)-FIND("縣",J189),FIND("市",J189)-FIND("縣",J189)))
)))</f>
        <v/>
      </c>
      <c r="W189" s="21">
        <f>IFERROR(MID(J189,IFERROR(FIND("鄉",J189),IFERROR(FIND("鎮",J189),FIND("區",J189)))+1,LEN(J189)),IFERROR(MID(J189,FIND("市",J189)+1,LEN(J189)),MID(J189,FIND("縣",J189)+1,LEN(J189))))</f>
        <v/>
      </c>
      <c r="X189" s="22">
        <f>VLOOKUP(U189&amp;V189,部門對應!$B:$I,8,FALSE)</f>
        <v/>
      </c>
      <c r="Y189" s="22">
        <f>VLOOKUP(V189,區域表!A:B,2,FALSE)</f>
        <v/>
      </c>
      <c r="Z189" s="118">
        <f>IF(D189="FVC7", IF(COUNTIF(特殊門市清單!N:N, B189)=0, "FVC7", VLOOKUP(B189,特殊門市清單!N:T,7,FALSE)), IF(AA189="v","Peplink",""))</f>
        <v/>
      </c>
      <c r="AB189" s="109">
        <f>VLOOKUP(B189,門市主檔!A:B,2,FALSE)</f>
        <v/>
      </c>
      <c r="AC189" s="109" t="n"/>
    </row>
    <row r="190" ht="15" customHeight="1" s="140">
      <c r="A190" s="6" t="n">
        <v>189</v>
      </c>
      <c r="B190" s="6" t="n">
        <v>3052</v>
      </c>
      <c r="C190" s="17" t="inlineStr">
        <is>
          <t>北縣莊玲店</t>
        </is>
      </c>
      <c r="D190" s="6" t="inlineStr">
        <is>
          <t>FCA</t>
        </is>
      </c>
      <c r="E190" s="6" t="inlineStr">
        <is>
          <t>北二</t>
        </is>
      </c>
      <c r="F190" s="6" t="inlineStr">
        <is>
          <t>北二三部</t>
        </is>
      </c>
      <c r="G190" s="6" t="inlineStr">
        <is>
          <t>HE</t>
        </is>
      </c>
      <c r="H190" s="105" t="inlineStr">
        <is>
          <t>林佳蓁</t>
        </is>
      </c>
      <c r="I190" s="17" t="inlineStr">
        <is>
          <t>(02)29938588</t>
        </is>
      </c>
      <c r="J190" s="18" t="inlineStr">
        <is>
          <t>新北市新莊區自信街77號+75巷2號</t>
        </is>
      </c>
      <c r="U190" s="20">
        <f>IFERROR(LEFT(J190,FIND("縣",J190)),IFERROR(LEFT(J190,FIND("市",J190)),J190))</f>
        <v/>
      </c>
      <c r="V190" s="21">
        <f>IFERROR(
IFERROR(
IFERROR(
MID(J190,FIND("市",J190)+1,IF(FIND("區",J190)-FIND("市",J190)&gt;3,FIND("鄉",J190)-FIND("市",J190),FIND("區",J190)-FIND("市",J190))),
MID(J190,FIND("市",J190)+1,IF(FIND("鎮",J190)-FIND("市",J190)&gt;3,FIND("鄉",J190)-FIND("市",J190),FIND("鎮",J190)-FIND("市",J190)))
),
MID(J190,FIND("市",J190)+1,IF(FIND("鄉",J190)-FIND("市",J190)&gt;3,FIND("區",J190)-FIND("市",J190),FIND("鄉",J190)-FIND("市",J190)))
),
IFERROR(
IFERROR(
IFERROR(
MID(J190,FIND("縣",J190)+1,IF(FIND("區",J190)-FIND("縣",J190)&gt;3,FIND("鄉",J190)-FIND("縣",J190),FIND("區",J190)-FIND("縣",J190))),
MID(J190,FIND("縣",J190)+1,IF(FIND("鎮",J190)-FIND("縣",J190)&gt;3,FIND("鄉",J190)-FIND("縣",J190),FIND("鎮",J190)-FIND("縣",J190)))
),
MID(J190,FIND("縣",J190)+1,IF(FIND("鄉",J190)-FIND("縣",J190)&gt;3,FIND("區",J190)-FIND("縣",J190),FIND("鄉",J190)-FIND("縣",J190)))
),
IFERROR(
MID(J190,FIND("市",J190)+1,IF(FIND("縣",J190)-FIND("市",J190)&gt;3,FIND("鄉",J190)-FIND("市",J190),FIND("縣",J190)-FIND("市",J190))),
MID(J190,FIND("縣",J190)+1,IF(FIND("市",J190)-FIND("縣",J190)&gt;3,FIND("鄉",J190)-FIND("縣",J190),FIND("市",J190)-FIND("縣",J190)))
)))</f>
        <v/>
      </c>
      <c r="W190" s="21">
        <f>IFERROR(MID(J190,IFERROR(FIND("鄉",J190),IFERROR(FIND("鎮",J190),FIND("區",J190)))+1,LEN(J190)),IFERROR(MID(J190,FIND("市",J190)+1,LEN(J190)),MID(J190,FIND("縣",J190)+1,LEN(J190))))</f>
        <v/>
      </c>
      <c r="X190" s="22">
        <f>VLOOKUP(U190&amp;V190,部門對應!$B:$I,8,FALSE)</f>
        <v/>
      </c>
      <c r="Y190" s="22">
        <f>VLOOKUP(V190,區域表!A:B,2,FALSE)</f>
        <v/>
      </c>
      <c r="Z190" s="118">
        <f>IF(D190="FVC7", IF(COUNTIF(特殊門市清單!N:N, B190)=0, "FVC7", VLOOKUP(B190,特殊門市清單!N:T,7,FALSE)), IF(AA190="v","Peplink",""))</f>
        <v/>
      </c>
      <c r="AB190" s="109">
        <f>VLOOKUP(B190,門市主檔!A:B,2,FALSE)</f>
        <v/>
      </c>
      <c r="AC190" s="109" t="n"/>
    </row>
    <row r="191" ht="15" customHeight="1" s="140">
      <c r="A191" s="6" t="n">
        <v>190</v>
      </c>
      <c r="B191" s="23" t="n">
        <v>3358</v>
      </c>
      <c r="C191" s="17" t="inlineStr">
        <is>
          <t>新莊棒球場</t>
        </is>
      </c>
      <c r="D191" s="6" t="inlineStr">
        <is>
          <t>FCA</t>
        </is>
      </c>
      <c r="E191" s="6" t="inlineStr">
        <is>
          <t>北二</t>
        </is>
      </c>
      <c r="F191" s="6" t="inlineStr">
        <is>
          <t>北二三部</t>
        </is>
      </c>
      <c r="G191" s="6" t="inlineStr">
        <is>
          <t>HE</t>
        </is>
      </c>
      <c r="H191" s="105" t="inlineStr">
        <is>
          <t>林佳蓁</t>
        </is>
      </c>
      <c r="I191" s="17" t="inlineStr">
        <is>
          <t>(02)29926407</t>
        </is>
      </c>
      <c r="J191" s="18" t="inlineStr">
        <is>
          <t>新北市新莊區中和街19號</t>
        </is>
      </c>
      <c r="U191" s="20">
        <f>IFERROR(LEFT(J191,FIND("縣",J191)),IFERROR(LEFT(J191,FIND("市",J191)),J191))</f>
        <v/>
      </c>
      <c r="V191" s="21">
        <f>IFERROR(
IFERROR(
IFERROR(
MID(J191,FIND("市",J191)+1,IF(FIND("區",J191)-FIND("市",J191)&gt;3,FIND("鄉",J191)-FIND("市",J191),FIND("區",J191)-FIND("市",J191))),
MID(J191,FIND("市",J191)+1,IF(FIND("鎮",J191)-FIND("市",J191)&gt;3,FIND("鄉",J191)-FIND("市",J191),FIND("鎮",J191)-FIND("市",J191)))
),
MID(J191,FIND("市",J191)+1,IF(FIND("鄉",J191)-FIND("市",J191)&gt;3,FIND("區",J191)-FIND("市",J191),FIND("鄉",J191)-FIND("市",J191)))
),
IFERROR(
IFERROR(
IFERROR(
MID(J191,FIND("縣",J191)+1,IF(FIND("區",J191)-FIND("縣",J191)&gt;3,FIND("鄉",J191)-FIND("縣",J191),FIND("區",J191)-FIND("縣",J191))),
MID(J191,FIND("縣",J191)+1,IF(FIND("鎮",J191)-FIND("縣",J191)&gt;3,FIND("鄉",J191)-FIND("縣",J191),FIND("鎮",J191)-FIND("縣",J191)))
),
MID(J191,FIND("縣",J191)+1,IF(FIND("鄉",J191)-FIND("縣",J191)&gt;3,FIND("區",J191)-FIND("縣",J191),FIND("鄉",J191)-FIND("縣",J191)))
),
IFERROR(
MID(J191,FIND("市",J191)+1,IF(FIND("縣",J191)-FIND("市",J191)&gt;3,FIND("鄉",J191)-FIND("市",J191),FIND("縣",J191)-FIND("市",J191))),
MID(J191,FIND("縣",J191)+1,IF(FIND("市",J191)-FIND("縣",J191)&gt;3,FIND("鄉",J191)-FIND("縣",J191),FIND("市",J191)-FIND("縣",J191)))
)))</f>
        <v/>
      </c>
      <c r="W191" s="21">
        <f>IFERROR(MID(J191,IFERROR(FIND("鄉",J191),IFERROR(FIND("鎮",J191),FIND("區",J191)))+1,LEN(J191)),IFERROR(MID(J191,FIND("市",J191)+1,LEN(J191)),MID(J191,FIND("縣",J191)+1,LEN(J191))))</f>
        <v/>
      </c>
      <c r="X191" s="22">
        <f>VLOOKUP(U191&amp;V191,部門對應!$B:$I,8,FALSE)</f>
        <v/>
      </c>
      <c r="Y191" s="22">
        <f>VLOOKUP(V191,區域表!A:B,2,FALSE)</f>
        <v/>
      </c>
      <c r="Z191" s="118">
        <f>IF(D191="FVC7", IF(COUNTIF(特殊門市清單!N:N, B191)=0, "FVC7", VLOOKUP(B191,特殊門市清單!N:T,7,FALSE)), IF(AA191="v","Peplink",""))</f>
        <v/>
      </c>
      <c r="AB191" s="109">
        <f>VLOOKUP(B191,門市主檔!A:B,2,FALSE)</f>
        <v/>
      </c>
      <c r="AC191" s="109" t="n"/>
    </row>
    <row r="192" ht="15" customHeight="1" s="140">
      <c r="A192" s="6" t="n">
        <v>191</v>
      </c>
      <c r="B192" s="6" t="n">
        <v>3380</v>
      </c>
      <c r="C192" s="17" t="inlineStr">
        <is>
          <t>北縣莊勝店</t>
        </is>
      </c>
      <c r="D192" s="6" t="inlineStr">
        <is>
          <t>FCB</t>
        </is>
      </c>
      <c r="E192" s="6" t="inlineStr">
        <is>
          <t>北二</t>
        </is>
      </c>
      <c r="F192" s="6" t="inlineStr">
        <is>
          <t>北二三部</t>
        </is>
      </c>
      <c r="G192" s="6" t="inlineStr">
        <is>
          <t>HE</t>
        </is>
      </c>
      <c r="H192" s="105" t="inlineStr">
        <is>
          <t>林佳蓁</t>
        </is>
      </c>
      <c r="I192" s="17" t="inlineStr">
        <is>
          <t>(02)89943683</t>
        </is>
      </c>
      <c r="J192" s="18" t="inlineStr">
        <is>
          <t>新北市新莊區幸福路562號</t>
        </is>
      </c>
      <c r="U192" s="20">
        <f>IFERROR(LEFT(J192,FIND("縣",J192)),IFERROR(LEFT(J192,FIND("市",J192)),J192))</f>
        <v/>
      </c>
      <c r="V192" s="21">
        <f>IFERROR(
IFERROR(
IFERROR(
MID(J192,FIND("市",J192)+1,IF(FIND("區",J192)-FIND("市",J192)&gt;3,FIND("鄉",J192)-FIND("市",J192),FIND("區",J192)-FIND("市",J192))),
MID(J192,FIND("市",J192)+1,IF(FIND("鎮",J192)-FIND("市",J192)&gt;3,FIND("鄉",J192)-FIND("市",J192),FIND("鎮",J192)-FIND("市",J192)))
),
MID(J192,FIND("市",J192)+1,IF(FIND("鄉",J192)-FIND("市",J192)&gt;3,FIND("區",J192)-FIND("市",J192),FIND("鄉",J192)-FIND("市",J192)))
),
IFERROR(
IFERROR(
IFERROR(
MID(J192,FIND("縣",J192)+1,IF(FIND("區",J192)-FIND("縣",J192)&gt;3,FIND("鄉",J192)-FIND("縣",J192),FIND("區",J192)-FIND("縣",J192))),
MID(J192,FIND("縣",J192)+1,IF(FIND("鎮",J192)-FIND("縣",J192)&gt;3,FIND("鄉",J192)-FIND("縣",J192),FIND("鎮",J192)-FIND("縣",J192)))
),
MID(J192,FIND("縣",J192)+1,IF(FIND("鄉",J192)-FIND("縣",J192)&gt;3,FIND("區",J192)-FIND("縣",J192),FIND("鄉",J192)-FIND("縣",J192)))
),
IFERROR(
MID(J192,FIND("市",J192)+1,IF(FIND("縣",J192)-FIND("市",J192)&gt;3,FIND("鄉",J192)-FIND("市",J192),FIND("縣",J192)-FIND("市",J192))),
MID(J192,FIND("縣",J192)+1,IF(FIND("市",J192)-FIND("縣",J192)&gt;3,FIND("鄉",J192)-FIND("縣",J192),FIND("市",J192)-FIND("縣",J192)))
)))</f>
        <v/>
      </c>
      <c r="W192" s="21">
        <f>IFERROR(MID(J192,IFERROR(FIND("鄉",J192),IFERROR(FIND("鎮",J192),FIND("區",J192)))+1,LEN(J192)),IFERROR(MID(J192,FIND("市",J192)+1,LEN(J192)),MID(J192,FIND("縣",J192)+1,LEN(J192))))</f>
        <v/>
      </c>
      <c r="X192" s="22">
        <f>VLOOKUP(U192&amp;V192,部門對應!$B:$I,8,FALSE)</f>
        <v/>
      </c>
      <c r="Y192" s="22">
        <f>VLOOKUP(V192,區域表!A:B,2,FALSE)</f>
        <v/>
      </c>
      <c r="Z192" s="118">
        <f>IF(D192="FVC7", IF(COUNTIF(特殊門市清單!N:N, B192)=0, "FVC7", VLOOKUP(B192,特殊門市清單!N:T,7,FALSE)), IF(AA192="v","Peplink",""))</f>
        <v/>
      </c>
      <c r="AB192" s="109">
        <f>VLOOKUP(B192,門市主檔!A:B,2,FALSE)</f>
        <v/>
      </c>
      <c r="AC192" s="109" t="n"/>
    </row>
    <row r="193" ht="15" customHeight="1" s="140">
      <c r="A193" s="6" t="n">
        <v>192</v>
      </c>
      <c r="B193" s="6" t="n">
        <v>3785</v>
      </c>
      <c r="C193" s="17" t="inlineStr">
        <is>
          <t>北縣莊榮店</t>
        </is>
      </c>
      <c r="D193" s="6" t="inlineStr">
        <is>
          <t>FCB</t>
        </is>
      </c>
      <c r="E193" s="6" t="inlineStr">
        <is>
          <t>北二</t>
        </is>
      </c>
      <c r="F193" s="6" t="inlineStr">
        <is>
          <t>北二三部</t>
        </is>
      </c>
      <c r="G193" s="6" t="inlineStr">
        <is>
          <t>HE</t>
        </is>
      </c>
      <c r="H193" s="105" t="inlineStr">
        <is>
          <t>林佳蓁</t>
        </is>
      </c>
      <c r="I193" s="17" t="inlineStr">
        <is>
          <t>(02)22765940</t>
        </is>
      </c>
      <c r="J193" s="18" t="inlineStr">
        <is>
          <t>新北市新莊區新莊路307、309號一樓部份</t>
        </is>
      </c>
      <c r="U193" s="20">
        <f>IFERROR(LEFT(J193,FIND("縣",J193)),IFERROR(LEFT(J193,FIND("市",J193)),J193))</f>
        <v/>
      </c>
      <c r="V193" s="21">
        <f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/>
      </c>
      <c r="W193" s="21">
        <f>IFERROR(MID(J193,IFERROR(FIND("鄉",J193),IFERROR(FIND("鎮",J193),FIND("區",J193)))+1,LEN(J193)),IFERROR(MID(J193,FIND("市",J193)+1,LEN(J193)),MID(J193,FIND("縣",J193)+1,LEN(J193))))</f>
        <v/>
      </c>
      <c r="X193" s="22">
        <f>VLOOKUP(U193&amp;V193,部門對應!$B:$I,8,FALSE)</f>
        <v/>
      </c>
      <c r="Y193" s="22">
        <f>VLOOKUP(V193,區域表!A:B,2,FALSE)</f>
        <v/>
      </c>
      <c r="Z193" s="118">
        <f>IF(D193="FVC7", IF(COUNTIF(特殊門市清單!N:N, B193)=0, "FVC7", VLOOKUP(B193,特殊門市清單!N:T,7,FALSE)), IF(AA193="v","Peplink",""))</f>
        <v/>
      </c>
      <c r="AB193" s="109">
        <f>VLOOKUP(B193,門市主檔!A:B,2,FALSE)</f>
        <v/>
      </c>
      <c r="AC193" s="109" t="n"/>
    </row>
    <row r="194" ht="15" customHeight="1" s="140">
      <c r="A194" s="6" t="n">
        <v>193</v>
      </c>
      <c r="B194" s="6" t="n">
        <v>3999</v>
      </c>
      <c r="C194" s="17" t="inlineStr">
        <is>
          <t>新莊福祐店</t>
        </is>
      </c>
      <c r="D194" s="6" t="inlineStr">
        <is>
          <t>FCA</t>
        </is>
      </c>
      <c r="E194" s="6" t="inlineStr">
        <is>
          <t>北二</t>
        </is>
      </c>
      <c r="F194" s="6" t="inlineStr">
        <is>
          <t>北二三部</t>
        </is>
      </c>
      <c r="G194" s="6" t="inlineStr">
        <is>
          <t>HE</t>
        </is>
      </c>
      <c r="H194" s="105" t="inlineStr">
        <is>
          <t>林佳蓁</t>
        </is>
      </c>
      <c r="I194" s="17" t="inlineStr">
        <is>
          <t>(02)89782093</t>
        </is>
      </c>
      <c r="J194" s="18" t="inlineStr">
        <is>
          <t>新北市新莊區福壽街188、190號一樓全部</t>
        </is>
      </c>
      <c r="U194" s="20">
        <f>IFERROR(LEFT(J194,FIND("縣",J194)),IFERROR(LEFT(J194,FIND("市",J194)),J194))</f>
        <v/>
      </c>
      <c r="V194" s="21">
        <f>IFERROR(
IFERROR(
IFERROR(
MID(J194,FIND("市",J194)+1,IF(FIND("區",J194)-FIND("市",J194)&gt;3,FIND("鄉",J194)-FIND("市",J194),FIND("區",J194)-FIND("市",J194))),
MID(J194,FIND("市",J194)+1,IF(FIND("鎮",J194)-FIND("市",J194)&gt;3,FIND("鄉",J194)-FIND("市",J194),FIND("鎮",J194)-FIND("市",J194)))
),
MID(J194,FIND("市",J194)+1,IF(FIND("鄉",J194)-FIND("市",J194)&gt;3,FIND("區",J194)-FIND("市",J194),FIND("鄉",J194)-FIND("市",J194)))
),
IFERROR(
IFERROR(
IFERROR(
MID(J194,FIND("縣",J194)+1,IF(FIND("區",J194)-FIND("縣",J194)&gt;3,FIND("鄉",J194)-FIND("縣",J194),FIND("區",J194)-FIND("縣",J194))),
MID(J194,FIND("縣",J194)+1,IF(FIND("鎮",J194)-FIND("縣",J194)&gt;3,FIND("鄉",J194)-FIND("縣",J194),FIND("鎮",J194)-FIND("縣",J194)))
),
MID(J194,FIND("縣",J194)+1,IF(FIND("鄉",J194)-FIND("縣",J194)&gt;3,FIND("區",J194)-FIND("縣",J194),FIND("鄉",J194)-FIND("縣",J194)))
),
IFERROR(
MID(J194,FIND("市",J194)+1,IF(FIND("縣",J194)-FIND("市",J194)&gt;3,FIND("鄉",J194)-FIND("市",J194),FIND("縣",J194)-FIND("市",J194))),
MID(J194,FIND("縣",J194)+1,IF(FIND("市",J194)-FIND("縣",J194)&gt;3,FIND("鄉",J194)-FIND("縣",J194),FIND("市",J194)-FIND("縣",J194)))
)))</f>
        <v/>
      </c>
      <c r="W194" s="21">
        <f>IFERROR(MID(J194,IFERROR(FIND("鄉",J194),IFERROR(FIND("鎮",J194),FIND("區",J194)))+1,LEN(J194)),IFERROR(MID(J194,FIND("市",J194)+1,LEN(J194)),MID(J194,FIND("縣",J194)+1,LEN(J194))))</f>
        <v/>
      </c>
      <c r="X194" s="22">
        <f>VLOOKUP(U194&amp;V194,部門對應!$B:$I,8,FALSE)</f>
        <v/>
      </c>
      <c r="Y194" s="22">
        <f>VLOOKUP(V194,區域表!A:B,2,FALSE)</f>
        <v/>
      </c>
      <c r="Z194" s="118">
        <f>IF(D194="FVC7", IF(COUNTIF(特殊門市清單!N:N, B194)=0, "FVC7", VLOOKUP(B194,特殊門市清單!N:T,7,FALSE)), IF(AA194="v","Peplink",""))</f>
        <v/>
      </c>
      <c r="AB194" s="109">
        <f>VLOOKUP(B194,門市主檔!A:B,2,FALSE)</f>
        <v/>
      </c>
      <c r="AC194" s="109" t="n"/>
    </row>
    <row r="195" ht="15" customHeight="1" s="140">
      <c r="A195" s="6" t="n">
        <v>194</v>
      </c>
      <c r="B195" s="6" t="n">
        <v>4025</v>
      </c>
      <c r="C195" s="17" t="inlineStr">
        <is>
          <t>新莊祐信店</t>
        </is>
      </c>
      <c r="D195" s="6" t="inlineStr">
        <is>
          <t>FCA</t>
        </is>
      </c>
      <c r="E195" s="6" t="inlineStr">
        <is>
          <t>北二</t>
        </is>
      </c>
      <c r="F195" s="6" t="inlineStr">
        <is>
          <t>北二三部</t>
        </is>
      </c>
      <c r="G195" s="6" t="inlineStr">
        <is>
          <t>HE</t>
        </is>
      </c>
      <c r="H195" s="105" t="inlineStr">
        <is>
          <t>林佳蓁</t>
        </is>
      </c>
      <c r="I195" s="17" t="inlineStr">
        <is>
          <t>(02)89783774</t>
        </is>
      </c>
      <c r="J195" s="18" t="inlineStr">
        <is>
          <t>新北市新莊區中信街20號一樓全部、22號一樓部份</t>
        </is>
      </c>
      <c r="U195" s="20">
        <f>IFERROR(LEFT(J195,FIND("縣",J195)),IFERROR(LEFT(J195,FIND("市",J195)),J195))</f>
        <v/>
      </c>
      <c r="V195" s="21">
        <f>IFERROR(
IFERROR(
IFERROR(
MID(J195,FIND("市",J195)+1,IF(FIND("區",J195)-FIND("市",J195)&gt;3,FIND("鄉",J195)-FIND("市",J195),FIND("區",J195)-FIND("市",J195))),
MID(J195,FIND("市",J195)+1,IF(FIND("鎮",J195)-FIND("市",J195)&gt;3,FIND("鄉",J195)-FIND("市",J195),FIND("鎮",J195)-FIND("市",J195)))
),
MID(J195,FIND("市",J195)+1,IF(FIND("鄉",J195)-FIND("市",J195)&gt;3,FIND("區",J195)-FIND("市",J195),FIND("鄉",J195)-FIND("市",J195)))
),
IFERROR(
IFERROR(
IFERROR(
MID(J195,FIND("縣",J195)+1,IF(FIND("區",J195)-FIND("縣",J195)&gt;3,FIND("鄉",J195)-FIND("縣",J195),FIND("區",J195)-FIND("縣",J195))),
MID(J195,FIND("縣",J195)+1,IF(FIND("鎮",J195)-FIND("縣",J195)&gt;3,FIND("鄉",J195)-FIND("縣",J195),FIND("鎮",J195)-FIND("縣",J195)))
),
MID(J195,FIND("縣",J195)+1,IF(FIND("鄉",J195)-FIND("縣",J195)&gt;3,FIND("區",J195)-FIND("縣",J195),FIND("鄉",J195)-FIND("縣",J195)))
),
IFERROR(
MID(J195,FIND("市",J195)+1,IF(FIND("縣",J195)-FIND("市",J195)&gt;3,FIND("鄉",J195)-FIND("市",J195),FIND("縣",J195)-FIND("市",J195))),
MID(J195,FIND("縣",J195)+1,IF(FIND("市",J195)-FIND("縣",J195)&gt;3,FIND("鄉",J195)-FIND("縣",J195),FIND("市",J195)-FIND("縣",J195)))
)))</f>
        <v/>
      </c>
      <c r="W195" s="21">
        <f>IFERROR(MID(J195,IFERROR(FIND("鄉",J195),IFERROR(FIND("鎮",J195),FIND("區",J195)))+1,LEN(J195)),IFERROR(MID(J195,FIND("市",J195)+1,LEN(J195)),MID(J195,FIND("縣",J195)+1,LEN(J195))))</f>
        <v/>
      </c>
      <c r="X195" s="22">
        <f>VLOOKUP(U195&amp;V195,部門對應!$B:$I,8,FALSE)</f>
        <v/>
      </c>
      <c r="Y195" s="22">
        <f>VLOOKUP(V195,區域表!A:B,2,FALSE)</f>
        <v/>
      </c>
      <c r="Z195" s="118">
        <f>IF(D195="FVC7", IF(COUNTIF(特殊門市清單!N:N, B195)=0, "FVC7", VLOOKUP(B195,特殊門市清單!N:T,7,FALSE)), IF(AA195="v","Peplink",""))</f>
        <v/>
      </c>
      <c r="AB195" s="109">
        <f>VLOOKUP(B195,門市主檔!A:B,2,FALSE)</f>
        <v/>
      </c>
      <c r="AC195" s="109" t="n"/>
    </row>
    <row r="196" ht="15" customHeight="1" s="140">
      <c r="A196" s="6" t="n">
        <v>195</v>
      </c>
      <c r="B196" s="6" t="n">
        <v>4163</v>
      </c>
      <c r="C196" s="17" t="inlineStr">
        <is>
          <t>新莊中泉店</t>
        </is>
      </c>
      <c r="D196" s="6" t="inlineStr">
        <is>
          <t>FCA</t>
        </is>
      </c>
      <c r="E196" s="6" t="inlineStr">
        <is>
          <t>北二</t>
        </is>
      </c>
      <c r="F196" s="6" t="inlineStr">
        <is>
          <t>北二三部</t>
        </is>
      </c>
      <c r="G196" s="6" t="inlineStr">
        <is>
          <t>HE</t>
        </is>
      </c>
      <c r="H196" s="105" t="inlineStr">
        <is>
          <t>林佳蓁</t>
        </is>
      </c>
      <c r="I196" s="17" t="inlineStr">
        <is>
          <t>(02)89786748</t>
        </is>
      </c>
      <c r="J196" s="18" t="inlineStr">
        <is>
          <t>新北市新莊區中誠街161號及163號一樓全部</t>
        </is>
      </c>
      <c r="U196" s="20">
        <f>IFERROR(LEFT(J196,FIND("縣",J196)),IFERROR(LEFT(J196,FIND("市",J196)),J196))</f>
        <v/>
      </c>
      <c r="V196" s="21">
        <f>IFERROR(
IFERROR(
IFERROR(
MID(J196,FIND("市",J196)+1,IF(FIND("區",J196)-FIND("市",J196)&gt;3,FIND("鄉",J196)-FIND("市",J196),FIND("區",J196)-FIND("市",J196))),
MID(J196,FIND("市",J196)+1,IF(FIND("鎮",J196)-FIND("市",J196)&gt;3,FIND("鄉",J196)-FIND("市",J196),FIND("鎮",J196)-FIND("市",J196)))
),
MID(J196,FIND("市",J196)+1,IF(FIND("鄉",J196)-FIND("市",J196)&gt;3,FIND("區",J196)-FIND("市",J196),FIND("鄉",J196)-FIND("市",J196)))
),
IFERROR(
IFERROR(
IFERROR(
MID(J196,FIND("縣",J196)+1,IF(FIND("區",J196)-FIND("縣",J196)&gt;3,FIND("鄉",J196)-FIND("縣",J196),FIND("區",J196)-FIND("縣",J196))),
MID(J196,FIND("縣",J196)+1,IF(FIND("鎮",J196)-FIND("縣",J196)&gt;3,FIND("鄉",J196)-FIND("縣",J196),FIND("鎮",J196)-FIND("縣",J196)))
),
MID(J196,FIND("縣",J196)+1,IF(FIND("鄉",J196)-FIND("縣",J196)&gt;3,FIND("區",J196)-FIND("縣",J196),FIND("鄉",J196)-FIND("縣",J196)))
),
IFERROR(
MID(J196,FIND("市",J196)+1,IF(FIND("縣",J196)-FIND("市",J196)&gt;3,FIND("鄉",J196)-FIND("市",J196),FIND("縣",J196)-FIND("市",J196))),
MID(J196,FIND("縣",J196)+1,IF(FIND("市",J196)-FIND("縣",J196)&gt;3,FIND("鄉",J196)-FIND("縣",J196),FIND("市",J196)-FIND("縣",J196)))
)))</f>
        <v/>
      </c>
      <c r="W196" s="21">
        <f>IFERROR(MID(J196,IFERROR(FIND("鄉",J196),IFERROR(FIND("鎮",J196),FIND("區",J196)))+1,LEN(J196)),IFERROR(MID(J196,FIND("市",J196)+1,LEN(J196)),MID(J196,FIND("縣",J196)+1,LEN(J196))))</f>
        <v/>
      </c>
      <c r="X196" s="22">
        <f>VLOOKUP(U196&amp;V196,部門對應!$B:$I,8,FALSE)</f>
        <v/>
      </c>
      <c r="Y196" s="22">
        <f>VLOOKUP(V196,區域表!A:B,2,FALSE)</f>
        <v/>
      </c>
      <c r="Z196" s="118">
        <f>IF(D196="FVC7", IF(COUNTIF(特殊門市清單!N:N, B196)=0, "FVC7", VLOOKUP(B196,特殊門市清單!N:T,7,FALSE)), IF(AA196="v","Peplink",""))</f>
        <v/>
      </c>
      <c r="AB196" s="109">
        <f>VLOOKUP(B196,門市主檔!A:B,2,FALSE)</f>
        <v/>
      </c>
      <c r="AC196" s="109" t="n"/>
    </row>
    <row r="197" ht="15" customHeight="1" s="140">
      <c r="A197" s="6" t="n">
        <v>196</v>
      </c>
      <c r="B197" s="6" t="n">
        <v>5057</v>
      </c>
      <c r="C197" s="17" t="inlineStr">
        <is>
          <t>新莊中港店</t>
        </is>
      </c>
      <c r="D197" s="6" t="inlineStr">
        <is>
          <t>RC</t>
        </is>
      </c>
      <c r="E197" s="6" t="inlineStr">
        <is>
          <t>北二</t>
        </is>
      </c>
      <c r="F197" s="6" t="inlineStr">
        <is>
          <t>北二三部</t>
        </is>
      </c>
      <c r="G197" s="6" t="inlineStr">
        <is>
          <t>HE</t>
        </is>
      </c>
      <c r="H197" s="105" t="inlineStr">
        <is>
          <t>林佳蓁</t>
        </is>
      </c>
      <c r="I197" s="17" t="inlineStr">
        <is>
          <t>(02)29947462</t>
        </is>
      </c>
      <c r="J197" s="18" t="inlineStr">
        <is>
          <t>新北市新莊區中港路84號1樓</t>
        </is>
      </c>
      <c r="U197" s="20">
        <f>IFERROR(LEFT(J197,FIND("縣",J197)),IFERROR(LEFT(J197,FIND("市",J197)),J197))</f>
        <v/>
      </c>
      <c r="V197" s="21">
        <f>IFERROR(
IFERROR(
IFERROR(
MID(J197,FIND("市",J197)+1,IF(FIND("區",J197)-FIND("市",J197)&gt;3,FIND("鄉",J197)-FIND("市",J197),FIND("區",J197)-FIND("市",J197))),
MID(J197,FIND("市",J197)+1,IF(FIND("鎮",J197)-FIND("市",J197)&gt;3,FIND("鄉",J197)-FIND("市",J197),FIND("鎮",J197)-FIND("市",J197)))
),
MID(J197,FIND("市",J197)+1,IF(FIND("鄉",J197)-FIND("市",J197)&gt;3,FIND("區",J197)-FIND("市",J197),FIND("鄉",J197)-FIND("市",J197)))
),
IFERROR(
IFERROR(
IFERROR(
MID(J197,FIND("縣",J197)+1,IF(FIND("區",J197)-FIND("縣",J197)&gt;3,FIND("鄉",J197)-FIND("縣",J197),FIND("區",J197)-FIND("縣",J197))),
MID(J197,FIND("縣",J197)+1,IF(FIND("鎮",J197)-FIND("縣",J197)&gt;3,FIND("鄉",J197)-FIND("縣",J197),FIND("鎮",J197)-FIND("縣",J197)))
),
MID(J197,FIND("縣",J197)+1,IF(FIND("鄉",J197)-FIND("縣",J197)&gt;3,FIND("區",J197)-FIND("縣",J197),FIND("鄉",J197)-FIND("縣",J197)))
),
IFERROR(
MID(J197,FIND("市",J197)+1,IF(FIND("縣",J197)-FIND("市",J197)&gt;3,FIND("鄉",J197)-FIND("市",J197),FIND("縣",J197)-FIND("市",J197))),
MID(J197,FIND("縣",J197)+1,IF(FIND("市",J197)-FIND("縣",J197)&gt;3,FIND("鄉",J197)-FIND("縣",J197),FIND("市",J197)-FIND("縣",J197)))
)))</f>
        <v/>
      </c>
      <c r="W197" s="21">
        <f>IFERROR(MID(J197,IFERROR(FIND("鄉",J197),IFERROR(FIND("鎮",J197),FIND("區",J197)))+1,LEN(J197)),IFERROR(MID(J197,FIND("市",J197)+1,LEN(J197)),MID(J197,FIND("縣",J197)+1,LEN(J197))))</f>
        <v/>
      </c>
      <c r="X197" s="22">
        <f>VLOOKUP(U197&amp;V197,部門對應!$B:$I,8,FALSE)</f>
        <v/>
      </c>
      <c r="Y197" s="22">
        <f>VLOOKUP(V197,區域表!A:B,2,FALSE)</f>
        <v/>
      </c>
      <c r="Z197" s="118">
        <f>IF(D197="FVC7", IF(COUNTIF(特殊門市清單!N:N, B197)=0, "FVC7", VLOOKUP(B197,特殊門市清單!N:T,7,FALSE)), IF(AA197="v","Peplink",""))</f>
        <v/>
      </c>
      <c r="AB197" s="109">
        <f>VLOOKUP(B197,門市主檔!A:B,2,FALSE)</f>
        <v/>
      </c>
      <c r="AC197" s="109" t="n"/>
    </row>
    <row r="198" ht="15" customHeight="1" s="140">
      <c r="A198" s="6" t="n">
        <v>197</v>
      </c>
      <c r="B198" s="6" t="n">
        <v>2362</v>
      </c>
      <c r="C198" s="17" t="inlineStr">
        <is>
          <t>新莊化成店</t>
        </is>
      </c>
      <c r="D198" s="6" t="inlineStr">
        <is>
          <t>FCA</t>
        </is>
      </c>
      <c r="E198" s="6" t="inlineStr">
        <is>
          <t>北二</t>
        </is>
      </c>
      <c r="F198" s="6" t="inlineStr">
        <is>
          <t>北二三部</t>
        </is>
      </c>
      <c r="G198" s="6" t="inlineStr">
        <is>
          <t>HF</t>
        </is>
      </c>
      <c r="H198" s="105" t="inlineStr">
        <is>
          <t>高崧棋</t>
        </is>
      </c>
      <c r="I198" s="17" t="inlineStr">
        <is>
          <t>(02)22777100</t>
        </is>
      </c>
      <c r="J198" s="18" t="inlineStr">
        <is>
          <t>新北市新莊區化成路85號</t>
        </is>
      </c>
      <c r="U198" s="20">
        <f>IFERROR(LEFT(J198,FIND("縣",J198)),IFERROR(LEFT(J198,FIND("市",J198)),J198))</f>
        <v/>
      </c>
      <c r="V198" s="21">
        <f>IFERROR(
IFERROR(
IFERROR(
MID(J198,FIND("市",J198)+1,IF(FIND("區",J198)-FIND("市",J198)&gt;3,FIND("鄉",J198)-FIND("市",J198),FIND("區",J198)-FIND("市",J198))),
MID(J198,FIND("市",J198)+1,IF(FIND("鎮",J198)-FIND("市",J198)&gt;3,FIND("鄉",J198)-FIND("市",J198),FIND("鎮",J198)-FIND("市",J198)))
),
MID(J198,FIND("市",J198)+1,IF(FIND("鄉",J198)-FIND("市",J198)&gt;3,FIND("區",J198)-FIND("市",J198),FIND("鄉",J198)-FIND("市",J198)))
),
IFERROR(
IFERROR(
IFERROR(
MID(J198,FIND("縣",J198)+1,IF(FIND("區",J198)-FIND("縣",J198)&gt;3,FIND("鄉",J198)-FIND("縣",J198),FIND("區",J198)-FIND("縣",J198))),
MID(J198,FIND("縣",J198)+1,IF(FIND("鎮",J198)-FIND("縣",J198)&gt;3,FIND("鄉",J198)-FIND("縣",J198),FIND("鎮",J198)-FIND("縣",J198)))
),
MID(J198,FIND("縣",J198)+1,IF(FIND("鄉",J198)-FIND("縣",J198)&gt;3,FIND("區",J198)-FIND("縣",J198),FIND("鄉",J198)-FIND("縣",J198)))
),
IFERROR(
MID(J198,FIND("市",J198)+1,IF(FIND("縣",J198)-FIND("市",J198)&gt;3,FIND("鄉",J198)-FIND("市",J198),FIND("縣",J198)-FIND("市",J198))),
MID(J198,FIND("縣",J198)+1,IF(FIND("市",J198)-FIND("縣",J198)&gt;3,FIND("鄉",J198)-FIND("縣",J198),FIND("市",J198)-FIND("縣",J198)))
)))</f>
        <v/>
      </c>
      <c r="W198" s="21">
        <f>IFERROR(MID(J198,IFERROR(FIND("鄉",J198),IFERROR(FIND("鎮",J198),FIND("區",J198)))+1,LEN(J198)),IFERROR(MID(J198,FIND("市",J198)+1,LEN(J198)),MID(J198,FIND("縣",J198)+1,LEN(J198))))</f>
        <v/>
      </c>
      <c r="X198" s="22">
        <f>VLOOKUP(U198&amp;V198,部門對應!$B:$I,8,FALSE)</f>
        <v/>
      </c>
      <c r="Y198" s="22">
        <f>VLOOKUP(V198,區域表!A:B,2,FALSE)</f>
        <v/>
      </c>
      <c r="Z198" s="118">
        <f>IF(D198="FVC7", IF(COUNTIF(特殊門市清單!N:N, B198)=0, "FVC7", VLOOKUP(B198,特殊門市清單!N:T,7,FALSE)), IF(AA198="v","Peplink",""))</f>
        <v/>
      </c>
      <c r="AB198" s="109">
        <f>VLOOKUP(B198,門市主檔!A:B,2,FALSE)</f>
        <v/>
      </c>
      <c r="AC198" s="109" t="n"/>
    </row>
    <row r="199" ht="15" customHeight="1" s="140">
      <c r="A199" s="6" t="n">
        <v>198</v>
      </c>
      <c r="B199" s="6" t="n">
        <v>3652</v>
      </c>
      <c r="C199" s="17" t="inlineStr">
        <is>
          <t>北縣莊民店</t>
        </is>
      </c>
      <c r="D199" s="6" t="inlineStr">
        <is>
          <t>FCA</t>
        </is>
      </c>
      <c r="E199" s="6" t="inlineStr">
        <is>
          <t>北二</t>
        </is>
      </c>
      <c r="F199" s="6" t="inlineStr">
        <is>
          <t>北二三部</t>
        </is>
      </c>
      <c r="G199" s="6" t="inlineStr">
        <is>
          <t>HF</t>
        </is>
      </c>
      <c r="H199" s="105" t="inlineStr">
        <is>
          <t>高崧棋</t>
        </is>
      </c>
      <c r="I199" s="17" t="inlineStr">
        <is>
          <t>(02)29926567</t>
        </is>
      </c>
      <c r="J199" s="18" t="inlineStr">
        <is>
          <t>新北市新莊區民樂街80、82號一樓</t>
        </is>
      </c>
      <c r="U199" s="20">
        <f>IFERROR(LEFT(J199,FIND("縣",J199)),IFERROR(LEFT(J199,FIND("市",J199)),J199))</f>
        <v/>
      </c>
      <c r="V199" s="21">
        <f>IFERROR(
IFERROR(
IFERROR(
MID(J199,FIND("市",J199)+1,IF(FIND("區",J199)-FIND("市",J199)&gt;3,FIND("鄉",J199)-FIND("市",J199),FIND("區",J199)-FIND("市",J199))),
MID(J199,FIND("市",J199)+1,IF(FIND("鎮",J199)-FIND("市",J199)&gt;3,FIND("鄉",J199)-FIND("市",J199),FIND("鎮",J199)-FIND("市",J199)))
),
MID(J199,FIND("市",J199)+1,IF(FIND("鄉",J199)-FIND("市",J199)&gt;3,FIND("區",J199)-FIND("市",J199),FIND("鄉",J199)-FIND("市",J199)))
),
IFERROR(
IFERROR(
IFERROR(
MID(J199,FIND("縣",J199)+1,IF(FIND("區",J199)-FIND("縣",J199)&gt;3,FIND("鄉",J199)-FIND("縣",J199),FIND("區",J199)-FIND("縣",J199))),
MID(J199,FIND("縣",J199)+1,IF(FIND("鎮",J199)-FIND("縣",J199)&gt;3,FIND("鄉",J199)-FIND("縣",J199),FIND("鎮",J199)-FIND("縣",J199)))
),
MID(J199,FIND("縣",J199)+1,IF(FIND("鄉",J199)-FIND("縣",J199)&gt;3,FIND("區",J199)-FIND("縣",J199),FIND("鄉",J199)-FIND("縣",J199)))
),
IFERROR(
MID(J199,FIND("市",J199)+1,IF(FIND("縣",J199)-FIND("市",J199)&gt;3,FIND("鄉",J199)-FIND("市",J199),FIND("縣",J199)-FIND("市",J199))),
MID(J199,FIND("縣",J199)+1,IF(FIND("市",J199)-FIND("縣",J199)&gt;3,FIND("鄉",J199)-FIND("縣",J199),FIND("市",J199)-FIND("縣",J199)))
)))</f>
        <v/>
      </c>
      <c r="W199" s="21">
        <f>IFERROR(MID(J199,IFERROR(FIND("鄉",J199),IFERROR(FIND("鎮",J199),FIND("區",J199)))+1,LEN(J199)),IFERROR(MID(J199,FIND("市",J199)+1,LEN(J199)),MID(J199,FIND("縣",J199)+1,LEN(J199))))</f>
        <v/>
      </c>
      <c r="X199" s="22">
        <f>VLOOKUP(U199&amp;V199,部門對應!$B:$I,8,FALSE)</f>
        <v/>
      </c>
      <c r="Y199" s="22">
        <f>VLOOKUP(V199,區域表!A:B,2,FALSE)</f>
        <v/>
      </c>
      <c r="Z199" s="118">
        <f>IF(D199="FVC7", IF(COUNTIF(特殊門市清單!N:N, B199)=0, "FVC7", VLOOKUP(B199,特殊門市清單!N:T,7,FALSE)), IF(AA199="v","Peplink",""))</f>
        <v/>
      </c>
      <c r="AB199" s="109">
        <f>VLOOKUP(B199,門市主檔!A:B,2,FALSE)</f>
        <v/>
      </c>
      <c r="AC199" s="109" t="n"/>
    </row>
    <row r="200" ht="15" customHeight="1" s="140">
      <c r="A200" s="6" t="n">
        <v>199</v>
      </c>
      <c r="B200" s="6" t="n">
        <v>4144</v>
      </c>
      <c r="C200" s="17" t="inlineStr">
        <is>
          <t>新莊頭前店</t>
        </is>
      </c>
      <c r="D200" s="6" t="inlineStr">
        <is>
          <t>FCA</t>
        </is>
      </c>
      <c r="E200" s="6" t="inlineStr">
        <is>
          <t>北二</t>
        </is>
      </c>
      <c r="F200" s="6" t="inlineStr">
        <is>
          <t>北二三部</t>
        </is>
      </c>
      <c r="G200" s="6" t="inlineStr">
        <is>
          <t>HF</t>
        </is>
      </c>
      <c r="H200" s="105" t="inlineStr">
        <is>
          <t>高崧棋</t>
        </is>
      </c>
      <c r="I200" s="17" t="inlineStr">
        <is>
          <t>(02)89786469</t>
        </is>
      </c>
      <c r="J200" s="18" t="inlineStr">
        <is>
          <t>新北市新莊區化成路414號及416號一樓全部</t>
        </is>
      </c>
      <c r="U200" s="20">
        <f>IFERROR(LEFT(J200,FIND("縣",J200)),IFERROR(LEFT(J200,FIND("市",J200)),J200))</f>
        <v/>
      </c>
      <c r="V200" s="21">
        <f>IFERROR(
IFERROR(
IFERROR(
MID(J200,FIND("市",J200)+1,IF(FIND("區",J200)-FIND("市",J200)&gt;3,FIND("鄉",J200)-FIND("市",J200),FIND("區",J200)-FIND("市",J200))),
MID(J200,FIND("市",J200)+1,IF(FIND("鎮",J200)-FIND("市",J200)&gt;3,FIND("鄉",J200)-FIND("市",J200),FIND("鎮",J200)-FIND("市",J200)))
),
MID(J200,FIND("市",J200)+1,IF(FIND("鄉",J200)-FIND("市",J200)&gt;3,FIND("區",J200)-FIND("市",J200),FIND("鄉",J200)-FIND("市",J200)))
),
IFERROR(
IFERROR(
IFERROR(
MID(J200,FIND("縣",J200)+1,IF(FIND("區",J200)-FIND("縣",J200)&gt;3,FIND("鄉",J200)-FIND("縣",J200),FIND("區",J200)-FIND("縣",J200))),
MID(J200,FIND("縣",J200)+1,IF(FIND("鎮",J200)-FIND("縣",J200)&gt;3,FIND("鄉",J200)-FIND("縣",J200),FIND("鎮",J200)-FIND("縣",J200)))
),
MID(J200,FIND("縣",J200)+1,IF(FIND("鄉",J200)-FIND("縣",J200)&gt;3,FIND("區",J200)-FIND("縣",J200),FIND("鄉",J200)-FIND("縣",J200)))
),
IFERROR(
MID(J200,FIND("市",J200)+1,IF(FIND("縣",J200)-FIND("市",J200)&gt;3,FIND("鄉",J200)-FIND("市",J200),FIND("縣",J200)-FIND("市",J200))),
MID(J200,FIND("縣",J200)+1,IF(FIND("市",J200)-FIND("縣",J200)&gt;3,FIND("鄉",J200)-FIND("縣",J200),FIND("市",J200)-FIND("縣",J200)))
)))</f>
        <v/>
      </c>
      <c r="W200" s="21">
        <f>IFERROR(MID(J200,IFERROR(FIND("鄉",J200),IFERROR(FIND("鎮",J200),FIND("區",J200)))+1,LEN(J200)),IFERROR(MID(J200,FIND("市",J200)+1,LEN(J200)),MID(J200,FIND("縣",J200)+1,LEN(J200))))</f>
        <v/>
      </c>
      <c r="X200" s="22">
        <f>VLOOKUP(U200&amp;V200,部門對應!$B:$I,8,FALSE)</f>
        <v/>
      </c>
      <c r="Y200" s="22">
        <f>VLOOKUP(V200,區域表!A:B,2,FALSE)</f>
        <v/>
      </c>
      <c r="Z200" s="118">
        <f>IF(D200="FVC7", IF(COUNTIF(特殊門市清單!N:N, B200)=0, "FVC7", VLOOKUP(B200,特殊門市清單!N:T,7,FALSE)), IF(AA200="v","Peplink",""))</f>
        <v/>
      </c>
      <c r="AB200" s="109">
        <f>VLOOKUP(B200,門市主檔!A:B,2,FALSE)</f>
        <v/>
      </c>
      <c r="AC200" s="109" t="n"/>
    </row>
    <row r="201" ht="15" customHeight="1" s="140">
      <c r="A201" s="6" t="n">
        <v>200</v>
      </c>
      <c r="B201" s="23" t="n">
        <v>4194</v>
      </c>
      <c r="C201" s="17" t="inlineStr">
        <is>
          <t>新莊鼎苑店</t>
        </is>
      </c>
      <c r="D201" s="6" t="inlineStr">
        <is>
          <t>FCB</t>
        </is>
      </c>
      <c r="E201" s="6" t="inlineStr">
        <is>
          <t>北二</t>
        </is>
      </c>
      <c r="F201" s="6" t="inlineStr">
        <is>
          <t>北二三部</t>
        </is>
      </c>
      <c r="G201" s="6" t="inlineStr">
        <is>
          <t>HF</t>
        </is>
      </c>
      <c r="H201" s="105" t="inlineStr">
        <is>
          <t>高崧棋</t>
        </is>
      </c>
      <c r="I201" s="17" t="inlineStr">
        <is>
          <t>(02)89787469</t>
        </is>
      </c>
      <c r="J201" s="18" t="inlineStr">
        <is>
          <t>新北市新莊區福美街98號及福德二街57號</t>
        </is>
      </c>
      <c r="U201" s="20">
        <f>IFERROR(LEFT(J201,FIND("縣",J201)),IFERROR(LEFT(J201,FIND("市",J201)),J201))</f>
        <v/>
      </c>
      <c r="V201" s="21">
        <f>IFERROR(
IFERROR(
IFERROR(
MID(J201,FIND("市",J201)+1,IF(FIND("區",J201)-FIND("市",J201)&gt;3,FIND("鄉",J201)-FIND("市",J201),FIND("區",J201)-FIND("市",J201))),
MID(J201,FIND("市",J201)+1,IF(FIND("鎮",J201)-FIND("市",J201)&gt;3,FIND("鄉",J201)-FIND("市",J201),FIND("鎮",J201)-FIND("市",J201)))
),
MID(J201,FIND("市",J201)+1,IF(FIND("鄉",J201)-FIND("市",J201)&gt;3,FIND("區",J201)-FIND("市",J201),FIND("鄉",J201)-FIND("市",J201)))
),
IFERROR(
IFERROR(
IFERROR(
MID(J201,FIND("縣",J201)+1,IF(FIND("區",J201)-FIND("縣",J201)&gt;3,FIND("鄉",J201)-FIND("縣",J201),FIND("區",J201)-FIND("縣",J201))),
MID(J201,FIND("縣",J201)+1,IF(FIND("鎮",J201)-FIND("縣",J201)&gt;3,FIND("鄉",J201)-FIND("縣",J201),FIND("鎮",J201)-FIND("縣",J201)))
),
MID(J201,FIND("縣",J201)+1,IF(FIND("鄉",J201)-FIND("縣",J201)&gt;3,FIND("區",J201)-FIND("縣",J201),FIND("鄉",J201)-FIND("縣",J201)))
),
IFERROR(
MID(J201,FIND("市",J201)+1,IF(FIND("縣",J201)-FIND("市",J201)&gt;3,FIND("鄉",J201)-FIND("市",J201),FIND("縣",J201)-FIND("市",J201))),
MID(J201,FIND("縣",J201)+1,IF(FIND("市",J201)-FIND("縣",J201)&gt;3,FIND("鄉",J201)-FIND("縣",J201),FIND("市",J201)-FIND("縣",J201)))
)))</f>
        <v/>
      </c>
      <c r="W201" s="21">
        <f>IFERROR(MID(J201,IFERROR(FIND("鄉",J201),IFERROR(FIND("鎮",J201),FIND("區",J201)))+1,LEN(J201)),IFERROR(MID(J201,FIND("市",J201)+1,LEN(J201)),MID(J201,FIND("縣",J201)+1,LEN(J201))))</f>
        <v/>
      </c>
      <c r="X201" s="22">
        <f>VLOOKUP(U201&amp;V201,部門對應!$B:$I,8,FALSE)</f>
        <v/>
      </c>
      <c r="Y201" s="22">
        <f>VLOOKUP(V201,區域表!A:B,2,FALSE)</f>
        <v/>
      </c>
      <c r="Z201" s="118">
        <f>IF(D201="FVC7", IF(COUNTIF(特殊門市清單!N:N, B201)=0, "FVC7", VLOOKUP(B201,特殊門市清單!N:T,7,FALSE)), IF(AA201="v","Peplink",""))</f>
        <v/>
      </c>
      <c r="AB201" s="109">
        <f>VLOOKUP(B201,門市主檔!A:B,2,FALSE)</f>
        <v/>
      </c>
      <c r="AC201" s="109" t="n"/>
    </row>
    <row r="202" ht="15" customHeight="1" s="140">
      <c r="A202" s="6" t="n">
        <v>201</v>
      </c>
      <c r="B202" s="6" t="n">
        <v>4341</v>
      </c>
      <c r="C202" s="17" t="inlineStr">
        <is>
          <t>新莊莊美店</t>
        </is>
      </c>
      <c r="D202" s="6" t="inlineStr">
        <is>
          <t>FCA</t>
        </is>
      </c>
      <c r="E202" s="6" t="inlineStr">
        <is>
          <t>北二</t>
        </is>
      </c>
      <c r="F202" s="6" t="inlineStr">
        <is>
          <t>北二三部</t>
        </is>
      </c>
      <c r="G202" s="6" t="inlineStr">
        <is>
          <t>HF</t>
        </is>
      </c>
      <c r="H202" s="105" t="inlineStr">
        <is>
          <t>高崧棋</t>
        </is>
      </c>
      <c r="I202" s="17" t="inlineStr">
        <is>
          <t>(02)89786468</t>
        </is>
      </c>
      <c r="J202" s="18" t="inlineStr">
        <is>
          <t>新北市新莊區中誠街55號1樓、53巷2號1樓</t>
        </is>
      </c>
      <c r="U202" s="20">
        <f>IFERROR(LEFT(J202,FIND("縣",J202)),IFERROR(LEFT(J202,FIND("市",J202)),J202))</f>
        <v/>
      </c>
      <c r="V202" s="21">
        <f>IFERROR(
IFERROR(
IFERROR(
MID(J202,FIND("市",J202)+1,IF(FIND("區",J202)-FIND("市",J202)&gt;3,FIND("鄉",J202)-FIND("市",J202),FIND("區",J202)-FIND("市",J202))),
MID(J202,FIND("市",J202)+1,IF(FIND("鎮",J202)-FIND("市",J202)&gt;3,FIND("鄉",J202)-FIND("市",J202),FIND("鎮",J202)-FIND("市",J202)))
),
MID(J202,FIND("市",J202)+1,IF(FIND("鄉",J202)-FIND("市",J202)&gt;3,FIND("區",J202)-FIND("市",J202),FIND("鄉",J202)-FIND("市",J202)))
),
IFERROR(
IFERROR(
IFERROR(
MID(J202,FIND("縣",J202)+1,IF(FIND("區",J202)-FIND("縣",J202)&gt;3,FIND("鄉",J202)-FIND("縣",J202),FIND("區",J202)-FIND("縣",J202))),
MID(J202,FIND("縣",J202)+1,IF(FIND("鎮",J202)-FIND("縣",J202)&gt;3,FIND("鄉",J202)-FIND("縣",J202),FIND("鎮",J202)-FIND("縣",J202)))
),
MID(J202,FIND("縣",J202)+1,IF(FIND("鄉",J202)-FIND("縣",J202)&gt;3,FIND("區",J202)-FIND("縣",J202),FIND("鄉",J202)-FIND("縣",J202)))
),
IFERROR(
MID(J202,FIND("市",J202)+1,IF(FIND("縣",J202)-FIND("市",J202)&gt;3,FIND("鄉",J202)-FIND("市",J202),FIND("縣",J202)-FIND("市",J202))),
MID(J202,FIND("縣",J202)+1,IF(FIND("市",J202)-FIND("縣",J202)&gt;3,FIND("鄉",J202)-FIND("縣",J202),FIND("市",J202)-FIND("縣",J202)))
)))</f>
        <v/>
      </c>
      <c r="W202" s="21">
        <f>IFERROR(MID(J202,IFERROR(FIND("鄉",J202),IFERROR(FIND("鎮",J202),FIND("區",J202)))+1,LEN(J202)),IFERROR(MID(J202,FIND("市",J202)+1,LEN(J202)),MID(J202,FIND("縣",J202)+1,LEN(J202))))</f>
        <v/>
      </c>
      <c r="X202" s="22">
        <f>VLOOKUP(U202&amp;V202,部門對應!$B:$I,8,FALSE)</f>
        <v/>
      </c>
      <c r="Y202" s="22">
        <f>VLOOKUP(V202,區域表!A:B,2,FALSE)</f>
        <v/>
      </c>
      <c r="Z202" s="118">
        <f>IF(D202="FVC7", IF(COUNTIF(特殊門市清單!N:N, B202)=0, "FVC7", VLOOKUP(B202,特殊門市清單!N:T,7,FALSE)), IF(AA202="v","Peplink",""))</f>
        <v/>
      </c>
      <c r="AB202" s="109">
        <f>VLOOKUP(B202,門市主檔!A:B,2,FALSE)</f>
        <v/>
      </c>
      <c r="AC202" s="109" t="n"/>
    </row>
    <row r="203" ht="15" customHeight="1" s="140">
      <c r="A203" s="6" t="n">
        <v>202</v>
      </c>
      <c r="B203" s="6" t="n">
        <v>4679</v>
      </c>
      <c r="C203" s="17" t="inlineStr">
        <is>
          <t>新莊幸運店</t>
        </is>
      </c>
      <c r="D203" s="6" t="inlineStr">
        <is>
          <t>FCA</t>
        </is>
      </c>
      <c r="E203" s="6" t="inlineStr">
        <is>
          <t>北二</t>
        </is>
      </c>
      <c r="F203" s="6" t="inlineStr">
        <is>
          <t>北二三部</t>
        </is>
      </c>
      <c r="G203" s="6" t="inlineStr">
        <is>
          <t>HF</t>
        </is>
      </c>
      <c r="H203" s="105" t="inlineStr">
        <is>
          <t>高崧棋</t>
        </is>
      </c>
      <c r="I203" s="17" t="inlineStr">
        <is>
          <t>(02)29980198</t>
        </is>
      </c>
      <c r="J203" s="18" t="inlineStr">
        <is>
          <t>新北市新莊區幸福東路149、151號一樓</t>
        </is>
      </c>
      <c r="U203" s="20">
        <f>IFERROR(LEFT(J203,FIND("縣",J203)),IFERROR(LEFT(J203,FIND("市",J203)),J203))</f>
        <v/>
      </c>
      <c r="V203" s="21">
        <f>IFERROR(
IFERROR(
IFERROR(
MID(J203,FIND("市",J203)+1,IF(FIND("區",J203)-FIND("市",J203)&gt;3,FIND("鄉",J203)-FIND("市",J203),FIND("區",J203)-FIND("市",J203))),
MID(J203,FIND("市",J203)+1,IF(FIND("鎮",J203)-FIND("市",J203)&gt;3,FIND("鄉",J203)-FIND("市",J203),FIND("鎮",J203)-FIND("市",J203)))
),
MID(J203,FIND("市",J203)+1,IF(FIND("鄉",J203)-FIND("市",J203)&gt;3,FIND("區",J203)-FIND("市",J203),FIND("鄉",J203)-FIND("市",J203)))
),
IFERROR(
IFERROR(
IFERROR(
MID(J203,FIND("縣",J203)+1,IF(FIND("區",J203)-FIND("縣",J203)&gt;3,FIND("鄉",J203)-FIND("縣",J203),FIND("區",J203)-FIND("縣",J203))),
MID(J203,FIND("縣",J203)+1,IF(FIND("鎮",J203)-FIND("縣",J203)&gt;3,FIND("鄉",J203)-FIND("縣",J203),FIND("鎮",J203)-FIND("縣",J203)))
),
MID(J203,FIND("縣",J203)+1,IF(FIND("鄉",J203)-FIND("縣",J203)&gt;3,FIND("區",J203)-FIND("縣",J203),FIND("鄉",J203)-FIND("縣",J203)))
),
IFERROR(
MID(J203,FIND("市",J203)+1,IF(FIND("縣",J203)-FIND("市",J203)&gt;3,FIND("鄉",J203)-FIND("市",J203),FIND("縣",J203)-FIND("市",J203))),
MID(J203,FIND("縣",J203)+1,IF(FIND("市",J203)-FIND("縣",J203)&gt;3,FIND("鄉",J203)-FIND("縣",J203),FIND("市",J203)-FIND("縣",J203)))
)))</f>
        <v/>
      </c>
      <c r="W203" s="21">
        <f>IFERROR(MID(J203,IFERROR(FIND("鄉",J203),IFERROR(FIND("鎮",J203),FIND("區",J203)))+1,LEN(J203)),IFERROR(MID(J203,FIND("市",J203)+1,LEN(J203)),MID(J203,FIND("縣",J203)+1,LEN(J203))))</f>
        <v/>
      </c>
      <c r="X203" s="22">
        <f>VLOOKUP(U203&amp;V203,部門對應!$B:$I,8,FALSE)</f>
        <v/>
      </c>
      <c r="Y203" s="22">
        <f>VLOOKUP(V203,區域表!A:B,2,FALSE)</f>
        <v/>
      </c>
      <c r="Z203" s="118">
        <f>IF(D203="FVC7", IF(COUNTIF(特殊門市清單!N:N, B203)=0, "FVC7", VLOOKUP(B203,特殊門市清單!N:T,7,FALSE)), IF(AA203="v","Peplink",""))</f>
        <v/>
      </c>
      <c r="AB203" s="109">
        <f>VLOOKUP(B203,門市主檔!A:B,2,FALSE)</f>
        <v/>
      </c>
      <c r="AC203" s="109" t="n"/>
    </row>
    <row r="204" ht="15" customHeight="1" s="140">
      <c r="A204" s="6" t="n">
        <v>203</v>
      </c>
      <c r="B204" s="6" t="n">
        <v>4701</v>
      </c>
      <c r="C204" s="17" t="inlineStr">
        <is>
          <t>新莊昌平店</t>
        </is>
      </c>
      <c r="D204" s="6" t="inlineStr">
        <is>
          <t>FCA</t>
        </is>
      </c>
      <c r="E204" s="6" t="inlineStr">
        <is>
          <t>北二</t>
        </is>
      </c>
      <c r="F204" s="6" t="inlineStr">
        <is>
          <t>北二三部</t>
        </is>
      </c>
      <c r="G204" s="6" t="inlineStr">
        <is>
          <t>HF</t>
        </is>
      </c>
      <c r="H204" s="105" t="inlineStr">
        <is>
          <t>高崧棋</t>
        </is>
      </c>
      <c r="I204" s="17" t="inlineStr">
        <is>
          <t>(02)85216901</t>
        </is>
      </c>
      <c r="J204" s="18" t="inlineStr">
        <is>
          <t>新北市新莊區昌平街96、98號一樓</t>
        </is>
      </c>
      <c r="U204" s="20">
        <f>IFERROR(LEFT(J204,FIND("縣",J204)),IFERROR(LEFT(J204,FIND("市",J204)),J204))</f>
        <v/>
      </c>
      <c r="V204" s="21">
        <f>IFERROR(
IFERROR(
IFERROR(
MID(J204,FIND("市",J204)+1,IF(FIND("區",J204)-FIND("市",J204)&gt;3,FIND("鄉",J204)-FIND("市",J204),FIND("區",J204)-FIND("市",J204))),
MID(J204,FIND("市",J204)+1,IF(FIND("鎮",J204)-FIND("市",J204)&gt;3,FIND("鄉",J204)-FIND("市",J204),FIND("鎮",J204)-FIND("市",J204)))
),
MID(J204,FIND("市",J204)+1,IF(FIND("鄉",J204)-FIND("市",J204)&gt;3,FIND("區",J204)-FIND("市",J204),FIND("鄉",J204)-FIND("市",J204)))
),
IFERROR(
IFERROR(
IFERROR(
MID(J204,FIND("縣",J204)+1,IF(FIND("區",J204)-FIND("縣",J204)&gt;3,FIND("鄉",J204)-FIND("縣",J204),FIND("區",J204)-FIND("縣",J204))),
MID(J204,FIND("縣",J204)+1,IF(FIND("鎮",J204)-FIND("縣",J204)&gt;3,FIND("鄉",J204)-FIND("縣",J204),FIND("鎮",J204)-FIND("縣",J204)))
),
MID(J204,FIND("縣",J204)+1,IF(FIND("鄉",J204)-FIND("縣",J204)&gt;3,FIND("區",J204)-FIND("縣",J204),FIND("鄉",J204)-FIND("縣",J204)))
),
IFERROR(
MID(J204,FIND("市",J204)+1,IF(FIND("縣",J204)-FIND("市",J204)&gt;3,FIND("鄉",J204)-FIND("市",J204),FIND("縣",J204)-FIND("市",J204))),
MID(J204,FIND("縣",J204)+1,IF(FIND("市",J204)-FIND("縣",J204)&gt;3,FIND("鄉",J204)-FIND("縣",J204),FIND("市",J204)-FIND("縣",J204)))
)))</f>
        <v/>
      </c>
      <c r="W204" s="21">
        <f>IFERROR(MID(J204,IFERROR(FIND("鄉",J204),IFERROR(FIND("鎮",J204),FIND("區",J204)))+1,LEN(J204)),IFERROR(MID(J204,FIND("市",J204)+1,LEN(J204)),MID(J204,FIND("縣",J204)+1,LEN(J204))))</f>
        <v/>
      </c>
      <c r="X204" s="22">
        <f>VLOOKUP(U204&amp;V204,部門對應!$B:$I,8,FALSE)</f>
        <v/>
      </c>
      <c r="Y204" s="22">
        <f>VLOOKUP(V204,區域表!A:B,2,FALSE)</f>
        <v/>
      </c>
      <c r="Z204" s="118">
        <f>IF(D204="FVC7", IF(COUNTIF(特殊門市清單!N:N, B204)=0, "FVC7", VLOOKUP(B204,特殊門市清單!N:T,7,FALSE)), IF(AA204="v","Peplink",""))</f>
        <v/>
      </c>
      <c r="AB204" s="109">
        <f>VLOOKUP(B204,門市主檔!A:B,2,FALSE)</f>
        <v/>
      </c>
      <c r="AC204" s="109" t="n"/>
    </row>
    <row r="205" ht="15" customHeight="1" s="140">
      <c r="A205" s="6" t="n">
        <v>204</v>
      </c>
      <c r="B205" s="23" t="n">
        <v>4762</v>
      </c>
      <c r="C205" s="17" t="inlineStr">
        <is>
          <t>新莊巷口店</t>
        </is>
      </c>
      <c r="D205" s="6" t="inlineStr">
        <is>
          <t>FCB</t>
        </is>
      </c>
      <c r="E205" s="6" t="inlineStr">
        <is>
          <t>北二</t>
        </is>
      </c>
      <c r="F205" s="6" t="inlineStr">
        <is>
          <t>北二三部</t>
        </is>
      </c>
      <c r="G205" s="6" t="inlineStr">
        <is>
          <t>HF</t>
        </is>
      </c>
      <c r="H205" s="105" t="inlineStr">
        <is>
          <t>高崧棋</t>
        </is>
      </c>
      <c r="I205" s="17" t="inlineStr">
        <is>
          <t>(02)22774913</t>
        </is>
      </c>
      <c r="J205" s="18" t="inlineStr">
        <is>
          <t>新北市新莊區思源路419巷1弄3、5號</t>
        </is>
      </c>
      <c r="U205" s="20">
        <f>IFERROR(LEFT(J205,FIND("縣",J205)),IFERROR(LEFT(J205,FIND("市",J205)),J205))</f>
        <v/>
      </c>
      <c r="V205" s="21">
        <f>IFERROR(
IFERROR(
IFERROR(
MID(J205,FIND("市",J205)+1,IF(FIND("區",J205)-FIND("市",J205)&gt;3,FIND("鄉",J205)-FIND("市",J205),FIND("區",J205)-FIND("市",J205))),
MID(J205,FIND("市",J205)+1,IF(FIND("鎮",J205)-FIND("市",J205)&gt;3,FIND("鄉",J205)-FIND("市",J205),FIND("鎮",J205)-FIND("市",J205)))
),
MID(J205,FIND("市",J205)+1,IF(FIND("鄉",J205)-FIND("市",J205)&gt;3,FIND("區",J205)-FIND("市",J205),FIND("鄉",J205)-FIND("市",J205)))
),
IFERROR(
IFERROR(
IFERROR(
MID(J205,FIND("縣",J205)+1,IF(FIND("區",J205)-FIND("縣",J205)&gt;3,FIND("鄉",J205)-FIND("縣",J205),FIND("區",J205)-FIND("縣",J205))),
MID(J205,FIND("縣",J205)+1,IF(FIND("鎮",J205)-FIND("縣",J205)&gt;3,FIND("鄉",J205)-FIND("縣",J205),FIND("鎮",J205)-FIND("縣",J205)))
),
MID(J205,FIND("縣",J205)+1,IF(FIND("鄉",J205)-FIND("縣",J205)&gt;3,FIND("區",J205)-FIND("縣",J205),FIND("鄉",J205)-FIND("縣",J205)))
),
IFERROR(
MID(J205,FIND("市",J205)+1,IF(FIND("縣",J205)-FIND("市",J205)&gt;3,FIND("鄉",J205)-FIND("市",J205),FIND("縣",J205)-FIND("市",J205))),
MID(J205,FIND("縣",J205)+1,IF(FIND("市",J205)-FIND("縣",J205)&gt;3,FIND("鄉",J205)-FIND("縣",J205),FIND("市",J205)-FIND("縣",J205)))
)))</f>
        <v/>
      </c>
      <c r="W205" s="21">
        <f>IFERROR(MID(J205,IFERROR(FIND("鄉",J205),IFERROR(FIND("鎮",J205),FIND("區",J205)))+1,LEN(J205)),IFERROR(MID(J205,FIND("市",J205)+1,LEN(J205)),MID(J205,FIND("縣",J205)+1,LEN(J205))))</f>
        <v/>
      </c>
      <c r="X205" s="22">
        <f>VLOOKUP(U205&amp;V205,部門對應!$B:$I,8,FALSE)</f>
        <v/>
      </c>
      <c r="Y205" s="22">
        <f>VLOOKUP(V205,區域表!A:B,2,FALSE)</f>
        <v/>
      </c>
      <c r="Z205" s="118">
        <f>IF(D205="FVC7", IF(COUNTIF(特殊門市清單!N:N, B205)=0, "FVC7", VLOOKUP(B205,特殊門市清單!N:T,7,FALSE)), IF(AA205="v","Peplink",""))</f>
        <v/>
      </c>
      <c r="AB205" s="109">
        <f>VLOOKUP(B205,門市主檔!A:B,2,FALSE)</f>
        <v/>
      </c>
      <c r="AC205" s="109" t="n"/>
    </row>
    <row r="206" ht="15" customHeight="1" s="140">
      <c r="A206" s="6" t="n">
        <v>205</v>
      </c>
      <c r="B206" s="6" t="n">
        <v>4856</v>
      </c>
      <c r="C206" s="17" t="inlineStr">
        <is>
          <t>新莊小胖店</t>
        </is>
      </c>
      <c r="D206" s="6" t="inlineStr">
        <is>
          <t>FCA</t>
        </is>
      </c>
      <c r="E206" s="6" t="inlineStr">
        <is>
          <t>北二</t>
        </is>
      </c>
      <c r="F206" s="6" t="inlineStr">
        <is>
          <t>北二三部</t>
        </is>
      </c>
      <c r="G206" s="6" t="inlineStr">
        <is>
          <t>HF</t>
        </is>
      </c>
      <c r="H206" s="105" t="inlineStr">
        <is>
          <t>高崧棋</t>
        </is>
      </c>
      <c r="I206" s="17" t="inlineStr">
        <is>
          <t xml:space="preserve">(02)29910025 </t>
        </is>
      </c>
      <c r="J206" s="18" t="inlineStr">
        <is>
          <t xml:space="preserve">新北市新莊區中港三街5及7號 </t>
        </is>
      </c>
      <c r="U206" s="20">
        <f>IFERROR(LEFT(J206,FIND("縣",J206)),IFERROR(LEFT(J206,FIND("市",J206)),J206))</f>
        <v/>
      </c>
      <c r="V206" s="21">
        <f>IFERROR(
IFERROR(
IFERROR(
MID(J206,FIND("市",J206)+1,IF(FIND("區",J206)-FIND("市",J206)&gt;3,FIND("鄉",J206)-FIND("市",J206),FIND("區",J206)-FIND("市",J206))),
MID(J206,FIND("市",J206)+1,IF(FIND("鎮",J206)-FIND("市",J206)&gt;3,FIND("鄉",J206)-FIND("市",J206),FIND("鎮",J206)-FIND("市",J206)))
),
MID(J206,FIND("市",J206)+1,IF(FIND("鄉",J206)-FIND("市",J206)&gt;3,FIND("區",J206)-FIND("市",J206),FIND("鄉",J206)-FIND("市",J206)))
),
IFERROR(
IFERROR(
IFERROR(
MID(J206,FIND("縣",J206)+1,IF(FIND("區",J206)-FIND("縣",J206)&gt;3,FIND("鄉",J206)-FIND("縣",J206),FIND("區",J206)-FIND("縣",J206))),
MID(J206,FIND("縣",J206)+1,IF(FIND("鎮",J206)-FIND("縣",J206)&gt;3,FIND("鄉",J206)-FIND("縣",J206),FIND("鎮",J206)-FIND("縣",J206)))
),
MID(J206,FIND("縣",J206)+1,IF(FIND("鄉",J206)-FIND("縣",J206)&gt;3,FIND("區",J206)-FIND("縣",J206),FIND("鄉",J206)-FIND("縣",J206)))
),
IFERROR(
MID(J206,FIND("市",J206)+1,IF(FIND("縣",J206)-FIND("市",J206)&gt;3,FIND("鄉",J206)-FIND("市",J206),FIND("縣",J206)-FIND("市",J206))),
MID(J206,FIND("縣",J206)+1,IF(FIND("市",J206)-FIND("縣",J206)&gt;3,FIND("鄉",J206)-FIND("縣",J206),FIND("市",J206)-FIND("縣",J206)))
)))</f>
        <v/>
      </c>
      <c r="W206" s="21">
        <f>IFERROR(MID(J206,IFERROR(FIND("鄉",J206),IFERROR(FIND("鎮",J206),FIND("區",J206)))+1,LEN(J206)),IFERROR(MID(J206,FIND("市",J206)+1,LEN(J206)),MID(J206,FIND("縣",J206)+1,LEN(J206))))</f>
        <v/>
      </c>
      <c r="X206" s="22">
        <f>VLOOKUP(U206&amp;V206,部門對應!$B:$I,8,FALSE)</f>
        <v/>
      </c>
      <c r="Y206" s="22">
        <f>VLOOKUP(V206,區域表!A:B,2,FALSE)</f>
        <v/>
      </c>
      <c r="Z206" s="118">
        <f>IF(D206="FVC7", IF(COUNTIF(特殊門市清單!N:N, B206)=0, "FVC7", VLOOKUP(B206,特殊門市清單!N:T,7,FALSE)), IF(AA206="v","Peplink",""))</f>
        <v/>
      </c>
      <c r="AB206" s="109">
        <f>VLOOKUP(B206,門市主檔!A:B,2,FALSE)</f>
        <v/>
      </c>
      <c r="AC206" s="109" t="n"/>
    </row>
    <row r="207" ht="15" customHeight="1" s="140">
      <c r="A207" s="6" t="n">
        <v>206</v>
      </c>
      <c r="B207" s="6" t="n">
        <v>4228</v>
      </c>
      <c r="C207" s="17" t="inlineStr">
        <is>
          <t>新莊頭前公園</t>
        </is>
      </c>
      <c r="D207" s="6" t="inlineStr">
        <is>
          <t>FCB</t>
        </is>
      </c>
      <c r="E207" s="6" t="inlineStr">
        <is>
          <t>北二</t>
        </is>
      </c>
      <c r="F207" s="6" t="inlineStr">
        <is>
          <t>北二三部</t>
        </is>
      </c>
      <c r="G207" s="6" t="inlineStr">
        <is>
          <t>HH</t>
        </is>
      </c>
      <c r="H207" s="105" t="inlineStr">
        <is>
          <t>劉祖安</t>
        </is>
      </c>
      <c r="I207" s="17" t="inlineStr">
        <is>
          <t>(02)89781429</t>
        </is>
      </c>
      <c r="J207" s="18" t="inlineStr">
        <is>
          <t>新北市新莊區頭前路125、127號一樓全部</t>
        </is>
      </c>
      <c r="U207" s="20">
        <f>IFERROR(LEFT(J207,FIND("縣",J207)),IFERROR(LEFT(J207,FIND("市",J207)),J207))</f>
        <v/>
      </c>
      <c r="V207" s="21">
        <f>IFERROR(
IFERROR(
IFERROR(
MID(J207,FIND("市",J207)+1,IF(FIND("區",J207)-FIND("市",J207)&gt;3,FIND("鄉",J207)-FIND("市",J207),FIND("區",J207)-FIND("市",J207))),
MID(J207,FIND("市",J207)+1,IF(FIND("鎮",J207)-FIND("市",J207)&gt;3,FIND("鄉",J207)-FIND("市",J207),FIND("鎮",J207)-FIND("市",J207)))
),
MID(J207,FIND("市",J207)+1,IF(FIND("鄉",J207)-FIND("市",J207)&gt;3,FIND("區",J207)-FIND("市",J207),FIND("鄉",J207)-FIND("市",J207)))
),
IFERROR(
IFERROR(
IFERROR(
MID(J207,FIND("縣",J207)+1,IF(FIND("區",J207)-FIND("縣",J207)&gt;3,FIND("鄉",J207)-FIND("縣",J207),FIND("區",J207)-FIND("縣",J207))),
MID(J207,FIND("縣",J207)+1,IF(FIND("鎮",J207)-FIND("縣",J207)&gt;3,FIND("鄉",J207)-FIND("縣",J207),FIND("鎮",J207)-FIND("縣",J207)))
),
MID(J207,FIND("縣",J207)+1,IF(FIND("鄉",J207)-FIND("縣",J207)&gt;3,FIND("區",J207)-FIND("縣",J207),FIND("鄉",J207)-FIND("縣",J207)))
),
IFERROR(
MID(J207,FIND("市",J207)+1,IF(FIND("縣",J207)-FIND("市",J207)&gt;3,FIND("鄉",J207)-FIND("市",J207),FIND("縣",J207)-FIND("市",J207))),
MID(J207,FIND("縣",J207)+1,IF(FIND("市",J207)-FIND("縣",J207)&gt;3,FIND("鄉",J207)-FIND("縣",J207),FIND("市",J207)-FIND("縣",J207)))
)))</f>
        <v/>
      </c>
      <c r="W207" s="21">
        <f>IFERROR(MID(J207,IFERROR(FIND("鄉",J207),IFERROR(FIND("鎮",J207),FIND("區",J207)))+1,LEN(J207)),IFERROR(MID(J207,FIND("市",J207)+1,LEN(J207)),MID(J207,FIND("縣",J207)+1,LEN(J207))))</f>
        <v/>
      </c>
      <c r="X207" s="22">
        <f>VLOOKUP(U207&amp;V207,部門對應!$B:$I,8,FALSE)</f>
        <v/>
      </c>
      <c r="Y207" s="22">
        <f>VLOOKUP(V207,區域表!A:B,2,FALSE)</f>
        <v/>
      </c>
      <c r="Z207" s="118">
        <f>IF(D207="FVC7", IF(COUNTIF(特殊門市清單!N:N, B207)=0, "FVC7", VLOOKUP(B207,特殊門市清單!N:T,7,FALSE)), IF(AA207="v","Peplink",""))</f>
        <v/>
      </c>
      <c r="AB207" s="109">
        <f>VLOOKUP(B207,門市主檔!A:B,2,FALSE)</f>
        <v/>
      </c>
      <c r="AC207" s="109" t="n"/>
    </row>
    <row r="208" ht="15" customHeight="1" s="140">
      <c r="A208" s="6" t="n">
        <v>207</v>
      </c>
      <c r="B208" s="6" t="n">
        <v>4552</v>
      </c>
      <c r="C208" s="17" t="inlineStr">
        <is>
          <t>新莊福慧店</t>
        </is>
      </c>
      <c r="D208" s="6" t="inlineStr">
        <is>
          <t>FCA</t>
        </is>
      </c>
      <c r="E208" s="6" t="inlineStr">
        <is>
          <t>北二</t>
        </is>
      </c>
      <c r="F208" s="6" t="inlineStr">
        <is>
          <t>北二三部</t>
        </is>
      </c>
      <c r="G208" s="6" t="inlineStr">
        <is>
          <t>HH</t>
        </is>
      </c>
      <c r="H208" s="105" t="inlineStr">
        <is>
          <t>劉祖安</t>
        </is>
      </c>
      <c r="I208" s="17" t="inlineStr">
        <is>
          <t>(02)89782307</t>
        </is>
      </c>
      <c r="J208" s="18" t="inlineStr">
        <is>
          <t>新北市新莊區化成路519號一樓</t>
        </is>
      </c>
      <c r="U208" s="20">
        <f>IFERROR(LEFT(J208,FIND("縣",J208)),IFERROR(LEFT(J208,FIND("市",J208)),J208))</f>
        <v/>
      </c>
      <c r="V208" s="21">
        <f>IFERROR(
IFERROR(
IFERROR(
MID(J208,FIND("市",J208)+1,IF(FIND("區",J208)-FIND("市",J208)&gt;3,FIND("鄉",J208)-FIND("市",J208),FIND("區",J208)-FIND("市",J208))),
MID(J208,FIND("市",J208)+1,IF(FIND("鎮",J208)-FIND("市",J208)&gt;3,FIND("鄉",J208)-FIND("市",J208),FIND("鎮",J208)-FIND("市",J208)))
),
MID(J208,FIND("市",J208)+1,IF(FIND("鄉",J208)-FIND("市",J208)&gt;3,FIND("區",J208)-FIND("市",J208),FIND("鄉",J208)-FIND("市",J208)))
),
IFERROR(
IFERROR(
IFERROR(
MID(J208,FIND("縣",J208)+1,IF(FIND("區",J208)-FIND("縣",J208)&gt;3,FIND("鄉",J208)-FIND("縣",J208),FIND("區",J208)-FIND("縣",J208))),
MID(J208,FIND("縣",J208)+1,IF(FIND("鎮",J208)-FIND("縣",J208)&gt;3,FIND("鄉",J208)-FIND("縣",J208),FIND("鎮",J208)-FIND("縣",J208)))
),
MID(J208,FIND("縣",J208)+1,IF(FIND("鄉",J208)-FIND("縣",J208)&gt;3,FIND("區",J208)-FIND("縣",J208),FIND("鄉",J208)-FIND("縣",J208)))
),
IFERROR(
MID(J208,FIND("市",J208)+1,IF(FIND("縣",J208)-FIND("市",J208)&gt;3,FIND("鄉",J208)-FIND("市",J208),FIND("縣",J208)-FIND("市",J208))),
MID(J208,FIND("縣",J208)+1,IF(FIND("市",J208)-FIND("縣",J208)&gt;3,FIND("鄉",J208)-FIND("縣",J208),FIND("市",J208)-FIND("縣",J208)))
)))</f>
        <v/>
      </c>
      <c r="W208" s="21">
        <f>IFERROR(MID(J208,IFERROR(FIND("鄉",J208),IFERROR(FIND("鎮",J208),FIND("區",J208)))+1,LEN(J208)),IFERROR(MID(J208,FIND("市",J208)+1,LEN(J208)),MID(J208,FIND("縣",J208)+1,LEN(J208))))</f>
        <v/>
      </c>
      <c r="X208" s="22">
        <f>VLOOKUP(U208&amp;V208,部門對應!$B:$I,8,FALSE)</f>
        <v/>
      </c>
      <c r="Y208" s="22">
        <f>VLOOKUP(V208,區域表!A:B,2,FALSE)</f>
        <v/>
      </c>
      <c r="Z208" s="118">
        <f>IF(D208="FVC7", IF(COUNTIF(特殊門市清單!N:N, B208)=0, "FVC7", VLOOKUP(B208,特殊門市清單!N:T,7,FALSE)), IF(AA208="v","Peplink",""))</f>
        <v/>
      </c>
      <c r="AB208" s="109">
        <f>VLOOKUP(B208,門市主檔!A:B,2,FALSE)</f>
        <v/>
      </c>
      <c r="AC208" s="109" t="n"/>
    </row>
    <row r="209" ht="15" customHeight="1" s="140">
      <c r="A209" s="6" t="n">
        <v>208</v>
      </c>
      <c r="B209" s="6" t="n">
        <v>5245</v>
      </c>
      <c r="C209" s="17" t="inlineStr">
        <is>
          <t>三重護山店</t>
        </is>
      </c>
      <c r="D209" s="6" t="n"/>
      <c r="E209" s="6" t="n"/>
      <c r="F209" s="6" t="n"/>
      <c r="G209" s="6" t="n"/>
      <c r="H209" s="105" t="n"/>
      <c r="J209" s="18" t="inlineStr">
        <is>
          <t>新北市三重區三陽路14巷12號及14號</t>
        </is>
      </c>
      <c r="U209" s="20">
        <f>IFERROR(LEFT(J209,FIND("縣",J209)),IFERROR(LEFT(J209,FIND("市",J209)),J209))</f>
        <v/>
      </c>
      <c r="V209" s="21">
        <f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/>
      </c>
      <c r="W209" s="21">
        <f>IFERROR(MID(J209,IFERROR(FIND("鄉",J209),IFERROR(FIND("鎮",J209),FIND("區",J209)))+1,LEN(J209)),IFERROR(MID(J209,FIND("市",J209)+1,LEN(J209)),MID(J209,FIND("縣",J209)+1,LEN(J209))))</f>
        <v/>
      </c>
      <c r="X209" s="22">
        <f>VLOOKUP(U209&amp;V209,部門對應!$B:$I,8,FALSE)</f>
        <v/>
      </c>
      <c r="Y209" s="22">
        <f>VLOOKUP(V209,區域表!A:B,2,FALSE)</f>
        <v/>
      </c>
      <c r="Z209" s="118">
        <f>IF(D209="FVC7", IF(COUNTIF(特殊門市清單!N:N, B209)=0, "FVC7", VLOOKUP(B209,特殊門市清單!N:T,7,FALSE)), IF(AA209="v","Peplink",""))</f>
        <v/>
      </c>
      <c r="AB209" s="109">
        <f>VLOOKUP(B209,門市主檔!A:B,2,FALSE)</f>
        <v/>
      </c>
      <c r="AC209" s="109" t="n"/>
    </row>
    <row r="210" ht="15" customHeight="1" s="140">
      <c r="A210" s="6" t="n">
        <v>209</v>
      </c>
      <c r="B210" s="6" t="n">
        <v>5291</v>
      </c>
      <c r="C210" s="17" t="inlineStr">
        <is>
          <t>新莊國家置地</t>
        </is>
      </c>
      <c r="D210" s="6" t="n"/>
      <c r="E210" s="6" t="n"/>
      <c r="F210" s="6" t="n"/>
      <c r="G210" s="6" t="n"/>
      <c r="H210" s="105" t="n"/>
      <c r="J210" s="18" t="inlineStr">
        <is>
          <t xml:space="preserve">新北市新莊區 建國二路10號一樓 </t>
        </is>
      </c>
      <c r="U210" s="20">
        <f>IFERROR(LEFT(J210,FIND("縣",J210)),IFERROR(LEFT(J210,FIND("市",J210)),J210))</f>
        <v/>
      </c>
      <c r="V210" s="21">
        <f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/>
      </c>
      <c r="W210" s="21">
        <f>IFERROR(MID(J210,IFERROR(FIND("鄉",J210),IFERROR(FIND("鎮",J210),FIND("區",J210)))+1,LEN(J210)),IFERROR(MID(J210,FIND("市",J210)+1,LEN(J210)),MID(J210,FIND("縣",J210)+1,LEN(J210))))</f>
        <v/>
      </c>
      <c r="X210" s="22">
        <f>VLOOKUP(U210&amp;V210,部門對應!$B:$I,8,FALSE)</f>
        <v/>
      </c>
      <c r="Y210" s="287" t="inlineStr">
        <is>
          <t>湯家瑋</t>
        </is>
      </c>
      <c r="Z210" s="118">
        <f>IF(D210="FVC7", IF(COUNTIF(特殊門市清單!N:N, B210)=0, "FVC7", VLOOKUP(B210,特殊門市清單!N:T,7,FALSE)), IF(AA210="v","Peplink",""))</f>
        <v/>
      </c>
      <c r="AB210" s="109">
        <f>VLOOKUP(B210,門市主檔!A:B,2,FALSE)</f>
        <v/>
      </c>
      <c r="AC210" s="315" t="inlineStr">
        <is>
          <t>新開</t>
        </is>
      </c>
    </row>
    <row r="211" ht="15" customHeight="1" s="140">
      <c r="A211" s="6" t="n">
        <v>210</v>
      </c>
      <c r="B211" s="6" t="n">
        <v>5316</v>
      </c>
      <c r="C211" s="17" t="inlineStr">
        <is>
          <t>三重五常店</t>
        </is>
      </c>
      <c r="D211" s="6" t="n"/>
      <c r="E211" s="6" t="n"/>
      <c r="F211" s="6" t="n"/>
      <c r="G211" s="6" t="n"/>
      <c r="H211" s="105" t="n"/>
      <c r="J211" s="17" t="inlineStr">
        <is>
          <t>新北市三重區仁義街209號1樓及地下室</t>
        </is>
      </c>
      <c r="U211" s="20">
        <f>IFERROR(LEFT(J211,FIND("縣",J211)),IFERROR(LEFT(J211,FIND("市",J211)),J211))</f>
        <v/>
      </c>
      <c r="V211" s="21">
        <f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/>
      </c>
      <c r="W211" s="21">
        <f>IFERROR(MID(J211,IFERROR(FIND("鄉",J211),IFERROR(FIND("鎮",J211),FIND("區",J211)))+1,LEN(J211)),IFERROR(MID(J211,FIND("市",J211)+1,LEN(J211)),MID(J211,FIND("縣",J211)+1,LEN(J211))))</f>
        <v/>
      </c>
      <c r="X211" s="22">
        <f>VLOOKUP(U211&amp;V211,部門對應!$B:$I,8,FALSE)</f>
        <v/>
      </c>
      <c r="Y211" s="22">
        <f>VLOOKUP(V211,區域表!A:B,2,FALSE)</f>
        <v/>
      </c>
      <c r="Z211" s="118">
        <f>IF(D211="FVC7", IF(COUNTIF(特殊門市清單!N:N, B211)=0, "FVC7", VLOOKUP(B211,特殊門市清單!N:T,7,FALSE)), IF(AA211="v","Peplink",""))</f>
        <v/>
      </c>
      <c r="AB211" s="109">
        <f>VLOOKUP(B211,門市主檔!A:B,2,FALSE)</f>
        <v/>
      </c>
      <c r="AC211" s="315" t="inlineStr">
        <is>
          <t>新開</t>
        </is>
      </c>
    </row>
  </sheetData>
  <autoFilter ref="A1:AC208">
    <sortState ref="A2:AC208">
      <sortCondition ref="V1:V208"/>
    </sortState>
  </autoFilter>
  <conditionalFormatting sqref="AB1:AC208">
    <cfRule type="expression" priority="50" dxfId="307">
      <formula>AB1&lt;&gt;C1</formula>
    </cfRule>
  </conditionalFormatting>
  <conditionalFormatting sqref="C1">
    <cfRule type="duplicateValues" priority="29" dxfId="0"/>
  </conditionalFormatting>
  <conditionalFormatting sqref="B1">
    <cfRule type="duplicateValues" priority="27" dxfId="0"/>
    <cfRule type="duplicateValues" priority="28" dxfId="0"/>
  </conditionalFormatting>
  <conditionalFormatting sqref="B165">
    <cfRule type="duplicateValues" priority="24" dxfId="0"/>
  </conditionalFormatting>
  <conditionalFormatting sqref="C2:C208">
    <cfRule type="duplicateValues" priority="446" dxfId="0"/>
  </conditionalFormatting>
  <conditionalFormatting sqref="B2:B207">
    <cfRule type="duplicateValues" priority="448" dxfId="0"/>
    <cfRule type="duplicateValues" priority="449" dxfId="0"/>
  </conditionalFormatting>
  <conditionalFormatting sqref="AB209:AC209">
    <cfRule type="expression" priority="5" dxfId="307">
      <formula>AB209&lt;&gt;C209</formula>
    </cfRule>
  </conditionalFormatting>
  <conditionalFormatting sqref="C209">
    <cfRule type="duplicateValues" priority="6" dxfId="0"/>
  </conditionalFormatting>
  <conditionalFormatting sqref="AB210:AC210">
    <cfRule type="expression" priority="3" dxfId="307">
      <formula>AB210&lt;&gt;C210</formula>
    </cfRule>
  </conditionalFormatting>
  <conditionalFormatting sqref="C210">
    <cfRule type="duplicateValues" priority="4" dxfId="0"/>
  </conditionalFormatting>
  <conditionalFormatting sqref="AB211:AC211">
    <cfRule type="expression" priority="1" dxfId="307">
      <formula>AB211&lt;&gt;C211</formula>
    </cfRule>
  </conditionalFormatting>
  <conditionalFormatting sqref="C211">
    <cfRule type="duplicateValues" priority="2" dxfId="0"/>
  </conditionalFormatting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tabColor rgb="FFFFFF00"/>
    <outlinePr summaryBelow="1" summaryRight="1"/>
    <pageSetUpPr/>
  </sheetPr>
  <dimension ref="A1:T1000"/>
  <sheetViews>
    <sheetView workbookViewId="0">
      <selection activeCell="C13" sqref="C13"/>
    </sheetView>
  </sheetViews>
  <sheetFormatPr baseColWidth="8" defaultColWidth="11.19921875" defaultRowHeight="15" customHeight="1"/>
  <cols>
    <col width="7.69921875" bestFit="1" customWidth="1" style="140" min="1" max="2"/>
    <col width="6.19921875" bestFit="1" customWidth="1" style="140" min="3" max="3"/>
    <col width="3.09765625" customWidth="1" style="140" min="4" max="5"/>
    <col width="3" customWidth="1" style="140" min="6" max="7"/>
    <col width="7.69921875" bestFit="1" customWidth="1" style="140" min="8" max="8"/>
    <col width="6" customWidth="1" style="140" min="9" max="9"/>
    <col width="3" customWidth="1" style="140" min="10" max="18"/>
    <col width="5.09765625" customWidth="1" style="140" min="19" max="20"/>
  </cols>
  <sheetData>
    <row r="1" ht="15" customHeight="1" s="140">
      <c r="A1" s="2" t="inlineStr">
        <is>
          <t>石門區</t>
        </is>
      </c>
      <c r="B1" s="2" t="inlineStr">
        <is>
          <t>吳宗鴻</t>
        </is>
      </c>
      <c r="C1" s="2" t="n">
        <v>8733</v>
      </c>
      <c r="D1" s="2" t="n"/>
      <c r="E1" s="2" t="n"/>
      <c r="F1" s="2" t="n"/>
      <c r="G1" s="2" t="n"/>
      <c r="H1" s="2" t="inlineStr">
        <is>
          <t>石門區</t>
        </is>
      </c>
      <c r="I1" s="2" t="inlineStr">
        <is>
          <t>新北一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1" t="n"/>
      <c r="T1" s="1" t="n"/>
    </row>
    <row r="2" ht="16.2" customHeight="1" s="140">
      <c r="A2" s="2" t="inlineStr">
        <is>
          <t>三芝區</t>
        </is>
      </c>
      <c r="B2" s="2" t="inlineStr">
        <is>
          <t>吳宗鴻</t>
        </is>
      </c>
      <c r="C2" s="2" t="n">
        <v>8733</v>
      </c>
      <c r="D2" s="2" t="n"/>
      <c r="E2" s="2" t="n"/>
      <c r="F2" s="2" t="n"/>
      <c r="G2" s="2" t="n"/>
      <c r="H2" s="2" t="inlineStr">
        <is>
          <t>三芝區</t>
        </is>
      </c>
      <c r="I2" s="2" t="inlineStr">
        <is>
          <t>新北一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1" t="n"/>
      <c r="T2" s="1" t="n"/>
    </row>
    <row r="3" ht="16.2" customHeight="1" s="140">
      <c r="A3" s="2" t="inlineStr">
        <is>
          <t>淡水區</t>
        </is>
      </c>
      <c r="B3" s="2" t="inlineStr">
        <is>
          <t>吳宗鴻</t>
        </is>
      </c>
      <c r="C3" s="2" t="n">
        <v>8733</v>
      </c>
      <c r="D3" s="2" t="n"/>
      <c r="E3" s="2" t="n"/>
      <c r="F3" s="2" t="n"/>
      <c r="G3" s="2" t="n"/>
      <c r="H3" s="2" t="inlineStr">
        <is>
          <t>淡水區</t>
        </is>
      </c>
      <c r="I3" s="2" t="inlineStr">
        <is>
          <t>新北一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1" t="n"/>
      <c r="T3" s="1" t="n"/>
    </row>
    <row r="4" ht="16.2" customHeight="1" s="140">
      <c r="A4" s="2" t="inlineStr">
        <is>
          <t>金山區</t>
        </is>
      </c>
      <c r="B4" s="2" t="inlineStr">
        <is>
          <t>吳宗鴻</t>
        </is>
      </c>
      <c r="C4" s="2" t="n">
        <v>8733</v>
      </c>
      <c r="D4" s="2" t="n"/>
      <c r="E4" s="2" t="n"/>
      <c r="F4" s="2" t="n"/>
      <c r="G4" s="2" t="n"/>
      <c r="H4" s="2" t="inlineStr">
        <is>
          <t>金山區</t>
        </is>
      </c>
      <c r="I4" s="2" t="inlineStr">
        <is>
          <t>新北一</t>
        </is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1" t="n"/>
      <c r="T4" s="1" t="n"/>
    </row>
    <row r="5" ht="16.2" customHeight="1" s="140">
      <c r="A5" s="2" t="inlineStr">
        <is>
          <t>八里區</t>
        </is>
      </c>
      <c r="B5" s="2" t="inlineStr">
        <is>
          <t>吳宗鴻</t>
        </is>
      </c>
      <c r="C5" s="2" t="n">
        <v>8686</v>
      </c>
      <c r="D5" s="2" t="n"/>
      <c r="E5" s="2" t="n"/>
      <c r="F5" s="2" t="n"/>
      <c r="G5" s="2" t="n"/>
      <c r="H5" s="2" t="inlineStr">
        <is>
          <t>林口區</t>
        </is>
      </c>
      <c r="I5" s="2" t="inlineStr">
        <is>
          <t>新北一</t>
        </is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1" t="n"/>
      <c r="T5" s="1" t="n"/>
    </row>
    <row r="6" ht="16.2" customHeight="1" s="140">
      <c r="A6" s="2" t="inlineStr">
        <is>
          <t>五股區</t>
        </is>
      </c>
      <c r="B6" s="2" t="inlineStr">
        <is>
          <t>湯家瑋</t>
        </is>
      </c>
      <c r="C6" s="2" t="n">
        <v>8733</v>
      </c>
      <c r="D6" s="2" t="n"/>
      <c r="E6" s="2" t="n"/>
      <c r="F6" s="2" t="n"/>
      <c r="G6" s="2" t="n"/>
      <c r="H6" s="2" t="inlineStr">
        <is>
          <t>八里區</t>
        </is>
      </c>
      <c r="I6" s="2" t="inlineStr">
        <is>
          <t>新北一</t>
        </is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1" t="n"/>
      <c r="T6" s="1" t="n"/>
    </row>
    <row r="7" ht="16.2" customHeight="1" s="140">
      <c r="A7" s="2" t="inlineStr">
        <is>
          <t>蘆洲區</t>
        </is>
      </c>
      <c r="B7" s="2" t="inlineStr">
        <is>
          <t>吳宗鴻</t>
        </is>
      </c>
      <c r="C7" s="2" t="n">
        <v>8733</v>
      </c>
      <c r="D7" s="2" t="n"/>
      <c r="E7" s="2" t="n"/>
      <c r="F7" s="2" t="n"/>
      <c r="G7" s="2" t="n"/>
      <c r="H7" s="2" t="inlineStr">
        <is>
          <t>五股區</t>
        </is>
      </c>
      <c r="I7" s="2" t="inlineStr">
        <is>
          <t>新北一</t>
        </is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1" t="n"/>
      <c r="T7" s="1" t="n"/>
    </row>
    <row r="8" ht="16.2" customHeight="1" s="140">
      <c r="A8" s="2" t="inlineStr">
        <is>
          <t>三重區</t>
        </is>
      </c>
      <c r="B8" s="2" t="inlineStr">
        <is>
          <t>吳宗鴻</t>
        </is>
      </c>
      <c r="C8" s="0" t="n">
        <v>8733</v>
      </c>
      <c r="D8" s="2" t="n"/>
      <c r="E8" s="2" t="n"/>
      <c r="F8" s="2" t="n"/>
      <c r="G8" s="2" t="n"/>
      <c r="H8" s="2" t="inlineStr">
        <is>
          <t>蘆洲區</t>
        </is>
      </c>
      <c r="I8" s="2" t="inlineStr">
        <is>
          <t>新北一</t>
        </is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1" t="n"/>
      <c r="T8" s="1" t="n"/>
    </row>
    <row r="9" ht="16.2" customHeight="1" s="140">
      <c r="A9" s="2" t="inlineStr">
        <is>
          <t>林口區</t>
        </is>
      </c>
      <c r="B9" s="2" t="inlineStr">
        <is>
          <t>湯家瑋</t>
        </is>
      </c>
      <c r="C9" s="2" t="n">
        <v>8686</v>
      </c>
      <c r="D9" s="2" t="n"/>
      <c r="E9" s="2" t="n"/>
      <c r="F9" s="2" t="n"/>
      <c r="G9" s="2" t="n"/>
      <c r="H9" s="2" t="inlineStr">
        <is>
          <t>三重區</t>
        </is>
      </c>
      <c r="I9" s="2" t="inlineStr">
        <is>
          <t>新北一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1" t="n"/>
      <c r="T9" s="1" t="n"/>
    </row>
    <row r="10" ht="16.2" customHeight="1" s="140">
      <c r="A10" s="2" t="inlineStr">
        <is>
          <t>新莊區</t>
        </is>
      </c>
      <c r="B10" s="2" t="inlineStr">
        <is>
          <t>湯家瑋</t>
        </is>
      </c>
      <c r="C10" s="2" t="n">
        <v>8686</v>
      </c>
      <c r="D10" s="2" t="n"/>
      <c r="E10" s="2" t="n"/>
      <c r="F10" s="2" t="n"/>
      <c r="G10" s="2" t="n"/>
      <c r="H10" s="2" t="inlineStr">
        <is>
          <t>新莊區</t>
        </is>
      </c>
      <c r="I10" s="2" t="inlineStr">
        <is>
          <t>新北一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1" t="n"/>
      <c r="T10" s="1" t="n"/>
    </row>
    <row r="11" ht="16.2" customHeight="1" s="140">
      <c r="A11" s="2" t="inlineStr">
        <is>
          <t>泰山區</t>
        </is>
      </c>
      <c r="B11" s="2" t="inlineStr">
        <is>
          <t>湯家瑋</t>
        </is>
      </c>
      <c r="C11" s="2" t="n">
        <v>8686</v>
      </c>
      <c r="D11" s="2" t="n"/>
      <c r="E11" s="2" t="n"/>
      <c r="F11" s="2" t="n"/>
      <c r="G11" s="2" t="n"/>
      <c r="H11" s="2" t="inlineStr">
        <is>
          <t>泰山區</t>
        </is>
      </c>
      <c r="I11" s="2" t="inlineStr">
        <is>
          <t>新北一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1" t="n"/>
      <c r="T11" s="1" t="n"/>
    </row>
    <row r="12" ht="16.2" customHeight="1" s="140">
      <c r="A12" s="2" t="n"/>
      <c r="B12" s="2" t="n"/>
      <c r="C12" s="2" t="n"/>
      <c r="D12" s="2" t="n"/>
      <c r="E12" s="2" t="n"/>
      <c r="F12" s="2" t="n"/>
      <c r="G12" s="2" t="n"/>
      <c r="H12" s="2" t="inlineStr">
        <is>
          <t>板橋區</t>
        </is>
      </c>
      <c r="I12" s="2" t="inlineStr">
        <is>
          <t>新北一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1" t="n"/>
      <c r="T12" s="1" t="n"/>
    </row>
    <row r="13" ht="16.2" customHeight="1" s="140">
      <c r="A13" s="2" t="inlineStr">
        <is>
          <t>板橋區</t>
        </is>
      </c>
      <c r="B13" s="2" t="inlineStr">
        <is>
          <t>狄澤洋</t>
        </is>
      </c>
      <c r="C13" s="2" t="n"/>
      <c r="D13" s="2" t="n"/>
      <c r="E13" s="2" t="n"/>
      <c r="F13" s="2" t="n"/>
      <c r="G13" s="2" t="n"/>
      <c r="H13" s="1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1" t="n"/>
      <c r="T13" s="1" t="n"/>
    </row>
    <row r="14" ht="16.2" customHeight="1" s="140">
      <c r="A14" s="2" t="inlineStr">
        <is>
          <t>蘆竹區</t>
        </is>
      </c>
      <c r="B14" s="2" t="inlineStr">
        <is>
          <t>狄澤洋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1" t="n"/>
      <c r="T14" s="1" t="n"/>
    </row>
    <row r="15" ht="16.2" customHeight="1" s="140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1" t="n"/>
      <c r="T15" s="1" t="n"/>
    </row>
    <row r="16" ht="16.2" customHeight="1" s="140">
      <c r="A16" s="2" t="n"/>
      <c r="B16" s="2" t="n"/>
      <c r="C16" s="2" t="n">
        <v>8863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1" t="n"/>
      <c r="T16" s="1" t="n"/>
    </row>
    <row r="17" ht="16.2" customHeight="1" s="140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1" t="n"/>
      <c r="T17" s="1" t="n"/>
    </row>
    <row r="18" ht="16.2" customHeight="1" s="140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1" t="n"/>
      <c r="T18" s="1" t="n"/>
    </row>
    <row r="19" ht="16.2" customHeight="1" s="140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1" t="n"/>
      <c r="T19" s="1" t="n"/>
    </row>
    <row r="20" ht="16.2" customHeight="1" s="14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1" t="n"/>
      <c r="T20" s="1" t="n"/>
    </row>
    <row r="21" ht="15.75" customHeight="1" s="140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1" t="n"/>
      <c r="T21" s="1" t="n"/>
    </row>
    <row r="22" ht="15.75" customHeight="1" s="140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1" t="n"/>
      <c r="T22" s="1" t="n"/>
    </row>
    <row r="23" ht="15.75" customHeight="1" s="140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1" t="n"/>
      <c r="T23" s="1" t="n"/>
    </row>
    <row r="24" ht="15.75" customHeight="1" s="140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1" t="n"/>
      <c r="T24" s="1" t="n"/>
    </row>
    <row r="25" ht="15.75" customHeight="1" s="140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1" t="n"/>
      <c r="T25" s="1" t="n"/>
    </row>
    <row r="26" ht="15.75" customHeight="1" s="140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1" t="n"/>
      <c r="T26" s="1" t="n"/>
    </row>
    <row r="27" ht="15.75" customHeight="1" s="140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1" t="n"/>
      <c r="T27" s="1" t="n"/>
    </row>
    <row r="28" ht="15.75" customHeight="1" s="140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1" t="n"/>
      <c r="T28" s="1" t="n"/>
    </row>
    <row r="29" ht="15.75" customHeight="1" s="140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1" t="n"/>
      <c r="T29" s="1" t="n"/>
    </row>
    <row r="30" ht="15.75" customHeight="1" s="14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1" t="n"/>
      <c r="T30" s="1" t="n"/>
    </row>
    <row r="31" ht="15.75" customHeight="1" s="140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1" t="n"/>
      <c r="T31" s="1" t="n"/>
    </row>
    <row r="32" ht="15.75" customHeight="1" s="140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1" t="n"/>
      <c r="T32" s="1" t="n"/>
    </row>
    <row r="33" ht="15.75" customHeight="1" s="140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1" t="n"/>
      <c r="T33" s="1" t="n"/>
    </row>
    <row r="34" ht="15.75" customHeight="1" s="140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1" t="n"/>
      <c r="T34" s="1" t="n"/>
    </row>
    <row r="35" ht="15.75" customHeight="1" s="140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1" t="n"/>
      <c r="T35" s="1" t="n"/>
    </row>
    <row r="36" ht="15.75" customHeight="1" s="140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1" t="n"/>
      <c r="T36" s="1" t="n"/>
    </row>
    <row r="37" ht="15.75" customHeight="1" s="140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1" t="n"/>
      <c r="T37" s="1" t="n"/>
    </row>
    <row r="38" ht="15.75" customHeight="1" s="140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1" t="n"/>
      <c r="T38" s="1" t="n"/>
    </row>
    <row r="39" ht="15.75" customHeight="1" s="140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1" t="n"/>
      <c r="T39" s="1" t="n"/>
    </row>
    <row r="40" ht="15.75" customHeight="1" s="1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1" t="n"/>
      <c r="T40" s="1" t="n"/>
    </row>
    <row r="41" ht="15.75" customHeight="1" s="140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1" t="n"/>
      <c r="T41" s="1" t="n"/>
    </row>
    <row r="42" ht="15.75" customHeight="1" s="140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1" t="n"/>
      <c r="T42" s="1" t="n"/>
    </row>
    <row r="43" ht="15.75" customHeight="1" s="140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1" t="n"/>
      <c r="T43" s="1" t="n"/>
    </row>
    <row r="44" ht="15.75" customHeight="1" s="140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1" t="n"/>
      <c r="T44" s="1" t="n"/>
    </row>
    <row r="45" ht="15.75" customHeight="1" s="140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1" t="n"/>
      <c r="T45" s="1" t="n"/>
    </row>
    <row r="46" ht="15.75" customHeight="1" s="140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1" t="n"/>
      <c r="T46" s="1" t="n"/>
    </row>
    <row r="47" ht="15.75" customHeight="1" s="140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1" t="n"/>
      <c r="T47" s="1" t="n"/>
    </row>
    <row r="48" ht="15.75" customHeight="1" s="140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1" t="n"/>
      <c r="T48" s="1" t="n"/>
    </row>
    <row r="49" ht="15.75" customHeight="1" s="140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1" t="n"/>
      <c r="T49" s="1" t="n"/>
    </row>
    <row r="50" ht="15.75" customHeight="1" s="14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1" t="n"/>
      <c r="T50" s="1" t="n"/>
    </row>
    <row r="51" ht="15.75" customHeight="1" s="140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1" t="n"/>
      <c r="T51" s="1" t="n"/>
    </row>
    <row r="52" ht="15.75" customHeight="1" s="140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1" t="n"/>
      <c r="T52" s="1" t="n"/>
    </row>
    <row r="53" ht="15.75" customHeight="1" s="140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1" t="n"/>
      <c r="T53" s="1" t="n"/>
    </row>
    <row r="54" ht="15.75" customHeight="1" s="140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1" t="n"/>
      <c r="T54" s="1" t="n"/>
    </row>
    <row r="55" ht="15.75" customHeight="1" s="140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1" t="n"/>
      <c r="T55" s="1" t="n"/>
    </row>
    <row r="56" ht="15.75" customHeight="1" s="140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1" t="n"/>
      <c r="T56" s="1" t="n"/>
    </row>
    <row r="57" ht="15.75" customHeight="1" s="140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1" t="n"/>
      <c r="T57" s="1" t="n"/>
    </row>
    <row r="58" ht="15.75" customHeight="1" s="140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1" t="n"/>
      <c r="T58" s="1" t="n"/>
    </row>
    <row r="59" ht="15.75" customHeight="1" s="140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1" t="n"/>
      <c r="T59" s="1" t="n"/>
    </row>
    <row r="60" ht="15.75" customHeight="1" s="14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1" t="n"/>
      <c r="T60" s="1" t="n"/>
    </row>
    <row r="61" ht="15.75" customHeight="1" s="140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1" t="n"/>
      <c r="T61" s="1" t="n"/>
    </row>
    <row r="62" ht="15.75" customHeight="1" s="140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1" t="n"/>
      <c r="T62" s="1" t="n"/>
    </row>
    <row r="63" ht="15.75" customHeight="1" s="140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1" t="n"/>
      <c r="T63" s="1" t="n"/>
    </row>
    <row r="64" ht="15.75" customHeight="1" s="140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1" t="n"/>
      <c r="T64" s="1" t="n"/>
    </row>
    <row r="65" ht="15.75" customHeight="1" s="140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1" t="n"/>
      <c r="T65" s="1" t="n"/>
    </row>
    <row r="66" ht="15.75" customHeight="1" s="140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1" t="n"/>
      <c r="T66" s="1" t="n"/>
    </row>
    <row r="67" ht="15.75" customHeight="1" s="140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1" t="n"/>
      <c r="T67" s="1" t="n"/>
    </row>
    <row r="68" ht="15.75" customHeight="1" s="140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1" t="n"/>
      <c r="T68" s="1" t="n"/>
    </row>
    <row r="69" ht="15.75" customHeight="1" s="140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1" t="n"/>
      <c r="T69" s="1" t="n"/>
    </row>
    <row r="70" ht="15.75" customHeight="1" s="14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1" t="n"/>
      <c r="T70" s="1" t="n"/>
    </row>
    <row r="71" ht="15.75" customHeight="1" s="140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1" t="n"/>
      <c r="T71" s="1" t="n"/>
    </row>
    <row r="72" ht="15.75" customHeight="1" s="140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1" t="n"/>
      <c r="T72" s="1" t="n"/>
    </row>
    <row r="73" ht="15.75" customHeight="1" s="140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1" t="n"/>
      <c r="T73" s="1" t="n"/>
    </row>
    <row r="74" ht="15.75" customHeight="1" s="140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1" t="n"/>
      <c r="T74" s="1" t="n"/>
    </row>
    <row r="75" ht="15.75" customHeight="1" s="140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1" t="n"/>
      <c r="T75" s="1" t="n"/>
    </row>
    <row r="76" ht="15.75" customHeight="1" s="140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1" t="n"/>
      <c r="T76" s="1" t="n"/>
    </row>
    <row r="77" ht="15.75" customHeight="1" s="140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1" t="n"/>
      <c r="T77" s="1" t="n"/>
    </row>
    <row r="78" ht="15.75" customHeight="1" s="140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1" t="n"/>
      <c r="T78" s="1" t="n"/>
    </row>
    <row r="79" ht="15.75" customHeight="1" s="140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1" t="n"/>
      <c r="T79" s="1" t="n"/>
    </row>
    <row r="80" ht="15.75" customHeight="1" s="14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1" t="n"/>
      <c r="T80" s="1" t="n"/>
    </row>
    <row r="81" ht="15.75" customHeight="1" s="140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1" t="n"/>
      <c r="T81" s="1" t="n"/>
    </row>
    <row r="82" ht="15.75" customHeight="1" s="140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1" t="n"/>
      <c r="T82" s="1" t="n"/>
    </row>
    <row r="83" ht="15.75" customHeight="1" s="140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1" t="n"/>
      <c r="T83" s="1" t="n"/>
    </row>
    <row r="84" ht="15.75" customHeight="1" s="140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1" t="n"/>
      <c r="T84" s="1" t="n"/>
    </row>
    <row r="85" ht="15.75" customHeight="1" s="140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1" t="n"/>
      <c r="T85" s="1" t="n"/>
    </row>
    <row r="86" ht="15.75" customHeight="1" s="140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1" t="n"/>
      <c r="T86" s="1" t="n"/>
    </row>
    <row r="87" ht="15.75" customHeight="1" s="140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1" t="n"/>
      <c r="T87" s="1" t="n"/>
    </row>
    <row r="88" ht="15.75" customHeight="1" s="140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1" t="n"/>
      <c r="T88" s="1" t="n"/>
    </row>
    <row r="89" ht="15.75" customHeight="1" s="140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1" t="n"/>
      <c r="T89" s="1" t="n"/>
    </row>
    <row r="90" ht="15.75" customHeight="1" s="14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1" t="n"/>
      <c r="T90" s="1" t="n"/>
    </row>
    <row r="91" ht="15.75" customHeight="1" s="140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1" t="n"/>
      <c r="T91" s="1" t="n"/>
    </row>
    <row r="92" ht="15.75" customHeight="1" s="140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1" t="n"/>
      <c r="T92" s="1" t="n"/>
    </row>
    <row r="93" ht="15.75" customHeight="1" s="140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1" t="n"/>
      <c r="T93" s="1" t="n"/>
    </row>
    <row r="94" ht="15.75" customHeight="1" s="140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1" t="n"/>
      <c r="T94" s="1" t="n"/>
    </row>
    <row r="95" ht="15.75" customHeight="1" s="140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1" t="n"/>
      <c r="T95" s="1" t="n"/>
    </row>
    <row r="96" ht="15.75" customHeight="1" s="140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1" t="n"/>
      <c r="T96" s="1" t="n"/>
    </row>
    <row r="97" ht="15.75" customHeight="1" s="140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1" t="n"/>
      <c r="T97" s="1" t="n"/>
    </row>
    <row r="98" ht="15.75" customHeight="1" s="140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1" t="n"/>
      <c r="T98" s="1" t="n"/>
    </row>
    <row r="99" ht="15.75" customHeight="1" s="140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1" t="n"/>
      <c r="T99" s="1" t="n"/>
    </row>
    <row r="100" ht="15.75" customHeight="1" s="14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1" t="n"/>
      <c r="T100" s="1" t="n"/>
    </row>
    <row r="101" ht="15.75" customHeight="1" s="140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1" t="n"/>
      <c r="T101" s="1" t="n"/>
    </row>
    <row r="102" ht="15.75" customHeight="1" s="140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1" t="n"/>
      <c r="T102" s="1" t="n"/>
    </row>
    <row r="103" ht="15.75" customHeight="1" s="140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1" t="n"/>
      <c r="T103" s="1" t="n"/>
    </row>
    <row r="104" ht="15.75" customHeight="1" s="140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1" t="n"/>
      <c r="T104" s="1" t="n"/>
    </row>
    <row r="105" ht="15.75" customHeight="1" s="140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1" t="n"/>
      <c r="T105" s="1" t="n"/>
    </row>
    <row r="106" ht="15.75" customHeight="1" s="140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1" t="n"/>
      <c r="T106" s="1" t="n"/>
    </row>
    <row r="107" ht="15.75" customHeight="1" s="140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1" t="n"/>
      <c r="T107" s="1" t="n"/>
    </row>
    <row r="108" ht="15.75" customHeight="1" s="140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1" t="n"/>
      <c r="T108" s="1" t="n"/>
    </row>
    <row r="109" ht="15.75" customHeight="1" s="140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1" t="n"/>
      <c r="T109" s="1" t="n"/>
    </row>
    <row r="110" ht="15.75" customHeight="1" s="14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1" t="n"/>
      <c r="T110" s="1" t="n"/>
    </row>
    <row r="111" ht="15.75" customHeight="1" s="140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1" t="n"/>
      <c r="T111" s="1" t="n"/>
    </row>
    <row r="112" ht="15.75" customHeight="1" s="140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1" t="n"/>
      <c r="T112" s="1" t="n"/>
    </row>
    <row r="113" ht="15.75" customHeight="1" s="140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1" t="n"/>
      <c r="T113" s="1" t="n"/>
    </row>
    <row r="114" ht="15.75" customHeight="1" s="140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1" t="n"/>
      <c r="T114" s="1" t="n"/>
    </row>
    <row r="115" ht="15.75" customHeight="1" s="140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1" t="n"/>
      <c r="T115" s="1" t="n"/>
    </row>
    <row r="116" ht="15.75" customHeight="1" s="140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1" t="n"/>
      <c r="T116" s="1" t="n"/>
    </row>
    <row r="117" ht="15.75" customHeight="1" s="140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1" t="n"/>
      <c r="T117" s="1" t="n"/>
    </row>
    <row r="118" ht="15.75" customHeight="1" s="140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1" t="n"/>
      <c r="T118" s="1" t="n"/>
    </row>
    <row r="119" ht="15.75" customHeight="1" s="140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1" t="n"/>
      <c r="T119" s="1" t="n"/>
    </row>
    <row r="120" ht="15.75" customHeight="1" s="14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1" t="n"/>
      <c r="T120" s="1" t="n"/>
    </row>
    <row r="121" ht="15.75" customHeight="1" s="140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1" t="n"/>
      <c r="T121" s="1" t="n"/>
    </row>
    <row r="122" ht="15.75" customHeight="1" s="140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1" t="n"/>
      <c r="T122" s="1" t="n"/>
    </row>
    <row r="123" ht="15.75" customHeight="1" s="140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1" t="n"/>
      <c r="T123" s="1" t="n"/>
    </row>
    <row r="124" ht="15.75" customHeight="1" s="140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1" t="n"/>
      <c r="T124" s="1" t="n"/>
    </row>
    <row r="125" ht="15.75" customHeight="1" s="140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1" t="n"/>
      <c r="T125" s="1" t="n"/>
    </row>
    <row r="126" ht="15.75" customHeight="1" s="140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1" t="n"/>
      <c r="T126" s="1" t="n"/>
    </row>
    <row r="127" ht="15.75" customHeight="1" s="140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1" t="n"/>
      <c r="T127" s="1" t="n"/>
    </row>
    <row r="128" ht="15.75" customHeight="1" s="140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1" t="n"/>
      <c r="T128" s="1" t="n"/>
    </row>
    <row r="129" ht="15.75" customHeight="1" s="140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1" t="n"/>
      <c r="T129" s="1" t="n"/>
    </row>
    <row r="130" ht="15.75" customHeight="1" s="14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1" t="n"/>
      <c r="T130" s="1" t="n"/>
    </row>
    <row r="131" ht="15.75" customHeight="1" s="140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1" t="n"/>
      <c r="T131" s="1" t="n"/>
    </row>
    <row r="132" ht="15.75" customHeight="1" s="140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1" t="n"/>
      <c r="T132" s="1" t="n"/>
    </row>
    <row r="133" ht="15.75" customHeight="1" s="140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1" t="n"/>
      <c r="T133" s="1" t="n"/>
    </row>
    <row r="134" ht="15.75" customHeight="1" s="140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1" t="n"/>
      <c r="T134" s="1" t="n"/>
    </row>
    <row r="135" ht="15.75" customHeight="1" s="140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1" t="n"/>
      <c r="T135" s="1" t="n"/>
    </row>
    <row r="136" ht="15.75" customHeight="1" s="140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1" t="n"/>
      <c r="T136" s="1" t="n"/>
    </row>
    <row r="137" ht="15.75" customHeight="1" s="140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1" t="n"/>
      <c r="T137" s="1" t="n"/>
    </row>
    <row r="138" ht="15.75" customHeight="1" s="140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1" t="n"/>
      <c r="T138" s="1" t="n"/>
    </row>
    <row r="139" ht="15.75" customHeight="1" s="140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1" t="n"/>
      <c r="T139" s="1" t="n"/>
    </row>
    <row r="140" ht="15.75" customHeight="1" s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1" t="n"/>
      <c r="T140" s="1" t="n"/>
    </row>
    <row r="141" ht="15.75" customHeight="1" s="140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1" t="n"/>
      <c r="T141" s="1" t="n"/>
    </row>
    <row r="142" ht="15.75" customHeight="1" s="140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1" t="n"/>
      <c r="T142" s="1" t="n"/>
    </row>
    <row r="143" ht="15.75" customHeight="1" s="140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1" t="n"/>
      <c r="T143" s="1" t="n"/>
    </row>
    <row r="144" ht="15.75" customHeight="1" s="140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1" t="n"/>
      <c r="T144" s="1" t="n"/>
    </row>
    <row r="145" ht="15.75" customHeight="1" s="140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1" t="n"/>
      <c r="T145" s="1" t="n"/>
    </row>
    <row r="146" ht="15.75" customHeight="1" s="140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1" t="n"/>
      <c r="T146" s="1" t="n"/>
    </row>
    <row r="147" ht="15.75" customHeight="1" s="140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1" t="n"/>
      <c r="T147" s="1" t="n"/>
    </row>
    <row r="148" ht="15.75" customHeight="1" s="140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1" t="n"/>
      <c r="T148" s="1" t="n"/>
    </row>
    <row r="149" ht="15.75" customHeight="1" s="140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1" t="n"/>
      <c r="T149" s="1" t="n"/>
    </row>
    <row r="150" ht="15.75" customHeight="1" s="14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1" t="n"/>
      <c r="T150" s="1" t="n"/>
    </row>
    <row r="151" ht="15.75" customHeight="1" s="140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1" t="n"/>
      <c r="T151" s="1" t="n"/>
    </row>
    <row r="152" ht="15.75" customHeight="1" s="140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1" t="n"/>
      <c r="T152" s="1" t="n"/>
    </row>
    <row r="153" ht="15.75" customHeight="1" s="140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1" t="n"/>
      <c r="T153" s="1" t="n"/>
    </row>
    <row r="154" ht="15.75" customHeight="1" s="140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1" t="n"/>
      <c r="T154" s="1" t="n"/>
    </row>
    <row r="155" ht="15.75" customHeight="1" s="140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1" t="n"/>
      <c r="T155" s="1" t="n"/>
    </row>
    <row r="156" ht="15.75" customHeight="1" s="140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1" t="n"/>
      <c r="T156" s="1" t="n"/>
    </row>
    <row r="157" ht="15.75" customHeight="1" s="140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1" t="n"/>
      <c r="T157" s="1" t="n"/>
    </row>
    <row r="158" ht="15.75" customHeight="1" s="140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1" t="n"/>
      <c r="T158" s="1" t="n"/>
    </row>
    <row r="159" ht="15.75" customHeight="1" s="140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1" t="n"/>
      <c r="T159" s="1" t="n"/>
    </row>
    <row r="160" ht="15.75" customHeight="1" s="14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1" t="n"/>
      <c r="T160" s="1" t="n"/>
    </row>
    <row r="161" ht="15.75" customHeight="1" s="140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1" t="n"/>
      <c r="T161" s="1" t="n"/>
    </row>
    <row r="162" ht="15.75" customHeight="1" s="140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1" t="n"/>
      <c r="T162" s="1" t="n"/>
    </row>
    <row r="163" ht="15.75" customHeight="1" s="140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1" t="n"/>
      <c r="T163" s="1" t="n"/>
    </row>
    <row r="164" ht="15.75" customHeight="1" s="140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1" t="n"/>
      <c r="T164" s="1" t="n"/>
    </row>
    <row r="165" ht="15.75" customHeight="1" s="140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1" t="n"/>
      <c r="T165" s="1" t="n"/>
    </row>
    <row r="166" ht="15.75" customHeight="1" s="140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1" t="n"/>
      <c r="T166" s="1" t="n"/>
    </row>
    <row r="167" ht="15.75" customHeight="1" s="140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1" t="n"/>
      <c r="T167" s="1" t="n"/>
    </row>
    <row r="168" ht="15.75" customHeight="1" s="140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1" t="n"/>
      <c r="T168" s="1" t="n"/>
    </row>
    <row r="169" ht="15.75" customHeight="1" s="140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1" t="n"/>
      <c r="T169" s="1" t="n"/>
    </row>
    <row r="170" ht="15.75" customHeight="1" s="14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1" t="n"/>
      <c r="T170" s="1" t="n"/>
    </row>
    <row r="171" ht="15.75" customHeight="1" s="140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1" t="n"/>
      <c r="T171" s="1" t="n"/>
    </row>
    <row r="172" ht="15.75" customHeight="1" s="140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1" t="n"/>
      <c r="T172" s="1" t="n"/>
    </row>
    <row r="173" ht="15.75" customHeight="1" s="140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1" t="n"/>
      <c r="T173" s="1" t="n"/>
    </row>
    <row r="174" ht="15.75" customHeight="1" s="140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1" t="n"/>
      <c r="T174" s="1" t="n"/>
    </row>
    <row r="175" ht="15.75" customHeight="1" s="140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1" t="n"/>
      <c r="T175" s="1" t="n"/>
    </row>
    <row r="176" ht="15.75" customHeight="1" s="140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1" t="n"/>
      <c r="T176" s="1" t="n"/>
    </row>
    <row r="177" ht="15.75" customHeight="1" s="140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1" t="n"/>
      <c r="T177" s="1" t="n"/>
    </row>
    <row r="178" ht="15.75" customHeight="1" s="140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1" t="n"/>
      <c r="T178" s="1" t="n"/>
    </row>
    <row r="179" ht="15.75" customHeight="1" s="140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1" t="n"/>
      <c r="T179" s="1" t="n"/>
    </row>
    <row r="180" ht="15.75" customHeight="1" s="14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1" t="n"/>
      <c r="T180" s="1" t="n"/>
    </row>
    <row r="181" ht="15.75" customHeight="1" s="140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1" t="n"/>
      <c r="T181" s="1" t="n"/>
    </row>
    <row r="182" ht="15.75" customHeight="1" s="140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1" t="n"/>
      <c r="T182" s="1" t="n"/>
    </row>
    <row r="183" ht="15.75" customHeight="1" s="140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1" t="n"/>
      <c r="T183" s="1" t="n"/>
    </row>
    <row r="184" ht="15.75" customHeight="1" s="140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1" t="n"/>
      <c r="T184" s="1" t="n"/>
    </row>
    <row r="185" ht="15.75" customHeight="1" s="140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1" t="n"/>
      <c r="T185" s="1" t="n"/>
    </row>
    <row r="186" ht="15.75" customHeight="1" s="140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1" t="n"/>
      <c r="T186" s="1" t="n"/>
    </row>
    <row r="187" ht="15.75" customHeight="1" s="140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1" t="n"/>
      <c r="T187" s="1" t="n"/>
    </row>
    <row r="188" ht="15.75" customHeight="1" s="140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1" t="n"/>
      <c r="T188" s="1" t="n"/>
    </row>
    <row r="189" ht="15.75" customHeight="1" s="140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1" t="n"/>
      <c r="T189" s="1" t="n"/>
    </row>
    <row r="190" ht="15.75" customHeight="1" s="14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1" t="n"/>
      <c r="T190" s="1" t="n"/>
    </row>
    <row r="191" ht="15.75" customHeight="1" s="140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1" t="n"/>
      <c r="T191" s="1" t="n"/>
    </row>
    <row r="192" ht="15.75" customHeight="1" s="140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1" t="n"/>
      <c r="T192" s="1" t="n"/>
    </row>
    <row r="193" ht="15.75" customHeight="1" s="140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1" t="n"/>
      <c r="T193" s="1" t="n"/>
    </row>
    <row r="194" ht="15.75" customHeight="1" s="140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1" t="n"/>
      <c r="T194" s="1" t="n"/>
    </row>
    <row r="195" ht="15.75" customHeight="1" s="140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1" t="n"/>
      <c r="T195" s="1" t="n"/>
    </row>
    <row r="196" ht="15.75" customHeight="1" s="140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1" t="n"/>
      <c r="T196" s="1" t="n"/>
    </row>
    <row r="197" ht="15.75" customHeight="1" s="140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1" t="n"/>
      <c r="T197" s="1" t="n"/>
    </row>
    <row r="198" ht="15.75" customHeight="1" s="140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1" t="n"/>
      <c r="T198" s="1" t="n"/>
    </row>
    <row r="199" ht="15.75" customHeight="1" s="140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1" t="n"/>
      <c r="T199" s="1" t="n"/>
    </row>
    <row r="200" ht="15.75" customHeight="1" s="14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1" t="n"/>
      <c r="T200" s="1" t="n"/>
    </row>
    <row r="201" ht="15.75" customHeight="1" s="140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1" t="n"/>
      <c r="T201" s="1" t="n"/>
    </row>
    <row r="202" ht="15.75" customHeight="1" s="140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1" t="n"/>
      <c r="T202" s="1" t="n"/>
    </row>
    <row r="203" ht="15.75" customHeight="1" s="140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1" t="n"/>
      <c r="T203" s="1" t="n"/>
    </row>
    <row r="204" ht="15.75" customHeight="1" s="140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1" t="n"/>
      <c r="T204" s="1" t="n"/>
    </row>
    <row r="205" ht="15.75" customHeight="1" s="140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1" t="n"/>
      <c r="T205" s="1" t="n"/>
    </row>
    <row r="206" ht="15.75" customHeight="1" s="140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1" t="n"/>
      <c r="T206" s="1" t="n"/>
    </row>
    <row r="207" ht="15.75" customHeight="1" s="140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1" t="n"/>
      <c r="T207" s="1" t="n"/>
    </row>
    <row r="208" ht="15.75" customHeight="1" s="140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1" t="n"/>
      <c r="T208" s="1" t="n"/>
    </row>
    <row r="209" ht="15.75" customHeight="1" s="140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1" t="n"/>
      <c r="T209" s="1" t="n"/>
    </row>
    <row r="210" ht="15.75" customHeight="1" s="14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1" t="n"/>
      <c r="T210" s="1" t="n"/>
    </row>
    <row r="211" ht="15.75" customHeight="1" s="140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1" t="n"/>
      <c r="T211" s="1" t="n"/>
    </row>
    <row r="212" ht="15.75" customHeight="1" s="140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1" t="n"/>
      <c r="T212" s="1" t="n"/>
    </row>
    <row r="213" ht="15.75" customHeight="1" s="140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1" t="n"/>
      <c r="T213" s="1" t="n"/>
    </row>
    <row r="214" ht="15.75" customHeight="1" s="140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1" t="n"/>
      <c r="T214" s="1" t="n"/>
    </row>
    <row r="215" ht="15.75" customHeight="1" s="140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1" t="n"/>
      <c r="T215" s="1" t="n"/>
    </row>
    <row r="216" ht="15.75" customHeight="1" s="140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1" t="n"/>
      <c r="T216" s="1" t="n"/>
    </row>
    <row r="217" ht="15.75" customHeight="1" s="140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1" t="n"/>
      <c r="T217" s="1" t="n"/>
    </row>
    <row r="218" ht="15.75" customHeight="1" s="140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1" t="n"/>
      <c r="T218" s="1" t="n"/>
    </row>
    <row r="219" ht="15.75" customHeight="1" s="140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1" t="n"/>
      <c r="T219" s="1" t="n"/>
    </row>
    <row r="220" ht="15.75" customHeight="1" s="14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1" t="n"/>
      <c r="T220" s="1" t="n"/>
    </row>
    <row r="221" ht="15.75" customHeight="1" s="140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1" t="n"/>
      <c r="T221" s="1" t="n"/>
    </row>
    <row r="222" ht="15.75" customHeight="1" s="140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1" t="n"/>
      <c r="T222" s="1" t="n"/>
    </row>
    <row r="223" ht="15.75" customHeight="1" s="140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1" t="n"/>
      <c r="T223" s="1" t="n"/>
    </row>
    <row r="224" ht="15.75" customHeight="1" s="140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1" t="n"/>
      <c r="T224" s="1" t="n"/>
    </row>
    <row r="225" ht="15.75" customHeight="1" s="140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1" t="n"/>
      <c r="T225" s="1" t="n"/>
    </row>
    <row r="226" ht="15.75" customHeight="1" s="140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1" t="n"/>
      <c r="T226" s="1" t="n"/>
    </row>
    <row r="227" ht="15.75" customHeight="1" s="140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1" t="n"/>
      <c r="T227" s="1" t="n"/>
    </row>
    <row r="228" ht="15.75" customHeight="1" s="140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1" t="n"/>
      <c r="T228" s="1" t="n"/>
    </row>
    <row r="229" ht="15.75" customHeight="1" s="140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1" t="n"/>
      <c r="T229" s="1" t="n"/>
    </row>
    <row r="230" ht="15.75" customHeight="1" s="14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1" t="n"/>
      <c r="T230" s="1" t="n"/>
    </row>
    <row r="231" ht="15.75" customHeight="1" s="140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1" t="n"/>
      <c r="T231" s="1" t="n"/>
    </row>
    <row r="232" ht="15.75" customHeight="1" s="140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1" t="n"/>
      <c r="T232" s="1" t="n"/>
    </row>
    <row r="233" ht="15.75" customHeight="1" s="140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1" t="n"/>
      <c r="T233" s="1" t="n"/>
    </row>
    <row r="234" ht="15.75" customHeight="1" s="140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1" t="n"/>
      <c r="T234" s="1" t="n"/>
    </row>
    <row r="235" ht="15.75" customHeight="1" s="140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1" t="n"/>
      <c r="T235" s="1" t="n"/>
    </row>
    <row r="236" ht="15.75" customHeight="1" s="140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1" t="n"/>
      <c r="T236" s="1" t="n"/>
    </row>
    <row r="237" ht="15.75" customHeight="1" s="140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1" t="n"/>
      <c r="T237" s="1" t="n"/>
    </row>
    <row r="238" ht="15.75" customHeight="1" s="140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1" t="n"/>
      <c r="T238" s="1" t="n"/>
    </row>
    <row r="239" ht="15.75" customHeight="1" s="140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1" t="n"/>
      <c r="T239" s="1" t="n"/>
    </row>
    <row r="240" ht="15.75" customHeight="1" s="1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1" t="n"/>
      <c r="T240" s="1" t="n"/>
    </row>
    <row r="241" ht="15.75" customHeight="1" s="140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1" t="n"/>
      <c r="T241" s="1" t="n"/>
    </row>
    <row r="242" ht="15.75" customHeight="1" s="140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1" t="n"/>
      <c r="T242" s="1" t="n"/>
    </row>
    <row r="243" ht="15.75" customHeight="1" s="140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1" t="n"/>
      <c r="T243" s="1" t="n"/>
    </row>
    <row r="244" ht="15.75" customHeight="1" s="140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1" t="n"/>
      <c r="T244" s="1" t="n"/>
    </row>
    <row r="245" ht="15.75" customHeight="1" s="140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1" t="n"/>
      <c r="T245" s="1" t="n"/>
    </row>
    <row r="246" ht="15.75" customHeight="1" s="140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1" t="n"/>
      <c r="T246" s="1" t="n"/>
    </row>
    <row r="247" ht="15.75" customHeight="1" s="140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1" t="n"/>
      <c r="T247" s="1" t="n"/>
    </row>
    <row r="248" ht="15.75" customHeight="1" s="140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1" t="n"/>
      <c r="T248" s="1" t="n"/>
    </row>
    <row r="249" ht="15.75" customHeight="1" s="140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1" t="n"/>
      <c r="T249" s="1" t="n"/>
    </row>
    <row r="250" ht="15.75" customHeight="1" s="14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1" t="n"/>
      <c r="T250" s="1" t="n"/>
    </row>
    <row r="251" ht="15.75" customHeight="1" s="140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1" t="n"/>
      <c r="T251" s="1" t="n"/>
    </row>
    <row r="252" ht="15.75" customHeight="1" s="140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1" t="n"/>
      <c r="T252" s="1" t="n"/>
    </row>
    <row r="253" ht="15.75" customHeight="1" s="140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1" t="n"/>
      <c r="T253" s="1" t="n"/>
    </row>
    <row r="254" ht="15.75" customHeight="1" s="140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1" t="n"/>
      <c r="T254" s="1" t="n"/>
    </row>
    <row r="255" ht="15.75" customHeight="1" s="140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1" t="n"/>
      <c r="T255" s="1" t="n"/>
    </row>
    <row r="256" ht="15.75" customHeight="1" s="140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1" t="n"/>
      <c r="T256" s="1" t="n"/>
    </row>
    <row r="257" ht="15.75" customHeight="1" s="140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1" t="n"/>
      <c r="T257" s="1" t="n"/>
    </row>
    <row r="258" ht="15.75" customHeight="1" s="140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1" t="n"/>
      <c r="T258" s="1" t="n"/>
    </row>
    <row r="259" ht="15.75" customHeight="1" s="140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1" t="n"/>
      <c r="T259" s="1" t="n"/>
    </row>
    <row r="260" ht="15.75" customHeight="1" s="14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1" t="n"/>
      <c r="T260" s="1" t="n"/>
    </row>
    <row r="261" ht="15.75" customHeight="1" s="140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1" t="n"/>
      <c r="T261" s="1" t="n"/>
    </row>
    <row r="262" ht="15.75" customHeight="1" s="140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1" t="n"/>
      <c r="T262" s="1" t="n"/>
    </row>
    <row r="263" ht="15.75" customHeight="1" s="140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1" t="n"/>
      <c r="T263" s="1" t="n"/>
    </row>
    <row r="264" ht="15.75" customHeight="1" s="140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1" t="n"/>
      <c r="T264" s="1" t="n"/>
    </row>
    <row r="265" ht="15.75" customHeight="1" s="140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1" t="n"/>
      <c r="T265" s="1" t="n"/>
    </row>
    <row r="266" ht="15.75" customHeight="1" s="140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1" t="n"/>
      <c r="T266" s="1" t="n"/>
    </row>
    <row r="267" ht="15.75" customHeight="1" s="140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1" t="n"/>
      <c r="T267" s="1" t="n"/>
    </row>
    <row r="268" ht="15.75" customHeight="1" s="140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1" t="n"/>
      <c r="T268" s="1" t="n"/>
    </row>
    <row r="269" ht="15.75" customHeight="1" s="140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1" t="n"/>
      <c r="T269" s="1" t="n"/>
    </row>
    <row r="270" ht="15.75" customHeight="1" s="14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1" t="n"/>
      <c r="T270" s="1" t="n"/>
    </row>
    <row r="271" ht="15.75" customHeight="1" s="140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1" t="n"/>
      <c r="T271" s="1" t="n"/>
    </row>
    <row r="272" ht="15.75" customHeight="1" s="140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1" t="n"/>
      <c r="T272" s="1" t="n"/>
    </row>
    <row r="273" ht="15.75" customHeight="1" s="140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1" t="n"/>
      <c r="T273" s="1" t="n"/>
    </row>
    <row r="274" ht="15.75" customHeight="1" s="140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</row>
    <row r="275" ht="15.75" customHeight="1" s="140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</row>
    <row r="276" ht="15.75" customHeight="1" s="140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</row>
    <row r="277" ht="15.75" customHeight="1" s="140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</row>
    <row r="278" ht="15.75" customHeight="1" s="140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</row>
    <row r="279" ht="15.75" customHeight="1" s="140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</row>
    <row r="280" ht="15.75" customHeight="1" s="14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</row>
    <row r="281" ht="15.75" customHeight="1" s="140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</row>
    <row r="282" ht="15.75" customHeight="1" s="140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</row>
    <row r="283" ht="15.75" customHeight="1" s="140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</row>
    <row r="284" ht="15.75" customHeight="1" s="140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</row>
    <row r="285" ht="15.75" customHeight="1" s="140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</row>
    <row r="286" ht="15.75" customHeight="1" s="140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</row>
    <row r="287" ht="15.75" customHeight="1" s="140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</row>
    <row r="288" ht="15.75" customHeight="1" s="140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</row>
    <row r="289" ht="15.75" customHeight="1" s="140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</row>
    <row r="290" ht="15.75" customHeight="1" s="14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</row>
    <row r="291" ht="15.75" customHeight="1" s="140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</row>
    <row r="292" ht="15.75" customHeight="1" s="140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</row>
    <row r="293" ht="15.75" customHeight="1" s="140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</row>
    <row r="294" ht="15.75" customHeight="1" s="140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</row>
    <row r="295" ht="15.75" customHeight="1" s="140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</row>
    <row r="296" ht="15.75" customHeight="1" s="140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</row>
    <row r="297" ht="15.75" customHeight="1" s="140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</row>
    <row r="298" ht="15.75" customHeight="1" s="140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</row>
    <row r="299" ht="15.75" customHeight="1" s="140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</row>
    <row r="300" ht="15.75" customHeight="1" s="14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</row>
    <row r="301" ht="15.75" customHeight="1" s="140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</row>
    <row r="302" ht="15.75" customHeight="1" s="140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</row>
    <row r="303" ht="15.75" customHeight="1" s="140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</row>
    <row r="304" ht="15.75" customHeight="1" s="140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</row>
    <row r="305" ht="15.75" customHeight="1" s="140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</row>
    <row r="306" ht="15.75" customHeight="1" s="140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</row>
    <row r="307" ht="15.75" customHeight="1" s="140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</row>
    <row r="308" ht="15.75" customHeight="1" s="140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</row>
    <row r="309" ht="15.75" customHeight="1" s="140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</row>
    <row r="310" ht="15.75" customHeight="1" s="14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</row>
    <row r="311" ht="15.75" customHeight="1" s="140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</row>
    <row r="312" ht="15.75" customHeight="1" s="140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</row>
    <row r="313" ht="15.75" customHeight="1" s="140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</row>
    <row r="314" ht="15.75" customHeight="1" s="140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</row>
    <row r="315" ht="15.75" customHeight="1" s="140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</row>
    <row r="316" ht="15.75" customHeight="1" s="140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</row>
    <row r="317" ht="15.75" customHeight="1" s="140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</row>
    <row r="318" ht="15.75" customHeight="1" s="140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</row>
    <row r="319" ht="15.75" customHeight="1" s="140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</row>
    <row r="320" ht="15.75" customHeight="1" s="14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</row>
    <row r="321" ht="15.75" customHeight="1" s="140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</row>
    <row r="322" ht="15.75" customHeight="1" s="140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</row>
    <row r="323" ht="15.75" customHeight="1" s="140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</row>
    <row r="324" ht="15.75" customHeight="1" s="140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</row>
    <row r="325" ht="15.75" customHeight="1" s="140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</row>
    <row r="326" ht="15.75" customHeight="1" s="140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</row>
    <row r="327" ht="15.75" customHeight="1" s="140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</row>
    <row r="328" ht="15.75" customHeight="1" s="140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</row>
    <row r="329" ht="15.75" customHeight="1" s="140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</row>
    <row r="330" ht="15.75" customHeight="1" s="14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</row>
    <row r="331" ht="15.75" customHeight="1" s="140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</row>
    <row r="332" ht="15.75" customHeight="1" s="140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</row>
    <row r="333" ht="15.75" customHeight="1" s="140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</row>
    <row r="334" ht="15.75" customHeight="1" s="140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</row>
    <row r="335" ht="15.75" customHeight="1" s="140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</row>
    <row r="336" ht="15.75" customHeight="1" s="140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</row>
    <row r="337" ht="15.75" customHeight="1" s="140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</row>
    <row r="338" ht="15.75" customHeight="1" s="140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</row>
    <row r="339" ht="15.75" customHeight="1" s="140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</row>
    <row r="340" ht="15.75" customHeight="1" s="1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</row>
    <row r="341" ht="15.75" customHeight="1" s="140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</row>
    <row r="342" ht="15.75" customHeight="1" s="140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</row>
    <row r="343" ht="15.75" customHeight="1" s="140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</row>
    <row r="344" ht="15.75" customHeight="1" s="140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</row>
    <row r="345" ht="15.75" customHeight="1" s="140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</row>
    <row r="346" ht="15.75" customHeight="1" s="140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</row>
    <row r="347" ht="15.75" customHeight="1" s="140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</row>
    <row r="348" ht="15.75" customHeight="1" s="140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</row>
    <row r="349" ht="15.75" customHeight="1" s="140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</row>
    <row r="350" ht="15.75" customHeight="1" s="14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</row>
    <row r="351" ht="15.75" customHeight="1" s="140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</row>
    <row r="352" ht="15.75" customHeight="1" s="140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</row>
    <row r="353" ht="15.75" customHeight="1" s="140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</row>
    <row r="354" ht="15.75" customHeight="1" s="140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</row>
    <row r="355" ht="15.75" customHeight="1" s="140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</row>
    <row r="356" ht="15.75" customHeight="1" s="140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</row>
    <row r="357" ht="15.75" customHeight="1" s="140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</row>
    <row r="358" ht="15.75" customHeight="1" s="140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</row>
    <row r="359" ht="15.75" customHeight="1" s="140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</row>
    <row r="360" ht="15.75" customHeight="1" s="14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</row>
    <row r="361" ht="15.75" customHeight="1" s="140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</row>
    <row r="362" ht="15.75" customHeight="1" s="140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</row>
    <row r="363" ht="15.75" customHeight="1" s="140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</row>
    <row r="364" ht="15.75" customHeight="1" s="140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</row>
    <row r="365" ht="15.75" customHeight="1" s="140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</row>
    <row r="366" ht="15.75" customHeight="1" s="140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</row>
    <row r="367" ht="15.75" customHeight="1" s="140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</row>
    <row r="368" ht="15.75" customHeight="1" s="140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</row>
    <row r="369" ht="15.75" customHeight="1" s="140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</row>
    <row r="370" ht="15.75" customHeight="1" s="14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</row>
    <row r="371" ht="15.75" customHeight="1" s="140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</row>
    <row r="372" ht="15.75" customHeight="1" s="140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</row>
    <row r="373" ht="15.75" customHeight="1" s="140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</row>
    <row r="374" ht="15.75" customHeight="1" s="140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</row>
    <row r="375" ht="15.75" customHeight="1" s="140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</row>
    <row r="376" ht="15.75" customHeight="1" s="140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</row>
    <row r="377" ht="15.75" customHeight="1" s="140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</row>
    <row r="378" ht="15.75" customHeight="1" s="140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</row>
    <row r="379" ht="15.75" customHeight="1" s="140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</row>
    <row r="380" ht="15.75" customHeight="1" s="14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</row>
    <row r="381" ht="15.75" customHeight="1" s="140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</row>
    <row r="382" ht="15.75" customHeight="1" s="140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</row>
    <row r="383" ht="15.75" customHeight="1" s="140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</row>
    <row r="384" ht="15.75" customHeight="1" s="140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</row>
    <row r="385" ht="15.75" customHeight="1" s="140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</row>
    <row r="386" ht="15.75" customHeight="1" s="140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</row>
    <row r="387" ht="15.75" customHeight="1" s="140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</row>
    <row r="388" ht="15.75" customHeight="1" s="140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</row>
    <row r="389" ht="15.75" customHeight="1" s="140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</row>
    <row r="390" ht="15.75" customHeight="1" s="14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</row>
    <row r="391" ht="15.75" customHeight="1" s="140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</row>
    <row r="392" ht="15.75" customHeight="1" s="140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</row>
    <row r="393" ht="15.75" customHeight="1" s="140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</row>
    <row r="394" ht="15.75" customHeight="1" s="140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</row>
    <row r="395" ht="15.75" customHeight="1" s="140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</row>
    <row r="396" ht="15.75" customHeight="1" s="140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</row>
    <row r="397" ht="15.75" customHeight="1" s="140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</row>
    <row r="398" ht="15.75" customHeight="1" s="140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</row>
    <row r="399" ht="15.75" customHeight="1" s="140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</row>
    <row r="400" ht="15.75" customHeight="1" s="14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</row>
    <row r="401" ht="15.75" customHeight="1" s="140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</row>
    <row r="402" ht="15.75" customHeight="1" s="140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</row>
    <row r="403" ht="15.75" customHeight="1" s="140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</row>
    <row r="404" ht="15.75" customHeight="1" s="140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</row>
    <row r="405" ht="15.75" customHeight="1" s="140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</row>
    <row r="406" ht="15.75" customHeight="1" s="140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</row>
    <row r="407" ht="15.75" customHeight="1" s="140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</row>
    <row r="408" ht="15.75" customHeight="1" s="140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</row>
    <row r="409" ht="15.75" customHeight="1" s="140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</row>
    <row r="410" ht="15.75" customHeight="1" s="14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</row>
    <row r="411" ht="15.75" customHeight="1" s="140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</row>
    <row r="412" ht="15.75" customHeight="1" s="140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</row>
    <row r="413" ht="15.75" customHeight="1" s="140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</row>
    <row r="414" ht="15.75" customHeight="1" s="140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</row>
    <row r="415" ht="15.75" customHeight="1" s="140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</row>
    <row r="416" ht="15.75" customHeight="1" s="140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</row>
    <row r="417" ht="15.75" customHeight="1" s="140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</row>
    <row r="418" ht="15.75" customHeight="1" s="140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</row>
    <row r="419" ht="15.75" customHeight="1" s="140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</row>
    <row r="420" ht="15.75" customHeight="1" s="14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</row>
    <row r="421" ht="15.75" customHeight="1" s="140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</row>
    <row r="422" ht="15.75" customHeight="1" s="140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</row>
    <row r="423" ht="15.75" customHeight="1" s="140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</row>
    <row r="424" ht="15.75" customHeight="1" s="140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</row>
    <row r="425" ht="15.75" customHeight="1" s="140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</row>
    <row r="426" ht="15.75" customHeight="1" s="140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</row>
    <row r="427" ht="15.75" customHeight="1" s="140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</row>
    <row r="428" ht="15.75" customHeight="1" s="140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</row>
    <row r="429" ht="15.75" customHeight="1" s="140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</row>
    <row r="430" ht="15.75" customHeight="1" s="14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</row>
    <row r="431" ht="15.75" customHeight="1" s="140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</row>
    <row r="432" ht="15.75" customHeight="1" s="140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</row>
    <row r="433" ht="15.75" customHeight="1" s="140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</row>
    <row r="434" ht="15.75" customHeight="1" s="140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</row>
    <row r="435" ht="15.75" customHeight="1" s="140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</row>
    <row r="436" ht="15.75" customHeight="1" s="140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</row>
    <row r="437" ht="15.75" customHeight="1" s="140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</row>
    <row r="438" ht="15.75" customHeight="1" s="140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</row>
    <row r="439" ht="15.75" customHeight="1" s="140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</row>
    <row r="440" ht="15.75" customHeight="1" s="1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</row>
    <row r="441" ht="15.75" customHeight="1" s="140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</row>
    <row r="442" ht="15.75" customHeight="1" s="140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</row>
    <row r="443" ht="15.75" customHeight="1" s="140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</row>
    <row r="444" ht="15.75" customHeight="1" s="140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</row>
    <row r="445" ht="15.75" customHeight="1" s="140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</row>
    <row r="446" ht="15.75" customHeight="1" s="140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</row>
    <row r="447" ht="15.75" customHeight="1" s="140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</row>
    <row r="448" ht="15.75" customHeight="1" s="140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</row>
    <row r="449" ht="15.75" customHeight="1" s="140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</row>
    <row r="450" ht="15.75" customHeight="1" s="14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</row>
    <row r="451" ht="15.75" customHeight="1" s="140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</row>
    <row r="452" ht="15.75" customHeight="1" s="140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</row>
    <row r="453" ht="15.75" customHeight="1" s="140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</row>
    <row r="454" ht="15.75" customHeight="1" s="140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</row>
    <row r="455" ht="15.75" customHeight="1" s="140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</row>
    <row r="456" ht="15.75" customHeight="1" s="140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</row>
    <row r="457" ht="15.75" customHeight="1" s="140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</row>
    <row r="458" ht="15.75" customHeight="1" s="140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</row>
    <row r="459" ht="15.75" customHeight="1" s="140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</row>
    <row r="460" ht="15.75" customHeight="1" s="14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</row>
    <row r="461" ht="15.75" customHeight="1" s="140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</row>
    <row r="462" ht="15.75" customHeight="1" s="140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</row>
    <row r="463" ht="15.75" customHeight="1" s="140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</row>
    <row r="464" ht="15.75" customHeight="1" s="140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</row>
    <row r="465" ht="15.75" customHeight="1" s="140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</row>
    <row r="466" ht="15.75" customHeight="1" s="140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</row>
    <row r="467" ht="15.75" customHeight="1" s="140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</row>
    <row r="468" ht="15.75" customHeight="1" s="140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</row>
    <row r="469" ht="15.75" customHeight="1" s="140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</row>
    <row r="470" ht="15.75" customHeight="1" s="14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</row>
    <row r="471" ht="15.75" customHeight="1" s="140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</row>
    <row r="472" ht="15.75" customHeight="1" s="140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</row>
    <row r="473" ht="15.75" customHeight="1" s="140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</row>
    <row r="474" ht="15.75" customHeight="1" s="140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</row>
    <row r="475" ht="15.75" customHeight="1" s="140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</row>
    <row r="476" ht="15.75" customHeight="1" s="140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</row>
    <row r="477" ht="15.75" customHeight="1" s="140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</row>
    <row r="478" ht="15.75" customHeight="1" s="140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</row>
    <row r="479" ht="15.75" customHeight="1" s="140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</row>
    <row r="480" ht="15.75" customHeight="1" s="14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</row>
    <row r="481" ht="15.75" customHeight="1" s="140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</row>
    <row r="482" ht="15.75" customHeight="1" s="140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</row>
    <row r="483" ht="15.75" customHeight="1" s="140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</row>
    <row r="484" ht="15.75" customHeight="1" s="140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</row>
    <row r="485" ht="15.75" customHeight="1" s="140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</row>
    <row r="486" ht="15.75" customHeight="1" s="140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</row>
    <row r="487" ht="15.75" customHeight="1" s="140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</row>
    <row r="488" ht="15.75" customHeight="1" s="140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</row>
    <row r="489" ht="15.75" customHeight="1" s="140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</row>
    <row r="490" ht="15.75" customHeight="1" s="14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</row>
    <row r="491" ht="15.75" customHeight="1" s="140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</row>
    <row r="492" ht="15.75" customHeight="1" s="140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</row>
    <row r="493" ht="15.75" customHeight="1" s="140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</row>
    <row r="494" ht="15.75" customHeight="1" s="140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</row>
    <row r="495" ht="15.75" customHeight="1" s="140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</row>
    <row r="496" ht="15.75" customHeight="1" s="140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</row>
    <row r="497" ht="15.75" customHeight="1" s="140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</row>
    <row r="498" ht="15.75" customHeight="1" s="140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</row>
    <row r="499" ht="15.75" customHeight="1" s="140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</row>
    <row r="500" ht="15.75" customHeight="1" s="14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</row>
    <row r="501" ht="15.75" customHeight="1" s="140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</row>
    <row r="502" ht="15.75" customHeight="1" s="140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</row>
    <row r="503" ht="15.75" customHeight="1" s="140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</row>
    <row r="504" ht="15.75" customHeight="1" s="140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</row>
    <row r="505" ht="15.75" customHeight="1" s="140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</row>
    <row r="506" ht="15.75" customHeight="1" s="140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</row>
    <row r="507" ht="15.75" customHeight="1" s="140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</row>
    <row r="508" ht="15.75" customHeight="1" s="140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</row>
    <row r="509" ht="15.75" customHeight="1" s="140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</row>
    <row r="510" ht="15.75" customHeight="1" s="14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</row>
    <row r="511" ht="15.75" customHeight="1" s="140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</row>
    <row r="512" ht="15.75" customHeight="1" s="140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</row>
    <row r="513" ht="15.75" customHeight="1" s="140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</row>
    <row r="514" ht="15.75" customHeight="1" s="140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</row>
    <row r="515" ht="15.75" customHeight="1" s="140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</row>
    <row r="516" ht="15.75" customHeight="1" s="140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</row>
    <row r="517" ht="15.75" customHeight="1" s="140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</row>
    <row r="518" ht="15.75" customHeight="1" s="140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</row>
    <row r="519" ht="15.75" customHeight="1" s="140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</row>
    <row r="520" ht="15.75" customHeight="1" s="14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</row>
    <row r="521" ht="15.75" customHeight="1" s="140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</row>
    <row r="522" ht="15.75" customHeight="1" s="140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</row>
    <row r="523" ht="15.75" customHeight="1" s="140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</row>
    <row r="524" ht="15.75" customHeight="1" s="140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</row>
    <row r="525" ht="15.75" customHeight="1" s="140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</row>
    <row r="526" ht="15.75" customHeight="1" s="140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</row>
    <row r="527" ht="15.75" customHeight="1" s="140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</row>
    <row r="528" ht="15.75" customHeight="1" s="140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</row>
    <row r="529" ht="15.75" customHeight="1" s="140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</row>
    <row r="530" ht="15.75" customHeight="1" s="14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</row>
    <row r="531" ht="15.75" customHeight="1" s="140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</row>
    <row r="532" ht="15.75" customHeight="1" s="140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</row>
    <row r="533" ht="15.75" customHeight="1" s="140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</row>
    <row r="534" ht="15.75" customHeight="1" s="140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</row>
    <row r="535" ht="15.75" customHeight="1" s="140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</row>
    <row r="536" ht="15.75" customHeight="1" s="140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</row>
    <row r="537" ht="15.75" customHeight="1" s="140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</row>
    <row r="538" ht="15.75" customHeight="1" s="140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</row>
    <row r="539" ht="15.75" customHeight="1" s="140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</row>
    <row r="540" ht="15.75" customHeight="1" s="1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</row>
    <row r="541" ht="15.75" customHeight="1" s="140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</row>
    <row r="542" ht="15.75" customHeight="1" s="140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</row>
    <row r="543" ht="15.75" customHeight="1" s="140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</row>
    <row r="544" ht="15.75" customHeight="1" s="140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</row>
    <row r="545" ht="15.75" customHeight="1" s="140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</row>
    <row r="546" ht="15.75" customHeight="1" s="140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</row>
    <row r="547" ht="15.75" customHeight="1" s="140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</row>
    <row r="548" ht="15.75" customHeight="1" s="140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</row>
    <row r="549" ht="15.75" customHeight="1" s="140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</row>
    <row r="550" ht="15.75" customHeight="1" s="14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</row>
    <row r="551" ht="15.75" customHeight="1" s="140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</row>
    <row r="552" ht="15.75" customHeight="1" s="140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</row>
    <row r="553" ht="15.75" customHeight="1" s="140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</row>
    <row r="554" ht="15.75" customHeight="1" s="140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</row>
    <row r="555" ht="15.75" customHeight="1" s="140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</row>
    <row r="556" ht="15.75" customHeight="1" s="140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</row>
    <row r="557" ht="15.75" customHeight="1" s="140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</row>
    <row r="558" ht="15.75" customHeight="1" s="140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</row>
    <row r="559" ht="15.75" customHeight="1" s="140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</row>
    <row r="560" ht="15.75" customHeight="1" s="14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</row>
    <row r="561" ht="15.75" customHeight="1" s="140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</row>
    <row r="562" ht="15.75" customHeight="1" s="140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</row>
    <row r="563" ht="15.75" customHeight="1" s="140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</row>
    <row r="564" ht="15.75" customHeight="1" s="140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</row>
    <row r="565" ht="15.75" customHeight="1" s="140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</row>
    <row r="566" ht="15.75" customHeight="1" s="140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</row>
    <row r="567" ht="15.75" customHeight="1" s="140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</row>
    <row r="568" ht="15.75" customHeight="1" s="140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</row>
    <row r="569" ht="15.75" customHeight="1" s="140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</row>
    <row r="570" ht="15.75" customHeight="1" s="14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</row>
    <row r="571" ht="15.75" customHeight="1" s="140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</row>
    <row r="572" ht="15.75" customHeight="1" s="140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</row>
    <row r="573" ht="15.75" customHeight="1" s="140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</row>
    <row r="574" ht="15.75" customHeight="1" s="140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</row>
    <row r="575" ht="15.75" customHeight="1" s="140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</row>
    <row r="576" ht="15.75" customHeight="1" s="140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</row>
    <row r="577" ht="15.75" customHeight="1" s="140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</row>
    <row r="578" ht="15.75" customHeight="1" s="140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</row>
    <row r="579" ht="15.75" customHeight="1" s="140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</row>
    <row r="580" ht="15.75" customHeight="1" s="14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</row>
    <row r="581" ht="15.75" customHeight="1" s="140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</row>
    <row r="582" ht="15.75" customHeight="1" s="140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</row>
    <row r="583" ht="15.75" customHeight="1" s="140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</row>
    <row r="584" ht="15.75" customHeight="1" s="140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</row>
    <row r="585" ht="15.75" customHeight="1" s="140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</row>
    <row r="586" ht="15.75" customHeight="1" s="140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</row>
    <row r="587" ht="15.75" customHeight="1" s="140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</row>
    <row r="588" ht="15.75" customHeight="1" s="140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</row>
    <row r="589" ht="15.75" customHeight="1" s="140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</row>
    <row r="590" ht="15.75" customHeight="1" s="14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</row>
    <row r="591" ht="15.75" customHeight="1" s="140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</row>
    <row r="592" ht="15.75" customHeight="1" s="140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</row>
    <row r="593" ht="15.75" customHeight="1" s="140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</row>
    <row r="594" ht="15.75" customHeight="1" s="140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</row>
    <row r="595" ht="15.75" customHeight="1" s="140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</row>
    <row r="596" ht="15.75" customHeight="1" s="140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</row>
    <row r="597" ht="15.75" customHeight="1" s="140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</row>
    <row r="598" ht="15.75" customHeight="1" s="140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</row>
    <row r="599" ht="15.75" customHeight="1" s="140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</row>
    <row r="600" ht="15.75" customHeight="1" s="14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</row>
    <row r="601" ht="15.75" customHeight="1" s="140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</row>
    <row r="602" ht="15.75" customHeight="1" s="140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</row>
    <row r="603" ht="15.75" customHeight="1" s="140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</row>
    <row r="604" ht="15.75" customHeight="1" s="140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</row>
    <row r="605" ht="15.75" customHeight="1" s="140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</row>
    <row r="606" ht="15.75" customHeight="1" s="140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</row>
    <row r="607" ht="15.75" customHeight="1" s="140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</row>
    <row r="608" ht="15.75" customHeight="1" s="140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</row>
    <row r="609" ht="15.75" customHeight="1" s="140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</row>
    <row r="610" ht="15.75" customHeight="1" s="14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</row>
    <row r="611" ht="15.75" customHeight="1" s="140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</row>
    <row r="612" ht="15.75" customHeight="1" s="140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</row>
    <row r="613" ht="15.75" customHeight="1" s="140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</row>
    <row r="614" ht="15.75" customHeight="1" s="140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</row>
    <row r="615" ht="15.75" customHeight="1" s="140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</row>
    <row r="616" ht="15.75" customHeight="1" s="140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</row>
    <row r="617" ht="15.75" customHeight="1" s="140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</row>
    <row r="618" ht="15.75" customHeight="1" s="140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</row>
    <row r="619" ht="15.75" customHeight="1" s="140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</row>
    <row r="620" ht="15.75" customHeight="1" s="14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</row>
    <row r="621" ht="15.75" customHeight="1" s="140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</row>
    <row r="622" ht="15.75" customHeight="1" s="140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</row>
    <row r="623" ht="15.75" customHeight="1" s="140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</row>
    <row r="624" ht="15.75" customHeight="1" s="140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</row>
    <row r="625" ht="15.75" customHeight="1" s="140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</row>
    <row r="626" ht="15.75" customHeight="1" s="140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</row>
    <row r="627" ht="15.75" customHeight="1" s="140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</row>
    <row r="628" ht="15.75" customHeight="1" s="140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</row>
    <row r="629" ht="15.75" customHeight="1" s="140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</row>
    <row r="630" ht="15.75" customHeight="1" s="14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</row>
    <row r="631" ht="15.75" customHeight="1" s="140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</row>
    <row r="632" ht="15.75" customHeight="1" s="140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</row>
    <row r="633" ht="15.75" customHeight="1" s="140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</row>
    <row r="634" ht="15.75" customHeight="1" s="140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</row>
    <row r="635" ht="15.75" customHeight="1" s="140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</row>
    <row r="636" ht="15.75" customHeight="1" s="140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</row>
    <row r="637" ht="15.75" customHeight="1" s="140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</row>
    <row r="638" ht="15.75" customHeight="1" s="140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</row>
    <row r="639" ht="15.75" customHeight="1" s="140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</row>
    <row r="640" ht="15.75" customHeight="1" s="1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</row>
    <row r="641" ht="15.75" customHeight="1" s="140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</row>
    <row r="642" ht="15.75" customHeight="1" s="140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</row>
    <row r="643" ht="15.75" customHeight="1" s="140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</row>
    <row r="644" ht="15.75" customHeight="1" s="140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</row>
    <row r="645" ht="15.75" customHeight="1" s="140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</row>
    <row r="646" ht="15.75" customHeight="1" s="140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</row>
    <row r="647" ht="15.75" customHeight="1" s="140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</row>
    <row r="648" ht="15.75" customHeight="1" s="140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</row>
    <row r="649" ht="15.75" customHeight="1" s="140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</row>
    <row r="650" ht="15.75" customHeight="1" s="14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</row>
    <row r="651" ht="15.75" customHeight="1" s="140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</row>
    <row r="652" ht="15.75" customHeight="1" s="140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</row>
    <row r="653" ht="15.75" customHeight="1" s="140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</row>
    <row r="654" ht="15.75" customHeight="1" s="140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</row>
    <row r="655" ht="15.75" customHeight="1" s="140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</row>
    <row r="656" ht="15.75" customHeight="1" s="140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</row>
    <row r="657" ht="15.75" customHeight="1" s="140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</row>
    <row r="658" ht="15.75" customHeight="1" s="140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</row>
    <row r="659" ht="15.75" customHeight="1" s="140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</row>
    <row r="660" ht="15.75" customHeight="1" s="14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</row>
    <row r="661" ht="15.75" customHeight="1" s="140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</row>
    <row r="662" ht="15.75" customHeight="1" s="140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</row>
    <row r="663" ht="15.75" customHeight="1" s="140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</row>
    <row r="664" ht="15.75" customHeight="1" s="140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</row>
    <row r="665" ht="15.75" customHeight="1" s="140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</row>
    <row r="666" ht="15.75" customHeight="1" s="140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</row>
    <row r="667" ht="15.75" customHeight="1" s="140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</row>
    <row r="668" ht="15.75" customHeight="1" s="140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</row>
    <row r="669" ht="15.75" customHeight="1" s="140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</row>
    <row r="670" ht="15.75" customHeight="1" s="14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</row>
    <row r="671" ht="15.75" customHeight="1" s="140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</row>
    <row r="672" ht="15.75" customHeight="1" s="140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</row>
    <row r="673" ht="15.75" customHeight="1" s="140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</row>
    <row r="674" ht="15.75" customHeight="1" s="140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</row>
    <row r="675" ht="15.75" customHeight="1" s="140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</row>
    <row r="676" ht="15.75" customHeight="1" s="140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</row>
    <row r="677" ht="15.75" customHeight="1" s="140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</row>
    <row r="678" ht="15.75" customHeight="1" s="140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</row>
    <row r="679" ht="15.75" customHeight="1" s="140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</row>
    <row r="680" ht="15.75" customHeight="1" s="14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</row>
    <row r="681" ht="15.75" customHeight="1" s="140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</row>
    <row r="682" ht="15.75" customHeight="1" s="140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</row>
    <row r="683" ht="15.75" customHeight="1" s="140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</row>
    <row r="684" ht="15.75" customHeight="1" s="140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</row>
    <row r="685" ht="15.75" customHeight="1" s="140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</row>
    <row r="686" ht="15.75" customHeight="1" s="140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</row>
    <row r="687" ht="15.75" customHeight="1" s="140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</row>
    <row r="688" ht="15.75" customHeight="1" s="140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</row>
    <row r="689" ht="15.75" customHeight="1" s="140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</row>
    <row r="690" ht="15.75" customHeight="1" s="14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</row>
    <row r="691" ht="15.75" customHeight="1" s="140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</row>
    <row r="692" ht="15.75" customHeight="1" s="140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</row>
    <row r="693" ht="15.75" customHeight="1" s="140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</row>
    <row r="694" ht="15.75" customHeight="1" s="140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</row>
    <row r="695" ht="15.75" customHeight="1" s="140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</row>
    <row r="696" ht="15.75" customHeight="1" s="140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</row>
    <row r="697" ht="15.75" customHeight="1" s="140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</row>
    <row r="698" ht="15.75" customHeight="1" s="140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</row>
    <row r="699" ht="15.75" customHeight="1" s="140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</row>
    <row r="700" ht="15.75" customHeight="1" s="14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</row>
    <row r="701" ht="15.75" customHeight="1" s="140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</row>
    <row r="702" ht="15.75" customHeight="1" s="140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</row>
    <row r="703" ht="15.75" customHeight="1" s="140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</row>
    <row r="704" ht="15.75" customHeight="1" s="140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</row>
    <row r="705" ht="15.75" customHeight="1" s="140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</row>
    <row r="706" ht="15.75" customHeight="1" s="140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</row>
    <row r="707" ht="15.75" customHeight="1" s="140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</row>
    <row r="708" ht="15.75" customHeight="1" s="140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</row>
    <row r="709" ht="15.75" customHeight="1" s="140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</row>
    <row r="710" ht="15.75" customHeight="1" s="14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</row>
    <row r="711" ht="15.75" customHeight="1" s="140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</row>
    <row r="712" ht="15.75" customHeight="1" s="140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</row>
    <row r="713" ht="15.75" customHeight="1" s="140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</row>
    <row r="714" ht="15.75" customHeight="1" s="140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</row>
    <row r="715" ht="15.75" customHeight="1" s="140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</row>
    <row r="716" ht="15.75" customHeight="1" s="140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</row>
    <row r="717" ht="15.75" customHeight="1" s="140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</row>
    <row r="718" ht="15.75" customHeight="1" s="140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</row>
    <row r="719" ht="15.75" customHeight="1" s="140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</row>
    <row r="720" ht="15.75" customHeight="1" s="14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</row>
    <row r="721" ht="15.75" customHeight="1" s="140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</row>
    <row r="722" ht="15.75" customHeight="1" s="140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</row>
    <row r="723" ht="15.75" customHeight="1" s="140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</row>
    <row r="724" ht="15.75" customHeight="1" s="140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</row>
    <row r="725" ht="15.75" customHeight="1" s="140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</row>
    <row r="726" ht="15.75" customHeight="1" s="140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</row>
    <row r="727" ht="15.75" customHeight="1" s="140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</row>
    <row r="728" ht="15.75" customHeight="1" s="140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</row>
    <row r="729" ht="15.75" customHeight="1" s="140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</row>
    <row r="730" ht="15.75" customHeight="1" s="14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</row>
    <row r="731" ht="15.75" customHeight="1" s="140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</row>
    <row r="732" ht="15.75" customHeight="1" s="140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</row>
    <row r="733" ht="15.75" customHeight="1" s="140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</row>
    <row r="734" ht="15.75" customHeight="1" s="140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</row>
    <row r="735" ht="15.75" customHeight="1" s="140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</row>
    <row r="736" ht="15.75" customHeight="1" s="140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</row>
    <row r="737" ht="15.75" customHeight="1" s="140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</row>
    <row r="738" ht="15.75" customHeight="1" s="140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</row>
    <row r="739" ht="15.75" customHeight="1" s="140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</row>
    <row r="740" ht="15.75" customHeight="1" s="1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</row>
    <row r="741" ht="15.75" customHeight="1" s="140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</row>
    <row r="742" ht="15.75" customHeight="1" s="140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</row>
    <row r="743" ht="15.75" customHeight="1" s="140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</row>
    <row r="744" ht="15.75" customHeight="1" s="140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</row>
    <row r="745" ht="15.75" customHeight="1" s="140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</row>
    <row r="746" ht="15.75" customHeight="1" s="140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</row>
    <row r="747" ht="15.75" customHeight="1" s="140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</row>
    <row r="748" ht="15.75" customHeight="1" s="140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</row>
    <row r="749" ht="15.75" customHeight="1" s="140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</row>
    <row r="750" ht="15.75" customHeight="1" s="14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</row>
    <row r="751" ht="15.75" customHeight="1" s="140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</row>
    <row r="752" ht="15.75" customHeight="1" s="140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</row>
    <row r="753" ht="15.75" customHeight="1" s="140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</row>
    <row r="754" ht="15.75" customHeight="1" s="140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</row>
    <row r="755" ht="15.75" customHeight="1" s="140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</row>
    <row r="756" ht="15.75" customHeight="1" s="140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</row>
    <row r="757" ht="15.75" customHeight="1" s="140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</row>
    <row r="758" ht="15.75" customHeight="1" s="140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</row>
    <row r="759" ht="15.75" customHeight="1" s="140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</row>
    <row r="760" ht="15.75" customHeight="1" s="14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</row>
    <row r="761" ht="15.75" customHeight="1" s="140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</row>
    <row r="762" ht="15.75" customHeight="1" s="140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</row>
    <row r="763" ht="15.75" customHeight="1" s="140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</row>
    <row r="764" ht="15.75" customHeight="1" s="140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</row>
    <row r="765" ht="15.75" customHeight="1" s="140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</row>
    <row r="766" ht="15.75" customHeight="1" s="140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</row>
    <row r="767" ht="15.75" customHeight="1" s="140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</row>
    <row r="768" ht="15.75" customHeight="1" s="140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</row>
    <row r="769" ht="15.75" customHeight="1" s="140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</row>
    <row r="770" ht="15.75" customHeight="1" s="14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</row>
    <row r="771" ht="15.75" customHeight="1" s="140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</row>
    <row r="772" ht="15.75" customHeight="1" s="140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</row>
    <row r="773" ht="15.75" customHeight="1" s="140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</row>
    <row r="774" ht="15.75" customHeight="1" s="140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</row>
    <row r="775" ht="15.75" customHeight="1" s="140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</row>
    <row r="776" ht="15.75" customHeight="1" s="140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</row>
    <row r="777" ht="15.75" customHeight="1" s="140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</row>
    <row r="778" ht="15.75" customHeight="1" s="140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</row>
    <row r="779" ht="15.75" customHeight="1" s="140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</row>
    <row r="780" ht="15.75" customHeight="1" s="14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</row>
    <row r="781" ht="15.75" customHeight="1" s="140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</row>
    <row r="782" ht="15.75" customHeight="1" s="140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</row>
    <row r="783" ht="15.75" customHeight="1" s="140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</row>
    <row r="784" ht="15.75" customHeight="1" s="140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</row>
    <row r="785" ht="15.75" customHeight="1" s="140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</row>
    <row r="786" ht="15.75" customHeight="1" s="140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</row>
    <row r="787" ht="15.75" customHeight="1" s="140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</row>
    <row r="788" ht="15.75" customHeight="1" s="140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</row>
    <row r="789" ht="15.75" customHeight="1" s="140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</row>
    <row r="790" ht="15.75" customHeight="1" s="14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</row>
    <row r="791" ht="15.75" customHeight="1" s="140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</row>
    <row r="792" ht="15.75" customHeight="1" s="140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</row>
    <row r="793" ht="15.75" customHeight="1" s="140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</row>
    <row r="794" ht="15.75" customHeight="1" s="140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</row>
    <row r="795" ht="15.75" customHeight="1" s="140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</row>
    <row r="796" ht="15.75" customHeight="1" s="140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</row>
    <row r="797" ht="15.75" customHeight="1" s="140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</row>
    <row r="798" ht="15.75" customHeight="1" s="140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</row>
    <row r="799" ht="15.75" customHeight="1" s="140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</row>
    <row r="800" ht="15.75" customHeight="1" s="14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</row>
    <row r="801" ht="15.75" customHeight="1" s="140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</row>
    <row r="802" ht="15.75" customHeight="1" s="140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</row>
    <row r="803" ht="15.75" customHeight="1" s="140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</row>
    <row r="804" ht="15.75" customHeight="1" s="140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</row>
    <row r="805" ht="15.75" customHeight="1" s="140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</row>
    <row r="806" ht="15.75" customHeight="1" s="140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</row>
    <row r="807" ht="15.75" customHeight="1" s="140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</row>
    <row r="808" ht="15.75" customHeight="1" s="140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</row>
    <row r="809" ht="15.75" customHeight="1" s="140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</row>
    <row r="810" ht="15.75" customHeight="1" s="14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</row>
    <row r="811" ht="15.75" customHeight="1" s="140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</row>
    <row r="812" ht="15.75" customHeight="1" s="140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</row>
    <row r="813" ht="15.75" customHeight="1" s="140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</row>
    <row r="814" ht="15.75" customHeight="1" s="140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</row>
    <row r="815" ht="15.75" customHeight="1" s="140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</row>
    <row r="816" ht="15.75" customHeight="1" s="140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</row>
    <row r="817" ht="15.75" customHeight="1" s="140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</row>
    <row r="818" ht="15.75" customHeight="1" s="140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</row>
    <row r="819" ht="15.75" customHeight="1" s="140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</row>
    <row r="820" ht="15.75" customHeight="1" s="14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</row>
    <row r="821" ht="15.75" customHeight="1" s="140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</row>
    <row r="822" ht="15.75" customHeight="1" s="140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</row>
    <row r="823" ht="15.75" customHeight="1" s="140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</row>
    <row r="824" ht="15.75" customHeight="1" s="140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</row>
    <row r="825" ht="15.75" customHeight="1" s="140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</row>
    <row r="826" ht="15.75" customHeight="1" s="140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</row>
    <row r="827" ht="15.75" customHeight="1" s="140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</row>
    <row r="828" ht="15.75" customHeight="1" s="140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</row>
    <row r="829" ht="15.75" customHeight="1" s="140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</row>
    <row r="830" ht="15.75" customHeight="1" s="14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</row>
    <row r="831" ht="15.75" customHeight="1" s="140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</row>
    <row r="832" ht="15.75" customHeight="1" s="140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</row>
    <row r="833" ht="15.75" customHeight="1" s="140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</row>
    <row r="834" ht="15.75" customHeight="1" s="140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</row>
    <row r="835" ht="15.75" customHeight="1" s="140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</row>
    <row r="836" ht="15.75" customHeight="1" s="140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</row>
    <row r="837" ht="15.75" customHeight="1" s="140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</row>
    <row r="838" ht="15.75" customHeight="1" s="140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</row>
    <row r="839" ht="15.75" customHeight="1" s="140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</row>
    <row r="840" ht="15.75" customHeight="1" s="1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</row>
    <row r="841" ht="15.75" customHeight="1" s="140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</row>
    <row r="842" ht="15.75" customHeight="1" s="140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</row>
    <row r="843" ht="15.75" customHeight="1" s="140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</row>
    <row r="844" ht="15.75" customHeight="1" s="140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</row>
    <row r="845" ht="15.75" customHeight="1" s="140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</row>
    <row r="846" ht="15.75" customHeight="1" s="140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</row>
    <row r="847" ht="15.75" customHeight="1" s="140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</row>
    <row r="848" ht="15.75" customHeight="1" s="140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</row>
    <row r="849" ht="15.75" customHeight="1" s="140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</row>
    <row r="850" ht="15.75" customHeight="1" s="14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</row>
    <row r="851" ht="15.75" customHeight="1" s="140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</row>
    <row r="852" ht="15.75" customHeight="1" s="140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</row>
    <row r="853" ht="15.75" customHeight="1" s="140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</row>
    <row r="854" ht="15.75" customHeight="1" s="140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</row>
    <row r="855" ht="15.75" customHeight="1" s="140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</row>
    <row r="856" ht="15.75" customHeight="1" s="140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</row>
    <row r="857" ht="15.75" customHeight="1" s="140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</row>
    <row r="858" ht="15.75" customHeight="1" s="140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</row>
    <row r="859" ht="15.75" customHeight="1" s="140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</row>
    <row r="860" ht="15.75" customHeight="1" s="14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</row>
    <row r="861" ht="15.75" customHeight="1" s="140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</row>
    <row r="862" ht="15.75" customHeight="1" s="140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</row>
    <row r="863" ht="15.75" customHeight="1" s="140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</row>
    <row r="864" ht="15.75" customHeight="1" s="140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</row>
    <row r="865" ht="15.75" customHeight="1" s="140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</row>
    <row r="866" ht="15.75" customHeight="1" s="140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</row>
    <row r="867" ht="15.75" customHeight="1" s="140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</row>
    <row r="868" ht="15.75" customHeight="1" s="140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</row>
    <row r="869" ht="15.75" customHeight="1" s="140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</row>
    <row r="870" ht="15.75" customHeight="1" s="14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</row>
    <row r="871" ht="15.75" customHeight="1" s="140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</row>
    <row r="872" ht="15.75" customHeight="1" s="140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</row>
    <row r="873" ht="15.75" customHeight="1" s="140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</row>
    <row r="874" ht="15.75" customHeight="1" s="140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</row>
    <row r="875" ht="15.75" customHeight="1" s="140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</row>
    <row r="876" ht="15.75" customHeight="1" s="140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</row>
    <row r="877" ht="15.75" customHeight="1" s="140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</row>
    <row r="878" ht="15.75" customHeight="1" s="140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</row>
    <row r="879" ht="15.75" customHeight="1" s="140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</row>
    <row r="880" ht="15.75" customHeight="1" s="14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</row>
    <row r="881" ht="15.75" customHeight="1" s="140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</row>
    <row r="882" ht="15.75" customHeight="1" s="140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</row>
    <row r="883" ht="15.75" customHeight="1" s="140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</row>
    <row r="884" ht="15.75" customHeight="1" s="140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</row>
    <row r="885" ht="15.75" customHeight="1" s="140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</row>
    <row r="886" ht="15.75" customHeight="1" s="140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</row>
    <row r="887" ht="15.75" customHeight="1" s="140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</row>
    <row r="888" ht="15.75" customHeight="1" s="140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</row>
    <row r="889" ht="15.75" customHeight="1" s="140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</row>
    <row r="890" ht="15.75" customHeight="1" s="14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</row>
    <row r="891" ht="15.75" customHeight="1" s="140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</row>
    <row r="892" ht="15.75" customHeight="1" s="140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</row>
    <row r="893" ht="15.75" customHeight="1" s="140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</row>
    <row r="894" ht="15.75" customHeight="1" s="140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</row>
    <row r="895" ht="15.75" customHeight="1" s="140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</row>
    <row r="896" ht="15.75" customHeight="1" s="140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</row>
    <row r="897" ht="15.75" customHeight="1" s="140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</row>
    <row r="898" ht="15.75" customHeight="1" s="140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</row>
    <row r="899" ht="15.75" customHeight="1" s="140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</row>
    <row r="900" ht="15.75" customHeight="1" s="14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</row>
    <row r="901" ht="15.75" customHeight="1" s="140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</row>
    <row r="902" ht="15.75" customHeight="1" s="140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</row>
    <row r="903" ht="15.75" customHeight="1" s="140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</row>
    <row r="904" ht="15.75" customHeight="1" s="140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</row>
    <row r="905" ht="15.75" customHeight="1" s="140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</row>
    <row r="906" ht="15.75" customHeight="1" s="140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</row>
    <row r="907" ht="15.75" customHeight="1" s="140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</row>
    <row r="908" ht="15.75" customHeight="1" s="140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</row>
    <row r="909" ht="15.75" customHeight="1" s="140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</row>
    <row r="910" ht="15.75" customHeight="1" s="14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</row>
    <row r="911" ht="15.75" customHeight="1" s="140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</row>
    <row r="912" ht="15.75" customHeight="1" s="140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</row>
    <row r="913" ht="15.75" customHeight="1" s="140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</row>
    <row r="914" ht="15.75" customHeight="1" s="140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</row>
    <row r="915" ht="15.75" customHeight="1" s="140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</row>
    <row r="916" ht="15.75" customHeight="1" s="140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</row>
    <row r="917" ht="15.75" customHeight="1" s="140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</row>
    <row r="918" ht="15.75" customHeight="1" s="140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</row>
    <row r="919" ht="15.75" customHeight="1" s="140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</row>
    <row r="920" ht="15.75" customHeight="1" s="14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</row>
    <row r="921" ht="15.75" customHeight="1" s="140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</row>
    <row r="922" ht="15.75" customHeight="1" s="140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</row>
    <row r="923" ht="15.75" customHeight="1" s="140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</row>
    <row r="924" ht="15.75" customHeight="1" s="140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</row>
    <row r="925" ht="15.75" customHeight="1" s="140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</row>
    <row r="926" ht="15.75" customHeight="1" s="140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</row>
    <row r="927" ht="15.75" customHeight="1" s="140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</row>
    <row r="928" ht="15.75" customHeight="1" s="140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</row>
    <row r="929" ht="15.75" customHeight="1" s="140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</row>
    <row r="930" ht="15.75" customHeight="1" s="14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</row>
    <row r="931" ht="15.75" customHeight="1" s="140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</row>
    <row r="932" ht="15.75" customHeight="1" s="140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</row>
    <row r="933" ht="15.75" customHeight="1" s="140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</row>
    <row r="934" ht="15.75" customHeight="1" s="140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</row>
    <row r="935" ht="15.75" customHeight="1" s="140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</row>
    <row r="936" ht="15.75" customHeight="1" s="140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</row>
    <row r="937" ht="15.75" customHeight="1" s="140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</row>
    <row r="938" ht="15.75" customHeight="1" s="140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</row>
    <row r="939" ht="15.75" customHeight="1" s="140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</row>
    <row r="940" ht="15.75" customHeight="1" s="1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</row>
    <row r="941" ht="15.75" customHeight="1" s="140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</row>
    <row r="942" ht="15.75" customHeight="1" s="140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</row>
    <row r="943" ht="15.75" customHeight="1" s="140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</row>
    <row r="944" ht="15.75" customHeight="1" s="140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</row>
    <row r="945" ht="15.75" customHeight="1" s="140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</row>
    <row r="946" ht="15.75" customHeight="1" s="140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</row>
    <row r="947" ht="15.75" customHeight="1" s="140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</row>
    <row r="948" ht="15.75" customHeight="1" s="140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</row>
    <row r="949" ht="15.75" customHeight="1" s="140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</row>
    <row r="950" ht="15.75" customHeight="1" s="14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</row>
    <row r="951" ht="15.75" customHeight="1" s="140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</row>
    <row r="952" ht="15.75" customHeight="1" s="140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</row>
    <row r="953" ht="15.75" customHeight="1" s="140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</row>
    <row r="954" ht="15.75" customHeight="1" s="140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</row>
    <row r="955" ht="15.75" customHeight="1" s="140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</row>
    <row r="956" ht="15.75" customHeight="1" s="140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</row>
    <row r="957" ht="15.75" customHeight="1" s="140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</row>
    <row r="958" ht="15.75" customHeight="1" s="140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</row>
    <row r="959" ht="15.75" customHeight="1" s="140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</row>
    <row r="960" ht="15.75" customHeight="1" s="14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</row>
    <row r="961" ht="15.75" customHeight="1" s="140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</row>
    <row r="962" ht="15.75" customHeight="1" s="140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</row>
    <row r="963" ht="15.75" customHeight="1" s="140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</row>
    <row r="964" ht="15.75" customHeight="1" s="140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</row>
    <row r="965" ht="15.75" customHeight="1" s="140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</row>
    <row r="966" ht="15.75" customHeight="1" s="140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</row>
    <row r="967" ht="15.75" customHeight="1" s="140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</row>
    <row r="968" ht="15.75" customHeight="1" s="140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</row>
    <row r="969" ht="15.75" customHeight="1" s="140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</row>
    <row r="970" ht="15.75" customHeight="1" s="14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</row>
    <row r="971" ht="15.75" customHeight="1" s="140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</row>
    <row r="972" ht="15.75" customHeight="1" s="140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</row>
    <row r="973" ht="15.75" customHeight="1" s="140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</row>
    <row r="974" ht="15.75" customHeight="1" s="140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</row>
    <row r="975" ht="15.75" customHeight="1" s="140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</row>
    <row r="976" ht="15.75" customHeight="1" s="140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</row>
    <row r="977" ht="15.75" customHeight="1" s="140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</row>
    <row r="978" ht="15.75" customHeight="1" s="140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</row>
    <row r="979" ht="15.75" customHeight="1" s="140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</row>
    <row r="980" ht="15.75" customHeight="1" s="14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</row>
    <row r="981" ht="15.75" customHeight="1" s="140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</row>
    <row r="982" ht="15.75" customHeight="1" s="140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</row>
    <row r="983" ht="15.75" customHeight="1" s="140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</row>
    <row r="984" ht="15.75" customHeight="1" s="140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</row>
    <row r="985" ht="15.75" customHeight="1" s="140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</row>
    <row r="986" ht="15.75" customHeight="1" s="140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</row>
    <row r="987" ht="15.75" customHeight="1" s="140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</row>
    <row r="988" ht="15.75" customHeight="1" s="140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</row>
    <row r="989" ht="15.75" customHeight="1" s="140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</row>
    <row r="990" ht="15.75" customHeight="1" s="14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</row>
    <row r="991" ht="15.75" customHeight="1" s="140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</row>
    <row r="992" ht="15.75" customHeight="1" s="140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</row>
    <row r="993" ht="15.75" customHeight="1" s="140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</row>
    <row r="994" ht="15.75" customHeight="1" s="140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</row>
    <row r="995" ht="15.75" customHeight="1" s="140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</row>
    <row r="996" ht="15.75" customHeight="1" s="140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</row>
    <row r="997" ht="15.75" customHeight="1" s="140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</row>
    <row r="998" ht="15.75" customHeight="1" s="140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</row>
    <row r="999" ht="15.75" customHeight="1" s="140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</row>
    <row r="1000" ht="15.75" customHeight="1" s="14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8" defaultColWidth="10.59765625" defaultRowHeight="15.6"/>
  <cols>
    <col width="14.296875" customWidth="1" style="353" min="1" max="1"/>
    <col width="10.59765625" customWidth="1" style="353" min="2" max="2"/>
    <col width="13.19921875" bestFit="1" customWidth="1" style="354" min="3" max="3"/>
    <col width="13.19921875" customWidth="1" style="354" min="4" max="4"/>
    <col width="14.296875" customWidth="1" style="353" min="5" max="6"/>
    <col width="20.19921875" bestFit="1" customWidth="1" style="354" min="7" max="7"/>
    <col width="14.296875" customWidth="1" style="353" min="8" max="8"/>
    <col width="10.59765625" customWidth="1" style="346" min="9" max="11"/>
    <col width="14.296875" customWidth="1" style="353" min="12" max="12"/>
    <col width="14.19921875" bestFit="1" customWidth="1" style="346" min="13" max="13"/>
    <col width="10.59765625" customWidth="1" style="346" min="14" max="16384"/>
  </cols>
  <sheetData>
    <row r="1" ht="25.05" customHeight="1" s="140">
      <c r="A1" s="345" t="inlineStr">
        <is>
          <t>原始資產編號</t>
        </is>
      </c>
      <c r="B1" s="345" t="inlineStr">
        <is>
          <t>門店代號</t>
        </is>
      </c>
      <c r="C1" s="345" t="inlineStr">
        <is>
          <t>門市名稱</t>
        </is>
      </c>
      <c r="D1" s="345" t="n"/>
      <c r="E1" s="345" t="inlineStr">
        <is>
          <t>專案數量</t>
        </is>
      </c>
      <c r="F1" s="345" t="inlineStr">
        <is>
          <t>管理編號</t>
        </is>
      </c>
      <c r="G1" s="345" t="inlineStr">
        <is>
          <t>產品序號</t>
        </is>
      </c>
      <c r="H1" s="345" t="inlineStr">
        <is>
          <t>原始取得日期</t>
        </is>
      </c>
      <c r="I1" s="345" t="inlineStr">
        <is>
          <t>異動原因</t>
        </is>
      </c>
      <c r="J1" s="345" t="inlineStr">
        <is>
          <t>地區</t>
        </is>
      </c>
      <c r="K1" s="345" t="inlineStr">
        <is>
          <t>是否專案</t>
        </is>
      </c>
      <c r="L1" s="345" t="inlineStr">
        <is>
          <t>屬性</t>
        </is>
      </c>
      <c r="M1" s="345" t="inlineStr">
        <is>
          <t>EDC異常</t>
        </is>
      </c>
    </row>
    <row r="2" ht="22.95" customHeight="1" s="140">
      <c r="A2" s="347" t="inlineStr">
        <is>
          <t>H815501311</t>
        </is>
      </c>
      <c r="B2" s="347" t="n">
        <v>4259</v>
      </c>
      <c r="C2" s="348" t="inlineStr">
        <is>
          <t>八里水灣店</t>
        </is>
      </c>
      <c r="D2" s="348">
        <f>C2&amp;E2</f>
        <v/>
      </c>
      <c r="E2" s="347" t="n">
        <v>1</v>
      </c>
      <c r="F2" s="347" t="inlineStr">
        <is>
          <t>8155001311</t>
        </is>
      </c>
      <c r="G2" s="348" t="inlineStr">
        <is>
          <t>2430012050600392</t>
        </is>
      </c>
      <c r="H2" s="347" t="inlineStr">
        <is>
          <t>20121031</t>
        </is>
      </c>
      <c r="I2" s="349" t="inlineStr">
        <is>
          <t>故障更換</t>
        </is>
      </c>
      <c r="J2" s="350">
        <f>VLOOKUP(B2,'[5]0919門市清單主檔'!B:V,21,FALSE)</f>
        <v/>
      </c>
      <c r="K2" s="351" t="inlineStr">
        <is>
          <t>Y</t>
        </is>
      </c>
      <c r="L2" s="347" t="inlineStr"/>
      <c r="M2" s="350" t="n"/>
    </row>
    <row r="3" ht="22.95" customHeight="1" s="140">
      <c r="A3" s="347" t="inlineStr">
        <is>
          <t>H815502167</t>
        </is>
      </c>
      <c r="B3" s="347" t="n">
        <v>4259</v>
      </c>
      <c r="C3" s="348" t="inlineStr">
        <is>
          <t>八里水灣店</t>
        </is>
      </c>
      <c r="D3" s="348">
        <f>C3&amp;E3</f>
        <v/>
      </c>
      <c r="E3" s="347" t="n">
        <v>2</v>
      </c>
      <c r="F3" s="347" t="inlineStr">
        <is>
          <t>8155002167</t>
        </is>
      </c>
      <c r="G3" s="348" t="inlineStr">
        <is>
          <t>2430012080600067</t>
        </is>
      </c>
      <c r="H3" s="347" t="inlineStr">
        <is>
          <t>20121130</t>
        </is>
      </c>
      <c r="I3" s="349" t="inlineStr">
        <is>
          <t>盤點入庫</t>
        </is>
      </c>
      <c r="J3" s="350">
        <f>VLOOKUP(B3,'[5]0919門市清單主檔'!B:V,21,FALSE)</f>
        <v/>
      </c>
      <c r="K3" s="351" t="inlineStr">
        <is>
          <t>Y</t>
        </is>
      </c>
      <c r="L3" s="347" t="inlineStr"/>
      <c r="M3" s="350" t="n"/>
    </row>
    <row r="4" ht="22.95" customHeight="1" s="140">
      <c r="A4" s="347" t="inlineStr">
        <is>
          <t>H815501671</t>
        </is>
      </c>
      <c r="B4" s="347" t="n">
        <v>2306</v>
      </c>
      <c r="C4" s="348" t="inlineStr">
        <is>
          <t>八里凱旋門</t>
        </is>
      </c>
      <c r="D4" s="348">
        <f>C4&amp;E4</f>
        <v/>
      </c>
      <c r="E4" s="347" t="n">
        <v>1</v>
      </c>
      <c r="F4" s="347" t="inlineStr">
        <is>
          <t>8155001671</t>
        </is>
      </c>
      <c r="G4" s="348" t="inlineStr">
        <is>
          <t>2430012050600867</t>
        </is>
      </c>
      <c r="H4" s="347" t="inlineStr">
        <is>
          <t>20121031</t>
        </is>
      </c>
      <c r="I4" s="349" t="inlineStr">
        <is>
          <t>盤點入庫</t>
        </is>
      </c>
      <c r="J4" s="350">
        <f>VLOOKUP(B4,'[5]0919門市清單主檔'!B:V,21,FALSE)</f>
        <v/>
      </c>
      <c r="K4" s="351" t="inlineStr">
        <is>
          <t>Y</t>
        </is>
      </c>
      <c r="L4" s="347" t="inlineStr"/>
      <c r="M4" s="350" t="n"/>
    </row>
    <row r="5" ht="22.95" customHeight="1" s="140">
      <c r="A5" s="347" t="inlineStr">
        <is>
          <t>H815501672</t>
        </is>
      </c>
      <c r="B5" s="347" t="n">
        <v>2306</v>
      </c>
      <c r="C5" s="348" t="inlineStr">
        <is>
          <t>八里凱旋門</t>
        </is>
      </c>
      <c r="D5" s="348">
        <f>C5&amp;E5</f>
        <v/>
      </c>
      <c r="E5" s="347" t="n">
        <v>2</v>
      </c>
      <c r="F5" s="347" t="inlineStr">
        <is>
          <t>8155001672</t>
        </is>
      </c>
      <c r="G5" s="348" t="inlineStr">
        <is>
          <t>2430012050600644</t>
        </is>
      </c>
      <c r="H5" s="347" t="inlineStr">
        <is>
          <t>20121031</t>
        </is>
      </c>
      <c r="I5" s="349" t="inlineStr">
        <is>
          <t>盤點入庫</t>
        </is>
      </c>
      <c r="J5" s="350">
        <f>VLOOKUP(B5,'[5]0919門市清單主檔'!B:V,21,FALSE)</f>
        <v/>
      </c>
      <c r="K5" s="351" t="inlineStr">
        <is>
          <t>Y</t>
        </is>
      </c>
      <c r="L5" s="347" t="inlineStr"/>
      <c r="M5" s="350" t="n"/>
    </row>
    <row r="6" ht="22.95" customHeight="1" s="140">
      <c r="A6" s="347" t="inlineStr">
        <is>
          <t>H815501073</t>
        </is>
      </c>
      <c r="B6" s="347" t="n">
        <v>4243</v>
      </c>
      <c r="C6" s="348" t="inlineStr">
        <is>
          <t>八里聖心店</t>
        </is>
      </c>
      <c r="D6" s="348">
        <f>C6&amp;E6</f>
        <v/>
      </c>
      <c r="E6" s="347" t="n">
        <v>1</v>
      </c>
      <c r="F6" s="347" t="inlineStr">
        <is>
          <t>8155001073</t>
        </is>
      </c>
      <c r="G6" s="348" t="inlineStr">
        <is>
          <t>2430012050600793</t>
        </is>
      </c>
      <c r="H6" s="347" t="inlineStr">
        <is>
          <t>20121031</t>
        </is>
      </c>
      <c r="I6" s="349" t="inlineStr">
        <is>
          <t>盤點入庫</t>
        </is>
      </c>
      <c r="J6" s="350">
        <f>VLOOKUP(B6,'[5]0919門市清單主檔'!B:V,21,FALSE)</f>
        <v/>
      </c>
      <c r="K6" s="351" t="inlineStr">
        <is>
          <t>Y</t>
        </is>
      </c>
      <c r="L6" s="347" t="inlineStr"/>
      <c r="M6" s="350" t="n"/>
    </row>
    <row r="7" ht="22.95" customHeight="1" s="140">
      <c r="A7" s="347" t="inlineStr">
        <is>
          <t>H815501074</t>
        </is>
      </c>
      <c r="B7" s="347" t="n">
        <v>4243</v>
      </c>
      <c r="C7" s="348" t="inlineStr">
        <is>
          <t>八里聖心店</t>
        </is>
      </c>
      <c r="D7" s="348">
        <f>C7&amp;E7</f>
        <v/>
      </c>
      <c r="E7" s="347" t="n">
        <v>2</v>
      </c>
      <c r="F7" s="347" t="inlineStr">
        <is>
          <t>8155001074</t>
        </is>
      </c>
      <c r="G7" s="348" t="inlineStr">
        <is>
          <t>2430012050600006</t>
        </is>
      </c>
      <c r="H7" s="347" t="inlineStr">
        <is>
          <t>20121031</t>
        </is>
      </c>
      <c r="I7" s="349" t="inlineStr">
        <is>
          <t>盤點入庫</t>
        </is>
      </c>
      <c r="J7" s="350">
        <f>VLOOKUP(B7,'[5]0919門市清單主檔'!B:V,21,FALSE)</f>
        <v/>
      </c>
      <c r="K7" s="351" t="inlineStr">
        <is>
          <t>Y</t>
        </is>
      </c>
      <c r="L7" s="347" t="inlineStr"/>
      <c r="M7" s="350" t="n"/>
    </row>
    <row r="8" ht="22.95" customHeight="1" s="140">
      <c r="A8" s="347" t="inlineStr">
        <is>
          <t>H815502089</t>
        </is>
      </c>
      <c r="B8" s="347" t="n">
        <v>3458</v>
      </c>
      <c r="C8" s="348" t="inlineStr">
        <is>
          <t>八里龍米店</t>
        </is>
      </c>
      <c r="D8" s="348">
        <f>C8&amp;E8</f>
        <v/>
      </c>
      <c r="E8" s="347" t="n">
        <v>2</v>
      </c>
      <c r="F8" s="347" t="inlineStr">
        <is>
          <t>8155002089</t>
        </is>
      </c>
      <c r="G8" s="348" t="inlineStr">
        <is>
          <t>2430011120600150</t>
        </is>
      </c>
      <c r="H8" s="347" t="inlineStr">
        <is>
          <t>20121130</t>
        </is>
      </c>
      <c r="I8" s="349" t="inlineStr">
        <is>
          <t>盤點入庫</t>
        </is>
      </c>
      <c r="J8" s="350">
        <f>VLOOKUP(B8,'[5]0919門市清單主檔'!B:V,21,FALSE)</f>
        <v/>
      </c>
      <c r="K8" s="351" t="inlineStr">
        <is>
          <t>Y</t>
        </is>
      </c>
      <c r="L8" s="347" t="inlineStr"/>
      <c r="M8" s="350" t="n"/>
    </row>
    <row r="9" ht="22.95" customHeight="1" s="140">
      <c r="A9" s="347" t="inlineStr">
        <is>
          <t>H815501721</t>
        </is>
      </c>
      <c r="B9" s="347" t="n">
        <v>2442</v>
      </c>
      <c r="C9" s="348" t="inlineStr">
        <is>
          <t>北縣商港店</t>
        </is>
      </c>
      <c r="D9" s="348">
        <f>C9&amp;E9</f>
        <v/>
      </c>
      <c r="E9" s="347" t="n">
        <v>1</v>
      </c>
      <c r="F9" s="347" t="inlineStr">
        <is>
          <t>8155001721</t>
        </is>
      </c>
      <c r="G9" s="348" t="inlineStr">
        <is>
          <t>0000046751</t>
        </is>
      </c>
      <c r="H9" s="347" t="inlineStr">
        <is>
          <t>20121031</t>
        </is>
      </c>
      <c r="I9" s="349" t="inlineStr">
        <is>
          <t>盤點入庫</t>
        </is>
      </c>
      <c r="J9" s="350">
        <f>VLOOKUP(B9,'[5]0919門市清單主檔'!B:V,21,FALSE)</f>
        <v/>
      </c>
      <c r="K9" s="351" t="inlineStr">
        <is>
          <t>Y</t>
        </is>
      </c>
      <c r="L9" s="347" t="inlineStr"/>
      <c r="M9" s="350" t="n"/>
    </row>
    <row r="10" ht="22.95" customHeight="1" s="140">
      <c r="A10" s="347" t="inlineStr">
        <is>
          <t>H815501722</t>
        </is>
      </c>
      <c r="B10" s="347" t="n">
        <v>2442</v>
      </c>
      <c r="C10" s="348" t="inlineStr">
        <is>
          <t>北縣商港店</t>
        </is>
      </c>
      <c r="D10" s="348">
        <f>C10&amp;E10</f>
        <v/>
      </c>
      <c r="E10" s="347" t="n">
        <v>2</v>
      </c>
      <c r="F10" s="347" t="inlineStr">
        <is>
          <t>8155001722</t>
        </is>
      </c>
      <c r="G10" s="348" t="inlineStr">
        <is>
          <t>0000004568</t>
        </is>
      </c>
      <c r="H10" s="347" t="inlineStr">
        <is>
          <t>20121031</t>
        </is>
      </c>
      <c r="I10" s="349" t="inlineStr">
        <is>
          <t>盤點入庫</t>
        </is>
      </c>
      <c r="J10" s="350">
        <f>VLOOKUP(B10,'[5]0919門市清單主檔'!B:V,21,FALSE)</f>
        <v/>
      </c>
      <c r="K10" s="351" t="inlineStr">
        <is>
          <t>Y</t>
        </is>
      </c>
      <c r="L10" s="347" t="inlineStr"/>
      <c r="M10" s="350" t="n"/>
    </row>
    <row r="11" ht="22.95" customHeight="1" s="140">
      <c r="A11" s="347" t="inlineStr">
        <is>
          <t>H815501636</t>
        </is>
      </c>
      <c r="B11" s="347" t="n">
        <v>2237</v>
      </c>
      <c r="C11" s="348" t="inlineStr">
        <is>
          <t>北縣芝蘭店</t>
        </is>
      </c>
      <c r="D11" s="348">
        <f>C11&amp;E11</f>
        <v/>
      </c>
      <c r="E11" s="347" t="n">
        <v>1</v>
      </c>
      <c r="F11" s="347" t="inlineStr">
        <is>
          <t>8155001636</t>
        </is>
      </c>
      <c r="G11" s="348" t="inlineStr">
        <is>
          <t>2430011120600163</t>
        </is>
      </c>
      <c r="H11" s="347" t="inlineStr">
        <is>
          <t>20121031</t>
        </is>
      </c>
      <c r="I11" s="349" t="inlineStr">
        <is>
          <t>盤點入庫</t>
        </is>
      </c>
      <c r="J11" s="350">
        <f>VLOOKUP(B11,'[5]0919門市清單主檔'!B:V,21,FALSE)</f>
        <v/>
      </c>
      <c r="K11" s="351" t="inlineStr">
        <is>
          <t>Y</t>
        </is>
      </c>
      <c r="L11" s="347" t="inlineStr"/>
      <c r="M11" s="350" t="n"/>
    </row>
    <row r="12" ht="22.95" customHeight="1" s="140">
      <c r="A12" s="347" t="inlineStr">
        <is>
          <t>H815501637</t>
        </is>
      </c>
      <c r="B12" s="347" t="n">
        <v>2237</v>
      </c>
      <c r="C12" s="348" t="inlineStr">
        <is>
          <t>北縣芝蘭店</t>
        </is>
      </c>
      <c r="D12" s="348">
        <f>C12&amp;E12</f>
        <v/>
      </c>
      <c r="E12" s="347" t="n">
        <v>2</v>
      </c>
      <c r="F12" s="347" t="inlineStr">
        <is>
          <t>8155001637</t>
        </is>
      </c>
      <c r="G12" s="348" t="inlineStr">
        <is>
          <t>2430012050600318</t>
        </is>
      </c>
      <c r="H12" s="347" t="inlineStr">
        <is>
          <t>20121031</t>
        </is>
      </c>
      <c r="I12" s="349" t="inlineStr">
        <is>
          <t>盤點入庫</t>
        </is>
      </c>
      <c r="J12" s="350">
        <f>VLOOKUP(B12,'[5]0919門市清單主檔'!B:V,21,FALSE)</f>
        <v/>
      </c>
      <c r="K12" s="351" t="inlineStr">
        <is>
          <t>Y</t>
        </is>
      </c>
      <c r="L12" s="347" t="inlineStr"/>
      <c r="M12" s="350" t="n"/>
    </row>
    <row r="13" ht="22.95" customHeight="1" s="140">
      <c r="A13" s="347" t="inlineStr">
        <is>
          <t>H815502049</t>
        </is>
      </c>
      <c r="B13" s="347" t="n">
        <v>3359</v>
      </c>
      <c r="C13" s="348" t="inlineStr">
        <is>
          <t>三重金陵店</t>
        </is>
      </c>
      <c r="D13" s="348">
        <f>C13&amp;E13</f>
        <v/>
      </c>
      <c r="E13" s="347" t="n">
        <v>1</v>
      </c>
      <c r="F13" s="347" t="inlineStr">
        <is>
          <t>8155002049</t>
        </is>
      </c>
      <c r="G13" s="348" t="inlineStr">
        <is>
          <t>2430012080600266</t>
        </is>
      </c>
      <c r="H13" s="347" t="inlineStr">
        <is>
          <t>20121130</t>
        </is>
      </c>
      <c r="I13" s="349" t="inlineStr">
        <is>
          <t>新裝潢</t>
        </is>
      </c>
      <c r="J13" s="350">
        <f>VLOOKUP(B13,'[5]0919門市清單主檔'!B:V,21,FALSE)</f>
        <v/>
      </c>
      <c r="K13" s="351" t="inlineStr">
        <is>
          <t>Y</t>
        </is>
      </c>
      <c r="L13" s="347" t="inlineStr">
        <is>
          <t>學校</t>
        </is>
      </c>
      <c r="M13" s="350" t="n"/>
    </row>
    <row r="14" ht="22.95" customHeight="1" s="140">
      <c r="A14" s="347" t="inlineStr">
        <is>
          <t>H815502050</t>
        </is>
      </c>
      <c r="B14" s="347" t="n">
        <v>3359</v>
      </c>
      <c r="C14" s="348" t="inlineStr">
        <is>
          <t>三重金陵店</t>
        </is>
      </c>
      <c r="D14" s="348">
        <f>C14&amp;E14</f>
        <v/>
      </c>
      <c r="E14" s="347" t="n">
        <v>2</v>
      </c>
      <c r="F14" s="347" t="inlineStr">
        <is>
          <t>8155002050</t>
        </is>
      </c>
      <c r="G14" s="348" t="inlineStr">
        <is>
          <t>2430012070410613</t>
        </is>
      </c>
      <c r="H14" s="347" t="inlineStr">
        <is>
          <t>20121130</t>
        </is>
      </c>
      <c r="I14" s="349" t="inlineStr">
        <is>
          <t>新裝潢</t>
        </is>
      </c>
      <c r="J14" s="350">
        <f>VLOOKUP(B14,'[5]0919門市清單主檔'!B:V,21,FALSE)</f>
        <v/>
      </c>
      <c r="K14" s="351" t="inlineStr">
        <is>
          <t>Y</t>
        </is>
      </c>
      <c r="L14" s="347" t="inlineStr">
        <is>
          <t>學校</t>
        </is>
      </c>
      <c r="M14" s="350" t="n"/>
    </row>
    <row r="15" ht="22.95" customHeight="1" s="140">
      <c r="A15" s="347" t="inlineStr">
        <is>
          <t>H815501364</t>
        </is>
      </c>
      <c r="B15" s="347" t="inlineStr">
        <is>
          <t>D024</t>
        </is>
      </c>
      <c r="C15" s="348" t="inlineStr">
        <is>
          <t>三重三民店</t>
        </is>
      </c>
      <c r="D15" s="348">
        <f>C15&amp;E15</f>
        <v/>
      </c>
      <c r="E15" s="347" t="n">
        <v>1</v>
      </c>
      <c r="F15" s="347" t="inlineStr">
        <is>
          <t>8155001364</t>
        </is>
      </c>
      <c r="G15" s="348" t="inlineStr">
        <is>
          <t>2430012050600341</t>
        </is>
      </c>
      <c r="H15" s="347" t="inlineStr">
        <is>
          <t>20121031</t>
        </is>
      </c>
      <c r="I15" s="349" t="inlineStr">
        <is>
          <t>盤點入庫</t>
        </is>
      </c>
      <c r="J15" s="350">
        <f>VLOOKUP(B15,'[5]0919門市清單主檔'!B:V,21,FALSE)</f>
        <v/>
      </c>
      <c r="K15" s="351" t="inlineStr">
        <is>
          <t>Y</t>
        </is>
      </c>
      <c r="L15" s="347" t="inlineStr"/>
      <c r="M15" s="350" t="n"/>
    </row>
    <row r="16" ht="22.95" customHeight="1" s="140">
      <c r="A16" s="347" t="inlineStr">
        <is>
          <t>H815500041</t>
        </is>
      </c>
      <c r="B16" s="347" t="inlineStr">
        <is>
          <t>D024</t>
        </is>
      </c>
      <c r="C16" s="348" t="inlineStr">
        <is>
          <t>三重三民店</t>
        </is>
      </c>
      <c r="D16" s="348">
        <f>C16&amp;E16</f>
        <v/>
      </c>
      <c r="E16" s="347" t="n">
        <v>2</v>
      </c>
      <c r="F16" s="347" t="inlineStr">
        <is>
          <t>8155000041</t>
        </is>
      </c>
      <c r="G16" s="348" t="inlineStr">
        <is>
          <t>2430012060600715</t>
        </is>
      </c>
      <c r="H16" s="347" t="inlineStr">
        <is>
          <t>20120831</t>
        </is>
      </c>
      <c r="I16" s="349" t="inlineStr">
        <is>
          <t>故障更換</t>
        </is>
      </c>
      <c r="J16" s="350">
        <f>VLOOKUP(B16,'[5]0919門市清單主檔'!B:V,21,FALSE)</f>
        <v/>
      </c>
      <c r="K16" s="351" t="inlineStr">
        <is>
          <t>Y</t>
        </is>
      </c>
      <c r="L16" s="347" t="inlineStr"/>
      <c r="M16" s="350" t="n"/>
    </row>
    <row r="17" ht="22.95" customHeight="1" s="140">
      <c r="A17" s="347" t="inlineStr">
        <is>
          <t>H815501669</t>
        </is>
      </c>
      <c r="B17" s="347" t="n">
        <v>2303</v>
      </c>
      <c r="C17" s="348" t="inlineStr">
        <is>
          <t>三重三和夜市</t>
        </is>
      </c>
      <c r="D17" s="348">
        <f>C17&amp;E17</f>
        <v/>
      </c>
      <c r="E17" s="347" t="n">
        <v>1</v>
      </c>
      <c r="F17" s="347" t="inlineStr">
        <is>
          <t>8155001669</t>
        </is>
      </c>
      <c r="G17" s="348" t="inlineStr">
        <is>
          <t>2430012070410417</t>
        </is>
      </c>
      <c r="H17" s="347" t="inlineStr">
        <is>
          <t>20121031</t>
        </is>
      </c>
      <c r="I17" s="349" t="inlineStr">
        <is>
          <t>新裝潢</t>
        </is>
      </c>
      <c r="J17" s="350">
        <f>VLOOKUP(B17,'[5]0919門市清單主檔'!B:V,21,FALSE)</f>
        <v/>
      </c>
      <c r="K17" s="351" t="inlineStr">
        <is>
          <t>Y</t>
        </is>
      </c>
      <c r="L17" s="347" t="inlineStr"/>
      <c r="M17" s="350" t="n"/>
    </row>
    <row r="18" ht="22.95" customHeight="1" s="140">
      <c r="A18" s="347" t="inlineStr">
        <is>
          <t>H815501670</t>
        </is>
      </c>
      <c r="B18" s="347" t="n">
        <v>2303</v>
      </c>
      <c r="C18" s="348" t="inlineStr">
        <is>
          <t>三重三和夜市</t>
        </is>
      </c>
      <c r="D18" s="348">
        <f>C18&amp;E18</f>
        <v/>
      </c>
      <c r="E18" s="347" t="n">
        <v>2</v>
      </c>
      <c r="F18" s="347" t="inlineStr">
        <is>
          <t>8155001670</t>
        </is>
      </c>
      <c r="G18" s="348" t="inlineStr">
        <is>
          <t>2430012050600752</t>
        </is>
      </c>
      <c r="H18" s="347" t="inlineStr">
        <is>
          <t>20121031</t>
        </is>
      </c>
      <c r="I18" s="349" t="inlineStr">
        <is>
          <t>新裝潢</t>
        </is>
      </c>
      <c r="J18" s="350">
        <f>VLOOKUP(B18,'[5]0919門市清單主檔'!B:V,21,FALSE)</f>
        <v/>
      </c>
      <c r="K18" s="351" t="inlineStr">
        <is>
          <t>Y</t>
        </is>
      </c>
      <c r="L18" s="347" t="inlineStr"/>
      <c r="M18" s="350" t="n"/>
    </row>
    <row r="19" ht="22.95" customHeight="1" s="140">
      <c r="A19" s="347" t="inlineStr">
        <is>
          <t>H815501751</t>
        </is>
      </c>
      <c r="B19" s="347" t="n">
        <v>2543</v>
      </c>
      <c r="C19" s="348" t="inlineStr">
        <is>
          <t>三重大仁店</t>
        </is>
      </c>
      <c r="D19" s="348">
        <f>C19&amp;E19</f>
        <v/>
      </c>
      <c r="E19" s="347" t="n">
        <v>1</v>
      </c>
      <c r="F19" s="347" t="inlineStr">
        <is>
          <t>8155001751</t>
        </is>
      </c>
      <c r="G19" s="348" t="inlineStr">
        <is>
          <t>2430012070410971</t>
        </is>
      </c>
      <c r="H19" s="347" t="inlineStr">
        <is>
          <t>20121031</t>
        </is>
      </c>
      <c r="I19" s="349" t="inlineStr">
        <is>
          <t>盤點入庫</t>
        </is>
      </c>
      <c r="J19" s="350">
        <f>VLOOKUP(B19,'[5]0919門市清單主檔'!B:V,21,FALSE)</f>
        <v/>
      </c>
      <c r="K19" s="351" t="inlineStr">
        <is>
          <t>Y</t>
        </is>
      </c>
      <c r="L19" s="347" t="inlineStr"/>
      <c r="M19" s="350" t="n"/>
    </row>
    <row r="20" ht="22.95" customHeight="1" s="140">
      <c r="A20" s="347" t="inlineStr">
        <is>
          <t>H815501752</t>
        </is>
      </c>
      <c r="B20" s="347" t="n">
        <v>2543</v>
      </c>
      <c r="C20" s="348" t="inlineStr">
        <is>
          <t>三重大仁店</t>
        </is>
      </c>
      <c r="D20" s="348">
        <f>C20&amp;E20</f>
        <v/>
      </c>
      <c r="E20" s="347" t="n">
        <v>2</v>
      </c>
      <c r="F20" s="347" t="inlineStr">
        <is>
          <t>8155001752</t>
        </is>
      </c>
      <c r="G20" s="348" t="inlineStr">
        <is>
          <t>24300120506000020</t>
        </is>
      </c>
      <c r="H20" s="347" t="inlineStr">
        <is>
          <t>20121031</t>
        </is>
      </c>
      <c r="I20" s="349" t="inlineStr">
        <is>
          <t>盤點入庫</t>
        </is>
      </c>
      <c r="J20" s="350">
        <f>VLOOKUP(B20,'[5]0919門市清單主檔'!B:V,21,FALSE)</f>
        <v/>
      </c>
      <c r="K20" s="351" t="inlineStr">
        <is>
          <t>Y</t>
        </is>
      </c>
      <c r="L20" s="347" t="inlineStr"/>
      <c r="M20" s="350" t="n"/>
    </row>
    <row r="21" ht="22.95" customHeight="1" s="140">
      <c r="A21" s="347" t="inlineStr">
        <is>
          <t>H815501826</t>
        </is>
      </c>
      <c r="B21" s="347" t="n">
        <v>4134</v>
      </c>
      <c r="C21" s="348" t="inlineStr">
        <is>
          <t>三重大同南</t>
        </is>
      </c>
      <c r="D21" s="348">
        <f>C21&amp;E21</f>
        <v/>
      </c>
      <c r="E21" s="347" t="n">
        <v>1</v>
      </c>
      <c r="F21" s="347" t="inlineStr">
        <is>
          <t>8155001826</t>
        </is>
      </c>
      <c r="G21" s="348" t="inlineStr">
        <is>
          <t>2430011120600143</t>
        </is>
      </c>
      <c r="H21" s="347" t="inlineStr">
        <is>
          <t>20121130</t>
        </is>
      </c>
      <c r="I21" s="349" t="inlineStr">
        <is>
          <t>盤點入庫</t>
        </is>
      </c>
      <c r="J21" s="350">
        <f>VLOOKUP(B21,'[5]0919門市清單主檔'!B:V,21,FALSE)</f>
        <v/>
      </c>
      <c r="K21" s="351" t="inlineStr">
        <is>
          <t>Y</t>
        </is>
      </c>
      <c r="L21" s="347" t="inlineStr"/>
      <c r="M21" s="350" t="n"/>
    </row>
    <row r="22" ht="22.95" customHeight="1" s="140">
      <c r="A22" s="347" t="inlineStr">
        <is>
          <t>H815501827</t>
        </is>
      </c>
      <c r="B22" s="347" t="n">
        <v>4134</v>
      </c>
      <c r="C22" s="348" t="inlineStr">
        <is>
          <t>三重大同南</t>
        </is>
      </c>
      <c r="D22" s="348">
        <f>C22&amp;E22</f>
        <v/>
      </c>
      <c r="E22" s="347" t="n">
        <v>2</v>
      </c>
      <c r="F22" s="347" t="inlineStr">
        <is>
          <t>8155001827</t>
        </is>
      </c>
      <c r="G22" s="348" t="inlineStr">
        <is>
          <t>2430012090600113</t>
        </is>
      </c>
      <c r="H22" s="347" t="inlineStr">
        <is>
          <t>20121130</t>
        </is>
      </c>
      <c r="I22" s="349" t="inlineStr">
        <is>
          <t>盤點入庫</t>
        </is>
      </c>
      <c r="J22" s="350">
        <f>VLOOKUP(B22,'[5]0919門市清單主檔'!B:V,21,FALSE)</f>
        <v/>
      </c>
      <c r="K22" s="351" t="inlineStr">
        <is>
          <t>Y</t>
        </is>
      </c>
      <c r="L22" s="347" t="inlineStr"/>
      <c r="M22" s="350" t="n"/>
    </row>
    <row r="23" ht="22.95" customHeight="1" s="140">
      <c r="A23" s="347" t="inlineStr">
        <is>
          <t>H815502453</t>
        </is>
      </c>
      <c r="B23" s="347" t="inlineStr">
        <is>
          <t>D390</t>
        </is>
      </c>
      <c r="C23" s="348" t="inlineStr">
        <is>
          <t>三重大有店</t>
        </is>
      </c>
      <c r="D23" s="348">
        <f>C23&amp;E23</f>
        <v/>
      </c>
      <c r="E23" s="347" t="n">
        <v>1</v>
      </c>
      <c r="F23" s="347" t="inlineStr">
        <is>
          <t>8155002453</t>
        </is>
      </c>
      <c r="G23" s="348" t="inlineStr">
        <is>
          <t>2430012050600108</t>
        </is>
      </c>
      <c r="H23" s="347" t="inlineStr">
        <is>
          <t>20121130</t>
        </is>
      </c>
      <c r="I23" s="349" t="inlineStr">
        <is>
          <t>盤點入庫</t>
        </is>
      </c>
      <c r="J23" s="350">
        <f>VLOOKUP(B23,'[5]0919門市清單主檔'!B:V,21,FALSE)</f>
        <v/>
      </c>
      <c r="K23" s="351" t="inlineStr">
        <is>
          <t>Y</t>
        </is>
      </c>
      <c r="L23" s="347" t="inlineStr"/>
      <c r="M23" s="350" t="n"/>
    </row>
    <row r="24" ht="22.95" customHeight="1" s="140">
      <c r="A24" s="347" t="inlineStr">
        <is>
          <t>H815502602</t>
        </is>
      </c>
      <c r="B24" s="347" t="inlineStr">
        <is>
          <t>D390</t>
        </is>
      </c>
      <c r="C24" s="348" t="inlineStr">
        <is>
          <t>三重大有店</t>
        </is>
      </c>
      <c r="D24" s="348">
        <f>C24&amp;E24</f>
        <v/>
      </c>
      <c r="E24" s="347" t="n">
        <v>2</v>
      </c>
      <c r="F24" s="347" t="inlineStr">
        <is>
          <t>8155002602</t>
        </is>
      </c>
      <c r="G24" s="348" t="inlineStr">
        <is>
          <t>2430012070410994</t>
        </is>
      </c>
      <c r="H24" s="347" t="inlineStr">
        <is>
          <t>20121130</t>
        </is>
      </c>
      <c r="I24" s="349" t="inlineStr">
        <is>
          <t>故障更換</t>
        </is>
      </c>
      <c r="J24" s="350">
        <f>VLOOKUP(B24,'[5]0919門市清單主檔'!B:V,21,FALSE)</f>
        <v/>
      </c>
      <c r="K24" s="351" t="inlineStr">
        <is>
          <t>Y</t>
        </is>
      </c>
      <c r="L24" s="347" t="inlineStr"/>
      <c r="M24" s="350" t="n"/>
    </row>
    <row r="25" ht="22.95" customHeight="1" s="140">
      <c r="A25" s="347" t="inlineStr">
        <is>
          <t>H815502603</t>
        </is>
      </c>
      <c r="B25" s="347" t="n">
        <v>4560</v>
      </c>
      <c r="C25" s="348" t="inlineStr">
        <is>
          <t>三重大院店</t>
        </is>
      </c>
      <c r="D25" s="348">
        <f>C25&amp;E25</f>
        <v/>
      </c>
      <c r="E25" s="347" t="n">
        <v>1</v>
      </c>
      <c r="F25" s="347" t="inlineStr">
        <is>
          <t>8155002603</t>
        </is>
      </c>
      <c r="G25" s="348" t="inlineStr">
        <is>
          <t>2430012090600104</t>
        </is>
      </c>
      <c r="H25" s="347" t="inlineStr">
        <is>
          <t>20121130</t>
        </is>
      </c>
      <c r="I25" s="349" t="inlineStr">
        <is>
          <t>故障更換</t>
        </is>
      </c>
      <c r="J25" s="350">
        <f>VLOOKUP(B25,'[5]0919門市清單主檔'!B:V,21,FALSE)</f>
        <v/>
      </c>
      <c r="K25" s="351" t="inlineStr">
        <is>
          <t>Y</t>
        </is>
      </c>
      <c r="L25" s="347" t="inlineStr"/>
      <c r="M25" s="350" t="n"/>
    </row>
    <row r="26" ht="22.95" customHeight="1" s="140">
      <c r="A26" s="347" t="inlineStr">
        <is>
          <t>H815502248</t>
        </is>
      </c>
      <c r="B26" s="347" t="n">
        <v>4560</v>
      </c>
      <c r="C26" s="348" t="inlineStr">
        <is>
          <t>三重大院店</t>
        </is>
      </c>
      <c r="D26" s="348">
        <f>C26&amp;E26</f>
        <v/>
      </c>
      <c r="E26" s="347" t="n">
        <v>2</v>
      </c>
      <c r="F26" s="347" t="inlineStr">
        <is>
          <t>8155002248</t>
        </is>
      </c>
      <c r="G26" s="348" t="inlineStr">
        <is>
          <t>2430012070410973</t>
        </is>
      </c>
      <c r="H26" s="347" t="inlineStr">
        <is>
          <t>20121130</t>
        </is>
      </c>
      <c r="I26" s="349" t="inlineStr">
        <is>
          <t>盤點入庫</t>
        </is>
      </c>
      <c r="J26" s="350">
        <f>VLOOKUP(B26,'[5]0919門市清單主檔'!B:V,21,FALSE)</f>
        <v/>
      </c>
      <c r="K26" s="351" t="inlineStr">
        <is>
          <t>Y</t>
        </is>
      </c>
      <c r="L26" s="347" t="inlineStr"/>
      <c r="M26" s="350" t="n"/>
    </row>
    <row r="27" ht="22.95" customHeight="1" s="140">
      <c r="A27" s="347" t="inlineStr">
        <is>
          <t>H815501788</t>
        </is>
      </c>
      <c r="B27" s="347" t="n">
        <v>2619</v>
      </c>
      <c r="C27" s="348" t="inlineStr">
        <is>
          <t>三重大榮店</t>
        </is>
      </c>
      <c r="D27" s="348">
        <f>C27&amp;E27</f>
        <v/>
      </c>
      <c r="E27" s="347" t="n">
        <v>1</v>
      </c>
      <c r="F27" s="347" t="inlineStr">
        <is>
          <t>8155001788</t>
        </is>
      </c>
      <c r="G27" s="348" t="inlineStr">
        <is>
          <t>2430012080600034</t>
        </is>
      </c>
      <c r="H27" s="347" t="inlineStr">
        <is>
          <t>20121031</t>
        </is>
      </c>
      <c r="I27" s="349" t="inlineStr">
        <is>
          <t>盤點入庫</t>
        </is>
      </c>
      <c r="J27" s="350">
        <f>VLOOKUP(B27,'[5]0919門市清單主檔'!B:V,21,FALSE)</f>
        <v/>
      </c>
      <c r="K27" s="351" t="inlineStr">
        <is>
          <t>Y</t>
        </is>
      </c>
      <c r="L27" s="347" t="inlineStr"/>
      <c r="M27" s="350" t="n"/>
    </row>
    <row r="28" ht="22.95" customHeight="1" s="140">
      <c r="A28" s="347" t="inlineStr">
        <is>
          <t>H815502214</t>
        </is>
      </c>
      <c r="B28" s="347" t="n">
        <v>2619</v>
      </c>
      <c r="C28" s="348" t="inlineStr">
        <is>
          <t>三重大榮店</t>
        </is>
      </c>
      <c r="D28" s="348">
        <f>C28&amp;E28</f>
        <v/>
      </c>
      <c r="E28" s="347" t="n">
        <v>2</v>
      </c>
      <c r="F28" s="347" t="inlineStr">
        <is>
          <t>8155002214</t>
        </is>
      </c>
      <c r="G28" s="348" t="inlineStr">
        <is>
          <t>2430011120600132</t>
        </is>
      </c>
      <c r="H28" s="347" t="inlineStr">
        <is>
          <t>20121130</t>
        </is>
      </c>
      <c r="I28" s="349" t="inlineStr">
        <is>
          <t>盤點入庫</t>
        </is>
      </c>
      <c r="J28" s="350">
        <f>VLOOKUP(B28,'[5]0919門市清單主檔'!B:V,21,FALSE)</f>
        <v/>
      </c>
      <c r="K28" s="351" t="inlineStr">
        <is>
          <t>Y</t>
        </is>
      </c>
      <c r="L28" s="347" t="inlineStr"/>
      <c r="M28" s="350" t="n"/>
    </row>
    <row r="29" ht="22.95" customHeight="1" s="140">
      <c r="A29" s="347" t="inlineStr">
        <is>
          <t>H815501568</t>
        </is>
      </c>
      <c r="B29" s="347" t="n">
        <v>2042</v>
      </c>
      <c r="C29" s="348" t="inlineStr">
        <is>
          <t>三重中央北店</t>
        </is>
      </c>
      <c r="D29" s="348">
        <f>C29&amp;E29</f>
        <v/>
      </c>
      <c r="E29" s="347" t="n">
        <v>1</v>
      </c>
      <c r="F29" s="347" t="inlineStr">
        <is>
          <t>8155001568</t>
        </is>
      </c>
      <c r="G29" s="348" t="inlineStr">
        <is>
          <t>2430012070410447</t>
        </is>
      </c>
      <c r="H29" s="347" t="inlineStr">
        <is>
          <t>20121031</t>
        </is>
      </c>
      <c r="I29" s="349" t="inlineStr">
        <is>
          <t>盤點入庫</t>
        </is>
      </c>
      <c r="J29" s="350">
        <f>VLOOKUP(B29,'[5]0919門市清單主檔'!B:V,21,FALSE)</f>
        <v/>
      </c>
      <c r="K29" s="351" t="inlineStr">
        <is>
          <t>Y</t>
        </is>
      </c>
      <c r="L29" s="347" t="inlineStr"/>
      <c r="M29" s="350" t="n"/>
    </row>
    <row r="30" ht="22.95" customHeight="1" s="140">
      <c r="A30" s="347" t="inlineStr">
        <is>
          <t>H815501198</t>
        </is>
      </c>
      <c r="B30" s="347" t="n">
        <v>2042</v>
      </c>
      <c r="C30" s="348" t="inlineStr">
        <is>
          <t>三重中央北店</t>
        </is>
      </c>
      <c r="D30" s="348">
        <f>C30&amp;E30</f>
        <v/>
      </c>
      <c r="E30" s="347" t="n">
        <v>2</v>
      </c>
      <c r="F30" s="347" t="inlineStr">
        <is>
          <t>8155001198</t>
        </is>
      </c>
      <c r="G30" s="348" t="inlineStr">
        <is>
          <t>2430012070410459</t>
        </is>
      </c>
      <c r="H30" s="347" t="inlineStr">
        <is>
          <t>20121031</t>
        </is>
      </c>
      <c r="I30" s="349" t="inlineStr">
        <is>
          <t>故障更換</t>
        </is>
      </c>
      <c r="J30" s="350">
        <f>VLOOKUP(B30,'[5]0919門市清單主檔'!B:V,21,FALSE)</f>
        <v/>
      </c>
      <c r="K30" s="351" t="inlineStr">
        <is>
          <t>Y</t>
        </is>
      </c>
      <c r="L30" s="347" t="inlineStr"/>
      <c r="M30" s="350" t="n"/>
    </row>
    <row r="31" ht="22.95" customHeight="1" s="140">
      <c r="A31" s="347" t="inlineStr">
        <is>
          <t>H815500289</t>
        </is>
      </c>
      <c r="B31" s="347" t="n">
        <v>4083</v>
      </c>
      <c r="C31" s="348" t="inlineStr">
        <is>
          <t>三重中央南</t>
        </is>
      </c>
      <c r="D31" s="348">
        <f>C31&amp;E31</f>
        <v/>
      </c>
      <c r="E31" s="347" t="n">
        <v>1</v>
      </c>
      <c r="F31" s="347" t="inlineStr">
        <is>
          <t>8155000289</t>
        </is>
      </c>
      <c r="G31" s="348" t="inlineStr">
        <is>
          <t>2430012050600357</t>
        </is>
      </c>
      <c r="H31" s="347" t="inlineStr">
        <is>
          <t>20120831</t>
        </is>
      </c>
      <c r="I31" s="349" t="inlineStr">
        <is>
          <t>盤點入庫</t>
        </is>
      </c>
      <c r="J31" s="350">
        <f>VLOOKUP(B31,'[5]0919門市清單主檔'!B:V,21,FALSE)</f>
        <v/>
      </c>
      <c r="K31" s="351" t="inlineStr">
        <is>
          <t>Y</t>
        </is>
      </c>
      <c r="L31" s="347" t="inlineStr"/>
      <c r="M31" s="350" t="n"/>
    </row>
    <row r="32" ht="22.95" customHeight="1" s="140">
      <c r="A32" s="347" t="inlineStr">
        <is>
          <t>H815500290</t>
        </is>
      </c>
      <c r="B32" s="347" t="n">
        <v>4083</v>
      </c>
      <c r="C32" s="348" t="inlineStr">
        <is>
          <t>三重中央南</t>
        </is>
      </c>
      <c r="D32" s="348">
        <f>C32&amp;E32</f>
        <v/>
      </c>
      <c r="E32" s="347" t="n">
        <v>2</v>
      </c>
      <c r="F32" s="347" t="inlineStr">
        <is>
          <t>8155000290</t>
        </is>
      </c>
      <c r="G32" s="348" t="inlineStr">
        <is>
          <t>2430012050600378</t>
        </is>
      </c>
      <c r="H32" s="347" t="inlineStr">
        <is>
          <t>20120831</t>
        </is>
      </c>
      <c r="I32" s="349" t="inlineStr">
        <is>
          <t>盤點入庫</t>
        </is>
      </c>
      <c r="J32" s="350">
        <f>VLOOKUP(B32,'[5]0919門市清單主檔'!B:V,21,FALSE)</f>
        <v/>
      </c>
      <c r="K32" s="351" t="inlineStr">
        <is>
          <t>Y</t>
        </is>
      </c>
      <c r="L32" s="347" t="inlineStr"/>
      <c r="M32" s="350" t="n"/>
    </row>
    <row r="33" ht="22.95" customHeight="1" s="140">
      <c r="A33" s="347" t="inlineStr">
        <is>
          <t>H815501395</t>
        </is>
      </c>
      <c r="B33" s="347" t="n">
        <v>2014</v>
      </c>
      <c r="C33" s="348" t="inlineStr">
        <is>
          <t>三重中陽二店</t>
        </is>
      </c>
      <c r="D33" s="348">
        <f>C33&amp;E33</f>
        <v/>
      </c>
      <c r="E33" s="347" t="n">
        <v>1</v>
      </c>
      <c r="F33" s="347" t="inlineStr">
        <is>
          <t>8155001395</t>
        </is>
      </c>
      <c r="G33" s="348" t="inlineStr">
        <is>
          <t>2430012080600018</t>
        </is>
      </c>
      <c r="H33" s="347" t="inlineStr">
        <is>
          <t>20121031</t>
        </is>
      </c>
      <c r="I33" s="349" t="inlineStr">
        <is>
          <t>故障更換</t>
        </is>
      </c>
      <c r="J33" s="350">
        <f>VLOOKUP(B33,'[5]0919門市清單主檔'!B:V,21,FALSE)</f>
        <v/>
      </c>
      <c r="K33" s="351" t="inlineStr">
        <is>
          <t>Y</t>
        </is>
      </c>
      <c r="L33" s="347" t="inlineStr"/>
      <c r="M33" s="350" t="n"/>
    </row>
    <row r="34" ht="22.95" customHeight="1" s="140">
      <c r="A34" s="347" t="inlineStr">
        <is>
          <t>H815501560</t>
        </is>
      </c>
      <c r="B34" s="347" t="n">
        <v>2014</v>
      </c>
      <c r="C34" s="348" t="inlineStr">
        <is>
          <t>三重中陽二店</t>
        </is>
      </c>
      <c r="D34" s="348">
        <f>C34&amp;E34</f>
        <v/>
      </c>
      <c r="E34" s="347" t="n">
        <v>2</v>
      </c>
      <c r="F34" s="347" t="inlineStr">
        <is>
          <t>8155001560</t>
        </is>
      </c>
      <c r="G34" s="348" t="inlineStr">
        <is>
          <t>2430012050600613</t>
        </is>
      </c>
      <c r="H34" s="347" t="inlineStr">
        <is>
          <t>20121031</t>
        </is>
      </c>
      <c r="I34" s="349" t="inlineStr">
        <is>
          <t>新裝潢</t>
        </is>
      </c>
      <c r="J34" s="350">
        <f>VLOOKUP(B34,'[5]0919門市清單主檔'!B:V,21,FALSE)</f>
        <v/>
      </c>
      <c r="K34" s="351" t="inlineStr">
        <is>
          <t>Y</t>
        </is>
      </c>
      <c r="L34" s="347" t="inlineStr"/>
      <c r="M34" s="350" t="n"/>
    </row>
    <row r="35" ht="22.95" customHeight="1" s="140">
      <c r="A35" s="347" t="inlineStr">
        <is>
          <t>H815502430</t>
        </is>
      </c>
      <c r="B35" s="347" t="inlineStr">
        <is>
          <t>D087</t>
        </is>
      </c>
      <c r="C35" s="348" t="inlineStr">
        <is>
          <t>三重中興北</t>
        </is>
      </c>
      <c r="D35" s="348">
        <f>C35&amp;E35</f>
        <v/>
      </c>
      <c r="E35" s="347" t="n">
        <v>2</v>
      </c>
      <c r="F35" s="347" t="inlineStr">
        <is>
          <t>8155002430</t>
        </is>
      </c>
      <c r="G35" s="348" t="inlineStr">
        <is>
          <t>2430012050600781</t>
        </is>
      </c>
      <c r="H35" s="347" t="inlineStr">
        <is>
          <t>20121130</t>
        </is>
      </c>
      <c r="I35" s="349" t="inlineStr">
        <is>
          <t>盤點入庫</t>
        </is>
      </c>
      <c r="J35" s="350">
        <f>VLOOKUP(B35,'[5]0919門市清單主檔'!B:V,21,FALSE)</f>
        <v/>
      </c>
      <c r="K35" s="351" t="inlineStr">
        <is>
          <t>Y</t>
        </is>
      </c>
      <c r="L35" s="347" t="inlineStr"/>
      <c r="M35" s="350" t="n"/>
    </row>
    <row r="36" ht="22.95" customHeight="1" s="140">
      <c r="A36" s="347" t="inlineStr">
        <is>
          <t>H815502435</t>
        </is>
      </c>
      <c r="B36" s="347" t="inlineStr">
        <is>
          <t>D138</t>
        </is>
      </c>
      <c r="C36" s="348" t="inlineStr">
        <is>
          <t>三重中興北二</t>
        </is>
      </c>
      <c r="D36" s="348">
        <f>C36&amp;E36</f>
        <v/>
      </c>
      <c r="E36" s="347" t="n">
        <v>1</v>
      </c>
      <c r="F36" s="347" t="inlineStr">
        <is>
          <t>8155002435</t>
        </is>
      </c>
      <c r="G36" s="348" t="inlineStr">
        <is>
          <t>2430012080600004</t>
        </is>
      </c>
      <c r="H36" s="347" t="inlineStr">
        <is>
          <t>20121130</t>
        </is>
      </c>
      <c r="I36" s="349" t="inlineStr">
        <is>
          <t>新裝潢</t>
        </is>
      </c>
      <c r="J36" s="350">
        <f>VLOOKUP(B36,'[5]0919門市清單主檔'!B:V,21,FALSE)</f>
        <v/>
      </c>
      <c r="K36" s="351" t="inlineStr">
        <is>
          <t>Y</t>
        </is>
      </c>
      <c r="L36" s="347" t="inlineStr"/>
      <c r="M36" s="350" t="n"/>
    </row>
    <row r="37" ht="22.95" customHeight="1" s="140">
      <c r="A37" s="347" t="inlineStr">
        <is>
          <t>H815502436</t>
        </is>
      </c>
      <c r="B37" s="347" t="inlineStr">
        <is>
          <t>D138</t>
        </is>
      </c>
      <c r="C37" s="348" t="inlineStr">
        <is>
          <t>三重中興北二</t>
        </is>
      </c>
      <c r="D37" s="348">
        <f>C37&amp;E37</f>
        <v/>
      </c>
      <c r="E37" s="347" t="n">
        <v>2</v>
      </c>
      <c r="F37" s="347" t="inlineStr">
        <is>
          <t>8155002436</t>
        </is>
      </c>
      <c r="G37" s="348" t="inlineStr">
        <is>
          <t>2430012050600701</t>
        </is>
      </c>
      <c r="H37" s="347" t="inlineStr">
        <is>
          <t>20121130</t>
        </is>
      </c>
      <c r="I37" s="349" t="inlineStr">
        <is>
          <t>新裝潢</t>
        </is>
      </c>
      <c r="J37" s="350">
        <f>VLOOKUP(B37,'[5]0919門市清單主檔'!B:V,21,FALSE)</f>
        <v/>
      </c>
      <c r="K37" s="351" t="inlineStr">
        <is>
          <t>Y</t>
        </is>
      </c>
      <c r="L37" s="347" t="inlineStr"/>
      <c r="M37" s="350" t="n"/>
    </row>
    <row r="38" ht="22.95" customHeight="1" s="140">
      <c r="A38" s="347" t="inlineStr">
        <is>
          <t>H815501850</t>
        </is>
      </c>
      <c r="B38" s="347" t="n">
        <v>2759</v>
      </c>
      <c r="C38" s="348" t="inlineStr">
        <is>
          <t>三重仁化店</t>
        </is>
      </c>
      <c r="D38" s="348">
        <f>C38&amp;E38</f>
        <v/>
      </c>
      <c r="E38" s="347" t="n">
        <v>1</v>
      </c>
      <c r="F38" s="347" t="inlineStr">
        <is>
          <t>8155001850</t>
        </is>
      </c>
      <c r="G38" s="348" t="inlineStr">
        <is>
          <t>2430012050600064</t>
        </is>
      </c>
      <c r="H38" s="347" t="inlineStr">
        <is>
          <t>20121130</t>
        </is>
      </c>
      <c r="I38" s="349" t="inlineStr">
        <is>
          <t>盤點入庫</t>
        </is>
      </c>
      <c r="J38" s="350">
        <f>VLOOKUP(B38,'[5]0919門市清單主檔'!B:V,21,FALSE)</f>
        <v/>
      </c>
      <c r="K38" s="351" t="inlineStr">
        <is>
          <t>Y</t>
        </is>
      </c>
      <c r="L38" s="347" t="inlineStr"/>
      <c r="M38" s="350" t="n"/>
    </row>
    <row r="39" ht="22.95" customHeight="1" s="140">
      <c r="A39" s="347" t="inlineStr">
        <is>
          <t>H815501851</t>
        </is>
      </c>
      <c r="B39" s="347" t="n">
        <v>2759</v>
      </c>
      <c r="C39" s="348" t="inlineStr">
        <is>
          <t>三重仁化店</t>
        </is>
      </c>
      <c r="D39" s="348">
        <f>C39&amp;E39</f>
        <v/>
      </c>
      <c r="E39" s="347" t="n">
        <v>2</v>
      </c>
      <c r="F39" s="347" t="inlineStr">
        <is>
          <t>8155001851</t>
        </is>
      </c>
      <c r="G39" s="348" t="inlineStr">
        <is>
          <t>2430012050600774</t>
        </is>
      </c>
      <c r="H39" s="347" t="inlineStr">
        <is>
          <t>20121130</t>
        </is>
      </c>
      <c r="I39" s="349" t="inlineStr">
        <is>
          <t>盤點入庫</t>
        </is>
      </c>
      <c r="J39" s="350">
        <f>VLOOKUP(B39,'[5]0919門市清單主檔'!B:V,21,FALSE)</f>
        <v/>
      </c>
      <c r="K39" s="351" t="inlineStr">
        <is>
          <t>Y</t>
        </is>
      </c>
      <c r="L39" s="347" t="inlineStr"/>
      <c r="M39" s="350" t="n"/>
    </row>
    <row r="40" ht="22.95" customHeight="1" s="140">
      <c r="A40" s="347" t="inlineStr">
        <is>
          <t>H815501377</t>
        </is>
      </c>
      <c r="B40" s="347" t="n">
        <v>4397</v>
      </c>
      <c r="C40" s="348" t="inlineStr">
        <is>
          <t>三重仁旺店</t>
        </is>
      </c>
      <c r="D40" s="348">
        <f>C40&amp;E40</f>
        <v/>
      </c>
      <c r="E40" s="347" t="n">
        <v>1</v>
      </c>
      <c r="F40" s="347" t="inlineStr">
        <is>
          <t>8155001377</t>
        </is>
      </c>
      <c r="G40" s="348" t="inlineStr">
        <is>
          <t>2430012080600026</t>
        </is>
      </c>
      <c r="H40" s="347" t="inlineStr">
        <is>
          <t>20121031</t>
        </is>
      </c>
      <c r="I40" s="349" t="inlineStr">
        <is>
          <t>盤點入庫</t>
        </is>
      </c>
      <c r="J40" s="350">
        <f>VLOOKUP(B40,'[5]0919門市清單主檔'!B:V,21,FALSE)</f>
        <v/>
      </c>
      <c r="K40" s="351" t="inlineStr">
        <is>
          <t>Y</t>
        </is>
      </c>
      <c r="L40" s="347" t="inlineStr"/>
      <c r="M40" s="350" t="n"/>
    </row>
    <row r="41" ht="22.95" customHeight="1" s="140">
      <c r="A41" s="347" t="inlineStr">
        <is>
          <t>H815501378</t>
        </is>
      </c>
      <c r="B41" s="347" t="n">
        <v>4397</v>
      </c>
      <c r="C41" s="348" t="inlineStr">
        <is>
          <t>三重仁旺店</t>
        </is>
      </c>
      <c r="D41" s="348">
        <f>C41&amp;E41</f>
        <v/>
      </c>
      <c r="E41" s="347" t="n">
        <v>2</v>
      </c>
      <c r="F41" s="347" t="inlineStr">
        <is>
          <t>8155001378</t>
        </is>
      </c>
      <c r="G41" s="348" t="inlineStr">
        <is>
          <t>2430012050600761</t>
        </is>
      </c>
      <c r="H41" s="347" t="inlineStr">
        <is>
          <t>20121031</t>
        </is>
      </c>
      <c r="I41" s="349" t="inlineStr">
        <is>
          <t>盤點入庫</t>
        </is>
      </c>
      <c r="J41" s="350">
        <f>VLOOKUP(B41,'[5]0919門市清單主檔'!B:V,21,FALSE)</f>
        <v/>
      </c>
      <c r="K41" s="351" t="inlineStr">
        <is>
          <t>Y</t>
        </is>
      </c>
      <c r="L41" s="347" t="inlineStr"/>
      <c r="M41" s="350" t="n"/>
    </row>
    <row r="42" ht="22.95" customHeight="1" s="140">
      <c r="A42" s="347" t="inlineStr">
        <is>
          <t>H815502443</t>
        </is>
      </c>
      <c r="B42" s="347" t="n">
        <v>4098</v>
      </c>
      <c r="C42" s="348" t="inlineStr">
        <is>
          <t>三重仁美店</t>
        </is>
      </c>
      <c r="D42" s="348">
        <f>C42&amp;E42</f>
        <v/>
      </c>
      <c r="E42" s="347" t="n">
        <v>1</v>
      </c>
      <c r="F42" s="347" t="inlineStr">
        <is>
          <t>8155002443</t>
        </is>
      </c>
      <c r="G42" s="348" t="inlineStr">
        <is>
          <t>2430012070410492</t>
        </is>
      </c>
      <c r="H42" s="347" t="inlineStr">
        <is>
          <t>20121130</t>
        </is>
      </c>
      <c r="I42" s="349" t="inlineStr">
        <is>
          <t>盤點入庫</t>
        </is>
      </c>
      <c r="J42" s="350">
        <f>VLOOKUP(B42,'[5]0919門市清單主檔'!B:V,21,FALSE)</f>
        <v/>
      </c>
      <c r="K42" s="351" t="inlineStr">
        <is>
          <t>Y</t>
        </is>
      </c>
      <c r="L42" s="347" t="inlineStr"/>
      <c r="M42" s="350" t="n"/>
    </row>
    <row r="43" ht="22.95" customHeight="1" s="140">
      <c r="A43" s="347" t="inlineStr">
        <is>
          <t>H815502405</t>
        </is>
      </c>
      <c r="B43" s="347" t="n">
        <v>4241</v>
      </c>
      <c r="C43" s="348" t="inlineStr">
        <is>
          <t>三重仁義店</t>
        </is>
      </c>
      <c r="D43" s="348">
        <f>C43&amp;E43</f>
        <v/>
      </c>
      <c r="E43" s="347" t="n">
        <v>1</v>
      </c>
      <c r="F43" s="347" t="inlineStr">
        <is>
          <t>8155002405</t>
        </is>
      </c>
      <c r="G43" s="348" t="inlineStr">
        <is>
          <t>2430012070410421</t>
        </is>
      </c>
      <c r="H43" s="347" t="inlineStr">
        <is>
          <t>20121130</t>
        </is>
      </c>
      <c r="I43" s="349" t="inlineStr">
        <is>
          <t>盤點入庫</t>
        </is>
      </c>
      <c r="J43" s="350">
        <f>VLOOKUP(B43,'[5]0919門市清單主檔'!B:V,21,FALSE)</f>
        <v/>
      </c>
      <c r="K43" s="351" t="inlineStr">
        <is>
          <t>Y</t>
        </is>
      </c>
      <c r="L43" s="347" t="inlineStr"/>
      <c r="M43" s="350" t="n"/>
    </row>
    <row r="44" ht="22.95" customHeight="1" s="140">
      <c r="A44" s="347" t="inlineStr">
        <is>
          <t>H815502406</t>
        </is>
      </c>
      <c r="B44" s="347" t="n">
        <v>4241</v>
      </c>
      <c r="C44" s="348" t="inlineStr">
        <is>
          <t>三重仁義店</t>
        </is>
      </c>
      <c r="D44" s="348">
        <f>C44&amp;E44</f>
        <v/>
      </c>
      <c r="E44" s="347" t="n">
        <v>2</v>
      </c>
      <c r="F44" s="347" t="inlineStr">
        <is>
          <t>8155002406</t>
        </is>
      </c>
      <c r="G44" s="348" t="inlineStr">
        <is>
          <t>2430012080600139</t>
        </is>
      </c>
      <c r="H44" s="347" t="inlineStr">
        <is>
          <t>20121130</t>
        </is>
      </c>
      <c r="I44" s="349" t="inlineStr">
        <is>
          <t>盤點入庫</t>
        </is>
      </c>
      <c r="J44" s="350">
        <f>VLOOKUP(B44,'[5]0919門市清單主檔'!B:V,21,FALSE)</f>
        <v/>
      </c>
      <c r="K44" s="351" t="inlineStr">
        <is>
          <t>Y</t>
        </is>
      </c>
      <c r="L44" s="347" t="inlineStr"/>
      <c r="M44" s="350" t="n"/>
    </row>
    <row r="45" ht="22.95" customHeight="1" s="140">
      <c r="A45" s="347" t="inlineStr">
        <is>
          <t>H815500035</t>
        </is>
      </c>
      <c r="B45" s="347" t="n">
        <v>4184</v>
      </c>
      <c r="C45" s="348" t="inlineStr">
        <is>
          <t>三重今大店</t>
        </is>
      </c>
      <c r="D45" s="348">
        <f>C45&amp;E45</f>
        <v/>
      </c>
      <c r="E45" s="347" t="n">
        <v>1</v>
      </c>
      <c r="F45" s="347" t="inlineStr">
        <is>
          <t>8155000035</t>
        </is>
      </c>
      <c r="G45" s="348" t="inlineStr">
        <is>
          <t>2430012050600642</t>
        </is>
      </c>
      <c r="H45" s="347" t="inlineStr">
        <is>
          <t>20120831</t>
        </is>
      </c>
      <c r="I45" s="349" t="inlineStr">
        <is>
          <t>新裝潢</t>
        </is>
      </c>
      <c r="J45" s="350">
        <f>VLOOKUP(B45,'[5]0919門市清單主檔'!B:V,21,FALSE)</f>
        <v/>
      </c>
      <c r="K45" s="351" t="inlineStr">
        <is>
          <t>Y</t>
        </is>
      </c>
      <c r="L45" s="347" t="inlineStr"/>
      <c r="M45" s="350" t="n"/>
    </row>
    <row r="46" ht="22.95" customHeight="1" s="140">
      <c r="A46" s="347" t="inlineStr">
        <is>
          <t>H815502162</t>
        </is>
      </c>
      <c r="B46" s="347" t="n">
        <v>4352</v>
      </c>
      <c r="C46" s="348" t="inlineStr">
        <is>
          <t>三重公園店</t>
        </is>
      </c>
      <c r="D46" s="348">
        <f>C46&amp;E46</f>
        <v/>
      </c>
      <c r="E46" s="347" t="n">
        <v>1</v>
      </c>
      <c r="F46" s="347" t="inlineStr">
        <is>
          <t>8155002162</t>
        </is>
      </c>
      <c r="G46" s="348" t="inlineStr">
        <is>
          <t>2430012080600458</t>
        </is>
      </c>
      <c r="H46" s="347" t="inlineStr">
        <is>
          <t>20121130</t>
        </is>
      </c>
      <c r="I46" s="349" t="inlineStr">
        <is>
          <t>盤點入庫</t>
        </is>
      </c>
      <c r="J46" s="350">
        <f>VLOOKUP(B46,'[5]0919門市清單主檔'!B:V,21,FALSE)</f>
        <v/>
      </c>
      <c r="K46" s="351" t="inlineStr">
        <is>
          <t>Y</t>
        </is>
      </c>
      <c r="L46" s="347" t="inlineStr"/>
      <c r="M46" s="350" t="n"/>
    </row>
    <row r="47" ht="22.95" customHeight="1" s="140">
      <c r="A47" s="347" t="inlineStr">
        <is>
          <t>H815502163</t>
        </is>
      </c>
      <c r="B47" s="347" t="n">
        <v>4352</v>
      </c>
      <c r="C47" s="348" t="inlineStr">
        <is>
          <t>三重公園店</t>
        </is>
      </c>
      <c r="D47" s="348">
        <f>C47&amp;E47</f>
        <v/>
      </c>
      <c r="E47" s="347" t="n">
        <v>2</v>
      </c>
      <c r="F47" s="347" t="inlineStr">
        <is>
          <t>8155002163</t>
        </is>
      </c>
      <c r="G47" s="348" t="inlineStr">
        <is>
          <t>2430012080600395</t>
        </is>
      </c>
      <c r="H47" s="347" t="inlineStr">
        <is>
          <t>20121130</t>
        </is>
      </c>
      <c r="I47" s="349" t="inlineStr">
        <is>
          <t>盤點入庫</t>
        </is>
      </c>
      <c r="J47" s="350">
        <f>VLOOKUP(B47,'[5]0919門市清單主檔'!B:V,21,FALSE)</f>
        <v/>
      </c>
      <c r="K47" s="351" t="inlineStr">
        <is>
          <t>Y</t>
        </is>
      </c>
      <c r="L47" s="347" t="inlineStr"/>
      <c r="M47" s="350" t="n"/>
    </row>
    <row r="48" ht="22.95" customHeight="1" s="140">
      <c r="A48" s="347" t="inlineStr">
        <is>
          <t>H815500334</t>
        </is>
      </c>
      <c r="B48" s="347" t="n">
        <v>4968</v>
      </c>
      <c r="C48" s="348" t="inlineStr">
        <is>
          <t>三重太璞宮</t>
        </is>
      </c>
      <c r="D48" s="348">
        <f>C48&amp;E48</f>
        <v/>
      </c>
      <c r="E48" s="347" t="n">
        <v>1</v>
      </c>
      <c r="F48" s="347" t="inlineStr">
        <is>
          <t>8155000334</t>
        </is>
      </c>
      <c r="G48" s="348" t="inlineStr">
        <is>
          <t>2430118110600090</t>
        </is>
      </c>
      <c r="H48" s="347" t="inlineStr">
        <is>
          <t>20120831</t>
        </is>
      </c>
      <c r="I48" s="349" t="inlineStr">
        <is>
          <t>新開店裝機</t>
        </is>
      </c>
      <c r="J48" s="350">
        <f>VLOOKUP(B48,'[5]0919門市清單主檔'!B:V,21,FALSE)</f>
        <v/>
      </c>
      <c r="K48" s="351" t="inlineStr">
        <is>
          <t>Y</t>
        </is>
      </c>
      <c r="L48" s="347" t="inlineStr"/>
      <c r="M48" s="350" t="n"/>
    </row>
    <row r="49" ht="22.95" customHeight="1" s="140">
      <c r="A49" s="347" t="inlineStr">
        <is>
          <t>H815500774</t>
        </is>
      </c>
      <c r="B49" s="347" t="n">
        <v>4312</v>
      </c>
      <c r="C49" s="348" t="inlineStr">
        <is>
          <t>三重文化北</t>
        </is>
      </c>
      <c r="D49" s="348">
        <f>C49&amp;E49</f>
        <v/>
      </c>
      <c r="E49" s="347" t="n">
        <v>1</v>
      </c>
      <c r="F49" s="347" t="inlineStr">
        <is>
          <t>8155000774</t>
        </is>
      </c>
      <c r="G49" s="348" t="inlineStr">
        <is>
          <t>2430012070410792</t>
        </is>
      </c>
      <c r="H49" s="347" t="inlineStr">
        <is>
          <t>20120831</t>
        </is>
      </c>
      <c r="I49" s="349" t="inlineStr">
        <is>
          <t>盤點入庫</t>
        </is>
      </c>
      <c r="J49" s="350">
        <f>VLOOKUP(B49,'[5]0919門市清單主檔'!B:V,21,FALSE)</f>
        <v/>
      </c>
      <c r="K49" s="351" t="inlineStr">
        <is>
          <t>Y</t>
        </is>
      </c>
      <c r="L49" s="347" t="inlineStr"/>
      <c r="M49" s="350" t="n"/>
    </row>
    <row r="50" ht="22.95" customHeight="1" s="140">
      <c r="A50" s="347" t="inlineStr">
        <is>
          <t>H815500775</t>
        </is>
      </c>
      <c r="B50" s="347" t="n">
        <v>4312</v>
      </c>
      <c r="C50" s="348" t="inlineStr">
        <is>
          <t>三重文化北</t>
        </is>
      </c>
      <c r="D50" s="348">
        <f>C50&amp;E50</f>
        <v/>
      </c>
      <c r="E50" s="347" t="n">
        <v>2</v>
      </c>
      <c r="F50" s="347" t="inlineStr">
        <is>
          <t>8155000775</t>
        </is>
      </c>
      <c r="G50" s="348" t="inlineStr">
        <is>
          <t>2430012070410157</t>
        </is>
      </c>
      <c r="H50" s="347" t="inlineStr">
        <is>
          <t>20120831</t>
        </is>
      </c>
      <c r="I50" s="349" t="inlineStr">
        <is>
          <t>盤點入庫</t>
        </is>
      </c>
      <c r="J50" s="350">
        <f>VLOOKUP(B50,'[5]0919門市清單主檔'!B:V,21,FALSE)</f>
        <v/>
      </c>
      <c r="K50" s="351" t="inlineStr">
        <is>
          <t>Y</t>
        </is>
      </c>
      <c r="L50" s="347" t="inlineStr"/>
      <c r="M50" s="350" t="n"/>
    </row>
    <row r="51" ht="22.95" customHeight="1" s="140">
      <c r="A51" s="347" t="inlineStr">
        <is>
          <t>H815501183</t>
        </is>
      </c>
      <c r="B51" s="347" t="inlineStr">
        <is>
          <t>D028</t>
        </is>
      </c>
      <c r="C51" s="348" t="inlineStr">
        <is>
          <t>三重正義北店</t>
        </is>
      </c>
      <c r="D51" s="348">
        <f>C51&amp;E51</f>
        <v/>
      </c>
      <c r="E51" s="347" t="n">
        <v>1</v>
      </c>
      <c r="F51" s="347" t="inlineStr">
        <is>
          <t>8155001183</t>
        </is>
      </c>
      <c r="G51" s="348" t="inlineStr">
        <is>
          <t>2430012050600829</t>
        </is>
      </c>
      <c r="H51" s="347" t="inlineStr">
        <is>
          <t>20121031</t>
        </is>
      </c>
      <c r="I51" s="349" t="inlineStr">
        <is>
          <t>故障更換</t>
        </is>
      </c>
      <c r="J51" s="350">
        <f>VLOOKUP(B51,'[5]0919門市清單主檔'!B:V,21,FALSE)</f>
        <v/>
      </c>
      <c r="K51" s="351" t="inlineStr">
        <is>
          <t>Y</t>
        </is>
      </c>
      <c r="L51" s="347" t="inlineStr"/>
      <c r="M51" s="350" t="n"/>
    </row>
    <row r="52" ht="22.95" customHeight="1" s="140">
      <c r="A52" s="347" t="inlineStr">
        <is>
          <t>H815501691</t>
        </is>
      </c>
      <c r="B52" s="347" t="n">
        <v>2349</v>
      </c>
      <c r="C52" s="348" t="inlineStr">
        <is>
          <t>三重永福店</t>
        </is>
      </c>
      <c r="D52" s="348">
        <f>C52&amp;E52</f>
        <v/>
      </c>
      <c r="E52" s="347" t="n">
        <v>1</v>
      </c>
      <c r="F52" s="347" t="inlineStr">
        <is>
          <t>8155001691</t>
        </is>
      </c>
      <c r="G52" s="348" t="inlineStr">
        <is>
          <t>2430012080600177</t>
        </is>
      </c>
      <c r="H52" s="347" t="inlineStr">
        <is>
          <t>20121031</t>
        </is>
      </c>
      <c r="I52" s="349" t="inlineStr">
        <is>
          <t>新裝潢</t>
        </is>
      </c>
      <c r="J52" s="350">
        <f>VLOOKUP(B52,'[5]0919門市清單主檔'!B:V,21,FALSE)</f>
        <v/>
      </c>
      <c r="K52" s="351" t="inlineStr">
        <is>
          <t>Y</t>
        </is>
      </c>
      <c r="L52" s="347" t="inlineStr"/>
      <c r="M52" s="350" t="n"/>
    </row>
    <row r="53" ht="22.95" customHeight="1" s="140">
      <c r="A53" s="347" t="inlineStr">
        <is>
          <t>H815501692</t>
        </is>
      </c>
      <c r="B53" s="347" t="n">
        <v>2349</v>
      </c>
      <c r="C53" s="348" t="inlineStr">
        <is>
          <t>三重永福店</t>
        </is>
      </c>
      <c r="D53" s="348">
        <f>C53&amp;E53</f>
        <v/>
      </c>
      <c r="E53" s="347" t="n">
        <v>2</v>
      </c>
      <c r="F53" s="347" t="inlineStr">
        <is>
          <t>8155001692</t>
        </is>
      </c>
      <c r="G53" s="348" t="inlineStr">
        <is>
          <t>2430012080600116</t>
        </is>
      </c>
      <c r="H53" s="347" t="inlineStr">
        <is>
          <t>20121031</t>
        </is>
      </c>
      <c r="I53" s="349" t="inlineStr">
        <is>
          <t>新裝潢</t>
        </is>
      </c>
      <c r="J53" s="350">
        <f>VLOOKUP(B53,'[5]0919門市清單主檔'!B:V,21,FALSE)</f>
        <v/>
      </c>
      <c r="K53" s="351" t="inlineStr">
        <is>
          <t>Y</t>
        </is>
      </c>
      <c r="L53" s="347" t="inlineStr"/>
      <c r="M53" s="350" t="n"/>
    </row>
    <row r="54" ht="22.95" customHeight="1" s="140">
      <c r="A54" s="347" t="inlineStr">
        <is>
          <t>H815502176</t>
        </is>
      </c>
      <c r="B54" s="347" t="n">
        <v>3676</v>
      </c>
      <c r="C54" s="348" t="inlineStr">
        <is>
          <t>三重田心店</t>
        </is>
      </c>
      <c r="D54" s="348">
        <f>C54&amp;E54</f>
        <v/>
      </c>
      <c r="E54" s="347" t="n">
        <v>1</v>
      </c>
      <c r="F54" s="347" t="inlineStr">
        <is>
          <t>8155002176</t>
        </is>
      </c>
      <c r="G54" s="352" t="inlineStr">
        <is>
          <t>0000063411</t>
        </is>
      </c>
      <c r="H54" s="347" t="inlineStr">
        <is>
          <t>20121130</t>
        </is>
      </c>
      <c r="I54" s="349" t="inlineStr">
        <is>
          <t>盤點入庫</t>
        </is>
      </c>
      <c r="J54" s="350">
        <f>VLOOKUP(B54,'[5]0919門市清單主檔'!B:V,21,FALSE)</f>
        <v/>
      </c>
      <c r="K54" s="351" t="inlineStr">
        <is>
          <t>Y</t>
        </is>
      </c>
      <c r="L54" s="347" t="inlineStr"/>
      <c r="M54" s="350" t="n"/>
    </row>
    <row r="55" ht="22.95" customHeight="1" s="140">
      <c r="A55" s="347" t="inlineStr">
        <is>
          <t>H815502693</t>
        </is>
      </c>
      <c r="B55" s="347" t="n">
        <v>3676</v>
      </c>
      <c r="C55" s="348" t="inlineStr">
        <is>
          <t>三重田心店</t>
        </is>
      </c>
      <c r="D55" s="348">
        <f>C55&amp;E55</f>
        <v/>
      </c>
      <c r="E55" s="347" t="n">
        <v>2</v>
      </c>
      <c r="F55" s="347" t="inlineStr">
        <is>
          <t>8155002693</t>
        </is>
      </c>
      <c r="G55" s="348" t="inlineStr">
        <is>
          <t>2430012050600680</t>
        </is>
      </c>
      <c r="H55" s="347" t="inlineStr">
        <is>
          <t>20121130</t>
        </is>
      </c>
      <c r="I55" s="349" t="inlineStr">
        <is>
          <t>故障更換</t>
        </is>
      </c>
      <c r="J55" s="350">
        <f>VLOOKUP(B55,'[5]0919門市清單主檔'!B:V,21,FALSE)</f>
        <v/>
      </c>
      <c r="K55" s="351" t="inlineStr">
        <is>
          <t>Y</t>
        </is>
      </c>
      <c r="L55" s="347" t="inlineStr"/>
      <c r="M55" s="350" t="n"/>
    </row>
    <row r="56" ht="22.95" customHeight="1" s="140">
      <c r="A56" s="347" t="inlineStr">
        <is>
          <t>H815502529</t>
        </is>
      </c>
      <c r="B56" s="347" t="n">
        <v>4539</v>
      </c>
      <c r="C56" s="348" t="inlineStr">
        <is>
          <t>三重自信店</t>
        </is>
      </c>
      <c r="D56" s="348">
        <f>C56&amp;E56</f>
        <v/>
      </c>
      <c r="E56" s="347" t="n">
        <v>1</v>
      </c>
      <c r="F56" s="347" t="inlineStr">
        <is>
          <t>8155002529</t>
        </is>
      </c>
      <c r="G56" s="348" t="inlineStr">
        <is>
          <t>24300120506007070</t>
        </is>
      </c>
      <c r="H56" s="347" t="inlineStr">
        <is>
          <t>20121130</t>
        </is>
      </c>
      <c r="I56" s="349" t="inlineStr">
        <is>
          <t>盤點入庫</t>
        </is>
      </c>
      <c r="J56" s="350">
        <f>VLOOKUP(B56,'[5]0919門市清單主檔'!B:V,21,FALSE)</f>
        <v/>
      </c>
      <c r="K56" s="351" t="inlineStr">
        <is>
          <t>Y</t>
        </is>
      </c>
      <c r="L56" s="347" t="inlineStr"/>
      <c r="M56" s="350" t="n"/>
    </row>
    <row r="57" ht="22.95" customHeight="1" s="140">
      <c r="A57" s="347" t="inlineStr">
        <is>
          <t>H815502530</t>
        </is>
      </c>
      <c r="B57" s="347" t="n">
        <v>4539</v>
      </c>
      <c r="C57" s="348" t="inlineStr">
        <is>
          <t>三重自信店</t>
        </is>
      </c>
      <c r="D57" s="348">
        <f>C57&amp;E57</f>
        <v/>
      </c>
      <c r="E57" s="347" t="n">
        <v>2</v>
      </c>
      <c r="F57" s="347" t="inlineStr">
        <is>
          <t>8155002530</t>
        </is>
      </c>
      <c r="G57" s="348" t="inlineStr">
        <is>
          <t>24300120506004430</t>
        </is>
      </c>
      <c r="H57" s="347" t="inlineStr">
        <is>
          <t>20121130</t>
        </is>
      </c>
      <c r="I57" s="349" t="inlineStr">
        <is>
          <t>盤點入庫</t>
        </is>
      </c>
      <c r="J57" s="350">
        <f>VLOOKUP(B57,'[5]0919門市清單主檔'!B:V,21,FALSE)</f>
        <v/>
      </c>
      <c r="K57" s="351" t="inlineStr">
        <is>
          <t>Y</t>
        </is>
      </c>
      <c r="L57" s="347" t="inlineStr"/>
      <c r="M57" s="350" t="n"/>
    </row>
    <row r="58" ht="22.95" customHeight="1" s="140">
      <c r="A58" s="347" t="inlineStr">
        <is>
          <t>H815502156</t>
        </is>
      </c>
      <c r="B58" s="347" t="n">
        <v>3623</v>
      </c>
      <c r="C58" s="348" t="inlineStr">
        <is>
          <t>三重自強店</t>
        </is>
      </c>
      <c r="D58" s="348">
        <f>C58&amp;E58</f>
        <v/>
      </c>
      <c r="E58" s="347" t="n">
        <v>1</v>
      </c>
      <c r="F58" s="347" t="inlineStr">
        <is>
          <t>8155002156</t>
        </is>
      </c>
      <c r="G58" s="348" t="inlineStr">
        <is>
          <t>2430012070410533</t>
        </is>
      </c>
      <c r="H58" s="347" t="inlineStr">
        <is>
          <t>20121130</t>
        </is>
      </c>
      <c r="I58" s="349" t="inlineStr">
        <is>
          <t>盤點入庫</t>
        </is>
      </c>
      <c r="J58" s="350">
        <f>VLOOKUP(B58,'[5]0919門市清單主檔'!B:V,21,FALSE)</f>
        <v/>
      </c>
      <c r="K58" s="351" t="inlineStr">
        <is>
          <t>Y</t>
        </is>
      </c>
      <c r="L58" s="347" t="inlineStr"/>
      <c r="M58" s="350" t="n"/>
    </row>
    <row r="59" ht="22.95" customHeight="1" s="140">
      <c r="A59" s="347" t="inlineStr">
        <is>
          <t>H815502157</t>
        </is>
      </c>
      <c r="B59" s="347" t="n">
        <v>3623</v>
      </c>
      <c r="C59" s="348" t="inlineStr">
        <is>
          <t>三重自強店</t>
        </is>
      </c>
      <c r="D59" s="348">
        <f>C59&amp;E59</f>
        <v/>
      </c>
      <c r="E59" s="347" t="n">
        <v>2</v>
      </c>
      <c r="F59" s="347" t="inlineStr">
        <is>
          <t>8155002157</t>
        </is>
      </c>
      <c r="G59" s="348" t="inlineStr">
        <is>
          <t>2430012050600117</t>
        </is>
      </c>
      <c r="H59" s="347" t="inlineStr">
        <is>
          <t>20121130</t>
        </is>
      </c>
      <c r="I59" s="349" t="inlineStr">
        <is>
          <t>盤點入庫</t>
        </is>
      </c>
      <c r="J59" s="350">
        <f>VLOOKUP(B59,'[5]0919門市清單主檔'!B:V,21,FALSE)</f>
        <v/>
      </c>
      <c r="K59" s="351" t="inlineStr">
        <is>
          <t>Y</t>
        </is>
      </c>
      <c r="L59" s="347" t="inlineStr"/>
      <c r="M59" s="350" t="n"/>
    </row>
    <row r="60" ht="22.95" customHeight="1" s="140">
      <c r="A60" s="347" t="inlineStr">
        <is>
          <t>H815502442</t>
        </is>
      </c>
      <c r="B60" s="347" t="inlineStr">
        <is>
          <t>D195</t>
        </is>
      </c>
      <c r="C60" s="348" t="inlineStr">
        <is>
          <t>三重車路頭</t>
        </is>
      </c>
      <c r="D60" s="348">
        <f>C60&amp;E60</f>
        <v/>
      </c>
      <c r="E60" s="347" t="n">
        <v>1</v>
      </c>
      <c r="F60" s="347" t="inlineStr">
        <is>
          <t>8155002442</t>
        </is>
      </c>
      <c r="G60" s="348" t="inlineStr">
        <is>
          <t>2430012070410420</t>
        </is>
      </c>
      <c r="H60" s="347" t="inlineStr">
        <is>
          <t>20121130</t>
        </is>
      </c>
      <c r="I60" s="349" t="inlineStr">
        <is>
          <t>盤點入庫</t>
        </is>
      </c>
      <c r="J60" s="350">
        <f>VLOOKUP(B60,'[5]0919門市清單主檔'!B:V,21,FALSE)</f>
        <v/>
      </c>
      <c r="K60" s="351" t="inlineStr">
        <is>
          <t>Y</t>
        </is>
      </c>
      <c r="L60" s="347" t="inlineStr"/>
      <c r="M60" s="350" t="n"/>
    </row>
    <row r="61" ht="22.95" customHeight="1" s="140">
      <c r="A61" s="347" t="inlineStr">
        <is>
          <t>H815502285</t>
        </is>
      </c>
      <c r="B61" s="347" t="n">
        <v>4977</v>
      </c>
      <c r="C61" s="348" t="inlineStr">
        <is>
          <t>三重初戀店</t>
        </is>
      </c>
      <c r="D61" s="348">
        <f>C61&amp;E61</f>
        <v/>
      </c>
      <c r="E61" s="347" t="n">
        <v>1</v>
      </c>
      <c r="F61" s="347" t="inlineStr">
        <is>
          <t>8155002285</t>
        </is>
      </c>
      <c r="G61" s="348" t="inlineStr">
        <is>
          <t>2430012070410440</t>
        </is>
      </c>
      <c r="H61" s="347" t="inlineStr">
        <is>
          <t>20121130</t>
        </is>
      </c>
      <c r="I61" s="349" t="inlineStr">
        <is>
          <t>盤點入庫</t>
        </is>
      </c>
      <c r="J61" s="350">
        <f>VLOOKUP(B61,'[5]0919門市清單主檔'!B:V,21,FALSE)</f>
        <v/>
      </c>
      <c r="K61" s="351" t="inlineStr">
        <is>
          <t>Y</t>
        </is>
      </c>
      <c r="L61" s="347" t="inlineStr"/>
      <c r="M61" s="350" t="n"/>
    </row>
    <row r="62" ht="22.95" customHeight="1" s="140">
      <c r="A62" s="347" t="inlineStr">
        <is>
          <t>H815502107</t>
        </is>
      </c>
      <c r="B62" s="347" t="n">
        <v>4977</v>
      </c>
      <c r="C62" s="348" t="inlineStr">
        <is>
          <t>三重初戀店</t>
        </is>
      </c>
      <c r="D62" s="348">
        <f>C62&amp;E62</f>
        <v/>
      </c>
      <c r="E62" s="347" t="n">
        <v>2</v>
      </c>
      <c r="F62" s="347" t="inlineStr">
        <is>
          <t>8155002107</t>
        </is>
      </c>
      <c r="G62" s="348" t="inlineStr">
        <is>
          <t>2430012080600006</t>
        </is>
      </c>
      <c r="H62" s="347" t="inlineStr">
        <is>
          <t>20121130</t>
        </is>
      </c>
      <c r="I62" s="349" t="inlineStr">
        <is>
          <t>盤點入庫</t>
        </is>
      </c>
      <c r="J62" s="350">
        <f>VLOOKUP(B62,'[5]0919門市清單主檔'!B:V,21,FALSE)</f>
        <v/>
      </c>
      <c r="K62" s="351" t="inlineStr">
        <is>
          <t>Y</t>
        </is>
      </c>
      <c r="L62" s="347" t="inlineStr"/>
      <c r="M62" s="350" t="n"/>
    </row>
    <row r="63" ht="22.95" customHeight="1" s="140">
      <c r="A63" s="347" t="inlineStr">
        <is>
          <t>H815501920</t>
        </is>
      </c>
      <c r="B63" s="347" t="n">
        <v>2935</v>
      </c>
      <c r="C63" s="348" t="inlineStr">
        <is>
          <t>三重夜市口</t>
        </is>
      </c>
      <c r="D63" s="348">
        <f>C63&amp;E63</f>
        <v/>
      </c>
      <c r="E63" s="347" t="n">
        <v>1</v>
      </c>
      <c r="F63" s="347" t="inlineStr">
        <is>
          <t>8155001920</t>
        </is>
      </c>
      <c r="G63" s="348" t="inlineStr">
        <is>
          <t>2430012090600242</t>
        </is>
      </c>
      <c r="H63" s="347" t="inlineStr">
        <is>
          <t>20121130</t>
        </is>
      </c>
      <c r="I63" s="349" t="inlineStr">
        <is>
          <t>盤點入庫</t>
        </is>
      </c>
      <c r="J63" s="350">
        <f>VLOOKUP(B63,'[5]0919門市清單主檔'!B:V,21,FALSE)</f>
        <v/>
      </c>
      <c r="K63" s="351" t="inlineStr">
        <is>
          <t>Y</t>
        </is>
      </c>
      <c r="L63" s="347" t="inlineStr"/>
      <c r="M63" s="350" t="n"/>
    </row>
    <row r="64" ht="22.95" customHeight="1" s="140">
      <c r="A64" s="347" t="inlineStr">
        <is>
          <t>H815502114</t>
        </is>
      </c>
      <c r="B64" s="347" t="n">
        <v>2935</v>
      </c>
      <c r="C64" s="348" t="inlineStr">
        <is>
          <t>三重夜市口</t>
        </is>
      </c>
      <c r="D64" s="348">
        <f>C64&amp;E64</f>
        <v/>
      </c>
      <c r="E64" s="347" t="n">
        <v>2</v>
      </c>
      <c r="F64" s="347" t="inlineStr">
        <is>
          <t>8155002114</t>
        </is>
      </c>
      <c r="G64" s="348" t="inlineStr">
        <is>
          <t>2430012050600350</t>
        </is>
      </c>
      <c r="H64" s="347" t="inlineStr">
        <is>
          <t>20121130</t>
        </is>
      </c>
      <c r="I64" s="349" t="inlineStr">
        <is>
          <t>故障更換</t>
        </is>
      </c>
      <c r="J64" s="350">
        <f>VLOOKUP(B64,'[5]0919門市清單主檔'!B:V,21,FALSE)</f>
        <v/>
      </c>
      <c r="K64" s="351" t="inlineStr">
        <is>
          <t>Y</t>
        </is>
      </c>
      <c r="L64" s="347" t="inlineStr"/>
      <c r="M64" s="350" t="n"/>
    </row>
    <row r="65" ht="22.95" customHeight="1" s="140">
      <c r="A65" s="347" t="inlineStr">
        <is>
          <t>H815502637</t>
        </is>
      </c>
      <c r="B65" s="347" t="n">
        <v>4084</v>
      </c>
      <c r="C65" s="348" t="inlineStr">
        <is>
          <t>三重昌隆店</t>
        </is>
      </c>
      <c r="D65" s="348">
        <f>C65&amp;E65</f>
        <v/>
      </c>
      <c r="E65" s="347" t="n">
        <v>1</v>
      </c>
      <c r="F65" s="347" t="inlineStr">
        <is>
          <t>8155002637</t>
        </is>
      </c>
      <c r="G65" s="348" t="inlineStr">
        <is>
          <t>2430012050600604</t>
        </is>
      </c>
      <c r="H65" s="347" t="inlineStr">
        <is>
          <t>20121130</t>
        </is>
      </c>
      <c r="I65" s="349" t="inlineStr">
        <is>
          <t>新裝潢</t>
        </is>
      </c>
      <c r="J65" s="350">
        <f>VLOOKUP(B65,'[5]0919門市清單主檔'!B:V,21,FALSE)</f>
        <v/>
      </c>
      <c r="K65" s="351" t="inlineStr">
        <is>
          <t>Y</t>
        </is>
      </c>
      <c r="L65" s="347" t="inlineStr"/>
      <c r="M65" s="350" t="n"/>
    </row>
    <row r="66" ht="22.95" customHeight="1" s="140">
      <c r="A66" s="347" t="inlineStr">
        <is>
          <t>H815502638</t>
        </is>
      </c>
      <c r="B66" s="347" t="n">
        <v>4084</v>
      </c>
      <c r="C66" s="348" t="inlineStr">
        <is>
          <t>三重昌隆店</t>
        </is>
      </c>
      <c r="D66" s="348">
        <f>C66&amp;E66</f>
        <v/>
      </c>
      <c r="E66" s="347" t="n">
        <v>2</v>
      </c>
      <c r="F66" s="347" t="inlineStr">
        <is>
          <t>8155002638</t>
        </is>
      </c>
      <c r="G66" s="348" t="inlineStr">
        <is>
          <t>2430012050600380</t>
        </is>
      </c>
      <c r="H66" s="347" t="inlineStr">
        <is>
          <t>20121130</t>
        </is>
      </c>
      <c r="I66" s="349" t="inlineStr">
        <is>
          <t>新裝潢</t>
        </is>
      </c>
      <c r="J66" s="350">
        <f>VLOOKUP(B66,'[5]0919門市清單主檔'!B:V,21,FALSE)</f>
        <v/>
      </c>
      <c r="K66" s="351" t="inlineStr">
        <is>
          <t>Y</t>
        </is>
      </c>
      <c r="L66" s="347" t="inlineStr"/>
      <c r="M66" s="350" t="n"/>
    </row>
    <row r="67" ht="22.95" customHeight="1" s="140">
      <c r="A67" s="347" t="inlineStr">
        <is>
          <t>H815502330</t>
        </is>
      </c>
      <c r="B67" s="347" t="n">
        <v>3983</v>
      </c>
      <c r="C67" s="348" t="inlineStr">
        <is>
          <t>三重星光店</t>
        </is>
      </c>
      <c r="D67" s="348">
        <f>C67&amp;E67</f>
        <v/>
      </c>
      <c r="E67" s="347" t="n">
        <v>1</v>
      </c>
      <c r="F67" s="347" t="inlineStr">
        <is>
          <t>8155002330</t>
        </is>
      </c>
      <c r="G67" s="348" t="inlineStr">
        <is>
          <t>2430012080600070</t>
        </is>
      </c>
      <c r="H67" s="347" t="inlineStr">
        <is>
          <t>20121130</t>
        </is>
      </c>
      <c r="I67" s="349" t="inlineStr">
        <is>
          <t>盤點入庫</t>
        </is>
      </c>
      <c r="J67" s="350">
        <f>VLOOKUP(B67,'[5]0919門市清單主檔'!B:V,21,FALSE)</f>
        <v/>
      </c>
      <c r="K67" s="351" t="inlineStr">
        <is>
          <t>Y</t>
        </is>
      </c>
      <c r="L67" s="347" t="inlineStr"/>
      <c r="M67" s="350" t="n"/>
    </row>
    <row r="68" ht="22.95" customHeight="1" s="140">
      <c r="A68" s="347" t="inlineStr">
        <is>
          <t>H815502279</t>
        </is>
      </c>
      <c r="B68" s="347" t="n">
        <v>3890</v>
      </c>
      <c r="C68" s="348" t="inlineStr">
        <is>
          <t>三重美堤店</t>
        </is>
      </c>
      <c r="D68" s="348">
        <f>C68&amp;E68</f>
        <v/>
      </c>
      <c r="E68" s="347" t="n">
        <v>1</v>
      </c>
      <c r="F68" s="347" t="inlineStr">
        <is>
          <t>8155002279</t>
        </is>
      </c>
      <c r="G68" s="348" t="inlineStr">
        <is>
          <t>2430012050600708</t>
        </is>
      </c>
      <c r="H68" s="347" t="inlineStr">
        <is>
          <t>20121130</t>
        </is>
      </c>
      <c r="I68" s="349" t="inlineStr">
        <is>
          <t>裝機</t>
        </is>
      </c>
      <c r="J68" s="350">
        <f>VLOOKUP(B68,'[5]0919門市清單主檔'!B:V,21,FALSE)</f>
        <v/>
      </c>
      <c r="K68" s="351" t="inlineStr">
        <is>
          <t>Y</t>
        </is>
      </c>
      <c r="L68" s="347" t="inlineStr"/>
      <c r="M68" s="350" t="n"/>
    </row>
    <row r="69" ht="22.95" customHeight="1" s="140">
      <c r="A69" s="347" t="inlineStr">
        <is>
          <t>H815502284</t>
        </is>
      </c>
      <c r="B69" s="347" t="n">
        <v>3890</v>
      </c>
      <c r="C69" s="348" t="inlineStr">
        <is>
          <t>三重美堤店</t>
        </is>
      </c>
      <c r="D69" s="348">
        <f>C69&amp;E69</f>
        <v/>
      </c>
      <c r="E69" s="347" t="n">
        <v>2</v>
      </c>
      <c r="F69" s="347" t="inlineStr">
        <is>
          <t>8155002284</t>
        </is>
      </c>
      <c r="G69" s="348" t="inlineStr">
        <is>
          <t>2430012050600451</t>
        </is>
      </c>
      <c r="H69" s="347" t="inlineStr">
        <is>
          <t>20121130</t>
        </is>
      </c>
      <c r="I69" s="349" t="inlineStr">
        <is>
          <t>裝機</t>
        </is>
      </c>
      <c r="J69" s="350">
        <f>VLOOKUP(B69,'[5]0919門市清單主檔'!B:V,21,FALSE)</f>
        <v/>
      </c>
      <c r="K69" s="351" t="inlineStr">
        <is>
          <t>Y</t>
        </is>
      </c>
      <c r="L69" s="347" t="inlineStr"/>
      <c r="M69" s="350" t="n"/>
    </row>
    <row r="70" ht="22.95" customHeight="1" s="140">
      <c r="A70" s="347" t="inlineStr">
        <is>
          <t>H815501864</t>
        </is>
      </c>
      <c r="B70" s="347" t="n">
        <v>4260</v>
      </c>
      <c r="C70" s="348" t="inlineStr">
        <is>
          <t>三重重高店</t>
        </is>
      </c>
      <c r="D70" s="348">
        <f>C70&amp;E70</f>
        <v/>
      </c>
      <c r="E70" s="347" t="n">
        <v>1</v>
      </c>
      <c r="F70" s="347" t="inlineStr">
        <is>
          <t>8155001864</t>
        </is>
      </c>
      <c r="G70" s="348" t="inlineStr">
        <is>
          <t>2430012050600806</t>
        </is>
      </c>
      <c r="H70" s="347" t="inlineStr">
        <is>
          <t>20121130</t>
        </is>
      </c>
      <c r="I70" s="349" t="inlineStr">
        <is>
          <t>盤點入庫</t>
        </is>
      </c>
      <c r="J70" s="350">
        <f>VLOOKUP(B70,'[5]0919門市清單主檔'!B:V,21,FALSE)</f>
        <v/>
      </c>
      <c r="K70" s="351" t="inlineStr">
        <is>
          <t>Y</t>
        </is>
      </c>
      <c r="L70" s="347" t="inlineStr"/>
      <c r="M70" s="350" t="n"/>
    </row>
    <row r="71" ht="22.95" customHeight="1" s="140">
      <c r="A71" s="347" t="inlineStr">
        <is>
          <t>H815501865</t>
        </is>
      </c>
      <c r="B71" s="347" t="n">
        <v>4260</v>
      </c>
      <c r="C71" s="348" t="inlineStr">
        <is>
          <t>三重重高店</t>
        </is>
      </c>
      <c r="D71" s="348">
        <f>C71&amp;E71</f>
        <v/>
      </c>
      <c r="E71" s="347" t="n">
        <v>2</v>
      </c>
      <c r="F71" s="347" t="inlineStr">
        <is>
          <t>8155001865</t>
        </is>
      </c>
      <c r="G71" s="348" t="inlineStr">
        <is>
          <t>2430012050600306</t>
        </is>
      </c>
      <c r="H71" s="347" t="inlineStr">
        <is>
          <t>20121130</t>
        </is>
      </c>
      <c r="I71" s="349" t="inlineStr">
        <is>
          <t>盤點入庫</t>
        </is>
      </c>
      <c r="J71" s="350">
        <f>VLOOKUP(B71,'[5]0919門市清單主檔'!B:V,21,FALSE)</f>
        <v/>
      </c>
      <c r="K71" s="351" t="inlineStr">
        <is>
          <t>Y</t>
        </is>
      </c>
      <c r="L71" s="347" t="inlineStr"/>
      <c r="M71" s="350" t="n"/>
    </row>
    <row r="72" ht="22.95" customHeight="1" s="140">
      <c r="A72" s="347" t="inlineStr">
        <is>
          <t>H815502205</t>
        </is>
      </c>
      <c r="B72" s="347" t="n">
        <v>3741</v>
      </c>
      <c r="C72" s="348" t="inlineStr">
        <is>
          <t>三重重新三</t>
        </is>
      </c>
      <c r="D72" s="348">
        <f>C72&amp;E72</f>
        <v/>
      </c>
      <c r="E72" s="347" t="n">
        <v>1</v>
      </c>
      <c r="F72" s="347" t="inlineStr">
        <is>
          <t>8155002205</t>
        </is>
      </c>
      <c r="G72" s="348" t="inlineStr">
        <is>
          <t>2430012070410515</t>
        </is>
      </c>
      <c r="H72" s="347" t="inlineStr">
        <is>
          <t>20121130</t>
        </is>
      </c>
      <c r="I72" s="349" t="inlineStr">
        <is>
          <t>盤點入庫</t>
        </is>
      </c>
      <c r="J72" s="350">
        <f>VLOOKUP(B72,'[5]0919門市清單主檔'!B:V,21,FALSE)</f>
        <v/>
      </c>
      <c r="K72" s="351" t="inlineStr">
        <is>
          <t>Y</t>
        </is>
      </c>
      <c r="L72" s="347" t="inlineStr"/>
      <c r="M72" s="350" t="n"/>
    </row>
    <row r="73" ht="22.95" customHeight="1" s="140">
      <c r="A73" s="347" t="inlineStr">
        <is>
          <t>H815502206</t>
        </is>
      </c>
      <c r="B73" s="347" t="n">
        <v>3741</v>
      </c>
      <c r="C73" s="348" t="inlineStr">
        <is>
          <t>三重重新三</t>
        </is>
      </c>
      <c r="D73" s="348">
        <f>C73&amp;E73</f>
        <v/>
      </c>
      <c r="E73" s="347" t="n">
        <v>2</v>
      </c>
      <c r="F73" s="347" t="inlineStr">
        <is>
          <t>8155002206</t>
        </is>
      </c>
      <c r="G73" s="348" t="inlineStr">
        <is>
          <t>2430012070410982</t>
        </is>
      </c>
      <c r="H73" s="347" t="inlineStr">
        <is>
          <t>20121130</t>
        </is>
      </c>
      <c r="I73" s="349" t="inlineStr">
        <is>
          <t>盤點入庫</t>
        </is>
      </c>
      <c r="J73" s="350">
        <f>VLOOKUP(B73,'[5]0919門市清單主檔'!B:V,21,FALSE)</f>
        <v/>
      </c>
      <c r="K73" s="351" t="inlineStr">
        <is>
          <t>Y</t>
        </is>
      </c>
      <c r="L73" s="347" t="inlineStr"/>
      <c r="M73" s="350" t="n"/>
    </row>
    <row r="74" ht="22.95" customHeight="1" s="140">
      <c r="A74" s="347" t="inlineStr">
        <is>
          <t>H815502427</t>
        </is>
      </c>
      <c r="B74" s="347" t="inlineStr">
        <is>
          <t>D070</t>
        </is>
      </c>
      <c r="C74" s="348" t="inlineStr">
        <is>
          <t>三重重新店</t>
        </is>
      </c>
      <c r="D74" s="348">
        <f>C74&amp;E74</f>
        <v/>
      </c>
      <c r="E74" s="347" t="n">
        <v>1</v>
      </c>
      <c r="F74" s="347" t="inlineStr">
        <is>
          <t>8155002427</t>
        </is>
      </c>
      <c r="G74" s="348" t="inlineStr">
        <is>
          <t>2430012090600106</t>
        </is>
      </c>
      <c r="H74" s="347" t="inlineStr">
        <is>
          <t>20121130</t>
        </is>
      </c>
      <c r="I74" s="349" t="inlineStr">
        <is>
          <t>新裝潢</t>
        </is>
      </c>
      <c r="J74" s="350">
        <f>VLOOKUP(B74,'[5]0919門市清單主檔'!B:V,21,FALSE)</f>
        <v/>
      </c>
      <c r="K74" s="351" t="inlineStr">
        <is>
          <t>Y</t>
        </is>
      </c>
      <c r="L74" s="347" t="inlineStr"/>
      <c r="M74" s="350" t="n"/>
    </row>
    <row r="75" ht="22.95" customHeight="1" s="140">
      <c r="A75" s="347" t="inlineStr">
        <is>
          <t>H815502428</t>
        </is>
      </c>
      <c r="B75" s="347" t="inlineStr">
        <is>
          <t>D070</t>
        </is>
      </c>
      <c r="C75" s="348" t="inlineStr">
        <is>
          <t>三重重新店</t>
        </is>
      </c>
      <c r="D75" s="348">
        <f>C75&amp;E75</f>
        <v/>
      </c>
      <c r="E75" s="347" t="n">
        <v>2</v>
      </c>
      <c r="F75" s="347" t="inlineStr">
        <is>
          <t>8155002428</t>
        </is>
      </c>
      <c r="G75" s="348" t="inlineStr">
        <is>
          <t>2430012070410444</t>
        </is>
      </c>
      <c r="H75" s="347" t="inlineStr">
        <is>
          <t>20121130</t>
        </is>
      </c>
      <c r="I75" s="349" t="inlineStr">
        <is>
          <t>新裝潢</t>
        </is>
      </c>
      <c r="J75" s="350">
        <f>VLOOKUP(B75,'[5]0919門市清單主檔'!B:V,21,FALSE)</f>
        <v/>
      </c>
      <c r="K75" s="351" t="inlineStr">
        <is>
          <t>Y</t>
        </is>
      </c>
      <c r="L75" s="347" t="inlineStr"/>
      <c r="M75" s="350" t="n"/>
    </row>
    <row r="76" ht="22.95" customHeight="1" s="140">
      <c r="A76" s="347" t="inlineStr">
        <is>
          <t>H815500903</t>
        </is>
      </c>
      <c r="B76" s="347" t="n">
        <v>3627</v>
      </c>
      <c r="C76" s="348" t="inlineStr">
        <is>
          <t>三重重新橋</t>
        </is>
      </c>
      <c r="D76" s="348">
        <f>C76&amp;E76</f>
        <v/>
      </c>
      <c r="E76" s="347" t="n">
        <v>1</v>
      </c>
      <c r="F76" s="347" t="inlineStr">
        <is>
          <t>8155000903</t>
        </is>
      </c>
      <c r="G76" s="348" t="inlineStr">
        <is>
          <t>2430012050600521</t>
        </is>
      </c>
      <c r="H76" s="347" t="inlineStr">
        <is>
          <t>20121031</t>
        </is>
      </c>
      <c r="I76" s="349" t="inlineStr">
        <is>
          <t>盤點入庫</t>
        </is>
      </c>
      <c r="J76" s="350">
        <f>VLOOKUP(B76,'[5]0919門市清單主檔'!B:V,21,FALSE)</f>
        <v/>
      </c>
      <c r="K76" s="351" t="inlineStr">
        <is>
          <t>Y</t>
        </is>
      </c>
      <c r="L76" s="347" t="inlineStr"/>
      <c r="M76" s="350" t="n"/>
    </row>
    <row r="77" ht="22.95" customHeight="1" s="140">
      <c r="A77" s="347" t="inlineStr">
        <is>
          <t>H815500054</t>
        </is>
      </c>
      <c r="B77" s="347" t="n">
        <v>3627</v>
      </c>
      <c r="C77" s="348" t="inlineStr">
        <is>
          <t>三重重新橋</t>
        </is>
      </c>
      <c r="D77" s="348">
        <f>C77&amp;E77</f>
        <v/>
      </c>
      <c r="E77" s="347" t="n">
        <v>2</v>
      </c>
      <c r="F77" s="347" t="inlineStr">
        <is>
          <t>8155000054</t>
        </is>
      </c>
      <c r="G77" s="348" t="inlineStr">
        <is>
          <t>2430012050600454</t>
        </is>
      </c>
      <c r="H77" s="347" t="inlineStr">
        <is>
          <t>20120831</t>
        </is>
      </c>
      <c r="I77" s="349" t="inlineStr">
        <is>
          <t>故障更換</t>
        </is>
      </c>
      <c r="J77" s="350">
        <f>VLOOKUP(B77,'[5]0919門市清單主檔'!B:V,21,FALSE)</f>
        <v/>
      </c>
      <c r="K77" s="351" t="inlineStr">
        <is>
          <t>Y</t>
        </is>
      </c>
      <c r="L77" s="347" t="inlineStr"/>
      <c r="M77" s="350" t="n"/>
    </row>
    <row r="78" ht="22.95" customHeight="1" s="140">
      <c r="A78" s="347" t="inlineStr">
        <is>
          <t>H815500056</t>
        </is>
      </c>
      <c r="B78" s="347" t="n">
        <v>4804</v>
      </c>
      <c r="C78" s="348" t="inlineStr">
        <is>
          <t>三重國隆店</t>
        </is>
      </c>
      <c r="D78" s="348">
        <f>C78&amp;E78</f>
        <v/>
      </c>
      <c r="E78" s="347" t="n">
        <v>1</v>
      </c>
      <c r="F78" s="347" t="inlineStr">
        <is>
          <t>8155000056</t>
        </is>
      </c>
      <c r="G78" s="348" t="inlineStr">
        <is>
          <t>2430011120600164</t>
        </is>
      </c>
      <c r="H78" s="347" t="inlineStr">
        <is>
          <t>20120831</t>
        </is>
      </c>
      <c r="I78" s="349" t="inlineStr">
        <is>
          <t>故障更換</t>
        </is>
      </c>
      <c r="J78" s="350">
        <f>VLOOKUP(B78,'[5]0919門市清單主檔'!B:V,21,FALSE)</f>
        <v/>
      </c>
      <c r="K78" s="351" t="inlineStr">
        <is>
          <t>Y</t>
        </is>
      </c>
      <c r="L78" s="347" t="inlineStr"/>
      <c r="M78" s="350" t="n"/>
    </row>
    <row r="79" ht="22.95" customHeight="1" s="140">
      <c r="A79" s="347" t="inlineStr">
        <is>
          <t>H815501361</t>
        </is>
      </c>
      <c r="B79" s="347" t="n">
        <v>4804</v>
      </c>
      <c r="C79" s="348" t="inlineStr">
        <is>
          <t>三重國隆店</t>
        </is>
      </c>
      <c r="D79" s="348">
        <f>C79&amp;E79</f>
        <v/>
      </c>
      <c r="E79" s="347" t="n">
        <v>2</v>
      </c>
      <c r="F79" s="347" t="inlineStr">
        <is>
          <t>8155001361</t>
        </is>
      </c>
      <c r="G79" s="348" t="inlineStr">
        <is>
          <t>2430012070410226</t>
        </is>
      </c>
      <c r="H79" s="347" t="inlineStr">
        <is>
          <t>20121031</t>
        </is>
      </c>
      <c r="I79" s="349" t="inlineStr">
        <is>
          <t>盤點入庫</t>
        </is>
      </c>
      <c r="J79" s="350">
        <f>VLOOKUP(B79,'[5]0919門市清單主檔'!B:V,21,FALSE)</f>
        <v/>
      </c>
      <c r="K79" s="351" t="inlineStr">
        <is>
          <t>Y</t>
        </is>
      </c>
      <c r="L79" s="347" t="inlineStr"/>
      <c r="M79" s="350" t="n"/>
    </row>
    <row r="80" ht="22.95" customHeight="1" s="140">
      <c r="A80" s="347" t="inlineStr">
        <is>
          <t>H815500350</t>
        </is>
      </c>
      <c r="B80" s="347" t="n">
        <v>4698</v>
      </c>
      <c r="C80" s="348" t="inlineStr">
        <is>
          <t>三重頂崁店</t>
        </is>
      </c>
      <c r="D80" s="348">
        <f>C80&amp;E80</f>
        <v/>
      </c>
      <c r="E80" s="347" t="n">
        <v>1</v>
      </c>
      <c r="F80" s="347" t="inlineStr">
        <is>
          <t>8155000350</t>
        </is>
      </c>
      <c r="G80" s="348" t="inlineStr">
        <is>
          <t>2430012050600745</t>
        </is>
      </c>
      <c r="H80" s="347" t="inlineStr">
        <is>
          <t>20120831</t>
        </is>
      </c>
      <c r="I80" s="349" t="inlineStr">
        <is>
          <t>盤點入庫</t>
        </is>
      </c>
      <c r="J80" s="350">
        <f>VLOOKUP(B80,'[5]0919門市清單主檔'!B:V,21,FALSE)</f>
        <v/>
      </c>
      <c r="K80" s="351" t="inlineStr">
        <is>
          <t>Y</t>
        </is>
      </c>
      <c r="L80" s="347" t="inlineStr"/>
      <c r="M80" s="350" t="n"/>
    </row>
    <row r="81" ht="22.95" customHeight="1" s="140">
      <c r="A81" s="347" t="inlineStr">
        <is>
          <t>H815500351</t>
        </is>
      </c>
      <c r="B81" s="347" t="n">
        <v>4698</v>
      </c>
      <c r="C81" s="348" t="inlineStr">
        <is>
          <t>三重頂崁店</t>
        </is>
      </c>
      <c r="D81" s="348">
        <f>C81&amp;E81</f>
        <v/>
      </c>
      <c r="E81" s="347" t="n">
        <v>2</v>
      </c>
      <c r="F81" s="347" t="inlineStr">
        <is>
          <t>8155000351</t>
        </is>
      </c>
      <c r="G81" s="348" t="inlineStr">
        <is>
          <t>2430012070410403</t>
        </is>
      </c>
      <c r="H81" s="347" t="inlineStr">
        <is>
          <t>20120831</t>
        </is>
      </c>
      <c r="I81" s="349" t="inlineStr">
        <is>
          <t>盤點入庫</t>
        </is>
      </c>
      <c r="J81" s="350">
        <f>VLOOKUP(B81,'[5]0919門市清單主檔'!B:V,21,FALSE)</f>
        <v/>
      </c>
      <c r="K81" s="351" t="inlineStr">
        <is>
          <t>Y</t>
        </is>
      </c>
      <c r="L81" s="347" t="inlineStr"/>
      <c r="M81" s="350" t="n"/>
    </row>
    <row r="82" ht="22.95" customHeight="1" s="140">
      <c r="A82" s="347" t="inlineStr">
        <is>
          <t>H815502375</t>
        </is>
      </c>
      <c r="B82" s="347" t="n">
        <v>3796</v>
      </c>
      <c r="C82" s="348" t="inlineStr">
        <is>
          <t>三重進安店</t>
        </is>
      </c>
      <c r="D82" s="348">
        <f>C82&amp;E82</f>
        <v/>
      </c>
      <c r="E82" s="347" t="n">
        <v>1</v>
      </c>
      <c r="F82" s="347" t="inlineStr">
        <is>
          <t>8155002375</t>
        </is>
      </c>
      <c r="G82" s="348" t="inlineStr">
        <is>
          <t>2430012070410631</t>
        </is>
      </c>
      <c r="H82" s="347" t="inlineStr">
        <is>
          <t>20121130</t>
        </is>
      </c>
      <c r="I82" s="349" t="inlineStr">
        <is>
          <t>故障更換</t>
        </is>
      </c>
      <c r="J82" s="350">
        <f>VLOOKUP(B82,'[5]0919門市清單主檔'!B:V,21,FALSE)</f>
        <v/>
      </c>
      <c r="K82" s="351" t="inlineStr">
        <is>
          <t>Y</t>
        </is>
      </c>
      <c r="L82" s="347" t="inlineStr"/>
      <c r="M82" s="350" t="n"/>
    </row>
    <row r="83" ht="22.95" customHeight="1" s="140">
      <c r="A83" s="347" t="inlineStr">
        <is>
          <t>H815502229</t>
        </is>
      </c>
      <c r="B83" s="347" t="n">
        <v>3796</v>
      </c>
      <c r="C83" s="348" t="inlineStr">
        <is>
          <t>三重進安店</t>
        </is>
      </c>
      <c r="D83" s="348">
        <f>C83&amp;E83</f>
        <v/>
      </c>
      <c r="E83" s="347" t="n">
        <v>2</v>
      </c>
      <c r="F83" s="347" t="inlineStr">
        <is>
          <t>8155002229</t>
        </is>
      </c>
      <c r="G83" s="348" t="inlineStr">
        <is>
          <t>2430012050600736</t>
        </is>
      </c>
      <c r="H83" s="347" t="inlineStr">
        <is>
          <t>20121130</t>
        </is>
      </c>
      <c r="I83" s="349" t="inlineStr">
        <is>
          <t>盤點入庫</t>
        </is>
      </c>
      <c r="J83" s="350">
        <f>VLOOKUP(B83,'[5]0919門市清單主檔'!B:V,21,FALSE)</f>
        <v/>
      </c>
      <c r="K83" s="351" t="inlineStr">
        <is>
          <t>Y</t>
        </is>
      </c>
      <c r="L83" s="347" t="inlineStr"/>
      <c r="M83" s="350" t="n"/>
    </row>
    <row r="84" ht="22.95" customHeight="1" s="140">
      <c r="A84" s="347" t="inlineStr">
        <is>
          <t>H815501743</t>
        </is>
      </c>
      <c r="B84" s="347" t="n">
        <v>4191</v>
      </c>
      <c r="C84" s="348" t="inlineStr">
        <is>
          <t>三重溪美店</t>
        </is>
      </c>
      <c r="D84" s="348">
        <f>C84&amp;E84</f>
        <v/>
      </c>
      <c r="E84" s="347" t="n">
        <v>1</v>
      </c>
      <c r="F84" s="347" t="inlineStr">
        <is>
          <t>8155001743</t>
        </is>
      </c>
      <c r="G84" s="348" t="inlineStr">
        <is>
          <t>2430012050600870</t>
        </is>
      </c>
      <c r="H84" s="347" t="inlineStr">
        <is>
          <t>20121031</t>
        </is>
      </c>
      <c r="I84" s="349" t="inlineStr">
        <is>
          <t>新裝潢</t>
        </is>
      </c>
      <c r="J84" s="350">
        <f>VLOOKUP(B84,'[5]0919門市清單主檔'!B:V,21,FALSE)</f>
        <v/>
      </c>
      <c r="K84" s="351" t="inlineStr">
        <is>
          <t>Y</t>
        </is>
      </c>
      <c r="L84" s="347" t="inlineStr"/>
      <c r="M84" s="350" t="n"/>
    </row>
    <row r="85" ht="22.95" customHeight="1" s="140">
      <c r="A85" s="347" t="inlineStr">
        <is>
          <t>H815500200</t>
        </is>
      </c>
      <c r="B85" s="347" t="n">
        <v>4191</v>
      </c>
      <c r="C85" s="348" t="inlineStr">
        <is>
          <t>三重溪美店</t>
        </is>
      </c>
      <c r="D85" s="348">
        <f>C85&amp;E85</f>
        <v/>
      </c>
      <c r="E85" s="347" t="n">
        <v>2</v>
      </c>
      <c r="F85" s="347" t="inlineStr">
        <is>
          <t>8155000200</t>
        </is>
      </c>
      <c r="G85" s="348" t="inlineStr">
        <is>
          <t>2430012050600044</t>
        </is>
      </c>
      <c r="H85" s="347" t="inlineStr">
        <is>
          <t>20120831</t>
        </is>
      </c>
      <c r="I85" s="349" t="inlineStr">
        <is>
          <t>新裝潢</t>
        </is>
      </c>
      <c r="J85" s="350">
        <f>VLOOKUP(B85,'[5]0919門市清單主檔'!B:V,21,FALSE)</f>
        <v/>
      </c>
      <c r="K85" s="351" t="inlineStr">
        <is>
          <t>Y</t>
        </is>
      </c>
      <c r="L85" s="347" t="inlineStr"/>
      <c r="M85" s="350" t="n"/>
    </row>
    <row r="86" ht="22.95" customHeight="1" s="140">
      <c r="A86" s="347" t="inlineStr">
        <is>
          <t>H815501634</t>
        </is>
      </c>
      <c r="B86" s="347" t="n">
        <v>2222</v>
      </c>
      <c r="C86" s="348" t="inlineStr">
        <is>
          <t>三重義天店</t>
        </is>
      </c>
      <c r="D86" s="348">
        <f>C86&amp;E86</f>
        <v/>
      </c>
      <c r="E86" s="347" t="n">
        <v>1</v>
      </c>
      <c r="F86" s="347" t="inlineStr">
        <is>
          <t>8155001634</t>
        </is>
      </c>
      <c r="G86" s="348" t="inlineStr">
        <is>
          <t>2430012050600735</t>
        </is>
      </c>
      <c r="H86" s="347" t="inlineStr">
        <is>
          <t>20121031</t>
        </is>
      </c>
      <c r="I86" s="349" t="inlineStr">
        <is>
          <t>盤點入庫</t>
        </is>
      </c>
      <c r="J86" s="350">
        <f>VLOOKUP(B86,'[5]0919門市清單主檔'!B:V,21,FALSE)</f>
        <v/>
      </c>
      <c r="K86" s="351" t="inlineStr">
        <is>
          <t>Y</t>
        </is>
      </c>
      <c r="L86" s="347" t="inlineStr"/>
      <c r="M86" s="350" t="n"/>
    </row>
    <row r="87" ht="22.95" customHeight="1" s="140">
      <c r="A87" s="347" t="inlineStr">
        <is>
          <t>H815501921</t>
        </is>
      </c>
      <c r="B87" s="347" t="n">
        <v>2222</v>
      </c>
      <c r="C87" s="348" t="inlineStr">
        <is>
          <t>三重義天店</t>
        </is>
      </c>
      <c r="D87" s="348">
        <f>C87&amp;E87</f>
        <v/>
      </c>
      <c r="E87" s="347" t="n">
        <v>2</v>
      </c>
      <c r="F87" s="347" t="inlineStr">
        <is>
          <t>8155001921</t>
        </is>
      </c>
      <c r="G87" s="348" t="inlineStr">
        <is>
          <t>2430012050600433</t>
        </is>
      </c>
      <c r="H87" s="347" t="inlineStr">
        <is>
          <t>20121130</t>
        </is>
      </c>
      <c r="I87" s="349" t="inlineStr">
        <is>
          <t>故障更換</t>
        </is>
      </c>
      <c r="J87" s="350">
        <f>VLOOKUP(B87,'[5]0919門市清單主檔'!B:V,21,FALSE)</f>
        <v/>
      </c>
      <c r="K87" s="351" t="inlineStr">
        <is>
          <t>Y</t>
        </is>
      </c>
      <c r="L87" s="347" t="inlineStr"/>
      <c r="M87" s="350" t="n"/>
    </row>
    <row r="88" ht="22.95" customHeight="1" s="140">
      <c r="A88" s="347" t="inlineStr">
        <is>
          <t>H815502233</t>
        </is>
      </c>
      <c r="B88" s="347" t="n">
        <v>3811</v>
      </c>
      <c r="C88" s="348" t="inlineStr">
        <is>
          <t>三重碧華公園</t>
        </is>
      </c>
      <c r="D88" s="348">
        <f>C88&amp;E88</f>
        <v/>
      </c>
      <c r="E88" s="347" t="n">
        <v>1</v>
      </c>
      <c r="F88" s="347" t="inlineStr">
        <is>
          <t>8155002233</t>
        </is>
      </c>
      <c r="G88" s="348" t="inlineStr">
        <is>
          <t>2430012050600755</t>
        </is>
      </c>
      <c r="H88" s="347" t="inlineStr">
        <is>
          <t>20121130</t>
        </is>
      </c>
      <c r="I88" s="349" t="inlineStr">
        <is>
          <t>新裝潢</t>
        </is>
      </c>
      <c r="J88" s="350">
        <f>VLOOKUP(B88,'[5]0919門市清單主檔'!B:V,21,FALSE)</f>
        <v/>
      </c>
      <c r="K88" s="351" t="inlineStr">
        <is>
          <t>Y</t>
        </is>
      </c>
      <c r="L88" s="347" t="inlineStr"/>
      <c r="M88" s="350" t="n"/>
    </row>
    <row r="89" ht="22.95" customHeight="1" s="140">
      <c r="A89" s="347" t="inlineStr">
        <is>
          <t>H815502234</t>
        </is>
      </c>
      <c r="B89" s="347" t="n">
        <v>3811</v>
      </c>
      <c r="C89" s="348" t="inlineStr">
        <is>
          <t>三重碧華公園</t>
        </is>
      </c>
      <c r="D89" s="348">
        <f>C89&amp;E89</f>
        <v/>
      </c>
      <c r="E89" s="347" t="n">
        <v>2</v>
      </c>
      <c r="F89" s="347" t="inlineStr">
        <is>
          <t>8155002234</t>
        </is>
      </c>
      <c r="G89" s="348" t="inlineStr">
        <is>
          <t>2430012050600778</t>
        </is>
      </c>
      <c r="H89" s="347" t="inlineStr">
        <is>
          <t>20121130</t>
        </is>
      </c>
      <c r="I89" s="349" t="inlineStr">
        <is>
          <t>新裝潢</t>
        </is>
      </c>
      <c r="J89" s="350">
        <f>VLOOKUP(B89,'[5]0919門市清單主檔'!B:V,21,FALSE)</f>
        <v/>
      </c>
      <c r="K89" s="351" t="inlineStr">
        <is>
          <t>Y</t>
        </is>
      </c>
      <c r="L89" s="347" t="inlineStr"/>
      <c r="M89" s="350" t="n"/>
    </row>
    <row r="90" ht="22.95" customHeight="1" s="140">
      <c r="A90" s="347" t="inlineStr">
        <is>
          <t>H815502322</t>
        </is>
      </c>
      <c r="B90" s="347" t="n">
        <v>3957</v>
      </c>
      <c r="C90" s="348" t="inlineStr">
        <is>
          <t>三重福仁店</t>
        </is>
      </c>
      <c r="D90" s="348">
        <f>C90&amp;E90</f>
        <v/>
      </c>
      <c r="E90" s="347" t="n">
        <v>1</v>
      </c>
      <c r="F90" s="347" t="inlineStr">
        <is>
          <t>8155002322</t>
        </is>
      </c>
      <c r="G90" s="348" t="inlineStr">
        <is>
          <t>2430012050600406</t>
        </is>
      </c>
      <c r="H90" s="347" t="inlineStr">
        <is>
          <t>20121130</t>
        </is>
      </c>
      <c r="I90" s="349" t="inlineStr">
        <is>
          <t>盤點入庫</t>
        </is>
      </c>
      <c r="J90" s="350">
        <f>VLOOKUP(B90,'[5]0919門市清單主檔'!B:V,21,FALSE)</f>
        <v/>
      </c>
      <c r="K90" s="351" t="inlineStr">
        <is>
          <t>Y</t>
        </is>
      </c>
      <c r="L90" s="347" t="inlineStr"/>
      <c r="M90" s="350" t="n"/>
    </row>
    <row r="91" ht="22.95" customHeight="1" s="140">
      <c r="A91" s="347" t="inlineStr">
        <is>
          <t>H815502323</t>
        </is>
      </c>
      <c r="B91" s="347" t="n">
        <v>3957</v>
      </c>
      <c r="C91" s="348" t="inlineStr">
        <is>
          <t>三重福仁店</t>
        </is>
      </c>
      <c r="D91" s="348">
        <f>C91&amp;E91</f>
        <v/>
      </c>
      <c r="E91" s="347" t="n">
        <v>2</v>
      </c>
      <c r="F91" s="347" t="inlineStr">
        <is>
          <t>8155002323</t>
        </is>
      </c>
      <c r="G91" s="348" t="inlineStr">
        <is>
          <t>2430012050600635</t>
        </is>
      </c>
      <c r="H91" s="347" t="inlineStr">
        <is>
          <t>20121130</t>
        </is>
      </c>
      <c r="I91" s="349" t="inlineStr">
        <is>
          <t>盤點入庫</t>
        </is>
      </c>
      <c r="J91" s="350">
        <f>VLOOKUP(B91,'[5]0919門市清單主檔'!B:V,21,FALSE)</f>
        <v/>
      </c>
      <c r="K91" s="351" t="inlineStr">
        <is>
          <t>Y</t>
        </is>
      </c>
      <c r="L91" s="347" t="inlineStr"/>
      <c r="M91" s="350" t="n"/>
    </row>
    <row r="92" ht="22.95" customHeight="1" s="140">
      <c r="A92" s="347" t="inlineStr">
        <is>
          <t>H815500229</t>
        </is>
      </c>
      <c r="B92" s="347" t="n">
        <v>4210</v>
      </c>
      <c r="C92" s="348" t="inlineStr">
        <is>
          <t>三重福華店</t>
        </is>
      </c>
      <c r="D92" s="348">
        <f>C92&amp;E92</f>
        <v/>
      </c>
      <c r="E92" s="347" t="n">
        <v>1</v>
      </c>
      <c r="F92" s="347" t="inlineStr">
        <is>
          <t>8155000229</t>
        </is>
      </c>
      <c r="G92" s="348" t="inlineStr">
        <is>
          <t>2430012050600538</t>
        </is>
      </c>
      <c r="H92" s="347" t="inlineStr">
        <is>
          <t>20120831</t>
        </is>
      </c>
      <c r="I92" s="349" t="inlineStr">
        <is>
          <t>盤點入庫</t>
        </is>
      </c>
      <c r="J92" s="350">
        <f>VLOOKUP(B92,'[5]0919門市清單主檔'!B:V,21,FALSE)</f>
        <v/>
      </c>
      <c r="K92" s="351" t="inlineStr">
        <is>
          <t>Y</t>
        </is>
      </c>
      <c r="L92" s="347" t="inlineStr"/>
      <c r="M92" s="350" t="n"/>
    </row>
    <row r="93" ht="22.95" customHeight="1" s="140">
      <c r="A93" s="347" t="inlineStr">
        <is>
          <t>H815500230</t>
        </is>
      </c>
      <c r="B93" s="347" t="n">
        <v>4210</v>
      </c>
      <c r="C93" s="348" t="inlineStr">
        <is>
          <t>三重福華店</t>
        </is>
      </c>
      <c r="D93" s="348">
        <f>C93&amp;E93</f>
        <v/>
      </c>
      <c r="E93" s="347" t="n">
        <v>2</v>
      </c>
      <c r="F93" s="347" t="inlineStr">
        <is>
          <t>8155000230</t>
        </is>
      </c>
      <c r="G93" s="348" t="inlineStr">
        <is>
          <t>2430012050600481</t>
        </is>
      </c>
      <c r="H93" s="347" t="inlineStr">
        <is>
          <t>20120831</t>
        </is>
      </c>
      <c r="I93" s="349" t="inlineStr">
        <is>
          <t>盤點入庫</t>
        </is>
      </c>
      <c r="J93" s="350">
        <f>VLOOKUP(B93,'[5]0919門市清單主檔'!B:V,21,FALSE)</f>
        <v/>
      </c>
      <c r="K93" s="351" t="inlineStr">
        <is>
          <t>Y</t>
        </is>
      </c>
      <c r="L93" s="347" t="inlineStr"/>
      <c r="M93" s="350" t="n"/>
    </row>
    <row r="94" ht="22.95" customHeight="1" s="140">
      <c r="A94" s="347" t="inlineStr">
        <is>
          <t>H815502450</t>
        </is>
      </c>
      <c r="B94" s="347" t="inlineStr">
        <is>
          <t>D346</t>
        </is>
      </c>
      <c r="C94" s="348" t="inlineStr">
        <is>
          <t>三重維德店</t>
        </is>
      </c>
      <c r="D94" s="348">
        <f>C94&amp;E94</f>
        <v/>
      </c>
      <c r="E94" s="347" t="n">
        <v>2</v>
      </c>
      <c r="F94" s="347" t="inlineStr">
        <is>
          <t>8155002450</t>
        </is>
      </c>
      <c r="G94" s="348" t="inlineStr">
        <is>
          <t>2430012070410230</t>
        </is>
      </c>
      <c r="H94" s="347" t="inlineStr">
        <is>
          <t>20121130</t>
        </is>
      </c>
      <c r="I94" s="349" t="inlineStr">
        <is>
          <t>盤點入庫</t>
        </is>
      </c>
      <c r="J94" s="350">
        <f>VLOOKUP(B94,'[5]0919門市清單主檔'!B:V,21,FALSE)</f>
        <v/>
      </c>
      <c r="K94" s="351" t="inlineStr">
        <is>
          <t>Y</t>
        </is>
      </c>
      <c r="L94" s="347" t="inlineStr"/>
      <c r="M94" s="350" t="n"/>
    </row>
    <row r="95" ht="22.95" customHeight="1" s="140">
      <c r="A95" s="347" t="inlineStr">
        <is>
          <t>H815501642</t>
        </is>
      </c>
      <c r="B95" s="347" t="n">
        <v>4155</v>
      </c>
      <c r="C95" s="348" t="inlineStr">
        <is>
          <t>三重穀保店</t>
        </is>
      </c>
      <c r="D95" s="348">
        <f>C95&amp;E95</f>
        <v/>
      </c>
      <c r="E95" s="347" t="n">
        <v>1</v>
      </c>
      <c r="F95" s="347" t="inlineStr">
        <is>
          <t>8155001642</t>
        </is>
      </c>
      <c r="G95" s="348" t="inlineStr">
        <is>
          <t>24300120806001146</t>
        </is>
      </c>
      <c r="H95" s="347" t="inlineStr">
        <is>
          <t>20121031</t>
        </is>
      </c>
      <c r="I95" s="349" t="inlineStr">
        <is>
          <t>盤點入庫</t>
        </is>
      </c>
      <c r="J95" s="350">
        <f>VLOOKUP(B95,'[5]0919門市清單主檔'!B:V,21,FALSE)</f>
        <v/>
      </c>
      <c r="K95" s="351" t="inlineStr">
        <is>
          <t>Y</t>
        </is>
      </c>
      <c r="L95" s="347" t="inlineStr"/>
      <c r="M95" s="350" t="n"/>
    </row>
    <row r="96" ht="22.95" customHeight="1" s="140">
      <c r="A96" s="347" t="inlineStr">
        <is>
          <t>H815502007</t>
        </is>
      </c>
      <c r="B96" s="347" t="n">
        <v>4196</v>
      </c>
      <c r="C96" s="348" t="inlineStr">
        <is>
          <t>三重蝶愛店</t>
        </is>
      </c>
      <c r="D96" s="348">
        <f>C96&amp;E96</f>
        <v/>
      </c>
      <c r="E96" s="347" t="n">
        <v>1</v>
      </c>
      <c r="F96" s="347" t="inlineStr">
        <is>
          <t>8155002007</t>
        </is>
      </c>
      <c r="G96" s="348" t="inlineStr">
        <is>
          <t>2430012050600465</t>
        </is>
      </c>
      <c r="H96" s="347" t="inlineStr">
        <is>
          <t>20121130</t>
        </is>
      </c>
      <c r="I96" s="349" t="inlineStr">
        <is>
          <t>盤點入庫</t>
        </is>
      </c>
      <c r="J96" s="350">
        <f>VLOOKUP(B96,'[5]0919門市清單主檔'!B:V,21,FALSE)</f>
        <v/>
      </c>
      <c r="K96" s="351" t="inlineStr">
        <is>
          <t>Y</t>
        </is>
      </c>
      <c r="L96" s="347" t="inlineStr"/>
      <c r="M96" s="350" t="n"/>
    </row>
    <row r="97" ht="22.95" customHeight="1" s="140">
      <c r="A97" s="347" t="inlineStr">
        <is>
          <t>H815502008</t>
        </is>
      </c>
      <c r="B97" s="347" t="n">
        <v>4196</v>
      </c>
      <c r="C97" s="348" t="inlineStr">
        <is>
          <t>三重蝶愛店</t>
        </is>
      </c>
      <c r="D97" s="348">
        <f>C97&amp;E97</f>
        <v/>
      </c>
      <c r="E97" s="347" t="n">
        <v>2</v>
      </c>
      <c r="F97" s="347" t="inlineStr">
        <is>
          <t>8155002008</t>
        </is>
      </c>
      <c r="G97" s="348" t="inlineStr">
        <is>
          <t>24300120070410525</t>
        </is>
      </c>
      <c r="H97" s="347" t="inlineStr">
        <is>
          <t>20121130</t>
        </is>
      </c>
      <c r="I97" s="349" t="inlineStr">
        <is>
          <t>盤點入庫</t>
        </is>
      </c>
      <c r="J97" s="350">
        <f>VLOOKUP(B97,'[5]0919門市清單主檔'!B:V,21,FALSE)</f>
        <v/>
      </c>
      <c r="K97" s="351" t="inlineStr">
        <is>
          <t>Y</t>
        </is>
      </c>
      <c r="L97" s="347" t="inlineStr"/>
      <c r="M97" s="350" t="n"/>
    </row>
    <row r="98" ht="22.95" customHeight="1" s="140">
      <c r="A98" s="347" t="inlineStr">
        <is>
          <t>H815501363</t>
        </is>
      </c>
      <c r="B98" s="347" t="n">
        <v>2259</v>
      </c>
      <c r="C98" s="348" t="inlineStr">
        <is>
          <t>三重興華店</t>
        </is>
      </c>
      <c r="D98" s="348">
        <f>C98&amp;E98</f>
        <v/>
      </c>
      <c r="E98" s="347" t="n">
        <v>1</v>
      </c>
      <c r="F98" s="347" t="inlineStr">
        <is>
          <t>8155001363</t>
        </is>
      </c>
      <c r="G98" s="348" t="inlineStr">
        <is>
          <t>2430012070410511</t>
        </is>
      </c>
      <c r="H98" s="347" t="inlineStr">
        <is>
          <t>20121031</t>
        </is>
      </c>
      <c r="I98" s="349" t="inlineStr">
        <is>
          <t>故障更換</t>
        </is>
      </c>
      <c r="J98" s="350">
        <f>VLOOKUP(B98,'[5]0919門市清單主檔'!B:V,21,FALSE)</f>
        <v/>
      </c>
      <c r="K98" s="351" t="inlineStr">
        <is>
          <t>Y</t>
        </is>
      </c>
      <c r="L98" s="347" t="inlineStr"/>
      <c r="M98" s="350" t="n"/>
    </row>
    <row r="99" ht="22.95" customHeight="1" s="140">
      <c r="A99" s="347" t="inlineStr">
        <is>
          <t>H815500042</t>
        </is>
      </c>
      <c r="B99" s="347" t="n">
        <v>2259</v>
      </c>
      <c r="C99" s="348" t="inlineStr">
        <is>
          <t>三重興華店</t>
        </is>
      </c>
      <c r="D99" s="348">
        <f>C99&amp;E99</f>
        <v/>
      </c>
      <c r="E99" s="347" t="n">
        <v>2</v>
      </c>
      <c r="F99" s="347" t="inlineStr">
        <is>
          <t>8155000042</t>
        </is>
      </c>
      <c r="G99" s="348" t="inlineStr">
        <is>
          <t>2430012070410482</t>
        </is>
      </c>
      <c r="H99" s="347" t="inlineStr">
        <is>
          <t>20120831</t>
        </is>
      </c>
      <c r="I99" s="349" t="inlineStr">
        <is>
          <t>故障更換</t>
        </is>
      </c>
      <c r="J99" s="350">
        <f>VLOOKUP(B99,'[5]0919門市清單主檔'!B:V,21,FALSE)</f>
        <v/>
      </c>
      <c r="K99" s="351" t="inlineStr">
        <is>
          <t>Y</t>
        </is>
      </c>
      <c r="L99" s="347" t="inlineStr"/>
      <c r="M99" s="350" t="n"/>
    </row>
    <row r="100" ht="22.95" customHeight="1" s="140">
      <c r="A100" s="347" t="inlineStr">
        <is>
          <t>H815502439</t>
        </is>
      </c>
      <c r="B100" s="347" t="inlineStr">
        <is>
          <t>D191</t>
        </is>
      </c>
      <c r="C100" s="348" t="inlineStr">
        <is>
          <t>三重興德店</t>
        </is>
      </c>
      <c r="D100" s="348">
        <f>C100&amp;E100</f>
        <v/>
      </c>
      <c r="E100" s="347" t="n">
        <v>1</v>
      </c>
      <c r="F100" s="347" t="inlineStr">
        <is>
          <t>8155002439</t>
        </is>
      </c>
      <c r="G100" s="348" t="inlineStr">
        <is>
          <t>2430011120600137</t>
        </is>
      </c>
      <c r="H100" s="347" t="inlineStr">
        <is>
          <t>20121130</t>
        </is>
      </c>
      <c r="I100" s="349" t="inlineStr">
        <is>
          <t>盤點入庫</t>
        </is>
      </c>
      <c r="J100" s="350">
        <f>VLOOKUP(B100,'[5]0919門市清單主檔'!B:V,21,FALSE)</f>
        <v/>
      </c>
      <c r="K100" s="351" t="inlineStr">
        <is>
          <t>Y</t>
        </is>
      </c>
      <c r="L100" s="347" t="inlineStr"/>
      <c r="M100" s="350" t="n"/>
    </row>
    <row r="101" ht="22.95" customHeight="1" s="140">
      <c r="A101" s="347" t="inlineStr">
        <is>
          <t>H815502440</t>
        </is>
      </c>
      <c r="B101" s="347" t="inlineStr">
        <is>
          <t>D191</t>
        </is>
      </c>
      <c r="C101" s="348" t="inlineStr">
        <is>
          <t>三重興德店</t>
        </is>
      </c>
      <c r="D101" s="348">
        <f>C101&amp;E101</f>
        <v/>
      </c>
      <c r="E101" s="347" t="n">
        <v>2</v>
      </c>
      <c r="F101" s="347" t="inlineStr">
        <is>
          <t>8155002440</t>
        </is>
      </c>
      <c r="G101" s="348" t="inlineStr">
        <is>
          <t>2430012090600110</t>
        </is>
      </c>
      <c r="H101" s="347" t="inlineStr">
        <is>
          <t>20121130</t>
        </is>
      </c>
      <c r="I101" s="349" t="inlineStr">
        <is>
          <t>盤點入庫</t>
        </is>
      </c>
      <c r="J101" s="350">
        <f>VLOOKUP(B101,'[5]0919門市清單主檔'!B:V,21,FALSE)</f>
        <v/>
      </c>
      <c r="K101" s="351" t="inlineStr">
        <is>
          <t>Y</t>
        </is>
      </c>
      <c r="L101" s="347" t="inlineStr"/>
      <c r="M101" s="350" t="n"/>
    </row>
    <row r="102" ht="22.95" customHeight="1" s="140">
      <c r="A102" s="347" t="inlineStr">
        <is>
          <t>H815502357</t>
        </is>
      </c>
      <c r="B102" s="347" t="n">
        <v>4029</v>
      </c>
      <c r="C102" s="348" t="inlineStr">
        <is>
          <t>三重龍濱店</t>
        </is>
      </c>
      <c r="D102" s="348">
        <f>C102&amp;E102</f>
        <v/>
      </c>
      <c r="E102" s="347" t="n">
        <v>1</v>
      </c>
      <c r="F102" s="347" t="inlineStr">
        <is>
          <t>8155002357</t>
        </is>
      </c>
      <c r="G102" s="348" t="inlineStr">
        <is>
          <t>2430012080600080</t>
        </is>
      </c>
      <c r="H102" s="347" t="inlineStr">
        <is>
          <t>20121130</t>
        </is>
      </c>
      <c r="I102" s="349" t="inlineStr">
        <is>
          <t>盤點入庫</t>
        </is>
      </c>
      <c r="J102" s="350">
        <f>VLOOKUP(B102,'[5]0919門市清單主檔'!B:V,21,FALSE)</f>
        <v/>
      </c>
      <c r="K102" s="351" t="inlineStr">
        <is>
          <t>Y</t>
        </is>
      </c>
      <c r="L102" s="347" t="inlineStr"/>
      <c r="M102" s="350" t="n"/>
    </row>
    <row r="103" ht="22.95" customHeight="1" s="140">
      <c r="A103" s="347" t="inlineStr">
        <is>
          <t>H815502358</t>
        </is>
      </c>
      <c r="B103" s="347" t="n">
        <v>4029</v>
      </c>
      <c r="C103" s="348" t="inlineStr">
        <is>
          <t>三重龍濱店</t>
        </is>
      </c>
      <c r="D103" s="348">
        <f>C103&amp;E103</f>
        <v/>
      </c>
      <c r="E103" s="347" t="n">
        <v>2</v>
      </c>
      <c r="F103" s="347" t="inlineStr">
        <is>
          <t>8155002358</t>
        </is>
      </c>
      <c r="G103" s="348" t="inlineStr">
        <is>
          <t>2430012050600826</t>
        </is>
      </c>
      <c r="H103" s="347" t="inlineStr">
        <is>
          <t>20121130</t>
        </is>
      </c>
      <c r="I103" s="349" t="inlineStr">
        <is>
          <t>盤點入庫</t>
        </is>
      </c>
      <c r="J103" s="350">
        <f>VLOOKUP(B103,'[5]0919門市清單主檔'!B:V,21,FALSE)</f>
        <v/>
      </c>
      <c r="K103" s="351" t="inlineStr">
        <is>
          <t>Y</t>
        </is>
      </c>
      <c r="L103" s="347" t="inlineStr"/>
      <c r="M103" s="350" t="n"/>
    </row>
    <row r="104" ht="22.95" customHeight="1" s="140">
      <c r="A104" s="347" t="inlineStr">
        <is>
          <t>H815501598</t>
        </is>
      </c>
      <c r="B104" s="347" t="n">
        <v>4388</v>
      </c>
      <c r="C104" s="348" t="inlineStr">
        <is>
          <t>三重薔薇店</t>
        </is>
      </c>
      <c r="D104" s="348">
        <f>C104&amp;E104</f>
        <v/>
      </c>
      <c r="E104" s="347" t="n">
        <v>1</v>
      </c>
      <c r="F104" s="347" t="inlineStr">
        <is>
          <t>8155001598</t>
        </is>
      </c>
      <c r="G104" s="348" t="inlineStr">
        <is>
          <t> </t>
        </is>
      </c>
      <c r="H104" s="347" t="inlineStr">
        <is>
          <t>20121031</t>
        </is>
      </c>
      <c r="I104" s="349" t="inlineStr">
        <is>
          <t>故障更換</t>
        </is>
      </c>
      <c r="J104" s="350">
        <f>VLOOKUP(B104,'[5]0919門市清單主檔'!B:V,21,FALSE)</f>
        <v/>
      </c>
      <c r="K104" s="351" t="inlineStr">
        <is>
          <t>Y</t>
        </is>
      </c>
      <c r="L104" s="347" t="inlineStr"/>
      <c r="M104" s="350" t="n"/>
    </row>
    <row r="105" ht="22.95" customHeight="1" s="140">
      <c r="A105" s="347" t="inlineStr">
        <is>
          <t>H815500174</t>
        </is>
      </c>
      <c r="B105" s="347" t="n">
        <v>4388</v>
      </c>
      <c r="C105" s="348" t="inlineStr">
        <is>
          <t>三重薔薇店</t>
        </is>
      </c>
      <c r="D105" s="348">
        <f>C105&amp;E105</f>
        <v/>
      </c>
      <c r="E105" s="347" t="n">
        <v>2</v>
      </c>
      <c r="F105" s="347" t="inlineStr">
        <is>
          <t>8155000174</t>
        </is>
      </c>
      <c r="G105" s="348" t="inlineStr">
        <is>
          <t>2430012050600813</t>
        </is>
      </c>
      <c r="H105" s="347" t="inlineStr">
        <is>
          <t>20120831</t>
        </is>
      </c>
      <c r="I105" s="349" t="inlineStr">
        <is>
          <t>盤點入庫</t>
        </is>
      </c>
      <c r="J105" s="350">
        <f>VLOOKUP(B105,'[5]0919門市清單主檔'!B:V,21,FALSE)</f>
        <v/>
      </c>
      <c r="K105" s="351" t="inlineStr">
        <is>
          <t>Y</t>
        </is>
      </c>
      <c r="L105" s="347" t="inlineStr"/>
      <c r="M105" s="350" t="n"/>
    </row>
    <row r="106" ht="22.95" customHeight="1" s="140">
      <c r="A106" s="347" t="inlineStr">
        <is>
          <t>H815502463</t>
        </is>
      </c>
      <c r="B106" s="347" t="inlineStr">
        <is>
          <t>D620</t>
        </is>
      </c>
      <c r="C106" s="348" t="inlineStr">
        <is>
          <t>北縣三愛三店</t>
        </is>
      </c>
      <c r="D106" s="348">
        <f>C106&amp;E106</f>
        <v/>
      </c>
      <c r="E106" s="347" t="n">
        <v>1</v>
      </c>
      <c r="F106" s="347" t="inlineStr">
        <is>
          <t>8155002463</t>
        </is>
      </c>
      <c r="G106" s="348" t="inlineStr">
        <is>
          <t>0000032187</t>
        </is>
      </c>
      <c r="H106" s="347" t="inlineStr">
        <is>
          <t>20121130</t>
        </is>
      </c>
      <c r="I106" s="349" t="inlineStr">
        <is>
          <t>盤點入庫</t>
        </is>
      </c>
      <c r="J106" s="350">
        <f>VLOOKUP(B106,'[5]0919門市清單主檔'!B:V,21,FALSE)</f>
        <v/>
      </c>
      <c r="K106" s="351" t="inlineStr">
        <is>
          <t>Y</t>
        </is>
      </c>
      <c r="L106" s="347" t="inlineStr"/>
      <c r="M106" s="350" t="n"/>
    </row>
    <row r="107" ht="22.95" customHeight="1" s="140">
      <c r="A107" s="347" t="inlineStr">
        <is>
          <t>H815502464</t>
        </is>
      </c>
      <c r="B107" s="347" t="inlineStr">
        <is>
          <t>D620</t>
        </is>
      </c>
      <c r="C107" s="348" t="inlineStr">
        <is>
          <t>北縣三愛三店</t>
        </is>
      </c>
      <c r="D107" s="348">
        <f>C107&amp;E107</f>
        <v/>
      </c>
      <c r="E107" s="347" t="n">
        <v>2</v>
      </c>
      <c r="F107" s="347" t="inlineStr">
        <is>
          <t>8155002464</t>
        </is>
      </c>
      <c r="G107" s="348" t="inlineStr">
        <is>
          <t>0000005848</t>
        </is>
      </c>
      <c r="H107" s="347" t="inlineStr">
        <is>
          <t>20121130</t>
        </is>
      </c>
      <c r="I107" s="349" t="inlineStr">
        <is>
          <t>盤點入庫</t>
        </is>
      </c>
      <c r="J107" s="350">
        <f>VLOOKUP(B107,'[5]0919門市清單主檔'!B:V,21,FALSE)</f>
        <v/>
      </c>
      <c r="K107" s="351" t="inlineStr">
        <is>
          <t>Y</t>
        </is>
      </c>
      <c r="L107" s="347" t="inlineStr"/>
      <c r="M107" s="350" t="n"/>
    </row>
    <row r="108" ht="22.95" customHeight="1" s="140">
      <c r="A108" s="347" t="inlineStr">
        <is>
          <t>H815502467</t>
        </is>
      </c>
      <c r="B108" s="347" t="inlineStr">
        <is>
          <t>D649</t>
        </is>
      </c>
      <c r="C108" s="348" t="inlineStr">
        <is>
          <t>北縣中陽店</t>
        </is>
      </c>
      <c r="D108" s="348">
        <f>C108&amp;E108</f>
        <v/>
      </c>
      <c r="E108" s="347" t="n">
        <v>1</v>
      </c>
      <c r="F108" s="347" t="inlineStr">
        <is>
          <t>8155002467</t>
        </is>
      </c>
      <c r="G108" s="348" t="inlineStr">
        <is>
          <t>2430012050600631</t>
        </is>
      </c>
      <c r="H108" s="347" t="inlineStr">
        <is>
          <t>20121130</t>
        </is>
      </c>
      <c r="I108" s="349" t="inlineStr">
        <is>
          <t>盤點入庫</t>
        </is>
      </c>
      <c r="J108" s="350">
        <f>VLOOKUP(B108,'[5]0919門市清單主檔'!B:V,21,FALSE)</f>
        <v/>
      </c>
      <c r="K108" s="351" t="inlineStr">
        <is>
          <t>Y</t>
        </is>
      </c>
      <c r="L108" s="347" t="inlineStr"/>
      <c r="M108" s="350" t="n"/>
    </row>
    <row r="109" ht="22.95" customHeight="1" s="140">
      <c r="A109" s="347" t="inlineStr">
        <is>
          <t>H815502468</t>
        </is>
      </c>
      <c r="B109" s="347" t="inlineStr">
        <is>
          <t>D649</t>
        </is>
      </c>
      <c r="C109" s="348" t="inlineStr">
        <is>
          <t>北縣中陽店</t>
        </is>
      </c>
      <c r="D109" s="348">
        <f>C109&amp;E109</f>
        <v/>
      </c>
      <c r="E109" s="347" t="n">
        <v>2</v>
      </c>
      <c r="F109" s="347" t="inlineStr">
        <is>
          <t>8155002468</t>
        </is>
      </c>
      <c r="G109" s="348" t="inlineStr">
        <is>
          <t>2430012070410436</t>
        </is>
      </c>
      <c r="H109" s="347" t="inlineStr">
        <is>
          <t>20121130</t>
        </is>
      </c>
      <c r="I109" s="349" t="inlineStr">
        <is>
          <t>盤點入庫</t>
        </is>
      </c>
      <c r="J109" s="350">
        <f>VLOOKUP(B109,'[5]0919門市清單主檔'!B:V,21,FALSE)</f>
        <v/>
      </c>
      <c r="K109" s="351" t="inlineStr">
        <is>
          <t>Y</t>
        </is>
      </c>
      <c r="L109" s="347" t="inlineStr"/>
      <c r="M109" s="350" t="n"/>
    </row>
    <row r="110" ht="22.95" customHeight="1" s="140">
      <c r="A110" s="347" t="inlineStr">
        <is>
          <t>H815501385</t>
        </is>
      </c>
      <c r="B110" s="347" t="inlineStr">
        <is>
          <t>D194</t>
        </is>
      </c>
      <c r="C110" s="348" t="inlineStr">
        <is>
          <t>北縣五華三店</t>
        </is>
      </c>
      <c r="D110" s="348">
        <f>C110&amp;E110</f>
        <v/>
      </c>
      <c r="E110" s="347" t="n">
        <v>1</v>
      </c>
      <c r="F110" s="347" t="inlineStr">
        <is>
          <t>8155001385</t>
        </is>
      </c>
      <c r="G110" s="348" t="inlineStr">
        <is>
          <t>2430012050600463</t>
        </is>
      </c>
      <c r="H110" s="347" t="inlineStr">
        <is>
          <t>20121031</t>
        </is>
      </c>
      <c r="I110" s="349" t="inlineStr">
        <is>
          <t>盤點入庫</t>
        </is>
      </c>
      <c r="J110" s="350">
        <f>VLOOKUP(B110,'[5]0919門市清單主檔'!B:V,21,FALSE)</f>
        <v/>
      </c>
      <c r="K110" s="351" t="inlineStr">
        <is>
          <t>Y</t>
        </is>
      </c>
      <c r="L110" s="347" t="inlineStr"/>
      <c r="M110" s="350" t="n"/>
    </row>
    <row r="111" ht="22.95" customHeight="1" s="140">
      <c r="A111" s="347" t="inlineStr">
        <is>
          <t>H815501386</t>
        </is>
      </c>
      <c r="B111" s="347" t="inlineStr">
        <is>
          <t>D194</t>
        </is>
      </c>
      <c r="C111" s="348" t="inlineStr">
        <is>
          <t>北縣五華三店</t>
        </is>
      </c>
      <c r="D111" s="348">
        <f>C111&amp;E111</f>
        <v/>
      </c>
      <c r="E111" s="347" t="n">
        <v>2</v>
      </c>
      <c r="F111" s="347" t="inlineStr">
        <is>
          <t>8155001386</t>
        </is>
      </c>
      <c r="G111" s="348" t="inlineStr">
        <is>
          <t>2430012050600789</t>
        </is>
      </c>
      <c r="H111" s="347" t="inlineStr">
        <is>
          <t>20121031</t>
        </is>
      </c>
      <c r="I111" s="349" t="inlineStr">
        <is>
          <t>盤點入庫</t>
        </is>
      </c>
      <c r="J111" s="350">
        <f>VLOOKUP(B111,'[5]0919門市清單主檔'!B:V,21,FALSE)</f>
        <v/>
      </c>
      <c r="K111" s="351" t="inlineStr">
        <is>
          <t>Y</t>
        </is>
      </c>
      <c r="L111" s="347" t="inlineStr"/>
      <c r="M111" s="350" t="n"/>
    </row>
    <row r="112" ht="22.95" customHeight="1" s="140">
      <c r="A112" s="347" t="inlineStr">
        <is>
          <t>H815501392</t>
        </is>
      </c>
      <c r="B112" s="347" t="inlineStr">
        <is>
          <t>D350</t>
        </is>
      </c>
      <c r="C112" s="348" t="inlineStr">
        <is>
          <t>北縣仁和店</t>
        </is>
      </c>
      <c r="D112" s="348">
        <f>C112&amp;E112</f>
        <v/>
      </c>
      <c r="E112" s="347" t="n">
        <v>1</v>
      </c>
      <c r="F112" s="347" t="inlineStr">
        <is>
          <t>8155001392</t>
        </is>
      </c>
      <c r="G112" s="348" t="inlineStr">
        <is>
          <t>2430212110410007</t>
        </is>
      </c>
      <c r="H112" s="347" t="inlineStr">
        <is>
          <t>20121031</t>
        </is>
      </c>
      <c r="I112" s="349" t="inlineStr">
        <is>
          <t>盤點入庫</t>
        </is>
      </c>
      <c r="J112" s="350">
        <f>VLOOKUP(B112,'[5]0919門市清單主檔'!B:V,21,FALSE)</f>
        <v/>
      </c>
      <c r="K112" s="351" t="inlineStr">
        <is>
          <t>Y</t>
        </is>
      </c>
      <c r="L112" s="347" t="inlineStr"/>
      <c r="M112" s="350" t="n"/>
    </row>
    <row r="113" ht="22.95" customHeight="1" s="140">
      <c r="A113" s="347" t="inlineStr">
        <is>
          <t>H815501295</t>
        </is>
      </c>
      <c r="B113" s="347" t="inlineStr">
        <is>
          <t>D350</t>
        </is>
      </c>
      <c r="C113" s="348" t="inlineStr">
        <is>
          <t>北縣仁和店</t>
        </is>
      </c>
      <c r="D113" s="348">
        <f>C113&amp;E113</f>
        <v/>
      </c>
      <c r="E113" s="347" t="n">
        <v>2</v>
      </c>
      <c r="F113" s="347" t="inlineStr">
        <is>
          <t>8155001295</t>
        </is>
      </c>
      <c r="G113" s="348" t="inlineStr">
        <is>
          <t>243001207410490</t>
        </is>
      </c>
      <c r="H113" s="347" t="inlineStr">
        <is>
          <t>20121031</t>
        </is>
      </c>
      <c r="I113" s="349" t="inlineStr">
        <is>
          <t>故障更換</t>
        </is>
      </c>
      <c r="J113" s="350">
        <f>VLOOKUP(B113,'[5]0919門市清單主檔'!B:V,21,FALSE)</f>
        <v/>
      </c>
      <c r="K113" s="351" t="inlineStr">
        <is>
          <t>Y</t>
        </is>
      </c>
      <c r="L113" s="347" t="inlineStr"/>
      <c r="M113" s="350" t="n"/>
    </row>
    <row r="114" ht="22.95" customHeight="1" s="140">
      <c r="A114" s="347" t="inlineStr">
        <is>
          <t>H815502245</t>
        </is>
      </c>
      <c r="B114" s="347" t="n">
        <v>3840</v>
      </c>
      <c r="C114" s="348" t="inlineStr">
        <is>
          <t>北縣天龍店</t>
        </is>
      </c>
      <c r="D114" s="348">
        <f>C114&amp;E114</f>
        <v/>
      </c>
      <c r="E114" s="347" t="n">
        <v>1</v>
      </c>
      <c r="F114" s="347" t="inlineStr">
        <is>
          <t>8155002245</t>
        </is>
      </c>
      <c r="G114" s="348" t="inlineStr">
        <is>
          <t>2430012080600129</t>
        </is>
      </c>
      <c r="H114" s="347" t="inlineStr">
        <is>
          <t>20121130</t>
        </is>
      </c>
      <c r="I114" s="349" t="inlineStr">
        <is>
          <t>盤點入庫</t>
        </is>
      </c>
      <c r="J114" s="350">
        <f>VLOOKUP(B114,'[5]0919門市清單主檔'!B:V,21,FALSE)</f>
        <v/>
      </c>
      <c r="K114" s="351" t="inlineStr">
        <is>
          <t>Y</t>
        </is>
      </c>
      <c r="L114" s="347" t="inlineStr"/>
      <c r="M114" s="350" t="n"/>
    </row>
    <row r="115" ht="22.95" customHeight="1" s="140">
      <c r="A115" s="347" t="inlineStr">
        <is>
          <t>H815500291</t>
        </is>
      </c>
      <c r="B115" s="347" t="n">
        <v>3840</v>
      </c>
      <c r="C115" s="348" t="inlineStr">
        <is>
          <t>北縣天龍店</t>
        </is>
      </c>
      <c r="D115" s="348">
        <f>C115&amp;E115</f>
        <v/>
      </c>
      <c r="E115" s="347" t="n">
        <v>2</v>
      </c>
      <c r="F115" s="347" t="inlineStr">
        <is>
          <t>8155000291</t>
        </is>
      </c>
      <c r="G115" s="348" t="inlineStr">
        <is>
          <t>2430012050600417</t>
        </is>
      </c>
      <c r="H115" s="347" t="inlineStr">
        <is>
          <t>20120831</t>
        </is>
      </c>
      <c r="I115" s="349" t="inlineStr">
        <is>
          <t>故障更換</t>
        </is>
      </c>
      <c r="J115" s="350">
        <f>VLOOKUP(B115,'[5]0919門市清單主檔'!B:V,21,FALSE)</f>
        <v/>
      </c>
      <c r="K115" s="351" t="inlineStr">
        <is>
          <t>Y</t>
        </is>
      </c>
      <c r="L115" s="347" t="inlineStr"/>
      <c r="M115" s="350" t="n"/>
    </row>
    <row r="116" ht="22.95" customHeight="1" s="140">
      <c r="A116" s="347" t="inlineStr">
        <is>
          <t>H815501667</t>
        </is>
      </c>
      <c r="B116" s="347" t="n">
        <v>2302</v>
      </c>
      <c r="C116" s="348" t="inlineStr">
        <is>
          <t>北縣重安店</t>
        </is>
      </c>
      <c r="D116" s="348">
        <f>C116&amp;E116</f>
        <v/>
      </c>
      <c r="E116" s="347" t="n">
        <v>1</v>
      </c>
      <c r="F116" s="347" t="inlineStr">
        <is>
          <t>8155001667</t>
        </is>
      </c>
      <c r="G116" s="348" t="inlineStr">
        <is>
          <t> </t>
        </is>
      </c>
      <c r="H116" s="347" t="inlineStr">
        <is>
          <t>20121031</t>
        </is>
      </c>
      <c r="I116" s="349" t="inlineStr">
        <is>
          <t>盤點入庫</t>
        </is>
      </c>
      <c r="J116" s="350">
        <f>VLOOKUP(B116,'[5]0919門市清單主檔'!B:V,21,FALSE)</f>
        <v/>
      </c>
      <c r="K116" s="351" t="inlineStr">
        <is>
          <t>Y</t>
        </is>
      </c>
      <c r="L116" s="347" t="inlineStr"/>
      <c r="M116" s="350" t="n"/>
    </row>
    <row r="117" ht="22.95" customHeight="1" s="140">
      <c r="A117" s="347" t="inlineStr">
        <is>
          <t>H815501668</t>
        </is>
      </c>
      <c r="B117" s="347" t="n">
        <v>2302</v>
      </c>
      <c r="C117" s="348" t="inlineStr">
        <is>
          <t>北縣重安店</t>
        </is>
      </c>
      <c r="D117" s="348">
        <f>C117&amp;E117</f>
        <v/>
      </c>
      <c r="E117" s="347" t="n">
        <v>2</v>
      </c>
      <c r="F117" s="347" t="inlineStr">
        <is>
          <t>8155001668</t>
        </is>
      </c>
      <c r="G117" s="348" t="inlineStr">
        <is>
          <t>2430012050600353</t>
        </is>
      </c>
      <c r="H117" s="347" t="inlineStr">
        <is>
          <t>20121031</t>
        </is>
      </c>
      <c r="I117" s="349" t="inlineStr">
        <is>
          <t>盤點入庫</t>
        </is>
      </c>
      <c r="J117" s="350">
        <f>VLOOKUP(B117,'[5]0919門市清單主檔'!B:V,21,FALSE)</f>
        <v/>
      </c>
      <c r="K117" s="351" t="inlineStr">
        <is>
          <t>Y</t>
        </is>
      </c>
      <c r="L117" s="347" t="inlineStr"/>
      <c r="M117" s="350" t="n"/>
    </row>
    <row r="118" ht="22.95" customHeight="1" s="140">
      <c r="A118" s="347" t="inlineStr">
        <is>
          <t>H815502052</t>
        </is>
      </c>
      <c r="B118" s="347" t="n">
        <v>3362</v>
      </c>
      <c r="C118" s="348" t="inlineStr">
        <is>
          <t>北縣重武店</t>
        </is>
      </c>
      <c r="D118" s="348">
        <f>C118&amp;E118</f>
        <v/>
      </c>
      <c r="E118" s="347" t="n">
        <v>2</v>
      </c>
      <c r="F118" s="347" t="inlineStr">
        <is>
          <t>8155002052</t>
        </is>
      </c>
      <c r="G118" s="348" t="inlineStr">
        <is>
          <t>2430012050600339</t>
        </is>
      </c>
      <c r="H118" s="347" t="inlineStr">
        <is>
          <t>20121130</t>
        </is>
      </c>
      <c r="I118" s="349" t="inlineStr">
        <is>
          <t>盤點入庫</t>
        </is>
      </c>
      <c r="J118" s="350">
        <f>VLOOKUP(B118,'[5]0919門市清單主檔'!B:V,21,FALSE)</f>
        <v/>
      </c>
      <c r="K118" s="351" t="inlineStr">
        <is>
          <t>Y</t>
        </is>
      </c>
      <c r="L118" s="347" t="inlineStr"/>
      <c r="M118" s="350" t="n"/>
    </row>
    <row r="119" ht="22.95" customHeight="1" s="140">
      <c r="A119" s="347" t="inlineStr">
        <is>
          <t>H815501627</t>
        </is>
      </c>
      <c r="B119" s="347" t="n">
        <v>2209</v>
      </c>
      <c r="C119" s="348" t="inlineStr">
        <is>
          <t>北縣重強店</t>
        </is>
      </c>
      <c r="D119" s="348">
        <f>C119&amp;E119</f>
        <v/>
      </c>
      <c r="E119" s="347" t="n">
        <v>2</v>
      </c>
      <c r="F119" s="347" t="inlineStr">
        <is>
          <t>8155001627</t>
        </is>
      </c>
      <c r="G119" s="348" t="inlineStr">
        <is>
          <t>2430012070410989</t>
        </is>
      </c>
      <c r="H119" s="347" t="inlineStr">
        <is>
          <t>20121031</t>
        </is>
      </c>
      <c r="I119" s="349" t="inlineStr">
        <is>
          <t>盤點入庫</t>
        </is>
      </c>
      <c r="J119" s="350">
        <f>VLOOKUP(B119,'[5]0919門市清單主檔'!B:V,21,FALSE)</f>
        <v/>
      </c>
      <c r="K119" s="351" t="inlineStr">
        <is>
          <t>Y</t>
        </is>
      </c>
      <c r="L119" s="347" t="inlineStr"/>
      <c r="M119" s="350" t="n"/>
    </row>
    <row r="120" ht="22.95" customHeight="1" s="140">
      <c r="A120" s="347" t="inlineStr">
        <is>
          <t>H815500881</t>
        </is>
      </c>
      <c r="B120" s="347" t="n">
        <v>3601</v>
      </c>
      <c r="C120" s="348" t="inlineStr">
        <is>
          <t>北縣重富店</t>
        </is>
      </c>
      <c r="D120" s="348">
        <f>C120&amp;E120</f>
        <v/>
      </c>
      <c r="E120" s="347" t="n">
        <v>1</v>
      </c>
      <c r="F120" s="347" t="inlineStr">
        <is>
          <t>8155000881</t>
        </is>
      </c>
      <c r="G120" s="348" t="inlineStr">
        <is>
          <t>2430012090600190</t>
        </is>
      </c>
      <c r="H120" s="347" t="inlineStr">
        <is>
          <t>20121031</t>
        </is>
      </c>
      <c r="I120" s="349" t="inlineStr">
        <is>
          <t>盤點入庫</t>
        </is>
      </c>
      <c r="J120" s="350">
        <f>VLOOKUP(B120,'[5]0919門市清單主檔'!B:V,21,FALSE)</f>
        <v/>
      </c>
      <c r="K120" s="351" t="inlineStr">
        <is>
          <t>Y</t>
        </is>
      </c>
      <c r="L120" s="347" t="inlineStr"/>
      <c r="M120" s="350" t="n"/>
    </row>
    <row r="121" ht="22.95" customHeight="1" s="140">
      <c r="A121" s="347" t="inlineStr">
        <is>
          <t>H815500882</t>
        </is>
      </c>
      <c r="B121" s="347" t="n">
        <v>3601</v>
      </c>
      <c r="C121" s="348" t="inlineStr">
        <is>
          <t>北縣重富店</t>
        </is>
      </c>
      <c r="D121" s="348">
        <f>C121&amp;E121</f>
        <v/>
      </c>
      <c r="E121" s="347" t="n">
        <v>2</v>
      </c>
      <c r="F121" s="347" t="inlineStr">
        <is>
          <t>8155000882</t>
        </is>
      </c>
      <c r="G121" s="348" t="inlineStr">
        <is>
          <t>2430012070410614</t>
        </is>
      </c>
      <c r="H121" s="347" t="inlineStr">
        <is>
          <t>20121031</t>
        </is>
      </c>
      <c r="I121" s="349" t="inlineStr">
        <is>
          <t>盤點入庫</t>
        </is>
      </c>
      <c r="J121" s="350">
        <f>VLOOKUP(B121,'[5]0919門市清單主檔'!B:V,21,FALSE)</f>
        <v/>
      </c>
      <c r="K121" s="351" t="inlineStr">
        <is>
          <t>Y</t>
        </is>
      </c>
      <c r="L121" s="347" t="inlineStr"/>
      <c r="M121" s="350" t="n"/>
    </row>
    <row r="122" ht="22.95" customHeight="1" s="140">
      <c r="A122" s="347" t="inlineStr">
        <is>
          <t>H815501876</t>
        </is>
      </c>
      <c r="B122" s="347" t="n">
        <v>2837</v>
      </c>
      <c r="C122" s="348" t="inlineStr">
        <is>
          <t>北縣重萬店</t>
        </is>
      </c>
      <c r="D122" s="348">
        <f>C122&amp;E122</f>
        <v/>
      </c>
      <c r="E122" s="347" t="n">
        <v>1</v>
      </c>
      <c r="F122" s="347" t="inlineStr">
        <is>
          <t>8155001876</t>
        </is>
      </c>
      <c r="G122" s="348" t="inlineStr">
        <is>
          <t>2430012050600790</t>
        </is>
      </c>
      <c r="H122" s="347" t="inlineStr">
        <is>
          <t>20121130</t>
        </is>
      </c>
      <c r="I122" s="349" t="inlineStr">
        <is>
          <t>盤點入庫</t>
        </is>
      </c>
      <c r="J122" s="350">
        <f>VLOOKUP(B122,'[5]0919門市清單主檔'!B:V,21,FALSE)</f>
        <v/>
      </c>
      <c r="K122" s="351" t="inlineStr">
        <is>
          <t>Y</t>
        </is>
      </c>
      <c r="L122" s="347" t="inlineStr"/>
      <c r="M122" s="350" t="n"/>
    </row>
    <row r="123" ht="22.95" customHeight="1" s="140">
      <c r="A123" s="347" t="inlineStr">
        <is>
          <t>H815502283</t>
        </is>
      </c>
      <c r="B123" s="347" t="n">
        <v>2837</v>
      </c>
      <c r="C123" s="348" t="inlineStr">
        <is>
          <t>北縣重萬店</t>
        </is>
      </c>
      <c r="D123" s="348">
        <f>C123&amp;E123</f>
        <v/>
      </c>
      <c r="E123" s="347" t="n">
        <v>2</v>
      </c>
      <c r="F123" s="347" t="inlineStr">
        <is>
          <t>8155002283</t>
        </is>
      </c>
      <c r="G123" s="348" t="inlineStr">
        <is>
          <t>2430012050600314</t>
        </is>
      </c>
      <c r="H123" s="347" t="inlineStr">
        <is>
          <t>20121130</t>
        </is>
      </c>
      <c r="I123" s="349" t="inlineStr">
        <is>
          <t>故障更換</t>
        </is>
      </c>
      <c r="J123" s="350">
        <f>VLOOKUP(B123,'[5]0919門市清單主檔'!B:V,21,FALSE)</f>
        <v/>
      </c>
      <c r="K123" s="351" t="inlineStr">
        <is>
          <t>Y</t>
        </is>
      </c>
      <c r="L123" s="347" t="inlineStr"/>
      <c r="M123" s="350" t="n"/>
    </row>
    <row r="124" ht="22.95" customHeight="1" s="140">
      <c r="A124" s="347" t="inlineStr">
        <is>
          <t>H815501681</t>
        </is>
      </c>
      <c r="B124" s="347" t="n">
        <v>2321</v>
      </c>
      <c r="C124" s="348" t="inlineStr">
        <is>
          <t>北縣重鑫店</t>
        </is>
      </c>
      <c r="D124" s="348">
        <f>C124&amp;E124</f>
        <v/>
      </c>
      <c r="E124" s="347" t="n">
        <v>1</v>
      </c>
      <c r="F124" s="347" t="inlineStr">
        <is>
          <t>8155001681</t>
        </is>
      </c>
      <c r="G124" s="348" t="inlineStr">
        <is>
          <t>2430012070410434</t>
        </is>
      </c>
      <c r="H124" s="347" t="inlineStr">
        <is>
          <t>20121031</t>
        </is>
      </c>
      <c r="I124" s="349" t="inlineStr">
        <is>
          <t>盤點入庫</t>
        </is>
      </c>
      <c r="J124" s="350">
        <f>VLOOKUP(B124,'[5]0919門市清單主檔'!B:V,21,FALSE)</f>
        <v/>
      </c>
      <c r="K124" s="351" t="inlineStr">
        <is>
          <t>Y</t>
        </is>
      </c>
      <c r="L124" s="347" t="inlineStr"/>
      <c r="M124" s="350" t="n"/>
    </row>
    <row r="125" ht="22.95" customHeight="1" s="140">
      <c r="A125" s="347" t="inlineStr">
        <is>
          <t>H815501682</t>
        </is>
      </c>
      <c r="B125" s="347" t="n">
        <v>2321</v>
      </c>
      <c r="C125" s="348" t="inlineStr">
        <is>
          <t>北縣重鑫店</t>
        </is>
      </c>
      <c r="D125" s="348">
        <f>C125&amp;E125</f>
        <v/>
      </c>
      <c r="E125" s="347" t="n">
        <v>2</v>
      </c>
      <c r="F125" s="347" t="inlineStr">
        <is>
          <t>8155001682</t>
        </is>
      </c>
      <c r="G125" s="348" t="inlineStr">
        <is>
          <t>2430012050600732</t>
        </is>
      </c>
      <c r="H125" s="347" t="inlineStr">
        <is>
          <t>20121031</t>
        </is>
      </c>
      <c r="I125" s="349" t="inlineStr">
        <is>
          <t>盤點入庫</t>
        </is>
      </c>
      <c r="J125" s="350">
        <f>VLOOKUP(B125,'[5]0919門市清單主檔'!B:V,21,FALSE)</f>
        <v/>
      </c>
      <c r="K125" s="351" t="inlineStr">
        <is>
          <t>Y</t>
        </is>
      </c>
      <c r="L125" s="347" t="inlineStr"/>
      <c r="M125" s="350" t="n"/>
    </row>
    <row r="126" ht="22.95" customHeight="1" s="140">
      <c r="A126" s="347" t="inlineStr">
        <is>
          <t>H815502425</t>
        </is>
      </c>
      <c r="B126" s="347" t="inlineStr">
        <is>
          <t>D057</t>
        </is>
      </c>
      <c r="C126" s="348" t="inlineStr">
        <is>
          <t>北縣溪尾二店</t>
        </is>
      </c>
      <c r="D126" s="348">
        <f>C126&amp;E126</f>
        <v/>
      </c>
      <c r="E126" s="347" t="n">
        <v>1</v>
      </c>
      <c r="F126" s="347" t="inlineStr">
        <is>
          <t>8155002425</t>
        </is>
      </c>
      <c r="G126" s="348" t="inlineStr">
        <is>
          <t>2430012050600634</t>
        </is>
      </c>
      <c r="H126" s="347" t="inlineStr">
        <is>
          <t>20121130</t>
        </is>
      </c>
      <c r="I126" s="349" t="inlineStr">
        <is>
          <t>盤點入庫</t>
        </is>
      </c>
      <c r="J126" s="350">
        <f>VLOOKUP(B126,'[5]0919門市清單主檔'!B:V,21,FALSE)</f>
        <v/>
      </c>
      <c r="K126" s="351" t="inlineStr">
        <is>
          <t>Y</t>
        </is>
      </c>
      <c r="L126" s="347" t="inlineStr"/>
      <c r="M126" s="350" t="n"/>
    </row>
    <row r="127" ht="22.95" customHeight="1" s="140">
      <c r="A127" s="347" t="inlineStr">
        <is>
          <t>H815502426</t>
        </is>
      </c>
      <c r="B127" s="347" t="inlineStr">
        <is>
          <t>D057</t>
        </is>
      </c>
      <c r="C127" s="348" t="inlineStr">
        <is>
          <t>北縣溪尾二店</t>
        </is>
      </c>
      <c r="D127" s="348">
        <f>C127&amp;E127</f>
        <v/>
      </c>
      <c r="E127" s="347" t="n">
        <v>2</v>
      </c>
      <c r="F127" s="347" t="inlineStr">
        <is>
          <t>8155002426</t>
        </is>
      </c>
      <c r="G127" s="348" t="inlineStr">
        <is>
          <t>2430012050600576</t>
        </is>
      </c>
      <c r="H127" s="347" t="inlineStr">
        <is>
          <t>20121130</t>
        </is>
      </c>
      <c r="I127" s="349" t="inlineStr">
        <is>
          <t>盤點入庫</t>
        </is>
      </c>
      <c r="J127" s="350">
        <f>VLOOKUP(B127,'[5]0919門市清單主檔'!B:V,21,FALSE)</f>
        <v/>
      </c>
      <c r="K127" s="351" t="inlineStr">
        <is>
          <t>Y</t>
        </is>
      </c>
      <c r="L127" s="347" t="inlineStr"/>
      <c r="M127" s="350" t="n"/>
    </row>
    <row r="128" ht="22.95" customHeight="1" s="140">
      <c r="A128" s="347" t="inlineStr">
        <is>
          <t>H815500264</t>
        </is>
      </c>
      <c r="B128" s="347" t="n">
        <v>2535</v>
      </c>
      <c r="C128" s="348" t="inlineStr">
        <is>
          <t>五股五工店</t>
        </is>
      </c>
      <c r="D128" s="348">
        <f>C128&amp;E128</f>
        <v/>
      </c>
      <c r="E128" s="347" t="n">
        <v>1</v>
      </c>
      <c r="F128" s="347" t="inlineStr">
        <is>
          <t>8155000264</t>
        </is>
      </c>
      <c r="G128" s="348" t="inlineStr">
        <is>
          <t>2430012050600627</t>
        </is>
      </c>
      <c r="H128" s="347" t="inlineStr">
        <is>
          <t>20120831</t>
        </is>
      </c>
      <c r="I128" s="349" t="inlineStr">
        <is>
          <t>盤點入庫</t>
        </is>
      </c>
      <c r="J128" s="350">
        <f>VLOOKUP(B128,'[5]0919門市清單主檔'!B:V,21,FALSE)</f>
        <v/>
      </c>
      <c r="K128" s="351" t="inlineStr">
        <is>
          <t>Y</t>
        </is>
      </c>
      <c r="L128" s="347" t="inlineStr"/>
      <c r="M128" s="350" t="n"/>
    </row>
    <row r="129" ht="22.95" customHeight="1" s="140">
      <c r="A129" s="347" t="inlineStr">
        <is>
          <t>H815502571</t>
        </is>
      </c>
      <c r="B129" s="347" t="inlineStr">
        <is>
          <t>TT01</t>
        </is>
      </c>
      <c r="C129" s="348" t="inlineStr">
        <is>
          <t>五股訓練教室</t>
        </is>
      </c>
      <c r="D129" s="348">
        <f>C129&amp;E129</f>
        <v/>
      </c>
      <c r="E129" s="347" t="n">
        <v>1</v>
      </c>
      <c r="F129" s="347" t="inlineStr">
        <is>
          <t>8155002571</t>
        </is>
      </c>
      <c r="G129" s="348" t="inlineStr">
        <is>
          <t>2430012050600452</t>
        </is>
      </c>
      <c r="H129" s="347" t="inlineStr">
        <is>
          <t>20121130</t>
        </is>
      </c>
      <c r="I129" s="349" t="inlineStr">
        <is>
          <t>盤點入庫</t>
        </is>
      </c>
      <c r="J129" s="350">
        <f>VLOOKUP(B129,'[5]0919門市清單主檔'!B:V,21,FALSE)</f>
        <v/>
      </c>
      <c r="K129" s="351" t="inlineStr">
        <is>
          <t>Y</t>
        </is>
      </c>
      <c r="L129" s="347" t="inlineStr">
        <is>
          <t>訓練教室</t>
        </is>
      </c>
      <c r="M129" s="350" t="n"/>
    </row>
    <row r="130" ht="22.95" customHeight="1" s="140">
      <c r="A130" s="347" t="inlineStr">
        <is>
          <t>H815500822</t>
        </is>
      </c>
      <c r="B130" s="347" t="n">
        <v>3227</v>
      </c>
      <c r="C130" s="348" t="inlineStr">
        <is>
          <t>五股四維店</t>
        </is>
      </c>
      <c r="D130" s="348">
        <f>C130&amp;E130</f>
        <v/>
      </c>
      <c r="E130" s="347" t="n">
        <v>2</v>
      </c>
      <c r="F130" s="347" t="inlineStr">
        <is>
          <t>8155000822</t>
        </is>
      </c>
      <c r="G130" s="348" t="inlineStr">
        <is>
          <t>2430012050600466</t>
        </is>
      </c>
      <c r="H130" s="347" t="inlineStr">
        <is>
          <t>20121031</t>
        </is>
      </c>
      <c r="I130" s="349" t="inlineStr">
        <is>
          <t>盤點入庫</t>
        </is>
      </c>
      <c r="J130" s="350">
        <f>VLOOKUP(B130,'[5]0919門市清單主檔'!B:V,21,FALSE)</f>
        <v/>
      </c>
      <c r="K130" s="351" t="inlineStr">
        <is>
          <t>Y</t>
        </is>
      </c>
      <c r="L130" s="347" t="inlineStr"/>
      <c r="M130" s="350" t="n"/>
    </row>
    <row r="131" ht="22.95" customHeight="1" s="140">
      <c r="A131" s="347" t="inlineStr">
        <is>
          <t>H815500087</t>
        </is>
      </c>
      <c r="B131" s="347" t="n">
        <v>4801</v>
      </c>
      <c r="C131" s="348" t="inlineStr">
        <is>
          <t>五股成州店</t>
        </is>
      </c>
      <c r="D131" s="348">
        <f>C131&amp;E131</f>
        <v/>
      </c>
      <c r="E131" s="347" t="n">
        <v>1</v>
      </c>
      <c r="F131" s="347" t="inlineStr">
        <is>
          <t>8155000087</t>
        </is>
      </c>
      <c r="G131" s="348" t="inlineStr">
        <is>
          <t>2430012070410564</t>
        </is>
      </c>
      <c r="H131" s="347" t="inlineStr">
        <is>
          <t>20120831</t>
        </is>
      </c>
      <c r="I131" s="349" t="inlineStr">
        <is>
          <t>盤點入庫</t>
        </is>
      </c>
      <c r="J131" s="350">
        <f>VLOOKUP(B131,'[5]0919門市清單主檔'!B:V,21,FALSE)</f>
        <v/>
      </c>
      <c r="K131" s="351" t="inlineStr">
        <is>
          <t>Y</t>
        </is>
      </c>
      <c r="L131" s="347" t="inlineStr"/>
      <c r="M131" s="350" t="n"/>
    </row>
    <row r="132" ht="22.95" customHeight="1" s="140">
      <c r="A132" s="347" t="inlineStr">
        <is>
          <t>H815500088</t>
        </is>
      </c>
      <c r="B132" s="347" t="n">
        <v>4801</v>
      </c>
      <c r="C132" s="348" t="inlineStr">
        <is>
          <t>五股成州店</t>
        </is>
      </c>
      <c r="D132" s="348">
        <f>C132&amp;E132</f>
        <v/>
      </c>
      <c r="E132" s="347" t="n">
        <v>2</v>
      </c>
      <c r="F132" s="347" t="inlineStr">
        <is>
          <t>8155000088</t>
        </is>
      </c>
      <c r="G132" s="348" t="inlineStr">
        <is>
          <t>2430011120600196</t>
        </is>
      </c>
      <c r="H132" s="347" t="inlineStr">
        <is>
          <t>20120831</t>
        </is>
      </c>
      <c r="I132" s="349" t="inlineStr">
        <is>
          <t>盤點入庫</t>
        </is>
      </c>
      <c r="J132" s="350">
        <f>VLOOKUP(B132,'[5]0919門市清單主檔'!B:V,21,FALSE)</f>
        <v/>
      </c>
      <c r="K132" s="351" t="inlineStr">
        <is>
          <t>Y</t>
        </is>
      </c>
      <c r="L132" s="347" t="inlineStr"/>
      <c r="M132" s="350" t="n"/>
    </row>
    <row r="133" ht="22.95" customHeight="1" s="140">
      <c r="A133" s="347" t="inlineStr">
        <is>
          <t>H815502755</t>
        </is>
      </c>
      <c r="B133" s="347" t="n">
        <v>4819</v>
      </c>
      <c r="C133" s="348" t="inlineStr">
        <is>
          <t>五股凌雲店</t>
        </is>
      </c>
      <c r="D133" s="348">
        <f>C133&amp;E133</f>
        <v/>
      </c>
      <c r="E133" s="347" t="n">
        <v>1</v>
      </c>
      <c r="F133" s="347" t="inlineStr">
        <is>
          <t>8155002755</t>
        </is>
      </c>
      <c r="G133" s="348" t="inlineStr">
        <is>
          <t>2430012050600063</t>
        </is>
      </c>
      <c r="H133" s="347" t="inlineStr">
        <is>
          <t>20121130</t>
        </is>
      </c>
      <c r="I133" s="349" t="inlineStr">
        <is>
          <t>盤點入庫</t>
        </is>
      </c>
      <c r="J133" s="350">
        <f>VLOOKUP(B133,'[5]0919門市清單主檔'!B:V,21,FALSE)</f>
        <v/>
      </c>
      <c r="K133" s="351" t="inlineStr">
        <is>
          <t>Y</t>
        </is>
      </c>
      <c r="L133" s="347" t="inlineStr"/>
      <c r="M133" s="350" t="n"/>
    </row>
    <row r="134" ht="22.95" customHeight="1" s="140">
      <c r="A134" s="347" t="inlineStr">
        <is>
          <t>H815502756</t>
        </is>
      </c>
      <c r="B134" s="347" t="n">
        <v>4819</v>
      </c>
      <c r="C134" s="348" t="inlineStr">
        <is>
          <t>五股凌雲店</t>
        </is>
      </c>
      <c r="D134" s="348">
        <f>C134&amp;E134</f>
        <v/>
      </c>
      <c r="E134" s="347" t="n">
        <v>2</v>
      </c>
      <c r="F134" s="347" t="inlineStr">
        <is>
          <t>8155002756</t>
        </is>
      </c>
      <c r="G134" s="348" t="inlineStr">
        <is>
          <t>2430012090600128</t>
        </is>
      </c>
      <c r="H134" s="347" t="inlineStr">
        <is>
          <t>20121130</t>
        </is>
      </c>
      <c r="I134" s="349" t="inlineStr">
        <is>
          <t>盤點入庫</t>
        </is>
      </c>
      <c r="J134" s="350">
        <f>VLOOKUP(B134,'[5]0919門市清單主檔'!B:V,21,FALSE)</f>
        <v/>
      </c>
      <c r="K134" s="351" t="inlineStr">
        <is>
          <t>Y</t>
        </is>
      </c>
      <c r="L134" s="347" t="inlineStr"/>
      <c r="M134" s="350" t="n"/>
    </row>
    <row r="135" ht="22.95" customHeight="1" s="140">
      <c r="A135" s="347" t="inlineStr">
        <is>
          <t>H815500196</t>
        </is>
      </c>
      <c r="B135" s="347" t="n">
        <v>2390</v>
      </c>
      <c r="C135" s="348" t="inlineStr">
        <is>
          <t>五股產業園區</t>
        </is>
      </c>
      <c r="D135" s="348">
        <f>C135&amp;E135</f>
        <v/>
      </c>
      <c r="E135" s="347" t="n">
        <v>2</v>
      </c>
      <c r="F135" s="347" t="inlineStr">
        <is>
          <t>8155000196</t>
        </is>
      </c>
      <c r="G135" s="348" t="inlineStr">
        <is>
          <t>2430012050600646</t>
        </is>
      </c>
      <c r="H135" s="347" t="inlineStr">
        <is>
          <t>20120831</t>
        </is>
      </c>
      <c r="I135" s="349" t="inlineStr">
        <is>
          <t>盤點入庫</t>
        </is>
      </c>
      <c r="J135" s="350">
        <f>VLOOKUP(B135,'[5]0919門市清單主檔'!B:V,21,FALSE)</f>
        <v/>
      </c>
      <c r="K135" s="351" t="inlineStr">
        <is>
          <t>Y</t>
        </is>
      </c>
      <c r="L135" s="347" t="inlineStr"/>
      <c r="M135" s="350" t="n"/>
    </row>
    <row r="136" ht="22.95" customHeight="1" s="140">
      <c r="A136" s="347" t="inlineStr">
        <is>
          <t>H815502295</t>
        </is>
      </c>
      <c r="B136" s="347" t="n">
        <v>3921</v>
      </c>
      <c r="C136" s="348" t="inlineStr">
        <is>
          <t>五股福鑫店</t>
        </is>
      </c>
      <c r="D136" s="348">
        <f>C136&amp;E136</f>
        <v/>
      </c>
      <c r="E136" s="347" t="n">
        <v>1</v>
      </c>
      <c r="F136" s="347" t="inlineStr">
        <is>
          <t>8155002295</t>
        </is>
      </c>
      <c r="G136" s="348" t="inlineStr">
        <is>
          <t>2430012050600645</t>
        </is>
      </c>
      <c r="H136" s="347" t="inlineStr">
        <is>
          <t>20121130</t>
        </is>
      </c>
      <c r="I136" s="349" t="inlineStr">
        <is>
          <t>盤點入庫</t>
        </is>
      </c>
      <c r="J136" s="350">
        <f>VLOOKUP(B136,'[5]0919門市清單主檔'!B:V,21,FALSE)</f>
        <v/>
      </c>
      <c r="K136" s="351" t="inlineStr">
        <is>
          <t>Y</t>
        </is>
      </c>
      <c r="L136" s="347" t="inlineStr"/>
      <c r="M136" s="350" t="n"/>
    </row>
    <row r="137" ht="22.95" customHeight="1" s="140">
      <c r="A137" s="347" t="inlineStr">
        <is>
          <t>H815502296</t>
        </is>
      </c>
      <c r="B137" s="347" t="n">
        <v>3921</v>
      </c>
      <c r="C137" s="348" t="inlineStr">
        <is>
          <t>五股福鑫店</t>
        </is>
      </c>
      <c r="D137" s="348">
        <f>C137&amp;E137</f>
        <v/>
      </c>
      <c r="E137" s="347" t="n">
        <v>2</v>
      </c>
      <c r="F137" s="347" t="inlineStr">
        <is>
          <t>8155002296</t>
        </is>
      </c>
      <c r="G137" s="348" t="inlineStr">
        <is>
          <t> </t>
        </is>
      </c>
      <c r="H137" s="347" t="inlineStr">
        <is>
          <t>20121130</t>
        </is>
      </c>
      <c r="I137" s="349" t="inlineStr">
        <is>
          <t>盤點入庫</t>
        </is>
      </c>
      <c r="J137" s="350">
        <f>VLOOKUP(B137,'[5]0919門市清單主檔'!B:V,21,FALSE)</f>
        <v/>
      </c>
      <c r="K137" s="351" t="inlineStr">
        <is>
          <t>Y</t>
        </is>
      </c>
      <c r="L137" s="347" t="inlineStr"/>
      <c r="M137" s="350" t="n"/>
    </row>
    <row r="138" ht="22.95" customHeight="1" s="140">
      <c r="A138" s="347" t="inlineStr">
        <is>
          <t>H815501822</t>
        </is>
      </c>
      <c r="B138" s="347" t="n">
        <v>2691</v>
      </c>
      <c r="C138" s="348" t="inlineStr">
        <is>
          <t>五股興珍店</t>
        </is>
      </c>
      <c r="D138" s="348">
        <f>C138&amp;E138</f>
        <v/>
      </c>
      <c r="E138" s="347" t="n">
        <v>1</v>
      </c>
      <c r="F138" s="347" t="inlineStr">
        <is>
          <t>8155001822</t>
        </is>
      </c>
      <c r="G138" s="348" t="inlineStr">
        <is>
          <t>2430012050600492</t>
        </is>
      </c>
      <c r="H138" s="347" t="inlineStr">
        <is>
          <t>20121130</t>
        </is>
      </c>
      <c r="I138" s="349" t="inlineStr">
        <is>
          <t>盤點入庫</t>
        </is>
      </c>
      <c r="J138" s="350">
        <f>VLOOKUP(B138,'[5]0919門市清單主檔'!B:V,21,FALSE)</f>
        <v/>
      </c>
      <c r="K138" s="351" t="inlineStr">
        <is>
          <t>Y</t>
        </is>
      </c>
      <c r="L138" s="347" t="inlineStr"/>
      <c r="M138" s="350" t="n"/>
    </row>
    <row r="139" ht="22.95" customHeight="1" s="140">
      <c r="A139" s="347" t="inlineStr">
        <is>
          <t>H815501823</t>
        </is>
      </c>
      <c r="B139" s="347" t="n">
        <v>2691</v>
      </c>
      <c r="C139" s="348" t="inlineStr">
        <is>
          <t>五股興珍店</t>
        </is>
      </c>
      <c r="D139" s="348">
        <f>C139&amp;E139</f>
        <v/>
      </c>
      <c r="E139" s="347" t="n">
        <v>2</v>
      </c>
      <c r="F139" s="347" t="inlineStr">
        <is>
          <t>8155001823</t>
        </is>
      </c>
      <c r="G139" s="348" t="inlineStr">
        <is>
          <t>2430011120600129</t>
        </is>
      </c>
      <c r="H139" s="347" t="inlineStr">
        <is>
          <t>20121130</t>
        </is>
      </c>
      <c r="I139" s="349" t="inlineStr">
        <is>
          <t>盤點入庫</t>
        </is>
      </c>
      <c r="J139" s="350">
        <f>VLOOKUP(B139,'[5]0919門市清單主檔'!B:V,21,FALSE)</f>
        <v/>
      </c>
      <c r="K139" s="351" t="inlineStr">
        <is>
          <t>Y</t>
        </is>
      </c>
      <c r="L139" s="347" t="inlineStr"/>
      <c r="M139" s="350" t="n"/>
    </row>
    <row r="140" ht="22.95" customHeight="1" s="140">
      <c r="A140" s="347" t="inlineStr">
        <is>
          <t>H815501683</t>
        </is>
      </c>
      <c r="B140" s="347" t="n">
        <v>2325</v>
      </c>
      <c r="C140" s="348" t="inlineStr">
        <is>
          <t>北縣五泰店</t>
        </is>
      </c>
      <c r="D140" s="348">
        <f>C140&amp;E140</f>
        <v/>
      </c>
      <c r="E140" s="347" t="n">
        <v>1</v>
      </c>
      <c r="F140" s="347" t="inlineStr">
        <is>
          <t>8155001683</t>
        </is>
      </c>
      <c r="G140" s="348" t="inlineStr">
        <is>
          <t>2430012070410060</t>
        </is>
      </c>
      <c r="H140" s="347" t="inlineStr">
        <is>
          <t>20121031</t>
        </is>
      </c>
      <c r="I140" s="349" t="inlineStr">
        <is>
          <t>盤點入庫</t>
        </is>
      </c>
      <c r="J140" s="350">
        <f>VLOOKUP(B140,'[5]0919門市清單主檔'!B:V,21,FALSE)</f>
        <v/>
      </c>
      <c r="K140" s="351" t="inlineStr">
        <is>
          <t>Y</t>
        </is>
      </c>
      <c r="L140" s="347" t="inlineStr"/>
      <c r="M140" s="350" t="n"/>
    </row>
    <row r="141" ht="22.95" customHeight="1" s="140">
      <c r="A141" s="347" t="inlineStr">
        <is>
          <t>H815501684</t>
        </is>
      </c>
      <c r="B141" s="347" t="n">
        <v>2325</v>
      </c>
      <c r="C141" s="348" t="inlineStr">
        <is>
          <t>北縣五泰店</t>
        </is>
      </c>
      <c r="D141" s="348">
        <f>C141&amp;E141</f>
        <v/>
      </c>
      <c r="E141" s="347" t="n">
        <v>2</v>
      </c>
      <c r="F141" s="347" t="inlineStr">
        <is>
          <t>8155001684</t>
        </is>
      </c>
      <c r="G141" s="348" t="inlineStr">
        <is>
          <t>2430012080600055</t>
        </is>
      </c>
      <c r="H141" s="347" t="inlineStr">
        <is>
          <t>20121031</t>
        </is>
      </c>
      <c r="I141" s="349" t="inlineStr">
        <is>
          <t>盤點入庫</t>
        </is>
      </c>
      <c r="J141" s="350">
        <f>VLOOKUP(B141,'[5]0919門市清單主檔'!B:V,21,FALSE)</f>
        <v/>
      </c>
      <c r="K141" s="351" t="inlineStr">
        <is>
          <t>Y</t>
        </is>
      </c>
      <c r="L141" s="347" t="inlineStr"/>
      <c r="M141" s="350" t="n"/>
    </row>
    <row r="142" ht="22.95" customHeight="1" s="140">
      <c r="A142" s="347" t="inlineStr">
        <is>
          <t>H815502221</t>
        </is>
      </c>
      <c r="B142" s="347" t="n">
        <v>3770</v>
      </c>
      <c r="C142" s="348" t="inlineStr">
        <is>
          <t>北縣西雲店</t>
        </is>
      </c>
      <c r="D142" s="348">
        <f>C142&amp;E142</f>
        <v/>
      </c>
      <c r="E142" s="347" t="n">
        <v>2</v>
      </c>
      <c r="F142" s="347" t="inlineStr">
        <is>
          <t>8155002221</t>
        </is>
      </c>
      <c r="G142" s="348" t="inlineStr">
        <is>
          <t>2430012050600712</t>
        </is>
      </c>
      <c r="H142" s="347" t="inlineStr">
        <is>
          <t>20121130</t>
        </is>
      </c>
      <c r="I142" s="349" t="inlineStr">
        <is>
          <t>盤點入庫</t>
        </is>
      </c>
      <c r="J142" s="350">
        <f>VLOOKUP(B142,'[5]0919門市清單主檔'!B:V,21,FALSE)</f>
        <v/>
      </c>
      <c r="K142" s="351" t="inlineStr">
        <is>
          <t>Y</t>
        </is>
      </c>
      <c r="L142" s="347" t="inlineStr"/>
      <c r="M142" s="350" t="n"/>
    </row>
    <row r="143" ht="22.95" customHeight="1" s="140">
      <c r="A143" s="347" t="inlineStr">
        <is>
          <t>H815501975</t>
        </is>
      </c>
      <c r="B143" s="347" t="n">
        <v>4845</v>
      </c>
      <c r="C143" s="348" t="inlineStr">
        <is>
          <t>石門海角店</t>
        </is>
      </c>
      <c r="D143" s="348">
        <f>C143&amp;E143</f>
        <v/>
      </c>
      <c r="E143" s="347" t="n">
        <v>1</v>
      </c>
      <c r="F143" s="347" t="inlineStr">
        <is>
          <t>8155001975</t>
        </is>
      </c>
      <c r="G143" s="348" t="inlineStr">
        <is>
          <t>2430012050600785</t>
        </is>
      </c>
      <c r="H143" s="347" t="inlineStr">
        <is>
          <t>20121130</t>
        </is>
      </c>
      <c r="I143" s="349" t="inlineStr">
        <is>
          <t>盤點入庫</t>
        </is>
      </c>
      <c r="J143" s="350">
        <f>VLOOKUP(B143,'[5]0919門市清單主檔'!B:V,21,FALSE)</f>
        <v/>
      </c>
      <c r="K143" s="351" t="inlineStr">
        <is>
          <t>Y</t>
        </is>
      </c>
      <c r="L143" s="347" t="inlineStr"/>
      <c r="M143" s="350" t="n"/>
    </row>
    <row r="144" ht="22.95" customHeight="1" s="140">
      <c r="A144" s="347" t="inlineStr">
        <is>
          <t>H815501976</t>
        </is>
      </c>
      <c r="B144" s="347" t="n">
        <v>4845</v>
      </c>
      <c r="C144" s="348" t="inlineStr">
        <is>
          <t>石門海角店</t>
        </is>
      </c>
      <c r="D144" s="348">
        <f>C144&amp;E144</f>
        <v/>
      </c>
      <c r="E144" s="347" t="n">
        <v>2</v>
      </c>
      <c r="F144" s="347" t="inlineStr">
        <is>
          <t>8155001976</t>
        </is>
      </c>
      <c r="G144" s="348" t="inlineStr">
        <is>
          <t>2430012080800126</t>
        </is>
      </c>
      <c r="H144" s="347" t="inlineStr">
        <is>
          <t>20121130</t>
        </is>
      </c>
      <c r="I144" s="349" t="inlineStr">
        <is>
          <t>盤點入庫</t>
        </is>
      </c>
      <c r="J144" s="350">
        <f>VLOOKUP(B144,'[5]0919門市清單主檔'!B:V,21,FALSE)</f>
        <v/>
      </c>
      <c r="K144" s="351" t="inlineStr">
        <is>
          <t>Y</t>
        </is>
      </c>
      <c r="L144" s="347" t="inlineStr"/>
      <c r="M144" s="350" t="n"/>
    </row>
    <row r="145" ht="22.95" customHeight="1" s="140">
      <c r="A145" s="347" t="inlineStr">
        <is>
          <t>H815501004</t>
        </is>
      </c>
      <c r="B145" s="347" t="n">
        <v>3752</v>
      </c>
      <c r="C145" s="348" t="inlineStr">
        <is>
          <t>板橋豫章店</t>
        </is>
      </c>
      <c r="D145" s="348">
        <f>C145&amp;E145</f>
        <v/>
      </c>
      <c r="E145" s="347" t="n">
        <v>1</v>
      </c>
      <c r="F145" s="347" t="inlineStr">
        <is>
          <t>8155001004</t>
        </is>
      </c>
      <c r="G145" s="348" t="inlineStr">
        <is>
          <t>2430012050600713</t>
        </is>
      </c>
      <c r="H145" s="347" t="inlineStr">
        <is>
          <t>20121031</t>
        </is>
      </c>
      <c r="I145" s="349" t="inlineStr">
        <is>
          <t>盤點入庫</t>
        </is>
      </c>
      <c r="J145" s="350">
        <f>VLOOKUP(B145,'[5]0919門市清單主檔'!B:V,21,FALSE)</f>
        <v/>
      </c>
      <c r="K145" s="351" t="inlineStr">
        <is>
          <t>Y</t>
        </is>
      </c>
      <c r="L145" s="347" t="inlineStr">
        <is>
          <t>學校</t>
        </is>
      </c>
      <c r="M145" s="350" t="n"/>
    </row>
    <row r="146" ht="22.95" customHeight="1" s="140">
      <c r="A146" s="347" t="inlineStr">
        <is>
          <t>H815501006</t>
        </is>
      </c>
      <c r="B146" s="347" t="n">
        <v>3752</v>
      </c>
      <c r="C146" s="348" t="inlineStr">
        <is>
          <t>板橋豫章店</t>
        </is>
      </c>
      <c r="D146" s="348">
        <f>C146&amp;E146</f>
        <v/>
      </c>
      <c r="E146" s="347" t="n">
        <v>2</v>
      </c>
      <c r="F146" s="347" t="inlineStr">
        <is>
          <t>8155001006</t>
        </is>
      </c>
      <c r="G146" s="348" t="inlineStr">
        <is>
          <t>2430012050600407</t>
        </is>
      </c>
      <c r="H146" s="347" t="inlineStr">
        <is>
          <t>20121031</t>
        </is>
      </c>
      <c r="I146" s="349" t="inlineStr">
        <is>
          <t>盤點入庫</t>
        </is>
      </c>
      <c r="J146" s="350">
        <f>VLOOKUP(B146,'[5]0919門市清單主檔'!B:V,21,FALSE)</f>
        <v/>
      </c>
      <c r="K146" s="351" t="inlineStr">
        <is>
          <t>Y</t>
        </is>
      </c>
      <c r="L146" s="347" t="inlineStr">
        <is>
          <t>學校</t>
        </is>
      </c>
      <c r="M146" s="350" t="n"/>
    </row>
    <row r="147" ht="22.95" customHeight="1" s="140">
      <c r="A147" s="347" t="inlineStr">
        <is>
          <t>H815502431</t>
        </is>
      </c>
      <c r="B147" s="347" t="inlineStr">
        <is>
          <t>D111</t>
        </is>
      </c>
      <c r="C147" s="348" t="inlineStr">
        <is>
          <t>北縣府中店</t>
        </is>
      </c>
      <c r="D147" s="348">
        <f>C147&amp;E147</f>
        <v/>
      </c>
      <c r="E147" s="347" t="n">
        <v>1</v>
      </c>
      <c r="F147" s="347" t="inlineStr">
        <is>
          <t>8155002431</t>
        </is>
      </c>
      <c r="G147" s="348" t="inlineStr">
        <is>
          <t>2430012080600695</t>
        </is>
      </c>
      <c r="H147" s="347" t="inlineStr">
        <is>
          <t>20121130</t>
        </is>
      </c>
      <c r="I147" s="349" t="inlineStr">
        <is>
          <t>盤點入庫</t>
        </is>
      </c>
      <c r="J147" s="350">
        <f>VLOOKUP(B147,'[5]0919門市清單主檔'!B:V,21,FALSE)</f>
        <v/>
      </c>
      <c r="K147" s="351" t="inlineStr">
        <is>
          <t>Y</t>
        </is>
      </c>
      <c r="L147" s="347" t="inlineStr"/>
      <c r="M147" s="350" t="n"/>
    </row>
    <row r="148" ht="22.95" customHeight="1" s="140">
      <c r="A148" s="347" t="inlineStr">
        <is>
          <t>H815502432</t>
        </is>
      </c>
      <c r="B148" s="347" t="inlineStr">
        <is>
          <t>D111</t>
        </is>
      </c>
      <c r="C148" s="348" t="inlineStr">
        <is>
          <t>北縣府中店</t>
        </is>
      </c>
      <c r="D148" s="348">
        <f>C148&amp;E148</f>
        <v/>
      </c>
      <c r="E148" s="347" t="n">
        <v>2</v>
      </c>
      <c r="F148" s="347" t="inlineStr">
        <is>
          <t>8155002432</t>
        </is>
      </c>
      <c r="G148" s="348" t="inlineStr">
        <is>
          <t>2430012080600143</t>
        </is>
      </c>
      <c r="H148" s="347" t="inlineStr">
        <is>
          <t>20121130</t>
        </is>
      </c>
      <c r="I148" s="349" t="inlineStr">
        <is>
          <t>盤點入庫</t>
        </is>
      </c>
      <c r="J148" s="350">
        <f>VLOOKUP(B148,'[5]0919門市清單主檔'!B:V,21,FALSE)</f>
        <v/>
      </c>
      <c r="K148" s="351" t="inlineStr">
        <is>
          <t>Y</t>
        </is>
      </c>
      <c r="L148" s="347" t="inlineStr"/>
      <c r="M148" s="350" t="n"/>
    </row>
    <row r="149" ht="22.95" customHeight="1" s="140">
      <c r="A149" s="347" t="inlineStr">
        <is>
          <t>H815501993</t>
        </is>
      </c>
      <c r="B149" s="347" t="n">
        <v>3183</v>
      </c>
      <c r="C149" s="348" t="inlineStr">
        <is>
          <t>北縣板好店</t>
        </is>
      </c>
      <c r="D149" s="348">
        <f>C149&amp;E149</f>
        <v/>
      </c>
      <c r="E149" s="347" t="n">
        <v>1</v>
      </c>
      <c r="F149" s="347" t="inlineStr">
        <is>
          <t>8155001993</t>
        </is>
      </c>
      <c r="G149" s="348" t="inlineStr">
        <is>
          <t>2430012070410497</t>
        </is>
      </c>
      <c r="H149" s="347" t="inlineStr">
        <is>
          <t>20121130</t>
        </is>
      </c>
      <c r="I149" s="349" t="inlineStr">
        <is>
          <t>盤點入庫</t>
        </is>
      </c>
      <c r="J149" s="350">
        <f>VLOOKUP(B149,'[5]0919門市清單主檔'!B:V,21,FALSE)</f>
        <v/>
      </c>
      <c r="K149" s="351" t="inlineStr">
        <is>
          <t>Y</t>
        </is>
      </c>
      <c r="L149" s="347" t="inlineStr"/>
      <c r="M149" s="350" t="n"/>
    </row>
    <row r="150" ht="22.95" customHeight="1" s="140">
      <c r="A150" s="347" t="inlineStr">
        <is>
          <t>H815500242</t>
        </is>
      </c>
      <c r="B150" s="347" t="n">
        <v>3183</v>
      </c>
      <c r="C150" s="348" t="inlineStr">
        <is>
          <t>北縣板好店</t>
        </is>
      </c>
      <c r="D150" s="348">
        <f>C150&amp;E150</f>
        <v/>
      </c>
      <c r="E150" s="347" t="n">
        <v>2</v>
      </c>
      <c r="F150" s="347" t="inlineStr">
        <is>
          <t>8155000242</t>
        </is>
      </c>
      <c r="G150" s="348" t="inlineStr">
        <is>
          <t>2430012050600090</t>
        </is>
      </c>
      <c r="H150" s="347" t="inlineStr">
        <is>
          <t>20120831</t>
        </is>
      </c>
      <c r="I150" s="349" t="inlineStr">
        <is>
          <t>故障更換</t>
        </is>
      </c>
      <c r="J150" s="350">
        <f>VLOOKUP(B150,'[5]0919門市清單主檔'!B:V,21,FALSE)</f>
        <v/>
      </c>
      <c r="K150" s="351" t="inlineStr">
        <is>
          <t>Y</t>
        </is>
      </c>
      <c r="L150" s="347" t="inlineStr"/>
      <c r="M150" s="350" t="n"/>
    </row>
    <row r="151" ht="22.95" customHeight="1" s="140">
      <c r="A151" s="347" t="inlineStr">
        <is>
          <t>H815501982</t>
        </is>
      </c>
      <c r="B151" s="347" t="n">
        <v>3147</v>
      </c>
      <c r="C151" s="348" t="inlineStr">
        <is>
          <t>北縣板明店</t>
        </is>
      </c>
      <c r="D151" s="348">
        <f>C151&amp;E151</f>
        <v/>
      </c>
      <c r="E151" s="347" t="n">
        <v>2</v>
      </c>
      <c r="F151" s="347" t="inlineStr">
        <is>
          <t>8155001982</t>
        </is>
      </c>
      <c r="G151" s="348" t="inlineStr">
        <is>
          <t>2430012070410488</t>
        </is>
      </c>
      <c r="H151" s="347" t="inlineStr">
        <is>
          <t>20121130</t>
        </is>
      </c>
      <c r="I151" s="349" t="inlineStr">
        <is>
          <t>盤點入庫</t>
        </is>
      </c>
      <c r="J151" s="350">
        <f>VLOOKUP(B151,'[5]0919門市清單主檔'!B:V,21,FALSE)</f>
        <v/>
      </c>
      <c r="K151" s="351" t="inlineStr">
        <is>
          <t>Y</t>
        </is>
      </c>
      <c r="L151" s="347" t="inlineStr"/>
      <c r="M151" s="350" t="n"/>
    </row>
    <row r="152" ht="22.95" customHeight="1" s="140">
      <c r="A152" s="347" t="inlineStr">
        <is>
          <t>H815501742</t>
        </is>
      </c>
      <c r="B152" s="347" t="n">
        <v>2746</v>
      </c>
      <c r="C152" s="348" t="inlineStr">
        <is>
          <t>北縣板嘉店</t>
        </is>
      </c>
      <c r="D152" s="348">
        <f>C152&amp;E152</f>
        <v/>
      </c>
      <c r="E152" s="347" t="n">
        <v>1</v>
      </c>
      <c r="F152" s="347" t="inlineStr">
        <is>
          <t>8155001742</t>
        </is>
      </c>
      <c r="G152" s="348" t="inlineStr">
        <is>
          <t>2430012050600543</t>
        </is>
      </c>
      <c r="H152" s="347" t="inlineStr">
        <is>
          <t>20121031</t>
        </is>
      </c>
      <c r="I152" s="349" t="inlineStr">
        <is>
          <t>盤點入庫</t>
        </is>
      </c>
      <c r="J152" s="350">
        <f>VLOOKUP(B152,'[5]0919門市清單主檔'!B:V,21,FALSE)</f>
        <v/>
      </c>
      <c r="K152" s="351" t="inlineStr">
        <is>
          <t>Y</t>
        </is>
      </c>
      <c r="L152" s="347" t="inlineStr"/>
      <c r="M152" s="350" t="n"/>
    </row>
    <row r="153" ht="22.95" customHeight="1" s="140">
      <c r="A153" s="347" t="inlineStr">
        <is>
          <t>H815500373</t>
        </is>
      </c>
      <c r="B153" s="347" t="n">
        <v>2746</v>
      </c>
      <c r="C153" s="348" t="inlineStr">
        <is>
          <t>北縣板嘉店</t>
        </is>
      </c>
      <c r="D153" s="348">
        <f>C153&amp;E153</f>
        <v/>
      </c>
      <c r="E153" s="347" t="n">
        <v>2</v>
      </c>
      <c r="F153" s="347" t="inlineStr">
        <is>
          <t>8155000373</t>
        </is>
      </c>
      <c r="G153" s="348" t="inlineStr">
        <is>
          <t>2430012050600837</t>
        </is>
      </c>
      <c r="H153" s="347" t="inlineStr">
        <is>
          <t>20120831</t>
        </is>
      </c>
      <c r="I153" s="349" t="inlineStr">
        <is>
          <t>盤點入庫</t>
        </is>
      </c>
      <c r="J153" s="350">
        <f>VLOOKUP(B153,'[5]0919門市清單主檔'!B:V,21,FALSE)</f>
        <v/>
      </c>
      <c r="K153" s="351" t="inlineStr">
        <is>
          <t>Y</t>
        </is>
      </c>
      <c r="L153" s="347" t="inlineStr"/>
      <c r="M153" s="350" t="n"/>
    </row>
    <row r="154" ht="22.95" customHeight="1" s="140">
      <c r="A154" s="347" t="inlineStr">
        <is>
          <t>H815501711</t>
        </is>
      </c>
      <c r="B154" s="347" t="n">
        <v>2422</v>
      </c>
      <c r="C154" s="348" t="inlineStr">
        <is>
          <t>北縣板億店</t>
        </is>
      </c>
      <c r="D154" s="348">
        <f>C154&amp;E154</f>
        <v/>
      </c>
      <c r="E154" s="347" t="n">
        <v>1</v>
      </c>
      <c r="F154" s="347" t="inlineStr">
        <is>
          <t>8155001711</t>
        </is>
      </c>
      <c r="G154" s="348" t="inlineStr">
        <is>
          <t>243001208060099</t>
        </is>
      </c>
      <c r="H154" s="347" t="inlineStr">
        <is>
          <t>20121031</t>
        </is>
      </c>
      <c r="I154" s="349" t="inlineStr">
        <is>
          <t>盤點入庫</t>
        </is>
      </c>
      <c r="J154" s="350">
        <f>VLOOKUP(B154,'[5]0919門市清單主檔'!B:V,21,FALSE)</f>
        <v/>
      </c>
      <c r="K154" s="351" t="inlineStr">
        <is>
          <t>Y</t>
        </is>
      </c>
      <c r="L154" s="347" t="inlineStr"/>
      <c r="M154" s="350" t="n"/>
    </row>
    <row r="155" ht="22.95" customHeight="1" s="140">
      <c r="A155" s="347" t="inlineStr">
        <is>
          <t>H815501712</t>
        </is>
      </c>
      <c r="B155" s="347" t="n">
        <v>2422</v>
      </c>
      <c r="C155" s="348" t="inlineStr">
        <is>
          <t>北縣板億店</t>
        </is>
      </c>
      <c r="D155" s="348">
        <f>C155&amp;E155</f>
        <v/>
      </c>
      <c r="E155" s="347" t="n">
        <v>2</v>
      </c>
      <c r="F155" s="347" t="inlineStr">
        <is>
          <t>8155001712</t>
        </is>
      </c>
      <c r="G155" s="348" t="inlineStr">
        <is>
          <t>24300080600120</t>
        </is>
      </c>
      <c r="H155" s="347" t="inlineStr">
        <is>
          <t>20121031</t>
        </is>
      </c>
      <c r="I155" s="349" t="inlineStr">
        <is>
          <t>盤點入庫</t>
        </is>
      </c>
      <c r="J155" s="350">
        <f>VLOOKUP(B155,'[5]0919門市清單主檔'!B:V,21,FALSE)</f>
        <v/>
      </c>
      <c r="K155" s="351" t="inlineStr">
        <is>
          <t>Y</t>
        </is>
      </c>
      <c r="L155" s="347" t="inlineStr"/>
      <c r="M155" s="350" t="n"/>
    </row>
    <row r="156" ht="22.95" customHeight="1" s="140">
      <c r="A156" s="347" t="inlineStr">
        <is>
          <t>H815500208</t>
        </is>
      </c>
      <c r="B156" s="347" t="n">
        <v>2403</v>
      </c>
      <c r="C156" s="348" t="inlineStr">
        <is>
          <t>北縣板龍店</t>
        </is>
      </c>
      <c r="D156" s="348">
        <f>C156&amp;E156</f>
        <v/>
      </c>
      <c r="E156" s="347" t="n">
        <v>1</v>
      </c>
      <c r="F156" s="347" t="inlineStr">
        <is>
          <t>8155000208</t>
        </is>
      </c>
      <c r="G156" s="348" t="inlineStr">
        <is>
          <t>2430012050600849</t>
        </is>
      </c>
      <c r="H156" s="347" t="inlineStr">
        <is>
          <t>20120831</t>
        </is>
      </c>
      <c r="I156" s="349" t="inlineStr">
        <is>
          <t>盤點入庫</t>
        </is>
      </c>
      <c r="J156" s="350">
        <f>VLOOKUP(B156,'[5]0919門市清單主檔'!B:V,21,FALSE)</f>
        <v/>
      </c>
      <c r="K156" s="351" t="inlineStr">
        <is>
          <t>Y</t>
        </is>
      </c>
      <c r="L156" s="347" t="inlineStr"/>
      <c r="M156" s="350" t="n"/>
    </row>
    <row r="157" ht="22.95" customHeight="1" s="140">
      <c r="A157" s="347" t="inlineStr">
        <is>
          <t>H815500263</t>
        </is>
      </c>
      <c r="B157" s="347" t="n">
        <v>2403</v>
      </c>
      <c r="C157" s="348" t="inlineStr">
        <is>
          <t>北縣板龍店</t>
        </is>
      </c>
      <c r="D157" s="348">
        <f>C157&amp;E157</f>
        <v/>
      </c>
      <c r="E157" s="347" t="n">
        <v>2</v>
      </c>
      <c r="F157" s="347" t="inlineStr">
        <is>
          <t>8155000263</t>
        </is>
      </c>
      <c r="G157" s="348" t="inlineStr">
        <is>
          <t>2430012050600661</t>
        </is>
      </c>
      <c r="H157" s="347" t="inlineStr">
        <is>
          <t>20120831</t>
        </is>
      </c>
      <c r="I157" s="349" t="inlineStr">
        <is>
          <t>故障更換</t>
        </is>
      </c>
      <c r="J157" s="350">
        <f>VLOOKUP(B157,'[5]0919門市清單主檔'!B:V,21,FALSE)</f>
        <v/>
      </c>
      <c r="K157" s="351" t="inlineStr">
        <is>
          <t>Y</t>
        </is>
      </c>
      <c r="L157" s="347" t="inlineStr"/>
      <c r="M157" s="350" t="n"/>
    </row>
    <row r="158" ht="22.95" customHeight="1" s="140">
      <c r="A158" s="347" t="inlineStr">
        <is>
          <t>H815502119</t>
        </is>
      </c>
      <c r="B158" s="347" t="n">
        <v>3551</v>
      </c>
      <c r="C158" s="348" t="inlineStr">
        <is>
          <t>北縣板豐店</t>
        </is>
      </c>
      <c r="D158" s="348">
        <f>C158&amp;E158</f>
        <v/>
      </c>
      <c r="E158" s="347" t="n">
        <v>1</v>
      </c>
      <c r="F158" s="347" t="inlineStr">
        <is>
          <t>8155002119</t>
        </is>
      </c>
      <c r="G158" s="348" t="inlineStr">
        <is>
          <t>2430012080600028</t>
        </is>
      </c>
      <c r="H158" s="347" t="inlineStr">
        <is>
          <t>20121130</t>
        </is>
      </c>
      <c r="I158" s="349" t="inlineStr">
        <is>
          <t>盤點入庫</t>
        </is>
      </c>
      <c r="J158" s="350">
        <f>VLOOKUP(B158,'[5]0919門市清單主檔'!B:V,21,FALSE)</f>
        <v/>
      </c>
      <c r="K158" s="351" t="inlineStr">
        <is>
          <t>Y</t>
        </is>
      </c>
      <c r="L158" s="347" t="inlineStr"/>
      <c r="M158" s="350" t="n"/>
    </row>
    <row r="159" ht="22.95" customHeight="1" s="140">
      <c r="A159" s="347" t="inlineStr">
        <is>
          <t>H815502448</t>
        </is>
      </c>
      <c r="B159" s="347" t="n">
        <v>3551</v>
      </c>
      <c r="C159" s="348" t="inlineStr">
        <is>
          <t>北縣板豐店</t>
        </is>
      </c>
      <c r="D159" s="348">
        <f>C159&amp;E159</f>
        <v/>
      </c>
      <c r="E159" s="347" t="n">
        <v>2</v>
      </c>
      <c r="F159" s="347" t="inlineStr">
        <is>
          <t>8155002448</t>
        </is>
      </c>
      <c r="G159" s="348" t="inlineStr">
        <is>
          <t>2430011120600154</t>
        </is>
      </c>
      <c r="H159" s="347" t="inlineStr">
        <is>
          <t>20121130</t>
        </is>
      </c>
      <c r="I159" s="349" t="inlineStr">
        <is>
          <t>故障更換</t>
        </is>
      </c>
      <c r="J159" s="350">
        <f>VLOOKUP(B159,'[5]0919門市清單主檔'!B:V,21,FALSE)</f>
        <v/>
      </c>
      <c r="K159" s="351" t="inlineStr">
        <is>
          <t>Y</t>
        </is>
      </c>
      <c r="L159" s="347" t="inlineStr"/>
      <c r="M159" s="350" t="n"/>
    </row>
    <row r="160" ht="22.95" customHeight="1" s="140">
      <c r="A160" s="347" t="inlineStr">
        <is>
          <t>H815501375</t>
        </is>
      </c>
      <c r="B160" s="347" t="inlineStr">
        <is>
          <t>D161</t>
        </is>
      </c>
      <c r="C160" s="348" t="inlineStr">
        <is>
          <t>北縣僑中三店</t>
        </is>
      </c>
      <c r="D160" s="348">
        <f>C160&amp;E160</f>
        <v/>
      </c>
      <c r="E160" s="347" t="n">
        <v>1</v>
      </c>
      <c r="F160" s="347" t="inlineStr">
        <is>
          <t>8155001375</t>
        </is>
      </c>
      <c r="G160" s="348" t="inlineStr">
        <is>
          <t>2430012080600644</t>
        </is>
      </c>
      <c r="H160" s="347" t="inlineStr">
        <is>
          <t>20121031</t>
        </is>
      </c>
      <c r="I160" s="349" t="inlineStr">
        <is>
          <t>盤點入庫</t>
        </is>
      </c>
      <c r="J160" s="350">
        <f>VLOOKUP(B160,'[5]0919門市清單主檔'!B:V,21,FALSE)</f>
        <v/>
      </c>
      <c r="K160" s="351" t="inlineStr">
        <is>
          <t>Y</t>
        </is>
      </c>
      <c r="L160" s="347" t="inlineStr"/>
      <c r="M160" s="350" t="n"/>
    </row>
    <row r="161" ht="22.95" customHeight="1" s="140">
      <c r="A161" s="347" t="inlineStr">
        <is>
          <t>H815501376</t>
        </is>
      </c>
      <c r="B161" s="347" t="inlineStr">
        <is>
          <t>D161</t>
        </is>
      </c>
      <c r="C161" s="348" t="inlineStr">
        <is>
          <t>北縣僑中三店</t>
        </is>
      </c>
      <c r="D161" s="348">
        <f>C161&amp;E161</f>
        <v/>
      </c>
      <c r="E161" s="347" t="n">
        <v>2</v>
      </c>
      <c r="F161" s="347" t="inlineStr">
        <is>
          <t>8155001376</t>
        </is>
      </c>
      <c r="G161" s="348" t="inlineStr">
        <is>
          <t> </t>
        </is>
      </c>
      <c r="H161" s="347" t="inlineStr">
        <is>
          <t>20121031</t>
        </is>
      </c>
      <c r="I161" s="349" t="inlineStr">
        <is>
          <t>盤點入庫</t>
        </is>
      </c>
      <c r="J161" s="350">
        <f>VLOOKUP(B161,'[5]0919門市清單主檔'!B:V,21,FALSE)</f>
        <v/>
      </c>
      <c r="K161" s="351" t="inlineStr">
        <is>
          <t>Y</t>
        </is>
      </c>
      <c r="L161" s="347" t="inlineStr"/>
      <c r="M161" s="350" t="n"/>
    </row>
    <row r="162" ht="22.95" customHeight="1" s="140">
      <c r="A162" s="347" t="inlineStr">
        <is>
          <t>H815501367</t>
        </is>
      </c>
      <c r="B162" s="347" t="inlineStr">
        <is>
          <t>D072</t>
        </is>
      </c>
      <c r="C162" s="348" t="inlineStr">
        <is>
          <t>北縣僑福店</t>
        </is>
      </c>
      <c r="D162" s="348">
        <f>C162&amp;E162</f>
        <v/>
      </c>
      <c r="E162" s="347" t="n">
        <v>1</v>
      </c>
      <c r="F162" s="347" t="inlineStr">
        <is>
          <t>8155001367</t>
        </is>
      </c>
      <c r="G162" s="348" t="inlineStr">
        <is>
          <t>243001209060069</t>
        </is>
      </c>
      <c r="H162" s="347" t="inlineStr">
        <is>
          <t>20121031</t>
        </is>
      </c>
      <c r="I162" s="349" t="inlineStr">
        <is>
          <t>盤點入庫</t>
        </is>
      </c>
      <c r="J162" s="350">
        <f>VLOOKUP(B162,'[5]0919門市清單主檔'!B:V,21,FALSE)</f>
        <v/>
      </c>
      <c r="K162" s="351" t="inlineStr">
        <is>
          <t>Y</t>
        </is>
      </c>
      <c r="L162" s="347" t="inlineStr"/>
      <c r="M162" s="350" t="inlineStr">
        <is>
          <t>TM2被蓋缺失</t>
        </is>
      </c>
    </row>
    <row r="163" ht="22.95" customHeight="1" s="140">
      <c r="A163" s="347" t="inlineStr">
        <is>
          <t>H815502454</t>
        </is>
      </c>
      <c r="B163" s="347" t="inlineStr">
        <is>
          <t>D609</t>
        </is>
      </c>
      <c r="C163" s="348" t="inlineStr">
        <is>
          <t>板橋大興店</t>
        </is>
      </c>
      <c r="D163" s="348">
        <f>C163&amp;E163</f>
        <v/>
      </c>
      <c r="E163" s="347" t="n">
        <v>1</v>
      </c>
      <c r="F163" s="347" t="inlineStr">
        <is>
          <t>8155002454</t>
        </is>
      </c>
      <c r="G163" s="348" t="inlineStr">
        <is>
          <t>2430012080600084</t>
        </is>
      </c>
      <c r="H163" s="347" t="inlineStr">
        <is>
          <t>20121130</t>
        </is>
      </c>
      <c r="I163" s="349" t="inlineStr">
        <is>
          <t>故障更換</t>
        </is>
      </c>
      <c r="J163" s="350">
        <f>VLOOKUP(B163,'[5]0919門市清單主檔'!B:V,21,FALSE)</f>
        <v/>
      </c>
      <c r="K163" s="351" t="inlineStr">
        <is>
          <t>Y</t>
        </is>
      </c>
      <c r="L163" s="347" t="inlineStr"/>
      <c r="M163" s="350" t="n"/>
    </row>
    <row r="164" ht="22.95" customHeight="1" s="140">
      <c r="A164" s="347" t="inlineStr">
        <is>
          <t>H815502459</t>
        </is>
      </c>
      <c r="B164" s="347" t="inlineStr">
        <is>
          <t>D609</t>
        </is>
      </c>
      <c r="C164" s="348" t="inlineStr">
        <is>
          <t>板橋大興店</t>
        </is>
      </c>
      <c r="D164" s="348">
        <f>C164&amp;E164</f>
        <v/>
      </c>
      <c r="E164" s="347" t="n">
        <v>2</v>
      </c>
      <c r="F164" s="347" t="inlineStr">
        <is>
          <t>8155002459</t>
        </is>
      </c>
      <c r="G164" s="348" t="inlineStr">
        <is>
          <t>2430012050600670</t>
        </is>
      </c>
      <c r="H164" s="347" t="inlineStr">
        <is>
          <t>20121130</t>
        </is>
      </c>
      <c r="I164" s="349" t="inlineStr">
        <is>
          <t>新裝潢</t>
        </is>
      </c>
      <c r="J164" s="350">
        <f>VLOOKUP(B164,'[5]0919門市清單主檔'!B:V,21,FALSE)</f>
        <v/>
      </c>
      <c r="K164" s="351" t="inlineStr">
        <is>
          <t>Y</t>
        </is>
      </c>
      <c r="L164" s="347" t="inlineStr"/>
      <c r="M164" s="350" t="n"/>
    </row>
    <row r="165" ht="22.95" customHeight="1" s="140">
      <c r="A165" s="347" t="inlineStr">
        <is>
          <t>H815501210</t>
        </is>
      </c>
      <c r="B165" s="347" t="n">
        <v>3962</v>
      </c>
      <c r="C165" s="348" t="inlineStr">
        <is>
          <t>板橋仁化店</t>
        </is>
      </c>
      <c r="D165" s="348">
        <f>C165&amp;E165</f>
        <v/>
      </c>
      <c r="E165" s="347" t="n">
        <v>1</v>
      </c>
      <c r="F165" s="347" t="inlineStr">
        <is>
          <t>8155001210</t>
        </is>
      </c>
      <c r="G165" s="348" t="inlineStr">
        <is>
          <t>2430012050600536</t>
        </is>
      </c>
      <c r="H165" s="347" t="inlineStr">
        <is>
          <t>20121031</t>
        </is>
      </c>
      <c r="I165" s="349" t="inlineStr">
        <is>
          <t>盤點入庫</t>
        </is>
      </c>
      <c r="J165" s="350">
        <f>VLOOKUP(B165,'[5]0919門市清單主檔'!B:V,21,FALSE)</f>
        <v/>
      </c>
      <c r="K165" s="351" t="inlineStr">
        <is>
          <t>Y</t>
        </is>
      </c>
      <c r="L165" s="347" t="inlineStr"/>
      <c r="M165" s="350" t="n"/>
    </row>
    <row r="166" ht="22.95" customHeight="1" s="140">
      <c r="A166" s="347" t="inlineStr">
        <is>
          <t>H815501211</t>
        </is>
      </c>
      <c r="B166" s="347" t="n">
        <v>3962</v>
      </c>
      <c r="C166" s="348" t="inlineStr">
        <is>
          <t>板橋仁化店</t>
        </is>
      </c>
      <c r="D166" s="348">
        <f>C166&amp;E166</f>
        <v/>
      </c>
      <c r="E166" s="347" t="n">
        <v>2</v>
      </c>
      <c r="F166" s="347" t="inlineStr">
        <is>
          <t>8155001211</t>
        </is>
      </c>
      <c r="G166" s="348" t="inlineStr">
        <is>
          <t>2430012070410633</t>
        </is>
      </c>
      <c r="H166" s="347" t="inlineStr">
        <is>
          <t>20121031</t>
        </is>
      </c>
      <c r="I166" s="349" t="inlineStr">
        <is>
          <t>盤點入庫</t>
        </is>
      </c>
      <c r="J166" s="350">
        <f>VLOOKUP(B166,'[5]0919門市清單主檔'!B:V,21,FALSE)</f>
        <v/>
      </c>
      <c r="K166" s="351" t="inlineStr">
        <is>
          <t>Y</t>
        </is>
      </c>
      <c r="L166" s="347" t="inlineStr"/>
      <c r="M166" s="350" t="n"/>
    </row>
    <row r="167" ht="22.95" customHeight="1" s="140">
      <c r="A167" s="347" t="inlineStr">
        <is>
          <t>H815502609</t>
        </is>
      </c>
      <c r="B167" s="347" t="n">
        <v>3965</v>
      </c>
      <c r="C167" s="348" t="inlineStr">
        <is>
          <t>板橋民治店</t>
        </is>
      </c>
      <c r="D167" s="348">
        <f>C167&amp;E167</f>
        <v/>
      </c>
      <c r="E167" s="347" t="n">
        <v>1</v>
      </c>
      <c r="F167" s="347" t="inlineStr">
        <is>
          <t>8155002609</t>
        </is>
      </c>
      <c r="G167" s="348" t="inlineStr">
        <is>
          <t>2430012080600700</t>
        </is>
      </c>
      <c r="H167" s="347" t="inlineStr">
        <is>
          <t>20121130</t>
        </is>
      </c>
      <c r="I167" s="349" t="inlineStr">
        <is>
          <t>盤點入庫</t>
        </is>
      </c>
      <c r="J167" s="350">
        <f>VLOOKUP(B167,'[5]0919門市清單主檔'!B:V,21,FALSE)</f>
        <v/>
      </c>
      <c r="K167" s="351" t="inlineStr">
        <is>
          <t>Y</t>
        </is>
      </c>
      <c r="L167" s="347" t="inlineStr"/>
      <c r="M167" s="350" t="n"/>
    </row>
    <row r="168" ht="22.95" customHeight="1" s="140">
      <c r="A168" s="347" t="inlineStr">
        <is>
          <t>H815502610</t>
        </is>
      </c>
      <c r="B168" s="347" t="n">
        <v>3965</v>
      </c>
      <c r="C168" s="348" t="inlineStr">
        <is>
          <t>板橋民治店</t>
        </is>
      </c>
      <c r="D168" s="348">
        <f>C168&amp;E168</f>
        <v/>
      </c>
      <c r="E168" s="347" t="n">
        <v>2</v>
      </c>
      <c r="F168" s="347" t="inlineStr">
        <is>
          <t>8155002610</t>
        </is>
      </c>
      <c r="G168" s="348" t="inlineStr">
        <is>
          <t>2430012050600419</t>
        </is>
      </c>
      <c r="H168" s="347" t="inlineStr">
        <is>
          <t>20121130</t>
        </is>
      </c>
      <c r="I168" s="349" t="inlineStr">
        <is>
          <t>盤點入庫</t>
        </is>
      </c>
      <c r="J168" s="350">
        <f>VLOOKUP(B168,'[5]0919門市清單主檔'!B:V,21,FALSE)</f>
        <v/>
      </c>
      <c r="K168" s="351" t="inlineStr">
        <is>
          <t>Y</t>
        </is>
      </c>
      <c r="L168" s="347" t="inlineStr"/>
      <c r="M168" s="350" t="n"/>
    </row>
    <row r="169" ht="22.95" customHeight="1" s="140">
      <c r="A169" s="347" t="inlineStr">
        <is>
          <t>H815501478</t>
        </is>
      </c>
      <c r="B169" s="347" t="n">
        <v>4167</v>
      </c>
      <c r="C169" s="348" t="inlineStr">
        <is>
          <t>板橋松翠店</t>
        </is>
      </c>
      <c r="D169" s="348">
        <f>C169&amp;E169</f>
        <v/>
      </c>
      <c r="E169" s="347" t="n">
        <v>1</v>
      </c>
      <c r="F169" s="347" t="inlineStr">
        <is>
          <t>8155001478</t>
        </is>
      </c>
      <c r="G169" s="348" t="inlineStr">
        <is>
          <t>2430012050600191</t>
        </is>
      </c>
      <c r="H169" s="347" t="inlineStr">
        <is>
          <t>20121031</t>
        </is>
      </c>
      <c r="I169" s="349" t="inlineStr">
        <is>
          <t>盤點入庫</t>
        </is>
      </c>
      <c r="J169" s="350">
        <f>VLOOKUP(B169,'[5]0919門市清單主檔'!B:V,21,FALSE)</f>
        <v/>
      </c>
      <c r="K169" s="351" t="inlineStr">
        <is>
          <t>Y</t>
        </is>
      </c>
      <c r="L169" s="347" t="inlineStr"/>
      <c r="M169" s="350" t="n"/>
    </row>
    <row r="170" ht="22.95" customHeight="1" s="140">
      <c r="A170" s="347" t="inlineStr">
        <is>
          <t>H815501479</t>
        </is>
      </c>
      <c r="B170" s="347" t="n">
        <v>4167</v>
      </c>
      <c r="C170" s="348" t="inlineStr">
        <is>
          <t>板橋松翠店</t>
        </is>
      </c>
      <c r="D170" s="348">
        <f>C170&amp;E170</f>
        <v/>
      </c>
      <c r="E170" s="347" t="n">
        <v>2</v>
      </c>
      <c r="F170" s="347" t="inlineStr">
        <is>
          <t>8155001479</t>
        </is>
      </c>
      <c r="G170" s="348" t="inlineStr">
        <is>
          <t>2430012050600251</t>
        </is>
      </c>
      <c r="H170" s="347" t="inlineStr">
        <is>
          <t>20121031</t>
        </is>
      </c>
      <c r="I170" s="349" t="inlineStr">
        <is>
          <t>盤點入庫</t>
        </is>
      </c>
      <c r="J170" s="350">
        <f>VLOOKUP(B170,'[5]0919門市清單主檔'!B:V,21,FALSE)</f>
        <v/>
      </c>
      <c r="K170" s="351" t="inlineStr">
        <is>
          <t>Y</t>
        </is>
      </c>
      <c r="L170" s="347" t="inlineStr"/>
      <c r="M170" s="350" t="n"/>
    </row>
    <row r="171" ht="22.95" customHeight="1" s="140">
      <c r="A171" s="347" t="inlineStr">
        <is>
          <t>H815500249</t>
        </is>
      </c>
      <c r="B171" s="347" t="n">
        <v>3955</v>
      </c>
      <c r="C171" s="348" t="inlineStr">
        <is>
          <t>板橋海龍店</t>
        </is>
      </c>
      <c r="D171" s="348">
        <f>C171&amp;E171</f>
        <v/>
      </c>
      <c r="E171" s="347" t="n">
        <v>1</v>
      </c>
      <c r="F171" s="347" t="inlineStr">
        <is>
          <t>8155000249</t>
        </is>
      </c>
      <c r="G171" s="348" t="inlineStr">
        <is>
          <t>2430012050600088</t>
        </is>
      </c>
      <c r="H171" s="347" t="inlineStr">
        <is>
          <t>20120831</t>
        </is>
      </c>
      <c r="I171" s="349" t="inlineStr">
        <is>
          <t>故障更換</t>
        </is>
      </c>
      <c r="J171" s="350">
        <f>VLOOKUP(B171,'[5]0919門市清單主檔'!B:V,21,FALSE)</f>
        <v/>
      </c>
      <c r="K171" s="351" t="inlineStr">
        <is>
          <t>Y</t>
        </is>
      </c>
      <c r="L171" s="347" t="inlineStr"/>
      <c r="M171" s="350" t="n"/>
    </row>
    <row r="172" ht="22.95" customHeight="1" s="140">
      <c r="A172" s="347" t="inlineStr">
        <is>
          <t>H815501197</t>
        </is>
      </c>
      <c r="B172" s="347" t="n">
        <v>3955</v>
      </c>
      <c r="C172" s="348" t="inlineStr">
        <is>
          <t>板橋海龍店</t>
        </is>
      </c>
      <c r="D172" s="348">
        <f>C172&amp;E172</f>
        <v/>
      </c>
      <c r="E172" s="347" t="n">
        <v>2</v>
      </c>
      <c r="F172" s="347" t="inlineStr">
        <is>
          <t>8155001197</t>
        </is>
      </c>
      <c r="G172" s="348" t="inlineStr">
        <is>
          <t>2430012050600816</t>
        </is>
      </c>
      <c r="H172" s="347" t="inlineStr">
        <is>
          <t>20121031</t>
        </is>
      </c>
      <c r="I172" s="349" t="inlineStr">
        <is>
          <t>盤點入庫</t>
        </is>
      </c>
      <c r="J172" s="350">
        <f>VLOOKUP(B172,'[5]0919門市清單主檔'!B:V,21,FALSE)</f>
        <v/>
      </c>
      <c r="K172" s="351" t="inlineStr">
        <is>
          <t>Y</t>
        </is>
      </c>
      <c r="L172" s="347" t="inlineStr"/>
      <c r="M172" s="350" t="n"/>
    </row>
    <row r="173" ht="22.95" customHeight="1" s="140">
      <c r="A173" s="347" t="inlineStr">
        <is>
          <t>H815502075</t>
        </is>
      </c>
      <c r="B173" s="347" t="n">
        <v>3416</v>
      </c>
      <c r="C173" s="348" t="inlineStr">
        <is>
          <t>板橋國慶店</t>
        </is>
      </c>
      <c r="D173" s="348">
        <f>C173&amp;E173</f>
        <v/>
      </c>
      <c r="E173" s="347" t="n">
        <v>1</v>
      </c>
      <c r="F173" s="347" t="inlineStr">
        <is>
          <t>8155002075</t>
        </is>
      </c>
      <c r="G173" s="348" t="inlineStr">
        <is>
          <t>2430011120600136</t>
        </is>
      </c>
      <c r="H173" s="347" t="inlineStr">
        <is>
          <t>20121130</t>
        </is>
      </c>
      <c r="I173" s="349" t="inlineStr">
        <is>
          <t>盤點入庫</t>
        </is>
      </c>
      <c r="J173" s="350">
        <f>VLOOKUP(B173,'[5]0919門市清單主檔'!B:V,21,FALSE)</f>
        <v/>
      </c>
      <c r="K173" s="351" t="inlineStr">
        <is>
          <t>Y</t>
        </is>
      </c>
      <c r="L173" s="347" t="inlineStr"/>
      <c r="M173" s="350" t="n"/>
    </row>
    <row r="174" ht="22.95" customHeight="1" s="140">
      <c r="A174" s="347" t="inlineStr">
        <is>
          <t>H815502076</t>
        </is>
      </c>
      <c r="B174" s="347" t="n">
        <v>3416</v>
      </c>
      <c r="C174" s="348" t="inlineStr">
        <is>
          <t>板橋國慶店</t>
        </is>
      </c>
      <c r="D174" s="348">
        <f>C174&amp;E174</f>
        <v/>
      </c>
      <c r="E174" s="347" t="n">
        <v>2</v>
      </c>
      <c r="F174" s="347" t="inlineStr">
        <is>
          <t>8155002076</t>
        </is>
      </c>
      <c r="G174" s="348" t="inlineStr">
        <is>
          <t>2430012080600163</t>
        </is>
      </c>
      <c r="H174" s="347" t="inlineStr">
        <is>
          <t>20121130</t>
        </is>
      </c>
      <c r="I174" s="349" t="inlineStr">
        <is>
          <t>盤點入庫</t>
        </is>
      </c>
      <c r="J174" s="350">
        <f>VLOOKUP(B174,'[5]0919門市清單主檔'!B:V,21,FALSE)</f>
        <v/>
      </c>
      <c r="K174" s="351" t="inlineStr">
        <is>
          <t>Y</t>
        </is>
      </c>
      <c r="L174" s="347" t="inlineStr"/>
      <c r="M174" s="350" t="n"/>
    </row>
    <row r="175" ht="22.95" customHeight="1" s="140">
      <c r="A175" s="347" t="inlineStr">
        <is>
          <t>H815500110</t>
        </is>
      </c>
      <c r="B175" s="347" t="n">
        <v>2224</v>
      </c>
      <c r="C175" s="348" t="inlineStr">
        <is>
          <t>板橋莒光店</t>
        </is>
      </c>
      <c r="D175" s="348">
        <f>C175&amp;E175</f>
        <v/>
      </c>
      <c r="E175" s="347" t="n">
        <v>1</v>
      </c>
      <c r="F175" s="347" t="inlineStr">
        <is>
          <t>8155000110</t>
        </is>
      </c>
      <c r="G175" s="348" t="inlineStr">
        <is>
          <t>2430012050600311</t>
        </is>
      </c>
      <c r="H175" s="347" t="inlineStr">
        <is>
          <t>20120831</t>
        </is>
      </c>
      <c r="I175" s="349" t="inlineStr">
        <is>
          <t>盤點入庫</t>
        </is>
      </c>
      <c r="J175" s="350">
        <f>VLOOKUP(B175,'[5]0919門市清單主檔'!B:V,21,FALSE)</f>
        <v/>
      </c>
      <c r="K175" s="351" t="inlineStr">
        <is>
          <t>Y</t>
        </is>
      </c>
      <c r="L175" s="347" t="inlineStr"/>
      <c r="M175" s="350" t="n"/>
    </row>
    <row r="176" ht="22.95" customHeight="1" s="140">
      <c r="A176" s="347" t="inlineStr">
        <is>
          <t>H815500111</t>
        </is>
      </c>
      <c r="B176" s="347" t="n">
        <v>2224</v>
      </c>
      <c r="C176" s="348" t="inlineStr">
        <is>
          <t>板橋莒光店</t>
        </is>
      </c>
      <c r="D176" s="348">
        <f>C176&amp;E176</f>
        <v/>
      </c>
      <c r="E176" s="347" t="n">
        <v>2</v>
      </c>
      <c r="F176" s="347" t="inlineStr">
        <is>
          <t>8155000111</t>
        </is>
      </c>
      <c r="G176" s="348" t="inlineStr">
        <is>
          <t>2430012050600187</t>
        </is>
      </c>
      <c r="H176" s="347" t="inlineStr">
        <is>
          <t>20120831</t>
        </is>
      </c>
      <c r="I176" s="349" t="inlineStr">
        <is>
          <t>盤點入庫</t>
        </is>
      </c>
      <c r="J176" s="350">
        <f>VLOOKUP(B176,'[5]0919門市清單主檔'!B:V,21,FALSE)</f>
        <v/>
      </c>
      <c r="K176" s="351" t="inlineStr">
        <is>
          <t>Y</t>
        </is>
      </c>
      <c r="L176" s="347" t="inlineStr"/>
      <c r="M176" s="350" t="n"/>
    </row>
    <row r="177" ht="22.95" customHeight="1" s="140">
      <c r="A177" s="347" t="inlineStr">
        <is>
          <t>H815501938</t>
        </is>
      </c>
      <c r="B177" s="347" t="n">
        <v>2995</v>
      </c>
      <c r="C177" s="348" t="inlineStr">
        <is>
          <t>板橋湳雅夜市</t>
        </is>
      </c>
      <c r="D177" s="348">
        <f>C177&amp;E177</f>
        <v/>
      </c>
      <c r="E177" s="347" t="n">
        <v>1</v>
      </c>
      <c r="F177" s="347" t="inlineStr">
        <is>
          <t>8155001938</t>
        </is>
      </c>
      <c r="G177" s="348" t="inlineStr">
        <is>
          <t>243001120600195</t>
        </is>
      </c>
      <c r="H177" s="347" t="inlineStr">
        <is>
          <t>20121130</t>
        </is>
      </c>
      <c r="I177" s="349" t="inlineStr">
        <is>
          <t>新裝潢</t>
        </is>
      </c>
      <c r="J177" s="350">
        <f>VLOOKUP(B177,'[5]0919門市清單主檔'!B:V,21,FALSE)</f>
        <v/>
      </c>
      <c r="K177" s="351" t="inlineStr">
        <is>
          <t>Y</t>
        </is>
      </c>
      <c r="L177" s="347" t="inlineStr"/>
      <c r="M177" s="350" t="n"/>
    </row>
    <row r="178" ht="22.95" customHeight="1" s="140">
      <c r="A178" s="347" t="inlineStr">
        <is>
          <t>H815501939</t>
        </is>
      </c>
      <c r="B178" s="347" t="n">
        <v>2995</v>
      </c>
      <c r="C178" s="348" t="inlineStr">
        <is>
          <t>板橋湳雅夜市</t>
        </is>
      </c>
      <c r="D178" s="348">
        <f>C178&amp;E178</f>
        <v/>
      </c>
      <c r="E178" s="347" t="n">
        <v>2</v>
      </c>
      <c r="F178" s="347" t="inlineStr">
        <is>
          <t>8155001939</t>
        </is>
      </c>
      <c r="G178" s="348" t="inlineStr">
        <is>
          <t>2430011120600128</t>
        </is>
      </c>
      <c r="H178" s="347" t="inlineStr">
        <is>
          <t>20121130</t>
        </is>
      </c>
      <c r="I178" s="349" t="inlineStr">
        <is>
          <t>新裝潢</t>
        </is>
      </c>
      <c r="J178" s="350">
        <f>VLOOKUP(B178,'[5]0919門市清單主檔'!B:V,21,FALSE)</f>
        <v/>
      </c>
      <c r="K178" s="351" t="inlineStr">
        <is>
          <t>Y</t>
        </is>
      </c>
      <c r="L178" s="347" t="inlineStr"/>
      <c r="M178" s="350" t="n"/>
    </row>
    <row r="179" ht="22.95" customHeight="1" s="140">
      <c r="A179" s="347" t="inlineStr">
        <is>
          <t>H815502573</t>
        </is>
      </c>
      <c r="B179" s="347" t="n">
        <v>4145</v>
      </c>
      <c r="C179" s="348" t="inlineStr">
        <is>
          <t>板橋僑興店</t>
        </is>
      </c>
      <c r="D179" s="348">
        <f>C179&amp;E179</f>
        <v/>
      </c>
      <c r="E179" s="347" t="n">
        <v>1</v>
      </c>
      <c r="F179" s="347" t="inlineStr">
        <is>
          <t>8155002573</t>
        </is>
      </c>
      <c r="G179" s="348" t="inlineStr">
        <is>
          <t>2430012050600327</t>
        </is>
      </c>
      <c r="H179" s="347" t="inlineStr">
        <is>
          <t>20121130</t>
        </is>
      </c>
      <c r="I179" s="349" t="inlineStr">
        <is>
          <t>新裝潢</t>
        </is>
      </c>
      <c r="J179" s="350">
        <f>VLOOKUP(B179,'[5]0919門市清單主檔'!B:V,21,FALSE)</f>
        <v/>
      </c>
      <c r="K179" s="351" t="inlineStr">
        <is>
          <t>Y</t>
        </is>
      </c>
      <c r="L179" s="347" t="inlineStr"/>
      <c r="M179" s="350" t="n"/>
    </row>
    <row r="180" ht="22.95" customHeight="1" s="140">
      <c r="A180" s="347" t="inlineStr">
        <is>
          <t>H815502574</t>
        </is>
      </c>
      <c r="B180" s="347" t="n">
        <v>4145</v>
      </c>
      <c r="C180" s="348" t="inlineStr">
        <is>
          <t>板橋僑興店</t>
        </is>
      </c>
      <c r="D180" s="348">
        <f>C180&amp;E180</f>
        <v/>
      </c>
      <c r="E180" s="347" t="n">
        <v>2</v>
      </c>
      <c r="F180" s="347" t="inlineStr">
        <is>
          <t>8155002574</t>
        </is>
      </c>
      <c r="G180" s="348" t="inlineStr">
        <is>
          <t>2430012050600734</t>
        </is>
      </c>
      <c r="H180" s="347" t="inlineStr">
        <is>
          <t>20121130</t>
        </is>
      </c>
      <c r="I180" s="349" t="inlineStr">
        <is>
          <t>新裝潢</t>
        </is>
      </c>
      <c r="J180" s="350">
        <f>VLOOKUP(B180,'[5]0919門市清單主檔'!B:V,21,FALSE)</f>
        <v/>
      </c>
      <c r="K180" s="351" t="inlineStr">
        <is>
          <t>Y</t>
        </is>
      </c>
      <c r="L180" s="347" t="inlineStr"/>
      <c r="M180" s="350" t="n"/>
    </row>
    <row r="181" ht="22.95" customHeight="1" s="140">
      <c r="A181" s="347" t="inlineStr">
        <is>
          <t>H815501069</t>
        </is>
      </c>
      <c r="B181" s="347" t="n">
        <v>3818</v>
      </c>
      <c r="C181" s="348" t="inlineStr">
        <is>
          <t>板橋漢江店</t>
        </is>
      </c>
      <c r="D181" s="348">
        <f>C181&amp;E181</f>
        <v/>
      </c>
      <c r="E181" s="347" t="n">
        <v>2</v>
      </c>
      <c r="F181" s="347" t="inlineStr">
        <is>
          <t>8155001069</t>
        </is>
      </c>
      <c r="G181" s="348" t="inlineStr">
        <is>
          <t>2430012070410880</t>
        </is>
      </c>
      <c r="H181" s="347" t="inlineStr">
        <is>
          <t>20121031</t>
        </is>
      </c>
      <c r="I181" s="349" t="inlineStr">
        <is>
          <t>盤點入庫</t>
        </is>
      </c>
      <c r="J181" s="350">
        <f>VLOOKUP(B181,'[5]0919門市清單主檔'!B:V,21,FALSE)</f>
        <v/>
      </c>
      <c r="K181" s="351" t="inlineStr">
        <is>
          <t>Y</t>
        </is>
      </c>
      <c r="L181" s="347" t="inlineStr"/>
      <c r="M181" s="350" t="n"/>
    </row>
    <row r="182" ht="22.95" customHeight="1" s="140">
      <c r="A182" s="347" t="inlineStr">
        <is>
          <t>H815500977</t>
        </is>
      </c>
      <c r="B182" s="347" t="n">
        <v>4046</v>
      </c>
      <c r="C182" s="348" t="inlineStr">
        <is>
          <t>板橋福康店</t>
        </is>
      </c>
      <c r="D182" s="348">
        <f>C182&amp;E182</f>
        <v/>
      </c>
      <c r="E182" s="347" t="n">
        <v>1</v>
      </c>
      <c r="F182" s="347" t="inlineStr">
        <is>
          <t>8155000977</t>
        </is>
      </c>
      <c r="G182" s="348" t="inlineStr">
        <is>
          <t>2430012050600625</t>
        </is>
      </c>
      <c r="H182" s="347" t="inlineStr">
        <is>
          <t>20121031</t>
        </is>
      </c>
      <c r="I182" s="349" t="inlineStr">
        <is>
          <t>盤點入庫</t>
        </is>
      </c>
      <c r="J182" s="350">
        <f>VLOOKUP(B182,'[5]0919門市清單主檔'!B:V,21,FALSE)</f>
        <v/>
      </c>
      <c r="K182" s="351" t="inlineStr">
        <is>
          <t>Y</t>
        </is>
      </c>
      <c r="L182" s="347" t="inlineStr"/>
      <c r="M182" s="350" t="n"/>
    </row>
    <row r="183" ht="22.95" customHeight="1" s="140">
      <c r="A183" s="347" t="inlineStr">
        <is>
          <t>H815500978</t>
        </is>
      </c>
      <c r="B183" s="347" t="n">
        <v>4046</v>
      </c>
      <c r="C183" s="348" t="inlineStr">
        <is>
          <t>板橋福康店</t>
        </is>
      </c>
      <c r="D183" s="348">
        <f>C183&amp;E183</f>
        <v/>
      </c>
      <c r="E183" s="347" t="n">
        <v>2</v>
      </c>
      <c r="F183" s="347" t="inlineStr">
        <is>
          <t>8155000978</t>
        </is>
      </c>
      <c r="G183" s="348" t="inlineStr">
        <is>
          <t>2430012050600801</t>
        </is>
      </c>
      <c r="H183" s="347" t="inlineStr">
        <is>
          <t>20121031</t>
        </is>
      </c>
      <c r="I183" s="349" t="inlineStr">
        <is>
          <t>盤點入庫</t>
        </is>
      </c>
      <c r="J183" s="350">
        <f>VLOOKUP(B183,'[5]0919門市清單主檔'!B:V,21,FALSE)</f>
        <v/>
      </c>
      <c r="K183" s="351" t="inlineStr">
        <is>
          <t>Y</t>
        </is>
      </c>
      <c r="L183" s="347" t="inlineStr"/>
      <c r="M183" s="350" t="n"/>
    </row>
    <row r="184" ht="22.95" customHeight="1" s="140">
      <c r="A184" s="347" t="inlineStr">
        <is>
          <t>H815501981</t>
        </is>
      </c>
      <c r="B184" s="347" t="n">
        <v>4917</v>
      </c>
      <c r="C184" s="348" t="inlineStr">
        <is>
          <t>板橋翠華店</t>
        </is>
      </c>
      <c r="D184" s="348">
        <f>C184&amp;E184</f>
        <v/>
      </c>
      <c r="E184" s="347" t="n">
        <v>2</v>
      </c>
      <c r="F184" s="347" t="inlineStr">
        <is>
          <t>8155001981</t>
        </is>
      </c>
      <c r="G184" s="348" t="inlineStr">
        <is>
          <t>2430012050600620</t>
        </is>
      </c>
      <c r="H184" s="347" t="inlineStr">
        <is>
          <t>20121130</t>
        </is>
      </c>
      <c r="I184" s="349" t="inlineStr">
        <is>
          <t>新開店裝機</t>
        </is>
      </c>
      <c r="J184" s="350">
        <f>VLOOKUP(B184,'[5]0919門市清單主檔'!B:V,21,FALSE)</f>
        <v/>
      </c>
      <c r="K184" s="351" t="inlineStr">
        <is>
          <t>Y</t>
        </is>
      </c>
      <c r="L184" s="347" t="inlineStr"/>
      <c r="M184" s="350" t="n"/>
    </row>
    <row r="185" ht="22.95" customHeight="1" s="140">
      <c r="A185" s="347" t="inlineStr">
        <is>
          <t>H815501633</t>
        </is>
      </c>
      <c r="B185" s="347" t="n">
        <v>2221</v>
      </c>
      <c r="C185" s="348" t="inlineStr">
        <is>
          <t>板橋雙十店</t>
        </is>
      </c>
      <c r="D185" s="348">
        <f>C185&amp;E185</f>
        <v/>
      </c>
      <c r="E185" s="347" t="n">
        <v>2</v>
      </c>
      <c r="F185" s="347" t="inlineStr">
        <is>
          <t>8155001633</t>
        </is>
      </c>
      <c r="G185" s="348" t="inlineStr">
        <is>
          <t>2430012050600416</t>
        </is>
      </c>
      <c r="H185" s="347" t="inlineStr">
        <is>
          <t>20121031</t>
        </is>
      </c>
      <c r="I185" s="349" t="inlineStr">
        <is>
          <t>盤點入庫</t>
        </is>
      </c>
      <c r="J185" s="350">
        <f>VLOOKUP(B185,'[5]0919門市清單主檔'!B:V,21,FALSE)</f>
        <v/>
      </c>
      <c r="K185" s="351" t="inlineStr">
        <is>
          <t>Y</t>
        </is>
      </c>
      <c r="L185" s="347" t="inlineStr"/>
      <c r="M185" s="350" t="n"/>
    </row>
    <row r="186" ht="22.95" customHeight="1" s="140">
      <c r="A186" s="347" t="inlineStr">
        <is>
          <t>H815502065</t>
        </is>
      </c>
      <c r="B186" s="347" t="n">
        <v>3399</v>
      </c>
      <c r="C186" s="348" t="inlineStr">
        <is>
          <t>板橋藝文中心</t>
        </is>
      </c>
      <c r="D186" s="348">
        <f>C186&amp;E186</f>
        <v/>
      </c>
      <c r="E186" s="347" t="n">
        <v>1</v>
      </c>
      <c r="F186" s="347" t="inlineStr">
        <is>
          <t>8155002065</t>
        </is>
      </c>
      <c r="G186" s="348" t="inlineStr">
        <is>
          <t>2430012080600128</t>
        </is>
      </c>
      <c r="H186" s="347" t="inlineStr">
        <is>
          <t>20121130</t>
        </is>
      </c>
      <c r="I186" s="349" t="inlineStr">
        <is>
          <t>盤點入庫</t>
        </is>
      </c>
      <c r="J186" s="350">
        <f>VLOOKUP(B186,'[5]0919門市清單主檔'!B:V,21,FALSE)</f>
        <v/>
      </c>
      <c r="K186" s="351" t="inlineStr">
        <is>
          <t>Y</t>
        </is>
      </c>
      <c r="L186" s="347" t="inlineStr"/>
      <c r="M186" s="350" t="n"/>
    </row>
    <row r="187" ht="22.95" customHeight="1" s="140">
      <c r="A187" s="347" t="inlineStr">
        <is>
          <t>H815502066</t>
        </is>
      </c>
      <c r="B187" s="347" t="n">
        <v>3399</v>
      </c>
      <c r="C187" s="348" t="inlineStr">
        <is>
          <t>板橋藝文中心</t>
        </is>
      </c>
      <c r="D187" s="348">
        <f>C187&amp;E187</f>
        <v/>
      </c>
      <c r="E187" s="347" t="n">
        <v>2</v>
      </c>
      <c r="F187" s="347" t="inlineStr">
        <is>
          <t>8155002066</t>
        </is>
      </c>
      <c r="G187" s="348" t="inlineStr">
        <is>
          <t>2430012080600179</t>
        </is>
      </c>
      <c r="H187" s="347" t="inlineStr">
        <is>
          <t>20121130</t>
        </is>
      </c>
      <c r="I187" s="349" t="inlineStr">
        <is>
          <t>盤點入庫</t>
        </is>
      </c>
      <c r="J187" s="350">
        <f>VLOOKUP(B187,'[5]0919門市清單主檔'!B:V,21,FALSE)</f>
        <v/>
      </c>
      <c r="K187" s="351" t="inlineStr">
        <is>
          <t>Y</t>
        </is>
      </c>
      <c r="L187" s="347" t="inlineStr"/>
      <c r="M187" s="350" t="n"/>
    </row>
    <row r="188" ht="22.95" customHeight="1" s="140">
      <c r="A188" s="347" t="inlineStr">
        <is>
          <t>H815502475</t>
        </is>
      </c>
      <c r="B188" s="347" t="inlineStr">
        <is>
          <t>D767</t>
        </is>
      </c>
      <c r="C188" s="348" t="inlineStr">
        <is>
          <t>板橋寶翠店</t>
        </is>
      </c>
      <c r="D188" s="348">
        <f>C188&amp;E188</f>
        <v/>
      </c>
      <c r="E188" s="347" t="n">
        <v>1</v>
      </c>
      <c r="F188" s="347" t="inlineStr">
        <is>
          <t>8155002475</t>
        </is>
      </c>
      <c r="G188" s="348" t="inlineStr">
        <is>
          <t>2430012070410470</t>
        </is>
      </c>
      <c r="H188" s="347" t="inlineStr">
        <is>
          <t>20121130</t>
        </is>
      </c>
      <c r="I188" s="349" t="inlineStr">
        <is>
          <t>盤點入庫</t>
        </is>
      </c>
      <c r="J188" s="350">
        <f>VLOOKUP(B188,'[5]0919門市清單主檔'!B:V,21,FALSE)</f>
        <v/>
      </c>
      <c r="K188" s="351" t="inlineStr">
        <is>
          <t>Y</t>
        </is>
      </c>
      <c r="L188" s="347" t="inlineStr"/>
      <c r="M188" s="350" t="n"/>
    </row>
    <row r="189" ht="22.95" customHeight="1" s="140">
      <c r="A189" s="347" t="inlineStr">
        <is>
          <t>H815502476</t>
        </is>
      </c>
      <c r="B189" s="347" t="inlineStr">
        <is>
          <t>D767</t>
        </is>
      </c>
      <c r="C189" s="348" t="inlineStr">
        <is>
          <t>板橋寶翠店</t>
        </is>
      </c>
      <c r="D189" s="348">
        <f>C189&amp;E189</f>
        <v/>
      </c>
      <c r="E189" s="347" t="n">
        <v>2</v>
      </c>
      <c r="F189" s="347" t="inlineStr">
        <is>
          <t>8155002476</t>
        </is>
      </c>
      <c r="G189" s="348" t="inlineStr">
        <is>
          <t>2430012070410462</t>
        </is>
      </c>
      <c r="H189" s="347" t="inlineStr">
        <is>
          <t>20121130</t>
        </is>
      </c>
      <c r="I189" s="349" t="inlineStr">
        <is>
          <t>盤點入庫</t>
        </is>
      </c>
      <c r="J189" s="350">
        <f>VLOOKUP(B189,'[5]0919門市清單主檔'!B:V,21,FALSE)</f>
        <v/>
      </c>
      <c r="K189" s="351" t="inlineStr">
        <is>
          <t>Y</t>
        </is>
      </c>
      <c r="L189" s="347" t="inlineStr"/>
      <c r="M189" s="350" t="n"/>
    </row>
    <row r="190" ht="22.95" customHeight="1" s="140">
      <c r="A190" s="347" t="inlineStr">
        <is>
          <t>H815501583</t>
        </is>
      </c>
      <c r="B190" s="347" t="n">
        <v>2069</v>
      </c>
      <c r="C190" s="348" t="inlineStr">
        <is>
          <t>板橋江子翠站</t>
        </is>
      </c>
      <c r="D190" s="348">
        <f>C190&amp;E190</f>
        <v/>
      </c>
      <c r="E190" s="347" t="n">
        <v>1</v>
      </c>
      <c r="F190" s="347" t="inlineStr">
        <is>
          <t>8155001583</t>
        </is>
      </c>
      <c r="G190" s="348" t="inlineStr">
        <is>
          <t>2430012050600872</t>
        </is>
      </c>
      <c r="H190" s="347" t="inlineStr">
        <is>
          <t>20121031</t>
        </is>
      </c>
      <c r="I190" s="349" t="inlineStr">
        <is>
          <t>盤點入庫</t>
        </is>
      </c>
      <c r="J190" s="350">
        <f>VLOOKUP(B190,'[5]0919門市清單主檔'!B:V,21,FALSE)</f>
        <v/>
      </c>
      <c r="K190" s="351" t="inlineStr">
        <is>
          <t>Y</t>
        </is>
      </c>
      <c r="L190" s="347" t="n">
        <v>0</v>
      </c>
      <c r="M190" s="350" t="n"/>
    </row>
    <row r="191" ht="22.95" customHeight="1" s="140">
      <c r="A191" s="347" t="inlineStr">
        <is>
          <t>H815502713</t>
        </is>
      </c>
      <c r="B191" s="347" t="n">
        <v>2069</v>
      </c>
      <c r="C191" s="348" t="inlineStr">
        <is>
          <t>板橋江子翠站</t>
        </is>
      </c>
      <c r="D191" s="348">
        <f>C191&amp;E191</f>
        <v/>
      </c>
      <c r="E191" s="347" t="n">
        <v>2</v>
      </c>
      <c r="F191" s="347" t="inlineStr">
        <is>
          <t>8155002713</t>
        </is>
      </c>
      <c r="G191" s="348" t="inlineStr">
        <is>
          <t>2430012050600504</t>
        </is>
      </c>
      <c r="H191" s="347" t="inlineStr">
        <is>
          <t>20121130</t>
        </is>
      </c>
      <c r="I191" s="349" t="inlineStr">
        <is>
          <t>故障更換</t>
        </is>
      </c>
      <c r="J191" s="350">
        <f>VLOOKUP(B191,'[5]0919門市清單主檔'!B:V,21,FALSE)</f>
        <v/>
      </c>
      <c r="K191" s="351" t="inlineStr">
        <is>
          <t>Y</t>
        </is>
      </c>
      <c r="L191" s="347" t="n">
        <v>0</v>
      </c>
      <c r="M191" s="350" t="n"/>
    </row>
    <row r="192" ht="22.95" customHeight="1" s="140">
      <c r="A192" s="347" t="inlineStr">
        <is>
          <t>H815501327</t>
        </is>
      </c>
      <c r="B192" s="347" t="n">
        <v>3243</v>
      </c>
      <c r="C192" s="348" t="inlineStr">
        <is>
          <t>北縣醒吾店</t>
        </is>
      </c>
      <c r="D192" s="348">
        <f>C192&amp;E192</f>
        <v/>
      </c>
      <c r="E192" s="347" t="n">
        <v>1</v>
      </c>
      <c r="F192" s="347" t="inlineStr">
        <is>
          <t>8155001327</t>
        </is>
      </c>
      <c r="G192" s="348" t="inlineStr">
        <is>
          <t>2430012070410585</t>
        </is>
      </c>
      <c r="H192" s="347" t="inlineStr">
        <is>
          <t>20121031</t>
        </is>
      </c>
      <c r="I192" s="349" t="inlineStr">
        <is>
          <t>故障更換</t>
        </is>
      </c>
      <c r="J192" s="350">
        <f>VLOOKUP(B192,'[5]0919門市清單主檔'!B:V,21,FALSE)</f>
        <v/>
      </c>
      <c r="K192" s="351" t="inlineStr">
        <is>
          <t>Y</t>
        </is>
      </c>
      <c r="L192" s="347" t="inlineStr">
        <is>
          <t>學校</t>
        </is>
      </c>
      <c r="M192" s="350" t="n"/>
    </row>
    <row r="193" ht="22.95" customHeight="1" s="140">
      <c r="A193" s="347" t="inlineStr">
        <is>
          <t>H815502010</t>
        </is>
      </c>
      <c r="B193" s="347" t="n">
        <v>3243</v>
      </c>
      <c r="C193" s="348" t="inlineStr">
        <is>
          <t>北縣醒吾店</t>
        </is>
      </c>
      <c r="D193" s="348">
        <f>C193&amp;E193</f>
        <v/>
      </c>
      <c r="E193" s="347" t="n">
        <v>2</v>
      </c>
      <c r="F193" s="347" t="inlineStr">
        <is>
          <t>8155002010</t>
        </is>
      </c>
      <c r="G193" s="348" t="inlineStr">
        <is>
          <t>2430012050600662</t>
        </is>
      </c>
      <c r="H193" s="347" t="inlineStr">
        <is>
          <t>20121130</t>
        </is>
      </c>
      <c r="I193" s="349" t="inlineStr">
        <is>
          <t>盤點入庫</t>
        </is>
      </c>
      <c r="J193" s="350">
        <f>VLOOKUP(B193,'[5]0919門市清單主檔'!B:V,21,FALSE)</f>
        <v/>
      </c>
      <c r="K193" s="351" t="inlineStr">
        <is>
          <t>Y</t>
        </is>
      </c>
      <c r="L193" s="347" t="inlineStr">
        <is>
          <t>學校</t>
        </is>
      </c>
      <c r="M193" s="350" t="n"/>
    </row>
    <row r="194" ht="22.95" customHeight="1" s="140">
      <c r="A194" s="347" t="inlineStr">
        <is>
          <t>H815501700</t>
        </is>
      </c>
      <c r="B194" s="347" t="n">
        <v>4834</v>
      </c>
      <c r="C194" s="348" t="inlineStr">
        <is>
          <t>林口大千苑店</t>
        </is>
      </c>
      <c r="D194" s="348">
        <f>C194&amp;E194</f>
        <v/>
      </c>
      <c r="E194" s="347" t="n">
        <v>1</v>
      </c>
      <c r="F194" s="347" t="inlineStr">
        <is>
          <t>8155001700</t>
        </is>
      </c>
      <c r="G194" s="348" t="inlineStr">
        <is>
          <t>2430012080600078</t>
        </is>
      </c>
      <c r="H194" s="347" t="inlineStr">
        <is>
          <t>20121031</t>
        </is>
      </c>
      <c r="I194" s="349" t="inlineStr">
        <is>
          <t>盤點入庫</t>
        </is>
      </c>
      <c r="J194" s="350">
        <f>VLOOKUP(B194,'[5]0919門市清單主檔'!B:V,21,FALSE)</f>
        <v/>
      </c>
      <c r="K194" s="351" t="inlineStr">
        <is>
          <t>Y</t>
        </is>
      </c>
      <c r="L194" s="347" t="inlineStr"/>
      <c r="M194" s="350" t="n"/>
    </row>
    <row r="195" ht="22.95" customHeight="1" s="140">
      <c r="A195" s="347" t="inlineStr">
        <is>
          <t>H815502371</t>
        </is>
      </c>
      <c r="B195" s="347" t="n">
        <v>4326</v>
      </c>
      <c r="C195" s="348" t="inlineStr">
        <is>
          <t>林口建安店</t>
        </is>
      </c>
      <c r="D195" s="348">
        <f>C195&amp;E195</f>
        <v/>
      </c>
      <c r="E195" s="347" t="n">
        <v>1</v>
      </c>
      <c r="F195" s="347" t="inlineStr">
        <is>
          <t>8155002371</t>
        </is>
      </c>
      <c r="G195" s="348" t="inlineStr">
        <is>
          <t>2430012070410413</t>
        </is>
      </c>
      <c r="H195" s="347" t="inlineStr">
        <is>
          <t>20121130</t>
        </is>
      </c>
      <c r="I195" s="349" t="inlineStr">
        <is>
          <t>盤點入庫</t>
        </is>
      </c>
      <c r="J195" s="350">
        <f>VLOOKUP(B195,'[5]0919門市清單主檔'!B:V,21,FALSE)</f>
        <v/>
      </c>
      <c r="K195" s="351" t="inlineStr">
        <is>
          <t>Y</t>
        </is>
      </c>
      <c r="L195" s="347" t="inlineStr"/>
      <c r="M195" s="350" t="n"/>
    </row>
    <row r="196" ht="22.95" customHeight="1" s="140">
      <c r="A196" s="347" t="inlineStr">
        <is>
          <t>H815502372</t>
        </is>
      </c>
      <c r="B196" s="347" t="n">
        <v>4326</v>
      </c>
      <c r="C196" s="348" t="inlineStr">
        <is>
          <t>林口建安店</t>
        </is>
      </c>
      <c r="D196" s="348">
        <f>C196&amp;E196</f>
        <v/>
      </c>
      <c r="E196" s="347" t="n">
        <v>2</v>
      </c>
      <c r="F196" s="347" t="inlineStr">
        <is>
          <t>8155002372</t>
        </is>
      </c>
      <c r="G196" s="348" t="inlineStr">
        <is>
          <t>2430012070410461</t>
        </is>
      </c>
      <c r="H196" s="347" t="inlineStr">
        <is>
          <t>20121130</t>
        </is>
      </c>
      <c r="I196" s="349" t="inlineStr">
        <is>
          <t>盤點入庫</t>
        </is>
      </c>
      <c r="J196" s="350">
        <f>VLOOKUP(B196,'[5]0919門市清單主檔'!B:V,21,FALSE)</f>
        <v/>
      </c>
      <c r="K196" s="351" t="inlineStr">
        <is>
          <t>Y</t>
        </is>
      </c>
      <c r="L196" s="347" t="inlineStr"/>
      <c r="M196" s="350" t="n"/>
    </row>
    <row r="197" ht="22.95" customHeight="1" s="140">
      <c r="A197" s="347" t="inlineStr">
        <is>
          <t>H815502369</t>
        </is>
      </c>
      <c r="B197" s="347" t="n">
        <v>4057</v>
      </c>
      <c r="C197" s="348" t="inlineStr">
        <is>
          <t>林口香澄店</t>
        </is>
      </c>
      <c r="D197" s="348">
        <f>C197&amp;E197</f>
        <v/>
      </c>
      <c r="E197" s="347" t="n">
        <v>1</v>
      </c>
      <c r="F197" s="347" t="inlineStr">
        <is>
          <t>8155002369</t>
        </is>
      </c>
      <c r="G197" s="348" t="inlineStr">
        <is>
          <t>2430012070410906</t>
        </is>
      </c>
      <c r="H197" s="347" t="inlineStr">
        <is>
          <t>20121130</t>
        </is>
      </c>
      <c r="I197" s="349" t="inlineStr">
        <is>
          <t>盤點入庫</t>
        </is>
      </c>
      <c r="J197" s="350">
        <f>VLOOKUP(B197,'[5]0919門市清單主檔'!B:V,21,FALSE)</f>
        <v/>
      </c>
      <c r="K197" s="351" t="inlineStr">
        <is>
          <t>Y</t>
        </is>
      </c>
      <c r="L197" s="347" t="inlineStr"/>
      <c r="M197" s="350" t="n"/>
    </row>
    <row r="198" ht="22.95" customHeight="1" s="140">
      <c r="A198" s="347" t="inlineStr">
        <is>
          <t>H815502370</t>
        </is>
      </c>
      <c r="B198" s="347" t="n">
        <v>4057</v>
      </c>
      <c r="C198" s="348" t="inlineStr">
        <is>
          <t>林口香澄店</t>
        </is>
      </c>
      <c r="D198" s="348">
        <f>C198&amp;E198</f>
        <v/>
      </c>
      <c r="E198" s="347" t="n">
        <v>2</v>
      </c>
      <c r="F198" s="347" t="inlineStr">
        <is>
          <t>8155002370</t>
        </is>
      </c>
      <c r="G198" s="348" t="inlineStr">
        <is>
          <t>2430012080600583</t>
        </is>
      </c>
      <c r="H198" s="347" t="inlineStr">
        <is>
          <t>20121130</t>
        </is>
      </c>
      <c r="I198" s="349" t="inlineStr">
        <is>
          <t>盤點入庫</t>
        </is>
      </c>
      <c r="J198" s="350">
        <f>VLOOKUP(B198,'[5]0919門市清單主檔'!B:V,21,FALSE)</f>
        <v/>
      </c>
      <c r="K198" s="351" t="inlineStr">
        <is>
          <t>Y</t>
        </is>
      </c>
      <c r="L198" s="347" t="inlineStr"/>
      <c r="M198" s="350" t="n"/>
    </row>
    <row r="199" ht="22.95" customHeight="1" s="140">
      <c r="A199" s="347" t="inlineStr">
        <is>
          <t>H815502681</t>
        </is>
      </c>
      <c r="B199" s="347" t="n">
        <v>4715</v>
      </c>
      <c r="C199" s="348" t="inlineStr">
        <is>
          <t>林口捷韻店</t>
        </is>
      </c>
      <c r="D199" s="348">
        <f>C199&amp;E199</f>
        <v/>
      </c>
      <c r="E199" s="347" t="n">
        <v>1</v>
      </c>
      <c r="F199" s="347" t="inlineStr">
        <is>
          <t>8155002681</t>
        </is>
      </c>
      <c r="G199" s="348" t="inlineStr">
        <is>
          <t>24300120506004770</t>
        </is>
      </c>
      <c r="H199" s="347" t="inlineStr">
        <is>
          <t>20121130</t>
        </is>
      </c>
      <c r="I199" s="349" t="inlineStr">
        <is>
          <t>盤點入庫</t>
        </is>
      </c>
      <c r="J199" s="350">
        <f>VLOOKUP(B199,'[5]0919門市清單主檔'!B:V,21,FALSE)</f>
        <v/>
      </c>
      <c r="K199" s="351" t="inlineStr">
        <is>
          <t>Y</t>
        </is>
      </c>
      <c r="L199" s="347" t="inlineStr"/>
      <c r="M199" s="350" t="n"/>
    </row>
    <row r="200" ht="22.95" customHeight="1" s="140">
      <c r="A200" s="347" t="inlineStr">
        <is>
          <t>H815502682</t>
        </is>
      </c>
      <c r="B200" s="347" t="n">
        <v>4715</v>
      </c>
      <c r="C200" s="348" t="inlineStr">
        <is>
          <t>林口捷韻店</t>
        </is>
      </c>
      <c r="D200" s="348">
        <f>C200&amp;E200</f>
        <v/>
      </c>
      <c r="E200" s="347" t="n">
        <v>2</v>
      </c>
      <c r="F200" s="347" t="inlineStr">
        <is>
          <t>8155002682</t>
        </is>
      </c>
      <c r="G200" s="348" t="inlineStr">
        <is>
          <t>24300120506005060</t>
        </is>
      </c>
      <c r="H200" s="347" t="inlineStr">
        <is>
          <t>20121130</t>
        </is>
      </c>
      <c r="I200" s="349" t="inlineStr">
        <is>
          <t>盤點入庫</t>
        </is>
      </c>
      <c r="J200" s="350">
        <f>VLOOKUP(B200,'[5]0919門市清單主檔'!B:V,21,FALSE)</f>
        <v/>
      </c>
      <c r="K200" s="351" t="inlineStr">
        <is>
          <t>Y</t>
        </is>
      </c>
      <c r="L200" s="347" t="inlineStr"/>
      <c r="M200" s="350" t="n"/>
    </row>
    <row r="201" ht="22.95" customHeight="1" s="140">
      <c r="A201" s="347" t="inlineStr">
        <is>
          <t>H815502268</t>
        </is>
      </c>
      <c r="B201" s="347" t="n">
        <v>3878</v>
      </c>
      <c r="C201" s="348" t="inlineStr">
        <is>
          <t>林口清梅店</t>
        </is>
      </c>
      <c r="D201" s="348">
        <f>C201&amp;E201</f>
        <v/>
      </c>
      <c r="E201" s="347" t="n">
        <v>1</v>
      </c>
      <c r="F201" s="347" t="inlineStr">
        <is>
          <t>8155002268</t>
        </is>
      </c>
      <c r="G201" s="348" t="inlineStr">
        <is>
          <t>2430012050600061</t>
        </is>
      </c>
      <c r="H201" s="347" t="inlineStr">
        <is>
          <t>20121130</t>
        </is>
      </c>
      <c r="I201" s="349" t="inlineStr">
        <is>
          <t>盤點入庫</t>
        </is>
      </c>
      <c r="J201" s="350">
        <f>VLOOKUP(B201,'[5]0919門市清單主檔'!B:V,21,FALSE)</f>
        <v/>
      </c>
      <c r="K201" s="351" t="inlineStr">
        <is>
          <t>Y</t>
        </is>
      </c>
      <c r="L201" s="347" t="inlineStr"/>
      <c r="M201" s="350" t="n"/>
    </row>
    <row r="202" ht="22.95" customHeight="1" s="140">
      <c r="A202" s="347" t="inlineStr">
        <is>
          <t>H815501328</t>
        </is>
      </c>
      <c r="B202" s="347" t="n">
        <v>4483</v>
      </c>
      <c r="C202" s="348" t="inlineStr">
        <is>
          <t>林口築夢店</t>
        </is>
      </c>
      <c r="D202" s="348">
        <f>C202&amp;E202</f>
        <v/>
      </c>
      <c r="E202" s="347" t="n">
        <v>1</v>
      </c>
      <c r="F202" s="347" t="inlineStr">
        <is>
          <t>8155001328</t>
        </is>
      </c>
      <c r="G202" s="348" t="inlineStr">
        <is>
          <t>2430012080600692</t>
        </is>
      </c>
      <c r="H202" s="347" t="inlineStr">
        <is>
          <t>20121031</t>
        </is>
      </c>
      <c r="I202" s="349" t="inlineStr">
        <is>
          <t>盤點入庫</t>
        </is>
      </c>
      <c r="J202" s="350">
        <f>VLOOKUP(B202,'[5]0919門市清單主檔'!B:V,21,FALSE)</f>
        <v/>
      </c>
      <c r="K202" s="351" t="inlineStr">
        <is>
          <t>Y</t>
        </is>
      </c>
      <c r="L202" s="347" t="inlineStr"/>
      <c r="M202" s="350" t="n"/>
    </row>
    <row r="203" ht="22.95" customHeight="1" s="140">
      <c r="A203" s="347" t="inlineStr">
        <is>
          <t>H815500649</t>
        </is>
      </c>
      <c r="B203" s="347" t="n">
        <v>4154</v>
      </c>
      <c r="C203" s="348" t="inlineStr">
        <is>
          <t>林口麗園店</t>
        </is>
      </c>
      <c r="D203" s="348">
        <f>C203&amp;E203</f>
        <v/>
      </c>
      <c r="E203" s="347" t="n">
        <v>1</v>
      </c>
      <c r="F203" s="347" t="inlineStr">
        <is>
          <t>8155000649</t>
        </is>
      </c>
      <c r="G203" s="348" t="inlineStr">
        <is>
          <t>2430012050600517</t>
        </is>
      </c>
      <c r="H203" s="347" t="inlineStr">
        <is>
          <t>20120831</t>
        </is>
      </c>
      <c r="I203" s="349" t="inlineStr">
        <is>
          <t>盤點入庫</t>
        </is>
      </c>
      <c r="J203" s="350">
        <f>VLOOKUP(B203,'[5]0919門市清單主檔'!B:V,21,FALSE)</f>
        <v/>
      </c>
      <c r="K203" s="351" t="inlineStr">
        <is>
          <t>Y</t>
        </is>
      </c>
      <c r="L203" s="347" t="inlineStr"/>
      <c r="M203" s="350" t="n"/>
    </row>
    <row r="204" ht="22.95" customHeight="1" s="140">
      <c r="A204" s="347" t="inlineStr">
        <is>
          <t>H815500817</t>
        </is>
      </c>
      <c r="B204" s="347" t="n">
        <v>4154</v>
      </c>
      <c r="C204" s="348" t="inlineStr">
        <is>
          <t>林口麗園店</t>
        </is>
      </c>
      <c r="D204" s="348">
        <f>C204&amp;E204</f>
        <v/>
      </c>
      <c r="E204" s="347" t="n">
        <v>2</v>
      </c>
      <c r="F204" s="347" t="inlineStr">
        <is>
          <t>8155000817</t>
        </is>
      </c>
      <c r="G204" s="348" t="inlineStr">
        <is>
          <t>2430012070410886</t>
        </is>
      </c>
      <c r="H204" s="347" t="inlineStr">
        <is>
          <t>20121031</t>
        </is>
      </c>
      <c r="I204" s="349" t="inlineStr">
        <is>
          <t>盤點入庫</t>
        </is>
      </c>
      <c r="J204" s="350">
        <f>VLOOKUP(B204,'[5]0919門市清單主檔'!B:V,21,FALSE)</f>
        <v/>
      </c>
      <c r="K204" s="351" t="inlineStr">
        <is>
          <t>Y</t>
        </is>
      </c>
      <c r="L204" s="347" t="inlineStr"/>
      <c r="M204" s="350" t="n"/>
    </row>
    <row r="205" ht="22.95" customHeight="1" s="140">
      <c r="A205" s="347" t="inlineStr">
        <is>
          <t>H815501652</t>
        </is>
      </c>
      <c r="B205" s="347" t="n">
        <v>2267</v>
      </c>
      <c r="C205" s="348" t="inlineStr">
        <is>
          <t>北縣金陽店</t>
        </is>
      </c>
      <c r="D205" s="348">
        <f>C205&amp;E205</f>
        <v/>
      </c>
      <c r="E205" s="347" t="n">
        <v>1</v>
      </c>
      <c r="F205" s="347" t="inlineStr">
        <is>
          <t>8155001652</t>
        </is>
      </c>
      <c r="G205" s="348" t="inlineStr">
        <is>
          <t>2430012050600489</t>
        </is>
      </c>
      <c r="H205" s="347" t="inlineStr">
        <is>
          <t>20121031</t>
        </is>
      </c>
      <c r="I205" s="349" t="inlineStr">
        <is>
          <t>盤點入庫</t>
        </is>
      </c>
      <c r="J205" s="350">
        <f>VLOOKUP(B205,'[5]0919門市清單主檔'!B:V,21,FALSE)</f>
        <v/>
      </c>
      <c r="K205" s="351" t="inlineStr">
        <is>
          <t>Y</t>
        </is>
      </c>
      <c r="L205" s="347" t="inlineStr"/>
      <c r="M205" s="350" t="n"/>
    </row>
    <row r="206" ht="22.95" customHeight="1" s="140">
      <c r="A206" s="347" t="inlineStr">
        <is>
          <t>H815501653</t>
        </is>
      </c>
      <c r="B206" s="347" t="n">
        <v>2267</v>
      </c>
      <c r="C206" s="348" t="inlineStr">
        <is>
          <t>北縣金陽店</t>
        </is>
      </c>
      <c r="D206" s="348">
        <f>C206&amp;E206</f>
        <v/>
      </c>
      <c r="E206" s="347" t="n">
        <v>2</v>
      </c>
      <c r="F206" s="347" t="inlineStr">
        <is>
          <t>8155001653</t>
        </is>
      </c>
      <c r="G206" s="348" t="inlineStr">
        <is>
          <t>2430011120600124</t>
        </is>
      </c>
      <c r="H206" s="347" t="inlineStr">
        <is>
          <t>20121031</t>
        </is>
      </c>
      <c r="I206" s="349" t="inlineStr">
        <is>
          <t>盤點入庫</t>
        </is>
      </c>
      <c r="J206" s="350">
        <f>VLOOKUP(B206,'[5]0919門市清單主檔'!B:V,21,FALSE)</f>
        <v/>
      </c>
      <c r="K206" s="351" t="inlineStr">
        <is>
          <t>Y</t>
        </is>
      </c>
      <c r="L206" s="347" t="inlineStr"/>
      <c r="M206" s="350" t="n"/>
    </row>
    <row r="207" ht="22.95" customHeight="1" s="140">
      <c r="A207" s="347" t="inlineStr">
        <is>
          <t>H815502146</t>
        </is>
      </c>
      <c r="B207" s="347" t="n">
        <v>3606</v>
      </c>
      <c r="C207" s="348" t="inlineStr">
        <is>
          <t>北縣泰富店</t>
        </is>
      </c>
      <c r="D207" s="348">
        <f>C207&amp;E207</f>
        <v/>
      </c>
      <c r="E207" s="347" t="n">
        <v>1</v>
      </c>
      <c r="F207" s="347" t="inlineStr">
        <is>
          <t>8155002146</t>
        </is>
      </c>
      <c r="G207" s="348" t="inlineStr">
        <is>
          <t>2430012080600136</t>
        </is>
      </c>
      <c r="H207" s="347" t="inlineStr">
        <is>
          <t>20121130</t>
        </is>
      </c>
      <c r="I207" s="349" t="inlineStr">
        <is>
          <t>盤點入庫</t>
        </is>
      </c>
      <c r="J207" s="350">
        <f>VLOOKUP(B207,'[5]0919門市清單主檔'!B:V,21,FALSE)</f>
        <v/>
      </c>
      <c r="K207" s="351" t="inlineStr">
        <is>
          <t>Y</t>
        </is>
      </c>
      <c r="L207" s="347" t="inlineStr"/>
      <c r="M207" s="350" t="n"/>
    </row>
    <row r="208" ht="22.95" customHeight="1" s="140">
      <c r="A208" s="347" t="inlineStr">
        <is>
          <t>H815502147</t>
        </is>
      </c>
      <c r="B208" s="347" t="n">
        <v>3606</v>
      </c>
      <c r="C208" s="348" t="inlineStr">
        <is>
          <t>北縣泰富店</t>
        </is>
      </c>
      <c r="D208" s="348">
        <f>C208&amp;E208</f>
        <v/>
      </c>
      <c r="E208" s="347" t="n">
        <v>2</v>
      </c>
      <c r="F208" s="347" t="inlineStr">
        <is>
          <t>8155002147</t>
        </is>
      </c>
      <c r="G208" s="348" t="inlineStr">
        <is>
          <t>2430012050600513</t>
        </is>
      </c>
      <c r="H208" s="347" t="inlineStr">
        <is>
          <t>20121130</t>
        </is>
      </c>
      <c r="I208" s="349" t="inlineStr">
        <is>
          <t>盤點入庫</t>
        </is>
      </c>
      <c r="J208" s="350">
        <f>VLOOKUP(B208,'[5]0919門市清單主檔'!B:V,21,FALSE)</f>
        <v/>
      </c>
      <c r="K208" s="351" t="inlineStr">
        <is>
          <t>Y</t>
        </is>
      </c>
      <c r="L208" s="347" t="inlineStr"/>
      <c r="M208" s="350" t="n"/>
    </row>
    <row r="209" ht="22.95" customHeight="1" s="140">
      <c r="A209" s="347" t="inlineStr">
        <is>
          <t>H815502808</t>
        </is>
      </c>
      <c r="B209" s="347" t="n">
        <v>4656</v>
      </c>
      <c r="C209" s="348" t="inlineStr">
        <is>
          <t>泰山新民店</t>
        </is>
      </c>
      <c r="D209" s="348">
        <f>C209&amp;E209</f>
        <v/>
      </c>
      <c r="E209" s="347" t="n">
        <v>1</v>
      </c>
      <c r="F209" s="347" t="inlineStr">
        <is>
          <t>8155002808</t>
        </is>
      </c>
      <c r="G209" s="348" t="inlineStr">
        <is>
          <t>2430012070410409</t>
        </is>
      </c>
      <c r="H209" s="347" t="inlineStr">
        <is>
          <t>20140611</t>
        </is>
      </c>
      <c r="I209" s="349" t="inlineStr">
        <is>
          <t>故障更換</t>
        </is>
      </c>
      <c r="J209" s="350">
        <f>VLOOKUP(B209,'[5]0919門市清單主檔'!B:V,21,FALSE)</f>
        <v/>
      </c>
      <c r="K209" s="351" t="inlineStr">
        <is>
          <t>Y</t>
        </is>
      </c>
      <c r="L209" s="347" t="inlineStr"/>
      <c r="M209" s="350" t="n"/>
    </row>
    <row r="210" ht="22.95" customHeight="1" s="140">
      <c r="A210" s="347" t="inlineStr">
        <is>
          <t>H815502381</t>
        </is>
      </c>
      <c r="B210" s="347" t="n">
        <v>4656</v>
      </c>
      <c r="C210" s="348" t="inlineStr">
        <is>
          <t>泰山新民店</t>
        </is>
      </c>
      <c r="D210" s="348">
        <f>C210&amp;E210</f>
        <v/>
      </c>
      <c r="E210" s="347" t="n">
        <v>2</v>
      </c>
      <c r="F210" s="347" t="inlineStr">
        <is>
          <t>8155002381</t>
        </is>
      </c>
      <c r="G210" s="348" t="inlineStr">
        <is>
          <t>2430012050600508</t>
        </is>
      </c>
      <c r="H210" s="347" t="inlineStr">
        <is>
          <t>20121130</t>
        </is>
      </c>
      <c r="I210" s="349" t="inlineStr">
        <is>
          <t>盤點入庫</t>
        </is>
      </c>
      <c r="J210" s="350">
        <f>VLOOKUP(B210,'[5]0919門市清單主檔'!B:V,21,FALSE)</f>
        <v/>
      </c>
      <c r="K210" s="351" t="inlineStr">
        <is>
          <t>Y</t>
        </is>
      </c>
      <c r="L210" s="347" t="inlineStr"/>
      <c r="M210" s="350" t="n"/>
    </row>
    <row r="211" ht="22.95" customHeight="1" s="140">
      <c r="A211" s="347" t="inlineStr">
        <is>
          <t>H815502215</t>
        </is>
      </c>
      <c r="B211" s="347" t="n">
        <v>3751</v>
      </c>
      <c r="C211" s="348" t="inlineStr">
        <is>
          <t>淡水真理大</t>
        </is>
      </c>
      <c r="D211" s="348">
        <f>C211&amp;E211</f>
        <v/>
      </c>
      <c r="E211" s="347" t="n">
        <v>1</v>
      </c>
      <c r="F211" s="347" t="inlineStr">
        <is>
          <t>8155002215</t>
        </is>
      </c>
      <c r="G211" s="348" t="inlineStr">
        <is>
          <t>2430012050600322</t>
        </is>
      </c>
      <c r="H211" s="347" t="inlineStr">
        <is>
          <t>20121130</t>
        </is>
      </c>
      <c r="I211" s="349" t="inlineStr">
        <is>
          <t>盤點入庫</t>
        </is>
      </c>
      <c r="J211" s="350">
        <f>VLOOKUP(B211,'[5]0919門市清單主檔'!B:V,21,FALSE)</f>
        <v/>
      </c>
      <c r="K211" s="351" t="inlineStr">
        <is>
          <t>Y</t>
        </is>
      </c>
      <c r="L211" s="347" t="inlineStr">
        <is>
          <t>學校</t>
        </is>
      </c>
      <c r="M211" s="350" t="n"/>
    </row>
    <row r="212" ht="22.95" customHeight="1" s="140">
      <c r="A212" s="347" t="inlineStr">
        <is>
          <t>H815502216</t>
        </is>
      </c>
      <c r="B212" s="347" t="n">
        <v>3751</v>
      </c>
      <c r="C212" s="348" t="inlineStr">
        <is>
          <t>淡水真理大</t>
        </is>
      </c>
      <c r="D212" s="348">
        <f>C212&amp;E212</f>
        <v/>
      </c>
      <c r="E212" s="347" t="n">
        <v>2</v>
      </c>
      <c r="F212" s="347" t="inlineStr">
        <is>
          <t>8155002216</t>
        </is>
      </c>
      <c r="G212" s="348" t="inlineStr">
        <is>
          <t>2430012070410981</t>
        </is>
      </c>
      <c r="H212" s="347" t="inlineStr">
        <is>
          <t>20121130</t>
        </is>
      </c>
      <c r="I212" s="349" t="inlineStr">
        <is>
          <t>盤點入庫</t>
        </is>
      </c>
      <c r="J212" s="350">
        <f>VLOOKUP(B212,'[5]0919門市清單主檔'!B:V,21,FALSE)</f>
        <v/>
      </c>
      <c r="K212" s="351" t="inlineStr">
        <is>
          <t>Y</t>
        </is>
      </c>
      <c r="L212" s="347" t="inlineStr">
        <is>
          <t>學校</t>
        </is>
      </c>
      <c r="M212" s="350" t="n"/>
    </row>
    <row r="213" ht="22.95" customHeight="1" s="140">
      <c r="A213" s="347" t="inlineStr">
        <is>
          <t>H815500153</t>
        </is>
      </c>
      <c r="B213" s="347" t="n">
        <v>2318</v>
      </c>
      <c r="C213" s="348" t="inlineStr">
        <is>
          <t>北縣淡俊店</t>
        </is>
      </c>
      <c r="D213" s="348">
        <f>C213&amp;E213</f>
        <v/>
      </c>
      <c r="E213" s="347" t="n">
        <v>2</v>
      </c>
      <c r="F213" s="347" t="inlineStr">
        <is>
          <t>8155000153</t>
        </is>
      </c>
      <c r="G213" s="348" t="inlineStr">
        <is>
          <t>2430012070410963</t>
        </is>
      </c>
      <c r="H213" s="347" t="inlineStr">
        <is>
          <t>20120831</t>
        </is>
      </c>
      <c r="I213" s="349" t="inlineStr">
        <is>
          <t>盤點入庫</t>
        </is>
      </c>
      <c r="J213" s="350">
        <f>VLOOKUP(B213,'[5]0919門市清單主檔'!B:V,21,FALSE)</f>
        <v/>
      </c>
      <c r="K213" s="351" t="inlineStr">
        <is>
          <t>Y</t>
        </is>
      </c>
      <c r="L213" s="347" t="inlineStr"/>
      <c r="M213" s="350" t="n"/>
    </row>
    <row r="214" ht="22.95" customHeight="1" s="140">
      <c r="A214" s="347" t="inlineStr">
        <is>
          <t>H815501905</t>
        </is>
      </c>
      <c r="B214" s="347" t="n">
        <v>2897</v>
      </c>
      <c r="C214" s="348" t="inlineStr">
        <is>
          <t>淡水台電宿舍</t>
        </is>
      </c>
      <c r="D214" s="348">
        <f>C214&amp;E214</f>
        <v/>
      </c>
      <c r="E214" s="347" t="n">
        <v>1</v>
      </c>
      <c r="F214" s="347" t="inlineStr">
        <is>
          <t>8155001905</t>
        </is>
      </c>
      <c r="G214" s="348" t="inlineStr">
        <is>
          <t>2430011120000141</t>
        </is>
      </c>
      <c r="H214" s="347" t="inlineStr">
        <is>
          <t>20121130</t>
        </is>
      </c>
      <c r="I214" s="349" t="inlineStr">
        <is>
          <t>盤點入庫</t>
        </is>
      </c>
      <c r="J214" s="350">
        <f>VLOOKUP(B214,'[5]0919門市清單主檔'!B:V,21,FALSE)</f>
        <v/>
      </c>
      <c r="K214" s="351" t="inlineStr">
        <is>
          <t>Y</t>
        </is>
      </c>
      <c r="L214" s="347" t="inlineStr"/>
      <c r="M214" s="350" t="n"/>
    </row>
    <row r="215" ht="22.95" customHeight="1" s="140">
      <c r="A215" s="347" t="inlineStr">
        <is>
          <t>H815501906</t>
        </is>
      </c>
      <c r="B215" s="347" t="n">
        <v>2897</v>
      </c>
      <c r="C215" s="348" t="inlineStr">
        <is>
          <t>淡水台電宿舍</t>
        </is>
      </c>
      <c r="D215" s="348">
        <f>C215&amp;E215</f>
        <v/>
      </c>
      <c r="E215" s="347" t="n">
        <v>2</v>
      </c>
      <c r="F215" s="347" t="inlineStr">
        <is>
          <t>8155001906</t>
        </is>
      </c>
      <c r="G215" s="348" t="inlineStr">
        <is>
          <t>2430012050600486</t>
        </is>
      </c>
      <c r="H215" s="347" t="inlineStr">
        <is>
          <t>20121130</t>
        </is>
      </c>
      <c r="I215" s="349" t="inlineStr">
        <is>
          <t>盤點入庫</t>
        </is>
      </c>
      <c r="J215" s="350">
        <f>VLOOKUP(B215,'[5]0919門市清單主檔'!B:V,21,FALSE)</f>
        <v/>
      </c>
      <c r="K215" s="351" t="inlineStr">
        <is>
          <t>Y</t>
        </is>
      </c>
      <c r="L215" s="347" t="inlineStr"/>
      <c r="M215" s="350" t="n"/>
    </row>
    <row r="216" ht="22.95" customHeight="1" s="140">
      <c r="A216" s="347" t="inlineStr">
        <is>
          <t>H815501844</t>
        </is>
      </c>
      <c r="B216" s="347" t="n">
        <v>2749</v>
      </c>
      <c r="C216" s="348" t="inlineStr">
        <is>
          <t>淡水灰瑤子</t>
        </is>
      </c>
      <c r="D216" s="348">
        <f>C216&amp;E216</f>
        <v/>
      </c>
      <c r="E216" s="347" t="n">
        <v>1</v>
      </c>
      <c r="F216" s="347" t="inlineStr">
        <is>
          <t>8155001844</t>
        </is>
      </c>
      <c r="G216" s="348" t="inlineStr">
        <is>
          <t>2430012090600072</t>
        </is>
      </c>
      <c r="H216" s="347" t="inlineStr">
        <is>
          <t>20121130</t>
        </is>
      </c>
      <c r="I216" s="349" t="inlineStr">
        <is>
          <t>盤點入庫</t>
        </is>
      </c>
      <c r="J216" s="350">
        <f>VLOOKUP(B216,'[5]0919門市清單主檔'!B:V,21,FALSE)</f>
        <v/>
      </c>
      <c r="K216" s="351" t="inlineStr">
        <is>
          <t>Y</t>
        </is>
      </c>
      <c r="L216" s="347" t="inlineStr"/>
      <c r="M216" s="350" t="n"/>
    </row>
    <row r="217" ht="22.95" customHeight="1" s="140">
      <c r="A217" s="347" t="inlineStr">
        <is>
          <t>H815501845</t>
        </is>
      </c>
      <c r="B217" s="347" t="n">
        <v>2749</v>
      </c>
      <c r="C217" s="348" t="inlineStr">
        <is>
          <t>淡水灰瑤子</t>
        </is>
      </c>
      <c r="D217" s="348">
        <f>C217&amp;E217</f>
        <v/>
      </c>
      <c r="E217" s="347" t="n">
        <v>2</v>
      </c>
      <c r="F217" s="347" t="inlineStr">
        <is>
          <t>8155001845</t>
        </is>
      </c>
      <c r="G217" s="348" t="inlineStr">
        <is>
          <t>2430012050600210</t>
        </is>
      </c>
      <c r="H217" s="347" t="inlineStr">
        <is>
          <t>20121130</t>
        </is>
      </c>
      <c r="I217" s="349" t="inlineStr">
        <is>
          <t>盤點入庫</t>
        </is>
      </c>
      <c r="J217" s="350">
        <f>VLOOKUP(B217,'[5]0919門市清單主檔'!B:V,21,FALSE)</f>
        <v/>
      </c>
      <c r="K217" s="351" t="inlineStr">
        <is>
          <t>Y</t>
        </is>
      </c>
      <c r="L217" s="347" t="inlineStr"/>
      <c r="M217" s="350" t="n"/>
    </row>
    <row r="218" ht="22.95" customHeight="1" s="140">
      <c r="A218" s="347" t="inlineStr">
        <is>
          <t>H815501289</t>
        </is>
      </c>
      <c r="B218" s="347" t="inlineStr">
        <is>
          <t>A171</t>
        </is>
      </c>
      <c r="C218" s="348" t="inlineStr">
        <is>
          <t>淡水金龍店</t>
        </is>
      </c>
      <c r="D218" s="348">
        <f>C218&amp;E218</f>
        <v/>
      </c>
      <c r="E218" s="347" t="n">
        <v>1</v>
      </c>
      <c r="F218" s="347" t="inlineStr">
        <is>
          <t>8155001289</t>
        </is>
      </c>
      <c r="G218" s="348" t="inlineStr">
        <is>
          <t>2430012050600619</t>
        </is>
      </c>
      <c r="H218" s="347" t="inlineStr">
        <is>
          <t>20121031</t>
        </is>
      </c>
      <c r="I218" s="349" t="inlineStr">
        <is>
          <t>新裝潢</t>
        </is>
      </c>
      <c r="J218" s="350">
        <f>VLOOKUP(B218,'[5]0919門市清單主檔'!B:V,21,FALSE)</f>
        <v/>
      </c>
      <c r="K218" s="351" t="inlineStr">
        <is>
          <t>Y</t>
        </is>
      </c>
      <c r="L218" s="347" t="inlineStr"/>
      <c r="M218" s="350" t="n"/>
    </row>
    <row r="219" ht="22.95" customHeight="1" s="140">
      <c r="A219" s="347" t="inlineStr">
        <is>
          <t>H815501290</t>
        </is>
      </c>
      <c r="B219" s="347" t="inlineStr">
        <is>
          <t>A171</t>
        </is>
      </c>
      <c r="C219" s="348" t="inlineStr">
        <is>
          <t>淡水金龍店</t>
        </is>
      </c>
      <c r="D219" s="348">
        <f>C219&amp;E219</f>
        <v/>
      </c>
      <c r="E219" s="347" t="n">
        <v>2</v>
      </c>
      <c r="F219" s="347" t="inlineStr">
        <is>
          <t>8155001290</t>
        </is>
      </c>
      <c r="G219" s="348" t="inlineStr">
        <is>
          <t>2430012070410611</t>
        </is>
      </c>
      <c r="H219" s="347" t="inlineStr">
        <is>
          <t>20121031</t>
        </is>
      </c>
      <c r="I219" s="349" t="inlineStr">
        <is>
          <t>新裝潢</t>
        </is>
      </c>
      <c r="J219" s="350">
        <f>VLOOKUP(B219,'[5]0919門市清單主檔'!B:V,21,FALSE)</f>
        <v/>
      </c>
      <c r="K219" s="351" t="inlineStr">
        <is>
          <t>Y</t>
        </is>
      </c>
      <c r="L219" s="347" t="inlineStr"/>
      <c r="M219" s="350" t="n"/>
    </row>
    <row r="220" ht="22.95" customHeight="1" s="140">
      <c r="A220" s="347" t="inlineStr">
        <is>
          <t>H815501783</t>
        </is>
      </c>
      <c r="B220" s="347" t="n">
        <v>4298</v>
      </c>
      <c r="C220" s="348" t="inlineStr">
        <is>
          <t>淡水後洲店</t>
        </is>
      </c>
      <c r="D220" s="348">
        <f>C220&amp;E220</f>
        <v/>
      </c>
      <c r="E220" s="347" t="n">
        <v>1</v>
      </c>
      <c r="F220" s="347" t="inlineStr">
        <is>
          <t>8155001783</t>
        </is>
      </c>
      <c r="G220" s="348" t="inlineStr">
        <is>
          <t>2430012070410522</t>
        </is>
      </c>
      <c r="H220" s="347" t="inlineStr">
        <is>
          <t>20121031</t>
        </is>
      </c>
      <c r="I220" s="349" t="inlineStr">
        <is>
          <t>盤點入庫</t>
        </is>
      </c>
      <c r="J220" s="350">
        <f>VLOOKUP(B220,'[5]0919門市清單主檔'!B:V,21,FALSE)</f>
        <v/>
      </c>
      <c r="K220" s="351" t="inlineStr">
        <is>
          <t>Y</t>
        </is>
      </c>
      <c r="L220" s="347" t="inlineStr"/>
      <c r="M220" s="350" t="n"/>
    </row>
    <row r="221" ht="22.95" customHeight="1" s="140">
      <c r="A221" s="347" t="inlineStr">
        <is>
          <t>H815501784</t>
        </is>
      </c>
      <c r="B221" s="347" t="n">
        <v>4298</v>
      </c>
      <c r="C221" s="348" t="inlineStr">
        <is>
          <t>淡水後洲店</t>
        </is>
      </c>
      <c r="D221" s="348">
        <f>C221&amp;E221</f>
        <v/>
      </c>
      <c r="E221" s="347" t="n">
        <v>2</v>
      </c>
      <c r="F221" s="347" t="inlineStr">
        <is>
          <t>8155001784</t>
        </is>
      </c>
      <c r="G221" s="348" t="inlineStr">
        <is>
          <t>2430012050600368</t>
        </is>
      </c>
      <c r="H221" s="347" t="inlineStr">
        <is>
          <t>20121031</t>
        </is>
      </c>
      <c r="I221" s="349" t="inlineStr">
        <is>
          <t>盤點入庫</t>
        </is>
      </c>
      <c r="J221" s="350">
        <f>VLOOKUP(B221,'[5]0919門市清單主檔'!B:V,21,FALSE)</f>
        <v/>
      </c>
      <c r="K221" s="351" t="inlineStr">
        <is>
          <t>Y</t>
        </is>
      </c>
      <c r="L221" s="347" t="inlineStr"/>
      <c r="M221" s="350" t="n"/>
    </row>
    <row r="222" ht="22.95" customHeight="1" s="140">
      <c r="A222" s="347" t="inlineStr">
        <is>
          <t>H815501588</t>
        </is>
      </c>
      <c r="B222" s="347" t="n">
        <v>4788</v>
      </c>
      <c r="C222" s="348" t="inlineStr">
        <is>
          <t>淡水國家店</t>
        </is>
      </c>
      <c r="D222" s="348">
        <f>C222&amp;E222</f>
        <v/>
      </c>
      <c r="E222" s="347" t="n">
        <v>1</v>
      </c>
      <c r="F222" s="347" t="inlineStr">
        <is>
          <t>8155001588</t>
        </is>
      </c>
      <c r="G222" s="348" t="inlineStr">
        <is>
          <t>2430012070410991</t>
        </is>
      </c>
      <c r="H222" s="347" t="inlineStr">
        <is>
          <t>20121031</t>
        </is>
      </c>
      <c r="I222" s="349" t="inlineStr">
        <is>
          <t>盤點入庫</t>
        </is>
      </c>
      <c r="J222" s="350">
        <f>VLOOKUP(B222,'[5]0919門市清單主檔'!B:V,21,FALSE)</f>
        <v/>
      </c>
      <c r="K222" s="351" t="inlineStr">
        <is>
          <t>Y</t>
        </is>
      </c>
      <c r="L222" s="347" t="inlineStr"/>
      <c r="M222" s="350" t="n"/>
    </row>
    <row r="223" ht="22.95" customHeight="1" s="140">
      <c r="A223" s="347" t="inlineStr">
        <is>
          <t>H815501589</t>
        </is>
      </c>
      <c r="B223" s="347" t="n">
        <v>4788</v>
      </c>
      <c r="C223" s="348" t="inlineStr">
        <is>
          <t>淡水國家店</t>
        </is>
      </c>
      <c r="D223" s="348">
        <f>C223&amp;E223</f>
        <v/>
      </c>
      <c r="E223" s="347" t="n">
        <v>2</v>
      </c>
      <c r="F223" s="347" t="inlineStr">
        <is>
          <t>8155001589</t>
        </is>
      </c>
      <c r="G223" s="348" t="inlineStr">
        <is>
          <t>2430012050600887</t>
        </is>
      </c>
      <c r="H223" s="347" t="inlineStr">
        <is>
          <t>20121031</t>
        </is>
      </c>
      <c r="I223" s="349" t="inlineStr">
        <is>
          <t>盤點入庫</t>
        </is>
      </c>
      <c r="J223" s="350">
        <f>VLOOKUP(B223,'[5]0919門市清單主檔'!B:V,21,FALSE)</f>
        <v/>
      </c>
      <c r="K223" s="351" t="inlineStr">
        <is>
          <t>Y</t>
        </is>
      </c>
      <c r="L223" s="347" t="inlineStr"/>
      <c r="M223" s="350" t="n"/>
    </row>
    <row r="224" ht="22.95" customHeight="1" s="140">
      <c r="A224" s="347" t="inlineStr">
        <is>
          <t>H815502395</t>
        </is>
      </c>
      <c r="B224" s="347" t="n">
        <v>4153</v>
      </c>
      <c r="C224" s="348" t="inlineStr">
        <is>
          <t>淡水莊園店</t>
        </is>
      </c>
      <c r="D224" s="348">
        <f>C224&amp;E224</f>
        <v/>
      </c>
      <c r="E224" s="347" t="n">
        <v>1</v>
      </c>
      <c r="F224" s="347" t="inlineStr">
        <is>
          <t>8155002395</t>
        </is>
      </c>
      <c r="G224" s="348" t="inlineStr">
        <is>
          <t>2430012070410962</t>
        </is>
      </c>
      <c r="H224" s="347" t="inlineStr">
        <is>
          <t>20121130</t>
        </is>
      </c>
      <c r="I224" s="349" t="inlineStr">
        <is>
          <t>新裝潢</t>
        </is>
      </c>
      <c r="J224" s="350">
        <f>VLOOKUP(B224,'[5]0919門市清單主檔'!B:V,21,FALSE)</f>
        <v/>
      </c>
      <c r="K224" s="351" t="inlineStr">
        <is>
          <t>Y</t>
        </is>
      </c>
      <c r="L224" s="347" t="inlineStr"/>
      <c r="M224" s="350" t="n"/>
    </row>
    <row r="225" ht="22.95" customHeight="1" s="140">
      <c r="A225" s="347" t="inlineStr">
        <is>
          <t>H815502396</t>
        </is>
      </c>
      <c r="B225" s="347" t="n">
        <v>4153</v>
      </c>
      <c r="C225" s="348" t="inlineStr">
        <is>
          <t>淡水莊園店</t>
        </is>
      </c>
      <c r="D225" s="348">
        <f>C225&amp;E225</f>
        <v/>
      </c>
      <c r="E225" s="347" t="n">
        <v>2</v>
      </c>
      <c r="F225" s="347" t="inlineStr">
        <is>
          <t>8155002396</t>
        </is>
      </c>
      <c r="G225" s="348" t="inlineStr">
        <is>
          <t>2430012080600002</t>
        </is>
      </c>
      <c r="H225" s="347" t="inlineStr">
        <is>
          <t>20121130</t>
        </is>
      </c>
      <c r="I225" s="349" t="inlineStr">
        <is>
          <t>新裝潢</t>
        </is>
      </c>
      <c r="J225" s="350">
        <f>VLOOKUP(B225,'[5]0919門市清單主檔'!B:V,21,FALSE)</f>
        <v/>
      </c>
      <c r="K225" s="351" t="inlineStr">
        <is>
          <t>Y</t>
        </is>
      </c>
      <c r="L225" s="347" t="inlineStr"/>
      <c r="M225" s="350" t="n"/>
    </row>
    <row r="226" ht="22.95" customHeight="1" s="140">
      <c r="A226" s="347" t="inlineStr">
        <is>
          <t>H815500860</t>
        </is>
      </c>
      <c r="B226" s="347" t="n">
        <v>4093</v>
      </c>
      <c r="C226" s="348" t="inlineStr">
        <is>
          <t>淡水新市一</t>
        </is>
      </c>
      <c r="D226" s="348">
        <f>C226&amp;E226</f>
        <v/>
      </c>
      <c r="E226" s="347" t="n">
        <v>2</v>
      </c>
      <c r="F226" s="347" t="inlineStr">
        <is>
          <t>8155000860</t>
        </is>
      </c>
      <c r="G226" s="348" t="inlineStr">
        <is>
          <t>2430012070410619</t>
        </is>
      </c>
      <c r="H226" s="347" t="inlineStr">
        <is>
          <t>20121031</t>
        </is>
      </c>
      <c r="I226" s="349" t="inlineStr">
        <is>
          <t>盤點入庫</t>
        </is>
      </c>
      <c r="J226" s="350">
        <f>VLOOKUP(B226,'[5]0919門市清單主檔'!B:V,21,FALSE)</f>
        <v/>
      </c>
      <c r="K226" s="351" t="inlineStr">
        <is>
          <t>Y</t>
        </is>
      </c>
      <c r="L226" s="347" t="inlineStr"/>
      <c r="M226" s="350" t="n"/>
    </row>
    <row r="227" ht="22.95" customHeight="1" s="140">
      <c r="A227" s="347" t="inlineStr">
        <is>
          <t>H815502768</t>
        </is>
      </c>
      <c r="B227" s="347" t="n">
        <v>4529</v>
      </c>
      <c r="C227" s="348" t="inlineStr">
        <is>
          <t>淡水新洲店</t>
        </is>
      </c>
      <c r="D227" s="348">
        <f>C227&amp;E227</f>
        <v/>
      </c>
      <c r="E227" s="347" t="n">
        <v>1</v>
      </c>
      <c r="F227" s="347" t="inlineStr">
        <is>
          <t>8155002768</t>
        </is>
      </c>
      <c r="G227" s="348" t="inlineStr">
        <is>
          <t>2430212040600046</t>
        </is>
      </c>
      <c r="H227" s="347" t="inlineStr">
        <is>
          <t>20121130</t>
        </is>
      </c>
      <c r="I227" s="349" t="inlineStr">
        <is>
          <t>新裝潢</t>
        </is>
      </c>
      <c r="J227" s="350">
        <f>VLOOKUP(B227,'[5]0919門市清單主檔'!B:V,21,FALSE)</f>
        <v/>
      </c>
      <c r="K227" s="351" t="inlineStr">
        <is>
          <t>Y</t>
        </is>
      </c>
      <c r="L227" s="347" t="inlineStr"/>
      <c r="M227" s="350" t="n"/>
    </row>
    <row r="228" ht="22.95" customHeight="1" s="140">
      <c r="A228" s="347" t="inlineStr">
        <is>
          <t>H815502769</t>
        </is>
      </c>
      <c r="B228" s="347" t="n">
        <v>4529</v>
      </c>
      <c r="C228" s="348" t="inlineStr">
        <is>
          <t>淡水新洲店</t>
        </is>
      </c>
      <c r="D228" s="348">
        <f>C228&amp;E228</f>
        <v/>
      </c>
      <c r="E228" s="347" t="n">
        <v>2</v>
      </c>
      <c r="F228" s="347" t="inlineStr">
        <is>
          <t>8155002769</t>
        </is>
      </c>
      <c r="G228" s="348" t="inlineStr">
        <is>
          <t>2430212040600047</t>
        </is>
      </c>
      <c r="H228" s="347" t="inlineStr">
        <is>
          <t>20121130</t>
        </is>
      </c>
      <c r="I228" s="349" t="inlineStr">
        <is>
          <t>新裝潢</t>
        </is>
      </c>
      <c r="J228" s="350">
        <f>VLOOKUP(B228,'[5]0919門市清單主檔'!B:V,21,FALSE)</f>
        <v/>
      </c>
      <c r="K228" s="351" t="inlineStr">
        <is>
          <t>Y</t>
        </is>
      </c>
      <c r="L228" s="347" t="inlineStr"/>
      <c r="M228" s="350" t="n"/>
    </row>
    <row r="229" ht="22.95" customHeight="1" s="140">
      <c r="A229" s="347" t="inlineStr">
        <is>
          <t>H815501346</t>
        </is>
      </c>
      <c r="B229" s="347" t="n">
        <v>4739</v>
      </c>
      <c r="C229" s="348" t="inlineStr">
        <is>
          <t>淡水櫻花店</t>
        </is>
      </c>
      <c r="D229" s="348">
        <f>C229&amp;E229</f>
        <v/>
      </c>
      <c r="E229" s="347" t="n">
        <v>2</v>
      </c>
      <c r="F229" s="347" t="inlineStr">
        <is>
          <t>8155001346</t>
        </is>
      </c>
      <c r="G229" s="348" t="inlineStr">
        <is>
          <t>2430012050600782</t>
        </is>
      </c>
      <c r="H229" s="347" t="inlineStr">
        <is>
          <t>20121031</t>
        </is>
      </c>
      <c r="I229" s="349" t="inlineStr">
        <is>
          <t>盤點入庫</t>
        </is>
      </c>
      <c r="J229" s="350">
        <f>VLOOKUP(B229,'[5]0919門市清單主檔'!B:V,21,FALSE)</f>
        <v/>
      </c>
      <c r="K229" s="351" t="inlineStr">
        <is>
          <t>Y</t>
        </is>
      </c>
      <c r="L229" s="347" t="inlineStr"/>
      <c r="M229" s="350" t="n"/>
    </row>
    <row r="230" ht="22.95" customHeight="1" s="140">
      <c r="A230" s="347" t="inlineStr">
        <is>
          <t>H815501108</t>
        </is>
      </c>
      <c r="B230" s="347" t="n">
        <v>3851</v>
      </c>
      <c r="C230" s="348" t="inlineStr">
        <is>
          <t>北縣輔園店</t>
        </is>
      </c>
      <c r="D230" s="348">
        <f>C230&amp;E230</f>
        <v/>
      </c>
      <c r="E230" s="347" t="n">
        <v>1</v>
      </c>
      <c r="F230" s="347" t="inlineStr">
        <is>
          <t>8155001108</t>
        </is>
      </c>
      <c r="G230" s="348" t="inlineStr">
        <is>
          <t>2430012080600363</t>
        </is>
      </c>
      <c r="H230" s="347" t="inlineStr">
        <is>
          <t>20121031</t>
        </is>
      </c>
      <c r="I230" s="349" t="inlineStr">
        <is>
          <t>盤點入庫</t>
        </is>
      </c>
      <c r="J230" s="350">
        <f>VLOOKUP(B230,'[5]0919門市清單主檔'!B:V,21,FALSE)</f>
        <v/>
      </c>
      <c r="K230" s="351" t="inlineStr">
        <is>
          <t>Y</t>
        </is>
      </c>
      <c r="L230" s="347" t="inlineStr">
        <is>
          <t>學校</t>
        </is>
      </c>
      <c r="M230" s="350" t="n"/>
    </row>
    <row r="231" ht="22.95" customHeight="1" s="140">
      <c r="A231" s="347" t="inlineStr">
        <is>
          <t>H815501109</t>
        </is>
      </c>
      <c r="B231" s="347" t="n">
        <v>3851</v>
      </c>
      <c r="C231" s="348" t="inlineStr">
        <is>
          <t>北縣輔園店</t>
        </is>
      </c>
      <c r="D231" s="348">
        <f>C231&amp;E231</f>
        <v/>
      </c>
      <c r="E231" s="347" t="n">
        <v>2</v>
      </c>
      <c r="F231" s="347" t="inlineStr">
        <is>
          <t>8155001109</t>
        </is>
      </c>
      <c r="G231" s="348" t="inlineStr">
        <is>
          <t>2430012050600060</t>
        </is>
      </c>
      <c r="H231" s="347" t="inlineStr">
        <is>
          <t>20121031</t>
        </is>
      </c>
      <c r="I231" s="349" t="inlineStr">
        <is>
          <t>盤點入庫</t>
        </is>
      </c>
      <c r="J231" s="350">
        <f>VLOOKUP(B231,'[5]0919門市清單主檔'!B:V,21,FALSE)</f>
        <v/>
      </c>
      <c r="K231" s="351" t="inlineStr">
        <is>
          <t>Y</t>
        </is>
      </c>
      <c r="L231" s="347" t="inlineStr">
        <is>
          <t>學校</t>
        </is>
      </c>
      <c r="M231" s="350" t="n"/>
    </row>
    <row r="232" ht="22.95" customHeight="1" s="140">
      <c r="A232" s="347" t="inlineStr">
        <is>
          <t>H815501147</t>
        </is>
      </c>
      <c r="B232" s="347" t="inlineStr">
        <is>
          <t>L535</t>
        </is>
      </c>
      <c r="C232" s="348" t="inlineStr">
        <is>
          <t>田倉新樹店</t>
        </is>
      </c>
      <c r="D232" s="348">
        <f>C232&amp;E232</f>
        <v/>
      </c>
      <c r="E232" s="347" t="n">
        <v>1</v>
      </c>
      <c r="F232" s="347" t="inlineStr">
        <is>
          <t>8155001147</t>
        </is>
      </c>
      <c r="G232" s="348" t="inlineStr">
        <is>
          <t>2430012090600247</t>
        </is>
      </c>
      <c r="H232" s="347" t="inlineStr">
        <is>
          <t>20121031</t>
        </is>
      </c>
      <c r="I232" s="349" t="inlineStr">
        <is>
          <t>故障更換</t>
        </is>
      </c>
      <c r="J232" s="350">
        <f>VLOOKUP(B232,'[5]0919門市清單主檔'!B:V,21,FALSE)</f>
        <v/>
      </c>
      <c r="K232" s="351" t="inlineStr">
        <is>
          <t>Y</t>
        </is>
      </c>
      <c r="L232" s="347" t="inlineStr">
        <is>
          <t>萊到店 WebPOS</t>
        </is>
      </c>
      <c r="M232" s="350" t="n"/>
    </row>
    <row r="233" ht="22.95" customHeight="1" s="140">
      <c r="A233" s="347" t="inlineStr">
        <is>
          <t>H815500926</t>
        </is>
      </c>
      <c r="B233" s="347" t="n">
        <v>3652</v>
      </c>
      <c r="C233" s="348" t="inlineStr">
        <is>
          <t>北縣莊民店</t>
        </is>
      </c>
      <c r="D233" s="348">
        <f>C233&amp;E233</f>
        <v/>
      </c>
      <c r="E233" s="347" t="n">
        <v>1</v>
      </c>
      <c r="F233" s="347" t="inlineStr">
        <is>
          <t>8155000926</t>
        </is>
      </c>
      <c r="G233" s="348" t="inlineStr">
        <is>
          <t>2430012070410179</t>
        </is>
      </c>
      <c r="H233" s="347" t="inlineStr">
        <is>
          <t>20121031</t>
        </is>
      </c>
      <c r="I233" s="349" t="inlineStr">
        <is>
          <t>盤點入庫</t>
        </is>
      </c>
      <c r="J233" s="350">
        <f>VLOOKUP(B233,'[5]0919門市清單主檔'!B:V,21,FALSE)</f>
        <v/>
      </c>
      <c r="K233" s="351" t="inlineStr">
        <is>
          <t>Y</t>
        </is>
      </c>
      <c r="L233" s="347" t="inlineStr"/>
      <c r="M233" s="350" t="n"/>
    </row>
    <row r="234" ht="22.95" customHeight="1" s="140">
      <c r="A234" s="347" t="inlineStr">
        <is>
          <t>H815500927</t>
        </is>
      </c>
      <c r="B234" s="347" t="n">
        <v>3652</v>
      </c>
      <c r="C234" s="348" t="inlineStr">
        <is>
          <t>北縣莊民店</t>
        </is>
      </c>
      <c r="D234" s="348">
        <f>C234&amp;E234</f>
        <v/>
      </c>
      <c r="E234" s="347" t="n">
        <v>2</v>
      </c>
      <c r="F234" s="347" t="inlineStr">
        <is>
          <t>8155000927</t>
        </is>
      </c>
      <c r="G234" s="348" t="inlineStr">
        <is>
          <t>2430012050600013</t>
        </is>
      </c>
      <c r="H234" s="347" t="inlineStr">
        <is>
          <t>20121031</t>
        </is>
      </c>
      <c r="I234" s="349" t="inlineStr">
        <is>
          <t>盤點入庫</t>
        </is>
      </c>
      <c r="J234" s="350">
        <f>VLOOKUP(B234,'[5]0919門市清單主檔'!B:V,21,FALSE)</f>
        <v/>
      </c>
      <c r="K234" s="351" t="inlineStr">
        <is>
          <t>Y</t>
        </is>
      </c>
      <c r="L234" s="347" t="inlineStr"/>
      <c r="M234" s="350" t="n"/>
    </row>
    <row r="235" ht="22.95" customHeight="1" s="140">
      <c r="A235" s="347" t="inlineStr">
        <is>
          <t>H815500535</t>
        </is>
      </c>
      <c r="B235" s="347" t="n">
        <v>3052</v>
      </c>
      <c r="C235" s="348" t="inlineStr">
        <is>
          <t>北縣莊玲店</t>
        </is>
      </c>
      <c r="D235" s="348">
        <f>C235&amp;E235</f>
        <v/>
      </c>
      <c r="E235" s="347" t="n">
        <v>1</v>
      </c>
      <c r="F235" s="347" t="inlineStr">
        <is>
          <t>8155000535</t>
        </is>
      </c>
      <c r="G235" s="348" t="inlineStr">
        <is>
          <t>2430012050600823</t>
        </is>
      </c>
      <c r="H235" s="347" t="inlineStr">
        <is>
          <t>20120831</t>
        </is>
      </c>
      <c r="I235" s="349" t="inlineStr">
        <is>
          <t>盤點入庫</t>
        </is>
      </c>
      <c r="J235" s="350">
        <f>VLOOKUP(B235,'[5]0919門市清單主檔'!B:V,21,FALSE)</f>
        <v/>
      </c>
      <c r="K235" s="351" t="inlineStr">
        <is>
          <t>Y</t>
        </is>
      </c>
      <c r="L235" s="347" t="inlineStr"/>
      <c r="M235" s="350" t="n"/>
    </row>
    <row r="236" ht="22.95" customHeight="1" s="140">
      <c r="A236" s="347" t="inlineStr">
        <is>
          <t>H815500536</t>
        </is>
      </c>
      <c r="B236" s="347" t="n">
        <v>3052</v>
      </c>
      <c r="C236" s="348" t="inlineStr">
        <is>
          <t>北縣莊玲店</t>
        </is>
      </c>
      <c r="D236" s="348">
        <f>C236&amp;E236</f>
        <v/>
      </c>
      <c r="E236" s="347" t="n">
        <v>2</v>
      </c>
      <c r="F236" s="347" t="inlineStr">
        <is>
          <t>8155000536</t>
        </is>
      </c>
      <c r="G236" s="348" t="inlineStr">
        <is>
          <t>2430012050600699</t>
        </is>
      </c>
      <c r="H236" s="347" t="inlineStr">
        <is>
          <t>20120831</t>
        </is>
      </c>
      <c r="I236" s="349" t="inlineStr">
        <is>
          <t>盤點入庫</t>
        </is>
      </c>
      <c r="J236" s="350">
        <f>VLOOKUP(B236,'[5]0919門市清單主檔'!B:V,21,FALSE)</f>
        <v/>
      </c>
      <c r="K236" s="351" t="inlineStr">
        <is>
          <t>Y</t>
        </is>
      </c>
      <c r="L236" s="347" t="inlineStr"/>
      <c r="M236" s="350" t="n"/>
    </row>
    <row r="237" ht="22.95" customHeight="1" s="140">
      <c r="A237" s="347" t="inlineStr">
        <is>
          <t>H815500722</t>
        </is>
      </c>
      <c r="B237" s="347" t="n">
        <v>3380</v>
      </c>
      <c r="C237" s="348" t="inlineStr">
        <is>
          <t>北縣莊勝店</t>
        </is>
      </c>
      <c r="D237" s="348">
        <f>C237&amp;E237</f>
        <v/>
      </c>
      <c r="E237" s="347" t="n">
        <v>2</v>
      </c>
      <c r="F237" s="347" t="inlineStr">
        <is>
          <t>8155000722</t>
        </is>
      </c>
      <c r="G237" s="348" t="inlineStr">
        <is>
          <t>0000013837</t>
        </is>
      </c>
      <c r="H237" s="347" t="inlineStr">
        <is>
          <t>20120831</t>
        </is>
      </c>
      <c r="I237" s="349" t="inlineStr">
        <is>
          <t>盤點入庫</t>
        </is>
      </c>
      <c r="J237" s="350">
        <f>VLOOKUP(B237,'[5]0919門市清單主檔'!B:V,21,FALSE)</f>
        <v/>
      </c>
      <c r="K237" s="351" t="inlineStr">
        <is>
          <t>Y</t>
        </is>
      </c>
      <c r="L237" s="347" t="inlineStr"/>
      <c r="M237" s="350" t="n"/>
    </row>
    <row r="238" ht="22.95" customHeight="1" s="140">
      <c r="A238" s="347" t="inlineStr">
        <is>
          <t>H815501745</t>
        </is>
      </c>
      <c r="B238" s="347" t="n">
        <v>2109</v>
      </c>
      <c r="C238" s="348" t="inlineStr">
        <is>
          <t>北縣瓊林南店</t>
        </is>
      </c>
      <c r="D238" s="348">
        <f>C238&amp;E238</f>
        <v/>
      </c>
      <c r="E238" s="347" t="n">
        <v>1</v>
      </c>
      <c r="F238" s="347" t="inlineStr">
        <is>
          <t>8155001745</t>
        </is>
      </c>
      <c r="G238" s="348" t="inlineStr">
        <is>
          <t>2430012080600137</t>
        </is>
      </c>
      <c r="H238" s="347" t="inlineStr">
        <is>
          <t>20121031</t>
        </is>
      </c>
      <c r="I238" s="349" t="inlineStr">
        <is>
          <t>故障更換</t>
        </is>
      </c>
      <c r="J238" s="350">
        <f>VLOOKUP(B238,'[5]0919門市清單主檔'!B:V,21,FALSE)</f>
        <v/>
      </c>
      <c r="K238" s="351" t="inlineStr">
        <is>
          <t>Y</t>
        </is>
      </c>
      <c r="L238" s="347" t="inlineStr"/>
      <c r="M238" s="350" t="n"/>
    </row>
    <row r="239" ht="22.95" customHeight="1" s="140">
      <c r="A239" s="347" t="inlineStr">
        <is>
          <t>H815501746</t>
        </is>
      </c>
      <c r="B239" s="347" t="n">
        <v>2109</v>
      </c>
      <c r="C239" s="348" t="inlineStr">
        <is>
          <t>北縣瓊林南店</t>
        </is>
      </c>
      <c r="D239" s="348">
        <f>C239&amp;E239</f>
        <v/>
      </c>
      <c r="E239" s="347" t="n">
        <v>2</v>
      </c>
      <c r="F239" s="347" t="inlineStr">
        <is>
          <t>8155001746</t>
        </is>
      </c>
      <c r="G239" s="348" t="inlineStr">
        <is>
          <t>2430012050600799</t>
        </is>
      </c>
      <c r="H239" s="347" t="inlineStr">
        <is>
          <t>20121031</t>
        </is>
      </c>
      <c r="I239" s="349" t="inlineStr">
        <is>
          <t>故障更換</t>
        </is>
      </c>
      <c r="J239" s="350">
        <f>VLOOKUP(B239,'[5]0919門市清單主檔'!B:V,21,FALSE)</f>
        <v/>
      </c>
      <c r="K239" s="351" t="inlineStr">
        <is>
          <t>Y</t>
        </is>
      </c>
      <c r="L239" s="347" t="inlineStr"/>
      <c r="M239" s="350" t="n"/>
    </row>
    <row r="240" ht="22.95" customHeight="1" s="140">
      <c r="A240" s="347" t="inlineStr">
        <is>
          <t>H815501144</t>
        </is>
      </c>
      <c r="B240" s="347" t="n">
        <v>4856</v>
      </c>
      <c r="C240" s="348" t="inlineStr">
        <is>
          <t>新莊小胖店</t>
        </is>
      </c>
      <c r="D240" s="348">
        <f>C240&amp;E240</f>
        <v/>
      </c>
      <c r="E240" s="347" t="n">
        <v>2</v>
      </c>
      <c r="F240" s="347" t="inlineStr">
        <is>
          <t>8155001144</t>
        </is>
      </c>
      <c r="G240" s="348" t="inlineStr">
        <is>
          <t>2430012050600568</t>
        </is>
      </c>
      <c r="H240" s="347" t="inlineStr">
        <is>
          <t>20121031</t>
        </is>
      </c>
      <c r="I240" s="349" t="inlineStr">
        <is>
          <t>盤點入庫</t>
        </is>
      </c>
      <c r="J240" s="350">
        <f>VLOOKUP(B240,'[5]0919門市清單主檔'!B:V,21,FALSE)</f>
        <v/>
      </c>
      <c r="K240" s="351" t="inlineStr">
        <is>
          <t>Y</t>
        </is>
      </c>
      <c r="L240" s="347" t="inlineStr"/>
      <c r="M240" s="350" t="n"/>
    </row>
    <row r="241" ht="22.95" customHeight="1" s="140">
      <c r="A241" s="347" t="inlineStr">
        <is>
          <t>H815500269</t>
        </is>
      </c>
      <c r="B241" s="347" t="n">
        <v>4163</v>
      </c>
      <c r="C241" s="348" t="inlineStr">
        <is>
          <t>新莊中泉店</t>
        </is>
      </c>
      <c r="D241" s="348">
        <f>C241&amp;E241</f>
        <v/>
      </c>
      <c r="E241" s="347" t="n">
        <v>1</v>
      </c>
      <c r="F241" s="347" t="inlineStr">
        <is>
          <t>8155000269</t>
        </is>
      </c>
      <c r="G241" s="348" t="inlineStr">
        <is>
          <t>2430012050600795</t>
        </is>
      </c>
      <c r="H241" s="347" t="inlineStr">
        <is>
          <t>20120831</t>
        </is>
      </c>
      <c r="I241" s="349" t="inlineStr">
        <is>
          <t>盤點入庫</t>
        </is>
      </c>
      <c r="J241" s="350">
        <f>VLOOKUP(B241,'[5]0919門市清單主檔'!B:V,21,FALSE)</f>
        <v/>
      </c>
      <c r="K241" s="351" t="inlineStr">
        <is>
          <t>Y</t>
        </is>
      </c>
      <c r="L241" s="347" t="inlineStr"/>
      <c r="M241" s="350" t="n"/>
    </row>
    <row r="242" ht="22.95" customHeight="1" s="140">
      <c r="A242" s="347" t="inlineStr">
        <is>
          <t>H815500270</t>
        </is>
      </c>
      <c r="B242" s="347" t="n">
        <v>4163</v>
      </c>
      <c r="C242" s="348" t="inlineStr">
        <is>
          <t>新莊中泉店</t>
        </is>
      </c>
      <c r="D242" s="348">
        <f>C242&amp;E242</f>
        <v/>
      </c>
      <c r="E242" s="347" t="n">
        <v>2</v>
      </c>
      <c r="F242" s="347" t="inlineStr">
        <is>
          <t>8155000270</t>
        </is>
      </c>
      <c r="G242" s="348" t="inlineStr">
        <is>
          <t>2430012050600559</t>
        </is>
      </c>
      <c r="H242" s="347" t="inlineStr">
        <is>
          <t>20120831</t>
        </is>
      </c>
      <c r="I242" s="349" t="inlineStr">
        <is>
          <t>盤點入庫</t>
        </is>
      </c>
      <c r="J242" s="350">
        <f>VLOOKUP(B242,'[5]0919門市清單主檔'!B:V,21,FALSE)</f>
        <v/>
      </c>
      <c r="K242" s="351" t="inlineStr">
        <is>
          <t>Y</t>
        </is>
      </c>
      <c r="L242" s="347" t="inlineStr"/>
      <c r="M242" s="350" t="n"/>
    </row>
    <row r="243" ht="22.95" customHeight="1" s="140">
      <c r="A243" s="347" t="inlineStr">
        <is>
          <t>H815502177</t>
        </is>
      </c>
      <c r="B243" s="347" t="n">
        <v>5057</v>
      </c>
      <c r="C243" s="348" t="inlineStr">
        <is>
          <t>新莊中港店</t>
        </is>
      </c>
      <c r="D243" s="348">
        <f>C243&amp;E243</f>
        <v/>
      </c>
      <c r="E243" s="347" t="n">
        <v>1</v>
      </c>
      <c r="F243" s="347" t="inlineStr">
        <is>
          <t>8155002177</t>
        </is>
      </c>
      <c r="G243" s="348" t="inlineStr">
        <is>
          <t>2430012090600093</t>
        </is>
      </c>
      <c r="H243" s="347" t="inlineStr">
        <is>
          <t>20121130</t>
        </is>
      </c>
      <c r="I243" s="349" t="inlineStr">
        <is>
          <t>故障更換</t>
        </is>
      </c>
      <c r="J243" s="350">
        <f>VLOOKUP(B243,'[5]0919門市清單主檔'!B:V,21,FALSE)</f>
        <v/>
      </c>
      <c r="K243" s="351" t="inlineStr">
        <is>
          <t>Y</t>
        </is>
      </c>
      <c r="L243" s="347" t="inlineStr"/>
      <c r="M243" s="350" t="n"/>
    </row>
    <row r="244" ht="22.95" customHeight="1" s="140">
      <c r="A244" s="347" t="inlineStr">
        <is>
          <t>H815500123</t>
        </is>
      </c>
      <c r="B244" s="347" t="n">
        <v>5057</v>
      </c>
      <c r="C244" s="348" t="inlineStr">
        <is>
          <t>新莊中港店</t>
        </is>
      </c>
      <c r="D244" s="348">
        <f>C244&amp;E244</f>
        <v/>
      </c>
      <c r="E244" s="347" t="n">
        <v>2</v>
      </c>
      <c r="F244" s="347" t="inlineStr">
        <is>
          <t>8155000123</t>
        </is>
      </c>
      <c r="G244" s="348" t="inlineStr">
        <is>
          <t>2430012050600691</t>
        </is>
      </c>
      <c r="H244" s="347" t="inlineStr">
        <is>
          <t>20120831</t>
        </is>
      </c>
      <c r="I244" s="349" t="inlineStr">
        <is>
          <t>新開店裝機</t>
        </is>
      </c>
      <c r="J244" s="350">
        <f>VLOOKUP(B244,'[5]0919門市清單主檔'!B:V,21,FALSE)</f>
        <v/>
      </c>
      <c r="K244" s="351" t="inlineStr">
        <is>
          <t>Y</t>
        </is>
      </c>
      <c r="L244" s="347" t="inlineStr"/>
      <c r="M244" s="350" t="n"/>
    </row>
    <row r="245" ht="22.95" customHeight="1" s="140">
      <c r="A245" s="347" t="inlineStr">
        <is>
          <t>H815500177</t>
        </is>
      </c>
      <c r="B245" s="347" t="n">
        <v>2362</v>
      </c>
      <c r="C245" s="348" t="inlineStr">
        <is>
          <t>新莊化成店</t>
        </is>
      </c>
      <c r="D245" s="348">
        <f>C245&amp;E245</f>
        <v/>
      </c>
      <c r="E245" s="347" t="n">
        <v>1</v>
      </c>
      <c r="F245" s="347" t="inlineStr">
        <is>
          <t>8155000177</t>
        </is>
      </c>
      <c r="G245" s="348" t="inlineStr">
        <is>
          <t>2430012050600039</t>
        </is>
      </c>
      <c r="H245" s="347" t="inlineStr">
        <is>
          <t>20120831</t>
        </is>
      </c>
      <c r="I245" s="349" t="inlineStr">
        <is>
          <t>盤點入庫</t>
        </is>
      </c>
      <c r="J245" s="350">
        <f>VLOOKUP(B245,'[5]0919門市清單主檔'!B:V,21,FALSE)</f>
        <v/>
      </c>
      <c r="K245" s="351" t="inlineStr">
        <is>
          <t>Y</t>
        </is>
      </c>
      <c r="L245" s="347" t="inlineStr"/>
      <c r="M245" s="350" t="n"/>
    </row>
    <row r="246" ht="22.95" customHeight="1" s="140">
      <c r="A246" s="347" t="inlineStr">
        <is>
          <t>H815500178</t>
        </is>
      </c>
      <c r="B246" s="347" t="n">
        <v>2362</v>
      </c>
      <c r="C246" s="348" t="inlineStr">
        <is>
          <t>新莊化成店</t>
        </is>
      </c>
      <c r="D246" s="348">
        <f>C246&amp;E246</f>
        <v/>
      </c>
      <c r="E246" s="347" t="n">
        <v>2</v>
      </c>
      <c r="F246" s="347" t="inlineStr">
        <is>
          <t>8155000178</t>
        </is>
      </c>
      <c r="G246" s="348" t="inlineStr">
        <is>
          <t>2430012050600190</t>
        </is>
      </c>
      <c r="H246" s="347" t="inlineStr">
        <is>
          <t>20120831</t>
        </is>
      </c>
      <c r="I246" s="349" t="inlineStr">
        <is>
          <t>盤點入庫</t>
        </is>
      </c>
      <c r="J246" s="350">
        <f>VLOOKUP(B246,'[5]0919門市清單主檔'!B:V,21,FALSE)</f>
        <v/>
      </c>
      <c r="K246" s="351" t="inlineStr">
        <is>
          <t>Y</t>
        </is>
      </c>
      <c r="L246" s="347" t="inlineStr"/>
      <c r="M246" s="350" t="n"/>
    </row>
    <row r="247" ht="22.95" customHeight="1" s="140">
      <c r="A247" s="347" t="inlineStr">
        <is>
          <t>H815501256</t>
        </is>
      </c>
      <c r="B247" s="347" t="n">
        <v>4025</v>
      </c>
      <c r="C247" s="348" t="inlineStr">
        <is>
          <t>新莊祐信店</t>
        </is>
      </c>
      <c r="D247" s="348">
        <f>C247&amp;E247</f>
        <v/>
      </c>
      <c r="E247" s="347" t="n">
        <v>1</v>
      </c>
      <c r="F247" s="347" t="inlineStr">
        <is>
          <t>8155001256</t>
        </is>
      </c>
      <c r="G247" s="348" t="inlineStr">
        <is>
          <t>2430012070410537</t>
        </is>
      </c>
      <c r="H247" s="347" t="inlineStr">
        <is>
          <t>20121031</t>
        </is>
      </c>
      <c r="I247" s="349" t="inlineStr">
        <is>
          <t>盤點入庫</t>
        </is>
      </c>
      <c r="J247" s="350">
        <f>VLOOKUP(B247,'[5]0919門市清單主檔'!B:V,21,FALSE)</f>
        <v/>
      </c>
      <c r="K247" s="351" t="inlineStr">
        <is>
          <t>Y</t>
        </is>
      </c>
      <c r="L247" s="347" t="inlineStr"/>
      <c r="M247" s="350" t="n"/>
    </row>
    <row r="248" ht="22.95" customHeight="1" s="140">
      <c r="A248" s="347" t="inlineStr">
        <is>
          <t>H815501257</t>
        </is>
      </c>
      <c r="B248" s="347" t="n">
        <v>4025</v>
      </c>
      <c r="C248" s="348" t="inlineStr">
        <is>
          <t>新莊祐信店</t>
        </is>
      </c>
      <c r="D248" s="348">
        <f>C248&amp;E248</f>
        <v/>
      </c>
      <c r="E248" s="347" t="n">
        <v>2</v>
      </c>
      <c r="F248" s="347" t="inlineStr">
        <is>
          <t>8155001257</t>
        </is>
      </c>
      <c r="G248" s="348" t="inlineStr">
        <is>
          <t>2430012050600787</t>
        </is>
      </c>
      <c r="H248" s="347" t="inlineStr">
        <is>
          <t>20121031</t>
        </is>
      </c>
      <c r="I248" s="349" t="inlineStr">
        <is>
          <t>盤點入庫</t>
        </is>
      </c>
      <c r="J248" s="350">
        <f>VLOOKUP(B248,'[5]0919門市清單主檔'!B:V,21,FALSE)</f>
        <v/>
      </c>
      <c r="K248" s="351" t="inlineStr">
        <is>
          <t>Y</t>
        </is>
      </c>
      <c r="L248" s="347" t="inlineStr"/>
      <c r="M248" s="350" t="n"/>
    </row>
    <row r="249" ht="22.95" customHeight="1" s="140">
      <c r="A249" s="347" t="inlineStr">
        <is>
          <t>H815502461</t>
        </is>
      </c>
      <c r="B249" s="347" t="n">
        <v>4341</v>
      </c>
      <c r="C249" s="348" t="inlineStr">
        <is>
          <t>新莊莊美店</t>
        </is>
      </c>
      <c r="D249" s="348">
        <f>C249&amp;E249</f>
        <v/>
      </c>
      <c r="E249" s="347" t="n">
        <v>1</v>
      </c>
      <c r="F249" s="347" t="inlineStr">
        <is>
          <t>8155002461</t>
        </is>
      </c>
      <c r="G249" s="348" t="inlineStr">
        <is>
          <t>24300120806000150</t>
        </is>
      </c>
      <c r="H249" s="347" t="inlineStr">
        <is>
          <t>20121130</t>
        </is>
      </c>
      <c r="I249" s="349" t="inlineStr">
        <is>
          <t>盤點入庫</t>
        </is>
      </c>
      <c r="J249" s="350">
        <f>VLOOKUP(B249,'[5]0919門市清單主檔'!B:V,21,FALSE)</f>
        <v/>
      </c>
      <c r="K249" s="351" t="inlineStr">
        <is>
          <t>Y</t>
        </is>
      </c>
      <c r="L249" s="347" t="inlineStr"/>
      <c r="M249" s="350" t="n"/>
    </row>
    <row r="250" ht="22.95" customHeight="1" s="140">
      <c r="A250" s="347" t="inlineStr">
        <is>
          <t>H815502462</t>
        </is>
      </c>
      <c r="B250" s="347" t="n">
        <v>4341</v>
      </c>
      <c r="C250" s="348" t="inlineStr">
        <is>
          <t>新莊莊美店</t>
        </is>
      </c>
      <c r="D250" s="348">
        <f>C250&amp;E250</f>
        <v/>
      </c>
      <c r="E250" s="347" t="n">
        <v>2</v>
      </c>
      <c r="F250" s="347" t="inlineStr">
        <is>
          <t>8155002462</t>
        </is>
      </c>
      <c r="G250" s="348" t="inlineStr">
        <is>
          <t>2430012080600075</t>
        </is>
      </c>
      <c r="H250" s="347" t="inlineStr">
        <is>
          <t>20121130</t>
        </is>
      </c>
      <c r="I250" s="349" t="inlineStr">
        <is>
          <t>盤點入庫</t>
        </is>
      </c>
      <c r="J250" s="350">
        <f>VLOOKUP(B250,'[5]0919門市清單主檔'!B:V,21,FALSE)</f>
        <v/>
      </c>
      <c r="K250" s="351" t="inlineStr">
        <is>
          <t>Y</t>
        </is>
      </c>
      <c r="L250" s="347" t="inlineStr"/>
      <c r="M250" s="350" t="n"/>
    </row>
    <row r="251" ht="22.95" customHeight="1" s="140">
      <c r="A251" s="347" t="inlineStr">
        <is>
          <t>H815501379</t>
        </is>
      </c>
      <c r="B251" s="347" t="inlineStr">
        <is>
          <t>D174</t>
        </is>
      </c>
      <c r="C251" s="348" t="inlineStr">
        <is>
          <t>新莊裕民店</t>
        </is>
      </c>
      <c r="D251" s="348">
        <f>C251&amp;E251</f>
        <v/>
      </c>
      <c r="E251" s="347" t="n">
        <v>1</v>
      </c>
      <c r="F251" s="347" t="inlineStr">
        <is>
          <t>8155001379</t>
        </is>
      </c>
      <c r="G251" s="348" t="inlineStr">
        <is>
          <t>2430012080600185</t>
        </is>
      </c>
      <c r="H251" s="347" t="inlineStr">
        <is>
          <t>20121031</t>
        </is>
      </c>
      <c r="I251" s="349" t="inlineStr">
        <is>
          <t>盤點入庫</t>
        </is>
      </c>
      <c r="J251" s="350">
        <f>VLOOKUP(B251,'[5]0919門市清單主檔'!B:V,21,FALSE)</f>
        <v/>
      </c>
      <c r="K251" s="351" t="inlineStr">
        <is>
          <t>Y</t>
        </is>
      </c>
      <c r="L251" s="347" t="inlineStr"/>
      <c r="M251" s="350" t="n"/>
    </row>
    <row r="252" ht="22.95" customHeight="1" s="140">
      <c r="A252" s="347" t="inlineStr">
        <is>
          <t>H815501749</t>
        </is>
      </c>
      <c r="B252" s="347" t="n">
        <v>4194</v>
      </c>
      <c r="C252" s="348" t="inlineStr">
        <is>
          <t>新莊鼎苑店</t>
        </is>
      </c>
      <c r="D252" s="348">
        <f>C252&amp;E252</f>
        <v/>
      </c>
      <c r="E252" s="347" t="n">
        <v>1</v>
      </c>
      <c r="F252" s="347" t="inlineStr">
        <is>
          <t>8155001749</t>
        </is>
      </c>
      <c r="G252" s="348" t="inlineStr">
        <is>
          <t>2430012050600798</t>
        </is>
      </c>
      <c r="H252" s="347" t="inlineStr">
        <is>
          <t>20121031</t>
        </is>
      </c>
      <c r="I252" s="349" t="inlineStr">
        <is>
          <t>盤點入庫</t>
        </is>
      </c>
      <c r="J252" s="350">
        <f>VLOOKUP(B252,'[5]0919門市清單主檔'!B:V,21,FALSE)</f>
        <v/>
      </c>
      <c r="K252" s="351" t="inlineStr">
        <is>
          <t>Y</t>
        </is>
      </c>
      <c r="L252" s="347" t="inlineStr"/>
      <c r="M252" s="350" t="n"/>
    </row>
    <row r="253" ht="22.95" customHeight="1" s="140">
      <c r="A253" s="347" t="inlineStr">
        <is>
          <t>H815501750</t>
        </is>
      </c>
      <c r="B253" s="347" t="n">
        <v>4194</v>
      </c>
      <c r="C253" s="348" t="inlineStr">
        <is>
          <t>新莊鼎苑店</t>
        </is>
      </c>
      <c r="D253" s="348">
        <f>C253&amp;E253</f>
        <v/>
      </c>
      <c r="E253" s="347" t="n">
        <v>2</v>
      </c>
      <c r="F253" s="347" t="inlineStr">
        <is>
          <t>8155001750</t>
        </is>
      </c>
      <c r="G253" s="348" t="inlineStr">
        <is>
          <t>2430012050600523</t>
        </is>
      </c>
      <c r="H253" s="347" t="inlineStr">
        <is>
          <t>20121031</t>
        </is>
      </c>
      <c r="I253" s="349" t="inlineStr">
        <is>
          <t>盤點入庫</t>
        </is>
      </c>
      <c r="J253" s="350">
        <f>VLOOKUP(B253,'[5]0919門市清單主檔'!B:V,21,FALSE)</f>
        <v/>
      </c>
      <c r="K253" s="351" t="inlineStr">
        <is>
          <t>Y</t>
        </is>
      </c>
      <c r="L253" s="347" t="inlineStr"/>
      <c r="M253" s="350" t="n"/>
    </row>
    <row r="254" ht="22.95" customHeight="1" s="140">
      <c r="A254" s="347" t="inlineStr">
        <is>
          <t>H815501238</t>
        </is>
      </c>
      <c r="B254" s="347" t="n">
        <v>3999</v>
      </c>
      <c r="C254" s="348" t="inlineStr">
        <is>
          <t>新莊福祐店</t>
        </is>
      </c>
      <c r="D254" s="348">
        <f>C254&amp;E254</f>
        <v/>
      </c>
      <c r="E254" s="347" t="n">
        <v>2</v>
      </c>
      <c r="F254" s="347" t="inlineStr">
        <is>
          <t>8155001238</t>
        </is>
      </c>
      <c r="G254" s="348" t="inlineStr">
        <is>
          <t> </t>
        </is>
      </c>
      <c r="H254" s="347" t="inlineStr">
        <is>
          <t>20121031</t>
        </is>
      </c>
      <c r="I254" s="349" t="inlineStr">
        <is>
          <t>盤點入庫</t>
        </is>
      </c>
      <c r="J254" s="350">
        <f>VLOOKUP(B254,'[5]0919門市清單主檔'!B:V,21,FALSE)</f>
        <v/>
      </c>
      <c r="K254" s="351" t="inlineStr">
        <is>
          <t>Y</t>
        </is>
      </c>
      <c r="L254" s="347" t="inlineStr"/>
      <c r="M254" s="350" t="n"/>
    </row>
    <row r="255" ht="22.95" customHeight="1" s="140">
      <c r="A255" s="347" t="inlineStr">
        <is>
          <t>H815502200</t>
        </is>
      </c>
      <c r="B255" s="347" t="n">
        <v>4552</v>
      </c>
      <c r="C255" s="348" t="inlineStr">
        <is>
          <t>新莊福慧店</t>
        </is>
      </c>
      <c r="D255" s="348">
        <f>C255&amp;E255</f>
        <v/>
      </c>
      <c r="E255" s="347" t="n">
        <v>1</v>
      </c>
      <c r="F255" s="347" t="inlineStr">
        <is>
          <t>8155002200</t>
        </is>
      </c>
      <c r="G255" s="348" t="inlineStr">
        <is>
          <t>2430012080600058</t>
        </is>
      </c>
      <c r="H255" s="347" t="inlineStr">
        <is>
          <t>20121130</t>
        </is>
      </c>
      <c r="I255" s="349" t="inlineStr">
        <is>
          <t>故障更換</t>
        </is>
      </c>
      <c r="J255" s="350">
        <f>VLOOKUP(B255,'[5]0919門市清單主檔'!B:V,21,FALSE)</f>
        <v/>
      </c>
      <c r="K255" s="351" t="inlineStr">
        <is>
          <t>Y</t>
        </is>
      </c>
      <c r="L255" s="347" t="inlineStr"/>
      <c r="M255" s="350" t="n"/>
    </row>
    <row r="256" ht="22.95" customHeight="1" s="140">
      <c r="A256" s="347" t="inlineStr">
        <is>
          <t>H815501373</t>
        </is>
      </c>
      <c r="B256" s="347" t="inlineStr">
        <is>
          <t>D148</t>
        </is>
      </c>
      <c r="C256" s="348" t="inlineStr">
        <is>
          <t>新莊福營店</t>
        </is>
      </c>
      <c r="D256" s="348">
        <f>C256&amp;E256</f>
        <v/>
      </c>
      <c r="E256" s="347" t="n">
        <v>1</v>
      </c>
      <c r="F256" s="347" t="inlineStr">
        <is>
          <t>8155001373</t>
        </is>
      </c>
      <c r="G256" s="348" t="inlineStr">
        <is>
          <t>2430012050600045</t>
        </is>
      </c>
      <c r="H256" s="347" t="inlineStr">
        <is>
          <t>20121031</t>
        </is>
      </c>
      <c r="I256" s="349" t="inlineStr">
        <is>
          <t>盤點入庫</t>
        </is>
      </c>
      <c r="J256" s="350">
        <f>VLOOKUP(B256,'[5]0919門市清單主檔'!B:V,21,FALSE)</f>
        <v/>
      </c>
      <c r="K256" s="351" t="inlineStr">
        <is>
          <t>Y</t>
        </is>
      </c>
      <c r="L256" s="347" t="inlineStr"/>
      <c r="M256" s="350" t="n"/>
    </row>
    <row r="257" ht="22.95" customHeight="1" s="140">
      <c r="A257" s="347" t="inlineStr">
        <is>
          <t>H815501374</t>
        </is>
      </c>
      <c r="B257" s="347" t="inlineStr">
        <is>
          <t>D148</t>
        </is>
      </c>
      <c r="C257" s="348" t="inlineStr">
        <is>
          <t>新莊福營店</t>
        </is>
      </c>
      <c r="D257" s="348">
        <f>C257&amp;E257</f>
        <v/>
      </c>
      <c r="E257" s="347" t="n">
        <v>2</v>
      </c>
      <c r="F257" s="347" t="inlineStr">
        <is>
          <t>8155001374</t>
        </is>
      </c>
      <c r="G257" s="348" t="inlineStr">
        <is>
          <t>2430012050600747</t>
        </is>
      </c>
      <c r="H257" s="347" t="inlineStr">
        <is>
          <t>20121031</t>
        </is>
      </c>
      <c r="I257" s="349" t="inlineStr">
        <is>
          <t>盤點入庫</t>
        </is>
      </c>
      <c r="J257" s="350">
        <f>VLOOKUP(B257,'[5]0919門市清單主檔'!B:V,21,FALSE)</f>
        <v/>
      </c>
      <c r="K257" s="351" t="inlineStr">
        <is>
          <t>Y</t>
        </is>
      </c>
      <c r="L257" s="347" t="inlineStr"/>
      <c r="M257" s="350" t="n"/>
    </row>
    <row r="258" ht="22.95" customHeight="1" s="140">
      <c r="A258" s="347" t="inlineStr">
        <is>
          <t>H815501071</t>
        </is>
      </c>
      <c r="B258" s="347" t="n">
        <v>4228</v>
      </c>
      <c r="C258" s="348" t="inlineStr">
        <is>
          <t>新莊頭前公園</t>
        </is>
      </c>
      <c r="D258" s="348">
        <f>C258&amp;E258</f>
        <v/>
      </c>
      <c r="E258" s="347" t="n">
        <v>1</v>
      </c>
      <c r="F258" s="347" t="inlineStr">
        <is>
          <t>8155001071</t>
        </is>
      </c>
      <c r="G258" s="348" t="inlineStr">
        <is>
          <t>2430012050600711</t>
        </is>
      </c>
      <c r="H258" s="347" t="inlineStr">
        <is>
          <t>20121031</t>
        </is>
      </c>
      <c r="I258" s="349" t="inlineStr">
        <is>
          <t>盤點入庫</t>
        </is>
      </c>
      <c r="J258" s="350">
        <f>VLOOKUP(B258,'[5]0919門市清單主檔'!B:V,21,FALSE)</f>
        <v/>
      </c>
      <c r="K258" s="351" t="inlineStr">
        <is>
          <t>Y</t>
        </is>
      </c>
      <c r="L258" s="347" t="inlineStr"/>
      <c r="M258" s="350" t="n"/>
    </row>
    <row r="259" ht="22.95" customHeight="1" s="140">
      <c r="A259" s="347" t="inlineStr">
        <is>
          <t>H815501072</t>
        </is>
      </c>
      <c r="B259" s="347" t="n">
        <v>4228</v>
      </c>
      <c r="C259" s="348" t="inlineStr">
        <is>
          <t>新莊頭前公園</t>
        </is>
      </c>
      <c r="D259" s="348">
        <f>C259&amp;E259</f>
        <v/>
      </c>
      <c r="E259" s="347" t="n">
        <v>2</v>
      </c>
      <c r="F259" s="347" t="inlineStr">
        <is>
          <t>8155001072</t>
        </is>
      </c>
      <c r="G259" s="348" t="inlineStr">
        <is>
          <t>2430011120600187</t>
        </is>
      </c>
      <c r="H259" s="347" t="inlineStr">
        <is>
          <t>20121031</t>
        </is>
      </c>
      <c r="I259" s="349" t="inlineStr">
        <is>
          <t>盤點入庫</t>
        </is>
      </c>
      <c r="J259" s="350">
        <f>VLOOKUP(B259,'[5]0919門市清單主檔'!B:V,21,FALSE)</f>
        <v/>
      </c>
      <c r="K259" s="351" t="inlineStr">
        <is>
          <t>Y</t>
        </is>
      </c>
      <c r="L259" s="347" t="inlineStr"/>
      <c r="M259" s="350" t="n"/>
    </row>
    <row r="260" ht="22.95" customHeight="1" s="140">
      <c r="A260" s="347" t="inlineStr">
        <is>
          <t>H815500370</t>
        </is>
      </c>
      <c r="B260" s="347" t="n">
        <v>4144</v>
      </c>
      <c r="C260" s="348" t="inlineStr">
        <is>
          <t>新莊頭前店</t>
        </is>
      </c>
      <c r="D260" s="348">
        <f>C260&amp;E260</f>
        <v/>
      </c>
      <c r="E260" s="347" t="n">
        <v>1</v>
      </c>
      <c r="F260" s="347" t="inlineStr">
        <is>
          <t>8155000370</t>
        </is>
      </c>
      <c r="G260" s="348" t="inlineStr">
        <is>
          <t>2430012050600496</t>
        </is>
      </c>
      <c r="H260" s="347" t="inlineStr">
        <is>
          <t>20120831</t>
        </is>
      </c>
      <c r="I260" s="349" t="inlineStr">
        <is>
          <t>盤點入庫</t>
        </is>
      </c>
      <c r="J260" s="350">
        <f>VLOOKUP(B260,'[5]0919門市清單主檔'!B:V,21,FALSE)</f>
        <v/>
      </c>
      <c r="K260" s="351" t="inlineStr">
        <is>
          <t>Y</t>
        </is>
      </c>
      <c r="L260" s="347" t="inlineStr"/>
      <c r="M260" s="350" t="n"/>
    </row>
    <row r="261" ht="22.95" customHeight="1" s="140">
      <c r="A261" s="347" t="inlineStr">
        <is>
          <t>H815500371</t>
        </is>
      </c>
      <c r="B261" s="347" t="n">
        <v>4144</v>
      </c>
      <c r="C261" s="348" t="inlineStr">
        <is>
          <t>新莊頭前店</t>
        </is>
      </c>
      <c r="D261" s="348">
        <f>C261&amp;E261</f>
        <v/>
      </c>
      <c r="E261" s="347" t="n">
        <v>2</v>
      </c>
      <c r="F261" s="347" t="inlineStr">
        <is>
          <t>8155000371</t>
        </is>
      </c>
      <c r="G261" s="348" t="inlineStr">
        <is>
          <t>2430012050600457</t>
        </is>
      </c>
      <c r="H261" s="347" t="inlineStr">
        <is>
          <t>20120831</t>
        </is>
      </c>
      <c r="I261" s="349" t="inlineStr">
        <is>
          <t>盤點入庫</t>
        </is>
      </c>
      <c r="J261" s="350">
        <f>VLOOKUP(B261,'[5]0919門市清單主檔'!B:V,21,FALSE)</f>
        <v/>
      </c>
      <c r="K261" s="351" t="inlineStr">
        <is>
          <t>Y</t>
        </is>
      </c>
      <c r="L261" s="347" t="inlineStr"/>
      <c r="M261" s="350" t="n"/>
    </row>
    <row r="262" ht="22.95" customHeight="1" s="140">
      <c r="A262" s="347" t="inlineStr">
        <is>
          <t>H815500368</t>
        </is>
      </c>
      <c r="B262" s="347" t="n">
        <v>2743</v>
      </c>
      <c r="C262" s="348" t="inlineStr">
        <is>
          <t>新莊豐年店</t>
        </is>
      </c>
      <c r="D262" s="348">
        <f>C262&amp;E262</f>
        <v/>
      </c>
      <c r="E262" s="347" t="n">
        <v>2</v>
      </c>
      <c r="F262" s="347" t="inlineStr">
        <is>
          <t>8155000368</t>
        </is>
      </c>
      <c r="G262" s="348" t="inlineStr">
        <is>
          <t>2430011120600157</t>
        </is>
      </c>
      <c r="H262" s="347" t="inlineStr">
        <is>
          <t>20120831</t>
        </is>
      </c>
      <c r="I262" s="349" t="inlineStr">
        <is>
          <t>新裝潢</t>
        </is>
      </c>
      <c r="J262" s="350">
        <f>VLOOKUP(B262,'[5]0919門市清單主檔'!B:V,21,FALSE)</f>
        <v/>
      </c>
      <c r="K262" s="351" t="inlineStr">
        <is>
          <t>Y</t>
        </is>
      </c>
      <c r="L262" s="347" t="inlineStr"/>
      <c r="M262" s="350" t="n"/>
    </row>
    <row r="263" ht="22.95" customHeight="1" s="140">
      <c r="A263" s="347" t="inlineStr">
        <is>
          <t>H815502373</t>
        </is>
      </c>
      <c r="B263" s="347" t="n">
        <v>4005</v>
      </c>
      <c r="C263" s="348" t="inlineStr">
        <is>
          <t>新莊雙鳳店</t>
        </is>
      </c>
      <c r="D263" s="348">
        <f>C263&amp;E263</f>
        <v/>
      </c>
      <c r="E263" s="347" t="n">
        <v>1</v>
      </c>
      <c r="F263" s="347" t="inlineStr">
        <is>
          <t>8155002373</t>
        </is>
      </c>
      <c r="G263" s="348" t="inlineStr">
        <is>
          <t>2430012070410599</t>
        </is>
      </c>
      <c r="H263" s="347" t="inlineStr">
        <is>
          <t>20121130</t>
        </is>
      </c>
      <c r="I263" s="349" t="inlineStr">
        <is>
          <t>盤點入庫</t>
        </is>
      </c>
      <c r="J263" s="350">
        <f>VLOOKUP(B263,'[5]0919門市清單主檔'!B:V,21,FALSE)</f>
        <v/>
      </c>
      <c r="K263" s="351" t="inlineStr">
        <is>
          <t>Y</t>
        </is>
      </c>
      <c r="L263" s="347" t="inlineStr"/>
      <c r="M263" s="350" t="n"/>
    </row>
    <row r="264" ht="22.95" customHeight="1" s="140">
      <c r="A264" s="347" t="inlineStr">
        <is>
          <t>H815501240</t>
        </is>
      </c>
      <c r="B264" s="347" t="n">
        <v>4005</v>
      </c>
      <c r="C264" s="348" t="inlineStr">
        <is>
          <t>新莊雙鳳店</t>
        </is>
      </c>
      <c r="D264" s="348">
        <f>C264&amp;E264</f>
        <v/>
      </c>
      <c r="E264" s="347" t="n">
        <v>2</v>
      </c>
      <c r="F264" s="347" t="inlineStr">
        <is>
          <t>8155001240</t>
        </is>
      </c>
      <c r="G264" s="348" t="inlineStr">
        <is>
          <t>2430012050600547</t>
        </is>
      </c>
      <c r="H264" s="347" t="inlineStr">
        <is>
          <t>20121031</t>
        </is>
      </c>
      <c r="I264" s="349" t="inlineStr">
        <is>
          <t>盤點入庫</t>
        </is>
      </c>
      <c r="J264" s="350">
        <f>VLOOKUP(B264,'[5]0919門市清單主檔'!B:V,21,FALSE)</f>
        <v/>
      </c>
      <c r="K264" s="351" t="inlineStr">
        <is>
          <t>Y</t>
        </is>
      </c>
      <c r="L264" s="347" t="inlineStr"/>
      <c r="M264" s="350" t="n"/>
    </row>
    <row r="265" ht="22.95" customHeight="1" s="140">
      <c r="A265" s="347" t="inlineStr">
        <is>
          <t>H815500473</t>
        </is>
      </c>
      <c r="B265" s="347" t="n">
        <v>2958</v>
      </c>
      <c r="C265" s="348" t="inlineStr">
        <is>
          <t>北縣蘆旺店</t>
        </is>
      </c>
      <c r="D265" s="348">
        <f>C265&amp;E265</f>
        <v/>
      </c>
      <c r="E265" s="347" t="n">
        <v>1</v>
      </c>
      <c r="F265" s="347" t="inlineStr">
        <is>
          <t>8155000473</t>
        </is>
      </c>
      <c r="G265" s="348" t="inlineStr">
        <is>
          <t>2430012050600404</t>
        </is>
      </c>
      <c r="H265" s="347" t="inlineStr">
        <is>
          <t>20120831</t>
        </is>
      </c>
      <c r="I265" s="349" t="inlineStr">
        <is>
          <t>盤點入庫</t>
        </is>
      </c>
      <c r="J265" s="350">
        <f>VLOOKUP(B265,'[5]0919門市清單主檔'!B:V,21,FALSE)</f>
        <v/>
      </c>
      <c r="K265" s="351" t="inlineStr">
        <is>
          <t>Y</t>
        </is>
      </c>
      <c r="L265" s="347" t="inlineStr"/>
      <c r="M265" s="350" t="n"/>
    </row>
    <row r="266" ht="22.95" customHeight="1" s="140">
      <c r="A266" s="347" t="inlineStr">
        <is>
          <t>H815500474</t>
        </is>
      </c>
      <c r="B266" s="347" t="n">
        <v>2958</v>
      </c>
      <c r="C266" s="348" t="inlineStr">
        <is>
          <t>北縣蘆旺店</t>
        </is>
      </c>
      <c r="D266" s="348">
        <f>C266&amp;E266</f>
        <v/>
      </c>
      <c r="E266" s="347" t="n">
        <v>2</v>
      </c>
      <c r="F266" s="347" t="inlineStr">
        <is>
          <t>8155000474</t>
        </is>
      </c>
      <c r="G266" s="348" t="inlineStr">
        <is>
          <t>2430012050600553</t>
        </is>
      </c>
      <c r="H266" s="347" t="inlineStr">
        <is>
          <t>20120831</t>
        </is>
      </c>
      <c r="I266" s="349" t="inlineStr">
        <is>
          <t>盤點入庫</t>
        </is>
      </c>
      <c r="J266" s="350">
        <f>VLOOKUP(B266,'[5]0919門市清單主檔'!B:V,21,FALSE)</f>
        <v/>
      </c>
      <c r="K266" s="351" t="inlineStr">
        <is>
          <t>Y</t>
        </is>
      </c>
      <c r="L266" s="347" t="inlineStr"/>
      <c r="M266" s="350" t="n"/>
    </row>
    <row r="267" ht="22.95" customHeight="1" s="140">
      <c r="A267" s="347" t="inlineStr">
        <is>
          <t>H815500757</t>
        </is>
      </c>
      <c r="B267" s="347" t="n">
        <v>3452</v>
      </c>
      <c r="C267" s="348" t="inlineStr">
        <is>
          <t>北縣蘆信店</t>
        </is>
      </c>
      <c r="D267" s="348">
        <f>C267&amp;E267</f>
        <v/>
      </c>
      <c r="E267" s="347" t="n">
        <v>1</v>
      </c>
      <c r="F267" s="347" t="inlineStr">
        <is>
          <t>8155000757</t>
        </is>
      </c>
      <c r="G267" s="348" t="inlineStr">
        <is>
          <t>2430012070410605</t>
        </is>
      </c>
      <c r="H267" s="347" t="inlineStr">
        <is>
          <t>20120831</t>
        </is>
      </c>
      <c r="I267" s="349" t="inlineStr">
        <is>
          <t>盤點入庫</t>
        </is>
      </c>
      <c r="J267" s="350">
        <f>VLOOKUP(B267,'[5]0919門市清單主檔'!B:V,21,FALSE)</f>
        <v/>
      </c>
      <c r="K267" s="351" t="inlineStr">
        <is>
          <t>Y</t>
        </is>
      </c>
      <c r="L267" s="347" t="inlineStr"/>
      <c r="M267" s="350" t="n"/>
    </row>
    <row r="268" ht="22.95" customHeight="1" s="140">
      <c r="A268" s="347" t="inlineStr">
        <is>
          <t>H815500758</t>
        </is>
      </c>
      <c r="B268" s="347" t="n">
        <v>3452</v>
      </c>
      <c r="C268" s="348" t="inlineStr">
        <is>
          <t>北縣蘆信店</t>
        </is>
      </c>
      <c r="D268" s="348">
        <f>C268&amp;E268</f>
        <v/>
      </c>
      <c r="E268" s="347" t="n">
        <v>2</v>
      </c>
      <c r="F268" s="347" t="inlineStr">
        <is>
          <t>8155000758</t>
        </is>
      </c>
      <c r="G268" s="348" t="inlineStr">
        <is>
          <t>2430012090600107</t>
        </is>
      </c>
      <c r="H268" s="347" t="inlineStr">
        <is>
          <t>20120831</t>
        </is>
      </c>
      <c r="I268" s="349" t="inlineStr">
        <is>
          <t>盤點入庫</t>
        </is>
      </c>
      <c r="J268" s="350">
        <f>VLOOKUP(B268,'[5]0919門市清單主檔'!B:V,21,FALSE)</f>
        <v/>
      </c>
      <c r="K268" s="351" t="inlineStr">
        <is>
          <t>Y</t>
        </is>
      </c>
      <c r="L268" s="347" t="inlineStr"/>
      <c r="M268" s="350" t="n"/>
    </row>
    <row r="269" ht="22.95" customHeight="1" s="140">
      <c r="A269" s="347" t="inlineStr">
        <is>
          <t>H815501173</t>
        </is>
      </c>
      <c r="B269" s="347" t="n">
        <v>3929</v>
      </c>
      <c r="C269" s="348" t="inlineStr">
        <is>
          <t>蘆洲中山一</t>
        </is>
      </c>
      <c r="D269" s="348">
        <f>C269&amp;E269</f>
        <v/>
      </c>
      <c r="E269" s="347" t="n">
        <v>1</v>
      </c>
      <c r="F269" s="347" t="inlineStr">
        <is>
          <t>8155001173</t>
        </is>
      </c>
      <c r="G269" s="348" t="inlineStr">
        <is>
          <t>2430012050600462</t>
        </is>
      </c>
      <c r="H269" s="347" t="inlineStr">
        <is>
          <t>20121031</t>
        </is>
      </c>
      <c r="I269" s="349" t="inlineStr">
        <is>
          <t>盤點入庫</t>
        </is>
      </c>
      <c r="J269" s="350">
        <f>VLOOKUP(B269,'[5]0919門市清單主檔'!B:V,21,FALSE)</f>
        <v/>
      </c>
      <c r="K269" s="351" t="inlineStr">
        <is>
          <t>Y</t>
        </is>
      </c>
      <c r="L269" s="347" t="inlineStr"/>
      <c r="M269" s="350" t="n"/>
    </row>
    <row r="270" ht="22.95" customHeight="1" s="140">
      <c r="A270" s="347" t="inlineStr">
        <is>
          <t>H815502473</t>
        </is>
      </c>
      <c r="B270" s="347" t="n">
        <v>4923</v>
      </c>
      <c r="C270" s="348" t="inlineStr">
        <is>
          <t>蘆洲永平店</t>
        </is>
      </c>
      <c r="D270" s="348">
        <f>C270&amp;E270</f>
        <v/>
      </c>
      <c r="E270" s="347" t="n">
        <v>2</v>
      </c>
      <c r="F270" s="347" t="inlineStr">
        <is>
          <t>8155002473</t>
        </is>
      </c>
      <c r="G270" s="348" t="inlineStr">
        <is>
          <t>2430012050600615</t>
        </is>
      </c>
      <c r="H270" s="347" t="inlineStr">
        <is>
          <t>20121130</t>
        </is>
      </c>
      <c r="I270" s="349" t="inlineStr">
        <is>
          <t>故障更換</t>
        </is>
      </c>
      <c r="J270" s="350">
        <f>VLOOKUP(B270,'[5]0919門市清單主檔'!B:V,21,FALSE)</f>
        <v/>
      </c>
      <c r="K270" s="351" t="inlineStr">
        <is>
          <t>Y</t>
        </is>
      </c>
      <c r="L270" s="347" t="inlineStr"/>
      <c r="M270" s="350" t="n"/>
    </row>
    <row r="271" ht="22.95" customHeight="1" s="140">
      <c r="A271" s="347" t="inlineStr">
        <is>
          <t>H815501267</t>
        </is>
      </c>
      <c r="B271" s="347" t="n">
        <v>4036</v>
      </c>
      <c r="C271" s="348" t="inlineStr">
        <is>
          <t>蘆洲永樂店</t>
        </is>
      </c>
      <c r="D271" s="348">
        <f>C271&amp;E271</f>
        <v/>
      </c>
      <c r="E271" s="347" t="n">
        <v>1</v>
      </c>
      <c r="F271" s="347" t="inlineStr">
        <is>
          <t>8155001267</t>
        </is>
      </c>
      <c r="G271" s="348" t="inlineStr">
        <is>
          <t>2430012070410617</t>
        </is>
      </c>
      <c r="H271" s="347" t="inlineStr">
        <is>
          <t>20121031</t>
        </is>
      </c>
      <c r="I271" s="349" t="inlineStr">
        <is>
          <t>盤點入庫</t>
        </is>
      </c>
      <c r="J271" s="350">
        <f>VLOOKUP(B271,'[5]0919門市清單主檔'!B:V,21,FALSE)</f>
        <v/>
      </c>
      <c r="K271" s="351" t="inlineStr">
        <is>
          <t>Y</t>
        </is>
      </c>
      <c r="L271" s="347" t="inlineStr"/>
      <c r="M271" s="350" t="n"/>
    </row>
    <row r="272" ht="22.95" customHeight="1" s="140">
      <c r="A272" s="347" t="inlineStr">
        <is>
          <t>H815501696</t>
        </is>
      </c>
      <c r="B272" s="347" t="n">
        <v>4125</v>
      </c>
      <c r="C272" s="348" t="inlineStr">
        <is>
          <t>蘆洲長樂店</t>
        </is>
      </c>
      <c r="D272" s="348">
        <f>C272&amp;E272</f>
        <v/>
      </c>
      <c r="E272" s="347" t="n">
        <v>1</v>
      </c>
      <c r="F272" s="347" t="inlineStr">
        <is>
          <t>8155001696</t>
        </is>
      </c>
      <c r="G272" s="348" t="inlineStr">
        <is>
          <t>2430011120600178</t>
        </is>
      </c>
      <c r="H272" s="347" t="inlineStr">
        <is>
          <t>20121031</t>
        </is>
      </c>
      <c r="I272" s="349" t="inlineStr">
        <is>
          <t>盤點入庫</t>
        </is>
      </c>
      <c r="J272" s="350">
        <f>VLOOKUP(B272,'[5]0919門市清單主檔'!B:V,21,FALSE)</f>
        <v/>
      </c>
      <c r="K272" s="351" t="inlineStr">
        <is>
          <t>Y</t>
        </is>
      </c>
      <c r="L272" s="347" t="inlineStr"/>
      <c r="M272" s="350" t="n"/>
    </row>
    <row r="273" ht="22.95" customHeight="1" s="140">
      <c r="A273" s="347" t="inlineStr">
        <is>
          <t>H815500902</t>
        </is>
      </c>
      <c r="B273" s="347" t="n">
        <v>4125</v>
      </c>
      <c r="C273" s="348" t="inlineStr">
        <is>
          <t>蘆洲長樂店</t>
        </is>
      </c>
      <c r="D273" s="348">
        <f>C273&amp;E273</f>
        <v/>
      </c>
      <c r="E273" s="347" t="n">
        <v>2</v>
      </c>
      <c r="F273" s="347" t="inlineStr">
        <is>
          <t>8155000902</t>
        </is>
      </c>
      <c r="G273" s="348" t="inlineStr">
        <is>
          <t>2430012090600045</t>
        </is>
      </c>
      <c r="H273" s="347" t="inlineStr">
        <is>
          <t>20121031</t>
        </is>
      </c>
      <c r="I273" s="349" t="inlineStr">
        <is>
          <t>故障更換</t>
        </is>
      </c>
      <c r="J273" s="350">
        <f>VLOOKUP(B273,'[5]0919門市清單主檔'!B:V,21,FALSE)</f>
        <v/>
      </c>
      <c r="K273" s="351" t="inlineStr">
        <is>
          <t>Y</t>
        </is>
      </c>
      <c r="L273" s="347" t="inlineStr"/>
      <c r="M273" s="350" t="n"/>
    </row>
    <row r="274" ht="22.95" customHeight="1" s="140">
      <c r="A274" s="347" t="inlineStr">
        <is>
          <t>H815502692</t>
        </is>
      </c>
      <c r="B274" s="347" t="n">
        <v>4609</v>
      </c>
      <c r="C274" s="348" t="inlineStr">
        <is>
          <t>蘆洲洲正店</t>
        </is>
      </c>
      <c r="D274" s="348">
        <f>C274&amp;E274</f>
        <v/>
      </c>
      <c r="E274" s="347" t="n">
        <v>1</v>
      </c>
      <c r="F274" s="347" t="inlineStr">
        <is>
          <t>8155002692</t>
        </is>
      </c>
      <c r="G274" s="348" t="inlineStr">
        <is>
          <t>2430012050600198</t>
        </is>
      </c>
      <c r="H274" s="347" t="inlineStr">
        <is>
          <t>20121130</t>
        </is>
      </c>
      <c r="I274" s="349" t="inlineStr">
        <is>
          <t>故障更換</t>
        </is>
      </c>
      <c r="J274" s="350">
        <f>VLOOKUP(B274,'[5]0919門市清單主檔'!B:V,21,FALSE)</f>
        <v/>
      </c>
      <c r="K274" s="351" t="inlineStr">
        <is>
          <t>Y</t>
        </is>
      </c>
      <c r="L274" s="347" t="inlineStr"/>
      <c r="M274" s="350" t="n"/>
    </row>
    <row r="275" ht="22.95" customHeight="1" s="140">
      <c r="A275" s="347" t="inlineStr">
        <is>
          <t>H815502199</t>
        </is>
      </c>
      <c r="B275" s="347" t="n">
        <v>4609</v>
      </c>
      <c r="C275" s="348" t="inlineStr">
        <is>
          <t>蘆洲洲正店</t>
        </is>
      </c>
      <c r="D275" s="348">
        <f>C275&amp;E275</f>
        <v/>
      </c>
      <c r="E275" s="347" t="n">
        <v>2</v>
      </c>
      <c r="F275" s="347" t="inlineStr">
        <is>
          <t>8155002199</t>
        </is>
      </c>
      <c r="G275" s="348" t="inlineStr">
        <is>
          <t>0000011359</t>
        </is>
      </c>
      <c r="H275" s="347" t="inlineStr">
        <is>
          <t>20121130</t>
        </is>
      </c>
      <c r="I275" s="349" t="inlineStr">
        <is>
          <t>盤點入庫</t>
        </is>
      </c>
      <c r="J275" s="350">
        <f>VLOOKUP(B275,'[5]0919門市清單主檔'!B:V,21,FALSE)</f>
        <v/>
      </c>
      <c r="K275" s="351" t="inlineStr">
        <is>
          <t>Y</t>
        </is>
      </c>
      <c r="L275" s="347" t="inlineStr"/>
      <c r="M275" s="350" t="n"/>
    </row>
    <row r="276" ht="22.95" customHeight="1" s="140">
      <c r="A276" s="347" t="inlineStr">
        <is>
          <t>H815501247</t>
        </is>
      </c>
      <c r="B276" s="347" t="n">
        <v>4218</v>
      </c>
      <c r="C276" s="348" t="inlineStr">
        <is>
          <t>蘆洲湧蓮店</t>
        </is>
      </c>
      <c r="D276" s="348">
        <f>C276&amp;E276</f>
        <v/>
      </c>
      <c r="E276" s="347" t="n">
        <v>2</v>
      </c>
      <c r="F276" s="347" t="inlineStr">
        <is>
          <t>8155001247</t>
        </is>
      </c>
      <c r="G276" s="348" t="inlineStr">
        <is>
          <t>2430012050600079</t>
        </is>
      </c>
      <c r="H276" s="347" t="inlineStr">
        <is>
          <t>20121031</t>
        </is>
      </c>
      <c r="I276" s="349" t="inlineStr">
        <is>
          <t>盤點入庫</t>
        </is>
      </c>
      <c r="J276" s="350">
        <f>VLOOKUP(B276,'[5]0919門市清單主檔'!B:V,21,FALSE)</f>
        <v/>
      </c>
      <c r="K276" s="351" t="inlineStr">
        <is>
          <t>Y</t>
        </is>
      </c>
      <c r="L276" s="347" t="inlineStr"/>
      <c r="M276" s="350" t="n"/>
    </row>
    <row r="277" ht="22.95" customHeight="1" s="140">
      <c r="A277" s="347" t="inlineStr">
        <is>
          <t>H815502374</t>
        </is>
      </c>
      <c r="B277" s="347" t="n">
        <v>2301</v>
      </c>
      <c r="C277" s="348" t="inlineStr">
        <is>
          <t>蘆洲樂平店</t>
        </is>
      </c>
      <c r="D277" s="348">
        <f>C277&amp;E277</f>
        <v/>
      </c>
      <c r="E277" s="347" t="n">
        <v>1</v>
      </c>
      <c r="F277" s="347" t="inlineStr">
        <is>
          <t>8155002374</t>
        </is>
      </c>
      <c r="G277" s="348" t="inlineStr">
        <is>
          <t>2430012080600135</t>
        </is>
      </c>
      <c r="H277" s="347" t="inlineStr">
        <is>
          <t>20121130</t>
        </is>
      </c>
      <c r="I277" s="349" t="inlineStr">
        <is>
          <t>故障更換</t>
        </is>
      </c>
      <c r="J277" s="350">
        <f>VLOOKUP(B277,'[5]0919門市清單主檔'!B:V,21,FALSE)</f>
        <v/>
      </c>
      <c r="K277" s="351" t="inlineStr">
        <is>
          <t>Y</t>
        </is>
      </c>
      <c r="L277" s="347" t="inlineStr"/>
      <c r="M277" s="350" t="n"/>
    </row>
    <row r="278" ht="22.95" customHeight="1" s="140">
      <c r="A278" s="347" t="inlineStr">
        <is>
          <t>H815500146</t>
        </is>
      </c>
      <c r="B278" s="347" t="n">
        <v>2301</v>
      </c>
      <c r="C278" s="348" t="inlineStr">
        <is>
          <t>蘆洲樂平店</t>
        </is>
      </c>
      <c r="D278" s="348">
        <f>C278&amp;E278</f>
        <v/>
      </c>
      <c r="E278" s="347" t="n">
        <v>2</v>
      </c>
      <c r="F278" s="347" t="inlineStr">
        <is>
          <t>8155000146</t>
        </is>
      </c>
      <c r="G278" s="348" t="inlineStr">
        <is>
          <t>2430012070410430</t>
        </is>
      </c>
      <c r="H278" s="347" t="inlineStr">
        <is>
          <t>20120831</t>
        </is>
      </c>
      <c r="I278" s="349" t="inlineStr">
        <is>
          <t>盤點入庫</t>
        </is>
      </c>
      <c r="J278" s="350">
        <f>VLOOKUP(B278,'[5]0919門市清單主檔'!B:V,21,FALSE)</f>
        <v/>
      </c>
      <c r="K278" s="351" t="inlineStr">
        <is>
          <t>Y</t>
        </is>
      </c>
      <c r="L278" s="347" t="inlineStr"/>
      <c r="M278" s="350" t="n"/>
    </row>
    <row r="279" ht="22.95" customHeight="1" s="140">
      <c r="A279" s="347" t="inlineStr">
        <is>
          <t>H815501384</t>
        </is>
      </c>
      <c r="B279" s="347" t="inlineStr">
        <is>
          <t>D193</t>
        </is>
      </c>
      <c r="C279" s="348" t="inlineStr">
        <is>
          <t>蘆洲權義店</t>
        </is>
      </c>
      <c r="D279" s="348">
        <f>C279&amp;E279</f>
        <v/>
      </c>
      <c r="E279" s="347" t="n">
        <v>1</v>
      </c>
      <c r="F279" s="347" t="inlineStr">
        <is>
          <t>8155001384</t>
        </is>
      </c>
      <c r="G279" s="348" t="inlineStr">
        <is>
          <t>2430012050600678</t>
        </is>
      </c>
      <c r="H279" s="347" t="inlineStr">
        <is>
          <t>20121031</t>
        </is>
      </c>
      <c r="I279" s="349" t="inlineStr">
        <is>
          <t>盤點入庫</t>
        </is>
      </c>
      <c r="J279" s="350">
        <f>VLOOKUP(B279,'[5]0919門市清單主檔'!B:V,21,FALSE)</f>
        <v/>
      </c>
      <c r="K279" s="351" t="inlineStr">
        <is>
          <t>Y</t>
        </is>
      </c>
      <c r="L279" s="347" t="inlineStr"/>
      <c r="M279" s="350" t="n"/>
    </row>
    <row r="280" ht="22.95" customHeight="1" s="140">
      <c r="A280" s="347" t="inlineStr">
        <is>
          <t>H815501296</t>
        </is>
      </c>
      <c r="B280" s="347" t="inlineStr">
        <is>
          <t>D193</t>
        </is>
      </c>
      <c r="C280" s="348" t="inlineStr">
        <is>
          <t>蘆洲權義店</t>
        </is>
      </c>
      <c r="D280" s="348">
        <f>C280&amp;E280</f>
        <v/>
      </c>
      <c r="E280" s="347" t="n">
        <v>2</v>
      </c>
      <c r="F280" s="347" t="inlineStr">
        <is>
          <t>8155001296</t>
        </is>
      </c>
      <c r="G280" s="348" t="inlineStr">
        <is>
          <t>2430012050600647</t>
        </is>
      </c>
      <c r="H280" s="347" t="inlineStr">
        <is>
          <t>20121031</t>
        </is>
      </c>
      <c r="I280" s="349" t="inlineStr">
        <is>
          <t>故障更換</t>
        </is>
      </c>
      <c r="J280" s="350">
        <f>VLOOKUP(B280,'[5]0919門市清單主檔'!B:V,21,FALSE)</f>
        <v/>
      </c>
      <c r="K280" s="351" t="inlineStr">
        <is>
          <t>Y</t>
        </is>
      </c>
      <c r="L280" s="347" t="inlineStr"/>
      <c r="M280" s="350" t="n"/>
    </row>
    <row r="281" ht="22.95" customHeight="1" s="140">
      <c r="A281" s="347" t="inlineStr">
        <is>
          <t>H815500451</t>
        </is>
      </c>
      <c r="B281" s="347" t="n">
        <v>2890</v>
      </c>
      <c r="C281" s="348" t="inlineStr">
        <is>
          <t>蘆洲鷺江店</t>
        </is>
      </c>
      <c r="D281" s="348">
        <f>C281&amp;E281</f>
        <v/>
      </c>
      <c r="E281" s="347" t="n">
        <v>1</v>
      </c>
      <c r="F281" s="347" t="inlineStr">
        <is>
          <t>8155000451</t>
        </is>
      </c>
      <c r="G281" s="348" t="inlineStr">
        <is>
          <t>2430012050600047</t>
        </is>
      </c>
      <c r="H281" s="347" t="inlineStr">
        <is>
          <t>20120831</t>
        </is>
      </c>
      <c r="I281" s="349" t="inlineStr">
        <is>
          <t>盤點入庫</t>
        </is>
      </c>
      <c r="J281" s="350">
        <f>VLOOKUP(B281,'[5]0919門市清單主檔'!B:V,21,FALSE)</f>
        <v/>
      </c>
      <c r="K281" s="351" t="inlineStr">
        <is>
          <t>Y</t>
        </is>
      </c>
      <c r="L281" s="347" t="inlineStr"/>
      <c r="M281" s="350" t="n"/>
    </row>
    <row r="282" ht="22.95" customHeight="1" s="140">
      <c r="A282" s="347" t="inlineStr">
        <is>
          <t>H815500452</t>
        </is>
      </c>
      <c r="B282" s="347" t="n">
        <v>2890</v>
      </c>
      <c r="C282" s="348" t="inlineStr">
        <is>
          <t>蘆洲鷺江店</t>
        </is>
      </c>
      <c r="D282" s="348">
        <f>C282&amp;E282</f>
        <v/>
      </c>
      <c r="E282" s="347" t="n">
        <v>2</v>
      </c>
      <c r="F282" s="347" t="inlineStr">
        <is>
          <t>8155000452</t>
        </is>
      </c>
      <c r="G282" s="348" t="inlineStr">
        <is>
          <t>2430212110410003</t>
        </is>
      </c>
      <c r="H282" s="347" t="inlineStr">
        <is>
          <t>20120831</t>
        </is>
      </c>
      <c r="I282" s="349" t="inlineStr">
        <is>
          <t>盤點入庫</t>
        </is>
      </c>
      <c r="J282" s="350">
        <f>VLOOKUP(B282,'[5]0919門市清單主檔'!B:V,21,FALSE)</f>
        <v/>
      </c>
      <c r="K282" s="351" t="inlineStr">
        <is>
          <t>Y</t>
        </is>
      </c>
      <c r="L282" s="347" t="inlineStr"/>
      <c r="M282" s="350" t="n"/>
    </row>
    <row r="285">
      <c r="G285" s="353" t="n"/>
      <c r="I285" s="353" t="n"/>
    </row>
  </sheetData>
  <autoFilter ref="A1:M282"/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476"/>
  <sheetViews>
    <sheetView topLeftCell="I37" zoomScaleNormal="100" workbookViewId="0">
      <selection activeCell="N20" sqref="N20"/>
    </sheetView>
  </sheetViews>
  <sheetFormatPr baseColWidth="8" defaultRowHeight="14.4"/>
  <cols>
    <col width="9.5" bestFit="1" customWidth="1" style="72" min="1" max="1"/>
    <col width="8.19921875" bestFit="1" customWidth="1" style="72" min="2" max="2"/>
    <col width="3.296875" customWidth="1" style="52" min="3" max="3"/>
    <col width="8.796875" customWidth="1" style="74" min="4" max="4"/>
    <col width="9.5" bestFit="1" customWidth="1" style="52" min="5" max="5"/>
    <col width="13.09765625" bestFit="1" customWidth="1" style="52" min="6" max="6"/>
    <col width="8.19921875" bestFit="1" customWidth="1" style="52" min="7" max="7"/>
    <col width="8.19921875" customWidth="1" style="52" min="8" max="8"/>
    <col width="8.19921875" customWidth="1" style="72" min="9" max="9"/>
    <col width="15" bestFit="1" customWidth="1" style="52" min="10" max="10"/>
    <col width="15.5" bestFit="1" customWidth="1" style="52" min="11" max="11"/>
    <col width="3.19921875" customWidth="1" style="52" min="12" max="12"/>
    <col width="8.796875" customWidth="1" style="74" min="13" max="13"/>
    <col width="8.796875" customWidth="1" style="52" min="14" max="14"/>
    <col width="21.09765625" bestFit="1" customWidth="1" style="52" min="15" max="15"/>
    <col width="8.19921875" bestFit="1" customWidth="1" style="52" min="16" max="17"/>
    <col width="13.09765625" customWidth="1" style="72" min="18" max="18"/>
    <col width="17.296875" bestFit="1" customWidth="1" style="52" min="19" max="19"/>
    <col width="17.296875" customWidth="1" style="52" min="20" max="20"/>
    <col width="3.3984375" customWidth="1" style="52" min="21" max="21"/>
    <col width="8.796875" customWidth="1" style="74" min="22" max="22"/>
    <col width="9.8984375" bestFit="1" customWidth="1" style="74" min="23" max="23"/>
    <col width="9.8984375" bestFit="1" customWidth="1" style="52" min="24" max="24"/>
    <col width="9.8984375" customWidth="1" style="52" min="25" max="25"/>
    <col width="5.59765625" bestFit="1" customWidth="1" style="52" min="26" max="26"/>
    <col width="11.69921875" bestFit="1" customWidth="1" style="52" min="27" max="27"/>
    <col width="34.19921875" customWidth="1" style="52" min="28" max="28"/>
    <col width="16.59765625" bestFit="1" customWidth="1" style="72" min="29" max="29"/>
    <col width="16.59765625" bestFit="1" customWidth="1" style="52" min="30" max="30"/>
    <col width="8.796875" customWidth="1" style="52" min="31" max="32"/>
    <col width="9.8984375" bestFit="1" customWidth="1" style="52" min="33" max="34"/>
    <col width="8.19921875" bestFit="1" customWidth="1" style="72" min="35" max="35"/>
    <col width="5.59765625" bestFit="1" customWidth="1" style="52" min="36" max="36"/>
    <col width="11.69921875" bestFit="1" customWidth="1" style="52" min="37" max="37"/>
    <col width="29.296875" bestFit="1" customWidth="1" style="52" min="38" max="38"/>
    <col width="13.8984375" bestFit="1" customWidth="1" style="52" min="39" max="40"/>
    <col width="8.796875" customWidth="1" style="52" min="41" max="42"/>
    <col width="9.5" bestFit="1" customWidth="1" style="52" min="43" max="44"/>
    <col width="8.796875" customWidth="1" style="52" min="45" max="46"/>
    <col width="10.8984375" bestFit="1" customWidth="1" style="52" min="47" max="47"/>
    <col width="29.3984375" bestFit="1" customWidth="1" style="52" min="48" max="48"/>
    <col width="15" bestFit="1" customWidth="1" style="52" min="49" max="50"/>
    <col width="8.796875" customWidth="1" style="52" min="51" max="16384"/>
  </cols>
  <sheetData>
    <row r="1" ht="18" customHeight="1" s="140">
      <c r="A1" s="381" t="inlineStr">
        <is>
          <t>統計表</t>
        </is>
      </c>
      <c r="B1" s="393" t="n"/>
      <c r="D1" s="380" t="inlineStr">
        <is>
          <t>便利商店門市</t>
        </is>
      </c>
      <c r="E1" s="394" t="n"/>
      <c r="F1" s="394" t="n"/>
      <c r="G1" s="394" t="n"/>
      <c r="H1" s="394" t="n"/>
      <c r="I1" s="394" t="n"/>
      <c r="J1" s="394" t="n"/>
      <c r="K1" s="394" t="n"/>
      <c r="M1" s="380" t="inlineStr">
        <is>
          <t>萊到店聯盟(HiPOS)</t>
        </is>
      </c>
      <c r="N1" s="394" t="n"/>
      <c r="O1" s="394" t="n"/>
      <c r="P1" s="394" t="n"/>
      <c r="Q1" s="394" t="n"/>
      <c r="R1" s="394" t="n"/>
      <c r="S1" s="394" t="n"/>
      <c r="T1" s="53" t="n"/>
      <c r="V1" s="380" t="inlineStr">
        <is>
          <t>新開門市</t>
        </is>
      </c>
      <c r="W1" s="394" t="n"/>
      <c r="X1" s="394" t="n"/>
      <c r="Y1" s="394" t="n"/>
      <c r="Z1" s="394" t="n"/>
      <c r="AA1" s="394" t="n"/>
      <c r="AB1" s="394" t="n"/>
      <c r="AC1" s="394" t="n"/>
      <c r="AD1" s="394" t="n"/>
      <c r="AF1" s="380" t="inlineStr">
        <is>
          <t>撤店門市</t>
        </is>
      </c>
      <c r="AG1" s="394" t="n"/>
      <c r="AH1" s="394" t="n"/>
      <c r="AI1" s="394" t="n"/>
      <c r="AJ1" s="394" t="n"/>
      <c r="AK1" s="394" t="n"/>
      <c r="AL1" s="394" t="n"/>
      <c r="AM1" s="394" t="n"/>
      <c r="AN1" s="394" t="n"/>
      <c r="AP1" s="380" t="inlineStr">
        <is>
          <t>8800 換 800門市</t>
        </is>
      </c>
      <c r="AQ1" s="394" t="n"/>
      <c r="AR1" s="394" t="n"/>
      <c r="AS1" s="394" t="n"/>
      <c r="AT1" s="394" t="n"/>
      <c r="AU1" s="394" t="n"/>
      <c r="AV1" s="394" t="n"/>
      <c r="AW1" s="394" t="n"/>
      <c r="AX1" s="394" t="n"/>
    </row>
    <row r="2" ht="15.6" customHeight="1" s="140">
      <c r="A2" s="54" t="inlineStr">
        <is>
          <t>縣市名稱</t>
        </is>
      </c>
      <c r="B2" s="54" t="inlineStr">
        <is>
          <t>店數</t>
        </is>
      </c>
      <c r="D2" s="54" t="inlineStr">
        <is>
          <t>項次</t>
        </is>
      </c>
      <c r="E2" s="54" t="inlineStr">
        <is>
          <t>門市編號</t>
        </is>
      </c>
      <c r="F2" s="54" t="inlineStr">
        <is>
          <t>門市名稱</t>
        </is>
      </c>
      <c r="G2" s="54" t="inlineStr">
        <is>
          <t>縣市名稱</t>
        </is>
      </c>
      <c r="H2" s="54" t="inlineStr">
        <is>
          <t>鄉鎮名稱</t>
        </is>
      </c>
      <c r="I2" s="54" t="inlineStr">
        <is>
          <t>TM數量</t>
        </is>
      </c>
      <c r="J2" s="55" t="inlineStr">
        <is>
          <t>裝機日(D日)</t>
        </is>
      </c>
      <c r="K2" s="55" t="inlineStr">
        <is>
          <t>裝機日(D日)</t>
        </is>
      </c>
      <c r="L2" s="56" t="n"/>
      <c r="M2" s="54" t="inlineStr">
        <is>
          <t>項次</t>
        </is>
      </c>
      <c r="N2" s="54" t="inlineStr">
        <is>
          <t>店編</t>
        </is>
      </c>
      <c r="O2" s="54" t="inlineStr">
        <is>
          <t>店名</t>
        </is>
      </c>
      <c r="P2" s="54" t="inlineStr">
        <is>
          <t>縣市名稱</t>
        </is>
      </c>
      <c r="Q2" s="54" t="inlineStr">
        <is>
          <t>鄉鎮名稱</t>
        </is>
      </c>
      <c r="R2" s="54" t="inlineStr">
        <is>
          <t>TM數量</t>
        </is>
      </c>
      <c r="S2" s="54" t="inlineStr">
        <is>
          <t>安裝日期</t>
        </is>
      </c>
      <c r="T2" s="57" t="n"/>
      <c r="V2" s="54" t="inlineStr">
        <is>
          <t>項次</t>
        </is>
      </c>
      <c r="W2" s="54" t="inlineStr">
        <is>
          <t>縣市名稱</t>
        </is>
      </c>
      <c r="X2" s="54" t="inlineStr">
        <is>
          <t>作業類型</t>
        </is>
      </c>
      <c r="Y2" s="54" t="inlineStr">
        <is>
          <t>TM數量</t>
        </is>
      </c>
      <c r="Z2" s="54" t="inlineStr">
        <is>
          <t>店編</t>
        </is>
      </c>
      <c r="AA2" s="54" t="inlineStr">
        <is>
          <t>店名</t>
        </is>
      </c>
      <c r="AB2" s="54" t="inlineStr">
        <is>
          <t>地址</t>
        </is>
      </c>
      <c r="AC2" s="54" t="inlineStr">
        <is>
          <t>通知日期</t>
        </is>
      </c>
      <c r="AD2" s="54" t="inlineStr">
        <is>
          <t>執行日期</t>
        </is>
      </c>
      <c r="AF2" s="54" t="inlineStr">
        <is>
          <t>項次</t>
        </is>
      </c>
      <c r="AG2" s="54" t="inlineStr">
        <is>
          <t>縣市名稱</t>
        </is>
      </c>
      <c r="AH2" s="54" t="inlineStr">
        <is>
          <t>作業類型</t>
        </is>
      </c>
      <c r="AI2" s="54" t="inlineStr">
        <is>
          <t>TM數量</t>
        </is>
      </c>
      <c r="AJ2" s="54" t="inlineStr">
        <is>
          <t>店編</t>
        </is>
      </c>
      <c r="AK2" s="54" t="inlineStr">
        <is>
          <t>店名</t>
        </is>
      </c>
      <c r="AL2" s="54" t="inlineStr">
        <is>
          <t>地址</t>
        </is>
      </c>
      <c r="AM2" s="54" t="inlineStr">
        <is>
          <t>通知日期</t>
        </is>
      </c>
      <c r="AN2" s="54" t="inlineStr">
        <is>
          <t>執行日期</t>
        </is>
      </c>
      <c r="AP2" s="54" t="inlineStr">
        <is>
          <t>項次</t>
        </is>
      </c>
      <c r="AQ2" s="54" t="inlineStr">
        <is>
          <t>縣市名稱</t>
        </is>
      </c>
      <c r="AR2" s="54" t="inlineStr">
        <is>
          <t>作業類型</t>
        </is>
      </c>
      <c r="AS2" s="54" t="inlineStr">
        <is>
          <t>TM數量</t>
        </is>
      </c>
      <c r="AT2" s="54" t="inlineStr">
        <is>
          <t>店編</t>
        </is>
      </c>
      <c r="AU2" s="54" t="inlineStr">
        <is>
          <t>店名</t>
        </is>
      </c>
      <c r="AV2" s="54" t="inlineStr">
        <is>
          <t>地址</t>
        </is>
      </c>
      <c r="AW2" s="54" t="inlineStr">
        <is>
          <t>通知日期</t>
        </is>
      </c>
      <c r="AX2" s="54" t="inlineStr">
        <is>
          <t>執行日期</t>
        </is>
      </c>
    </row>
    <row r="3" ht="15.6" customHeight="1" s="140">
      <c r="A3" s="58" t="inlineStr">
        <is>
          <t>基隆市</t>
        </is>
      </c>
      <c r="B3" s="59">
        <f>COUNTIF(G:G,A3)+COUNTIF(P:P,A3)+COUNTIF(W:W,A3)-COUNTIF(AG:AG,A3)</f>
        <v/>
      </c>
      <c r="D3" s="60" t="n">
        <v>1</v>
      </c>
      <c r="E3" s="61" t="n">
        <v>4851</v>
      </c>
      <c r="F3" s="62" t="inlineStr">
        <is>
          <t>內湖愛湖店</t>
        </is>
      </c>
      <c r="G3" s="62" t="inlineStr">
        <is>
          <t>台北市</t>
        </is>
      </c>
      <c r="H3" s="62" t="inlineStr">
        <is>
          <t>內湖區</t>
        </is>
      </c>
      <c r="I3" s="61" t="n">
        <v>2</v>
      </c>
      <c r="J3" s="63" t="n">
        <v>44326.58333333334</v>
      </c>
      <c r="K3" s="63" t="n">
        <v>44607.58333333334</v>
      </c>
      <c r="M3" s="60" t="n">
        <v>1</v>
      </c>
      <c r="N3" s="64" t="n"/>
      <c r="O3" s="64" t="inlineStr">
        <is>
          <t>車麗屋宜蘭中山店</t>
        </is>
      </c>
      <c r="P3" s="64" t="inlineStr">
        <is>
          <t>宜蘭縣</t>
        </is>
      </c>
      <c r="Q3" s="64" t="inlineStr">
        <is>
          <t>宜蘭市</t>
        </is>
      </c>
      <c r="R3" s="65" t="n">
        <v>1</v>
      </c>
      <c r="S3" s="66" t="n">
        <v>44503.45833333334</v>
      </c>
      <c r="T3" s="57" t="inlineStr">
        <is>
          <t>萊到店</t>
        </is>
      </c>
      <c r="V3" s="60" t="n">
        <v>1</v>
      </c>
      <c r="W3" s="60">
        <f>LEFT(AB3,3)</f>
        <v/>
      </c>
      <c r="X3" s="67" t="inlineStr">
        <is>
          <t>新開</t>
        </is>
      </c>
      <c r="Y3" s="67" t="n">
        <v>2</v>
      </c>
      <c r="Z3" s="67" t="n">
        <v>4861</v>
      </c>
      <c r="AA3" s="67" t="inlineStr">
        <is>
          <t>大寮周廣店</t>
        </is>
      </c>
      <c r="AB3" s="67" t="inlineStr">
        <is>
          <t>高雄市大寮區大寮路742</t>
        </is>
      </c>
      <c r="AC3" s="63" t="n">
        <v>44607.32152777778</v>
      </c>
      <c r="AD3" s="63" t="n">
        <v>44628.625</v>
      </c>
      <c r="AF3" s="60" t="n">
        <v>1</v>
      </c>
      <c r="AG3" s="60">
        <f>IF(    AND((ISNA(VLOOKUP(AJ3,E:E,1,FALSE))),(ISNA(VLOOKUP(AJ3,N:N,1,FALSE))),(ISNA(VLOOKUP(AJ3,Z:Z,1,FALSE)))),"",LEFT(AL3,3))</f>
        <v/>
      </c>
      <c r="AH3" s="67" t="inlineStr">
        <is>
          <t>撤店</t>
        </is>
      </c>
      <c r="AI3" s="68" t="n"/>
      <c r="AJ3" s="67" t="n">
        <v>4111</v>
      </c>
      <c r="AK3" s="67" t="inlineStr">
        <is>
          <t>西螺南站店</t>
        </is>
      </c>
      <c r="AL3" s="67" t="inlineStr">
        <is>
          <t>雲林縣西螺鎮振興里1號</t>
        </is>
      </c>
      <c r="AM3" s="63" t="n">
        <v>44603.69861111111</v>
      </c>
      <c r="AN3" s="63" t="n">
        <v>44622.25</v>
      </c>
      <c r="AP3" s="60" t="n">
        <v>1</v>
      </c>
      <c r="AQ3" s="60">
        <f>LEFT(AV3,3)</f>
        <v/>
      </c>
      <c r="AR3" s="67" t="inlineStr">
        <is>
          <t>換機</t>
        </is>
      </c>
      <c r="AS3" s="68" t="n">
        <v>2</v>
      </c>
      <c r="AT3" s="67" t="n">
        <v>2959</v>
      </c>
      <c r="AU3" s="67" t="inlineStr">
        <is>
          <t>桃縣華航店</t>
        </is>
      </c>
      <c r="AV3" s="67" t="inlineStr">
        <is>
          <t>桃園市大園區航勤南路9號</t>
        </is>
      </c>
      <c r="AW3" s="63" t="n">
        <v>44883.68055555555</v>
      </c>
      <c r="AX3" s="63" t="n">
        <v>44894.54166666666</v>
      </c>
    </row>
    <row r="4" ht="15.6" customHeight="1" s="140">
      <c r="A4" s="58" t="inlineStr">
        <is>
          <t>台北市</t>
        </is>
      </c>
      <c r="B4" s="59">
        <f>COUNTIF(G:G,A4)+COUNTIF(P:P,A4)+COUNTIF(W:W,A4)-COUNTIF(AG:AG,A4)</f>
        <v/>
      </c>
      <c r="D4" s="60" t="n">
        <v>2</v>
      </c>
      <c r="E4" s="61" t="n">
        <v>3750</v>
      </c>
      <c r="F4" s="69" t="inlineStr">
        <is>
          <t>北市湖鑽店</t>
        </is>
      </c>
      <c r="G4" s="62" t="inlineStr">
        <is>
          <t>台北市</t>
        </is>
      </c>
      <c r="H4" s="62" t="inlineStr">
        <is>
          <t>內湖區</t>
        </is>
      </c>
      <c r="I4" s="61" t="n">
        <v>2</v>
      </c>
      <c r="J4" s="63" t="n">
        <v>44382.58333333334</v>
      </c>
      <c r="K4" s="63" t="n">
        <v>44572.58333333334</v>
      </c>
      <c r="M4" s="60" t="n">
        <v>2</v>
      </c>
      <c r="N4" s="64" t="n"/>
      <c r="O4" s="64" t="inlineStr">
        <is>
          <t>車麗屋基隆中正店</t>
        </is>
      </c>
      <c r="P4" s="64" t="inlineStr">
        <is>
          <t>基隆市</t>
        </is>
      </c>
      <c r="Q4" s="64" t="inlineStr">
        <is>
          <t>中正區</t>
        </is>
      </c>
      <c r="R4" s="65" t="n">
        <v>1</v>
      </c>
      <c r="S4" s="66" t="n">
        <v>44504.45833333334</v>
      </c>
      <c r="T4" s="57" t="inlineStr">
        <is>
          <t>萊到店</t>
        </is>
      </c>
      <c r="V4" s="60" t="n">
        <v>2</v>
      </c>
      <c r="W4" s="60">
        <f>LEFT(AB4,3)</f>
        <v/>
      </c>
      <c r="X4" s="67" t="inlineStr">
        <is>
          <t>新開</t>
        </is>
      </c>
      <c r="Y4" s="67" t="n">
        <v>2</v>
      </c>
      <c r="Z4" s="67" t="n">
        <v>4982</v>
      </c>
      <c r="AA4" s="67" t="inlineStr">
        <is>
          <t>寶山成蹊店</t>
        </is>
      </c>
      <c r="AB4" s="67" t="inlineStr">
        <is>
          <t>新竹縣寶山鄉大雅路二段100號</t>
        </is>
      </c>
      <c r="AC4" s="63" t="n">
        <v>44613.44722222222</v>
      </c>
      <c r="AD4" s="63" t="n">
        <v>44629.45833333334</v>
      </c>
      <c r="AF4" s="60" t="n">
        <v>2</v>
      </c>
      <c r="AG4" s="60">
        <f>IF( AND((ISNA(VLOOKUP(AJ4,E:E,1,FALSE))),(ISNA(VLOOKUP(AJ4,N:N,1,FALSE))),(ISNA(VLOOKUP(AJ4,Z:Z,1,FALSE)))),"",LEFT(AL4,3))</f>
        <v/>
      </c>
      <c r="AH4" s="67" t="inlineStr">
        <is>
          <t>撤店</t>
        </is>
      </c>
      <c r="AI4" s="68" t="n"/>
      <c r="AJ4" s="67" t="n">
        <v>4112</v>
      </c>
      <c r="AK4" s="67" t="inlineStr">
        <is>
          <t>西螺北站店</t>
        </is>
      </c>
      <c r="AL4" s="67" t="inlineStr">
        <is>
          <t>雲林縣西螺鎮振興里2號</t>
        </is>
      </c>
      <c r="AM4" s="63" t="n">
        <v>44603.69861111111</v>
      </c>
      <c r="AN4" s="63" t="n">
        <v>44622.25</v>
      </c>
      <c r="AP4" s="60" t="n">
        <v>2</v>
      </c>
      <c r="AQ4" s="60">
        <f>LEFT(AV4,3)</f>
        <v/>
      </c>
      <c r="AR4" s="67" t="inlineStr">
        <is>
          <t>換機</t>
        </is>
      </c>
      <c r="AS4" s="68" t="n">
        <v>2</v>
      </c>
      <c r="AT4" s="67" t="n">
        <v>4960</v>
      </c>
      <c r="AU4" s="67" t="inlineStr">
        <is>
          <t>楊梅休息站</t>
        </is>
      </c>
      <c r="AV4" s="67" t="inlineStr">
        <is>
          <t>桃園市楊梅區校前路294巷69號</t>
        </is>
      </c>
      <c r="AW4" s="63" t="n">
        <v>44897.60694444444</v>
      </c>
      <c r="AX4" s="63" t="n">
        <v>44908.58333333334</v>
      </c>
    </row>
    <row r="5" ht="15.6" customHeight="1" s="140">
      <c r="A5" s="58" t="inlineStr">
        <is>
          <t>新北市</t>
        </is>
      </c>
      <c r="B5" s="59">
        <f>COUNTIF(G:G,A5)+COUNTIF(P:P,A5)+COUNTIF(W:W,A5)-COUNTIF(AG:AG,A5)</f>
        <v/>
      </c>
      <c r="D5" s="60" t="n">
        <v>3</v>
      </c>
      <c r="E5" s="61" t="n">
        <v>2705</v>
      </c>
      <c r="F5" s="62" t="inlineStr">
        <is>
          <t>大里中爽店</t>
        </is>
      </c>
      <c r="G5" s="62" t="inlineStr">
        <is>
          <t>台中市</t>
        </is>
      </c>
      <c r="H5" s="62" t="inlineStr">
        <is>
          <t>大里區</t>
        </is>
      </c>
      <c r="I5" s="61" t="n">
        <v>2</v>
      </c>
      <c r="J5" s="63" t="n">
        <v>44405.58333333334</v>
      </c>
      <c r="K5" s="63" t="n">
        <v>44606.4375</v>
      </c>
      <c r="M5" s="60" t="n">
        <v>3</v>
      </c>
      <c r="N5" s="64" t="n"/>
      <c r="O5" s="64" t="inlineStr">
        <is>
          <t>車麗屋台北內湖店</t>
        </is>
      </c>
      <c r="P5" s="64" t="inlineStr">
        <is>
          <t>台北市</t>
        </is>
      </c>
      <c r="Q5" s="64" t="inlineStr">
        <is>
          <t>內湖區</t>
        </is>
      </c>
      <c r="R5" s="65" t="n">
        <v>1</v>
      </c>
      <c r="S5" s="66" t="n">
        <v>44524.66666666666</v>
      </c>
      <c r="T5" s="57" t="inlineStr">
        <is>
          <t>萊到店</t>
        </is>
      </c>
      <c r="V5" s="60" t="n">
        <v>3</v>
      </c>
      <c r="W5" s="60">
        <f>LEFT(AB5,3)</f>
        <v/>
      </c>
      <c r="X5" s="67" t="inlineStr">
        <is>
          <t>新開</t>
        </is>
      </c>
      <c r="Y5" s="67" t="n">
        <v>2</v>
      </c>
      <c r="Z5" s="67" t="n">
        <v>4991</v>
      </c>
      <c r="AA5" s="67" t="inlineStr">
        <is>
          <t>平鎮聯新店</t>
        </is>
      </c>
      <c r="AB5" s="67" t="inlineStr">
        <is>
          <t>桃園市平鎮區廣泰路75號</t>
        </is>
      </c>
      <c r="AC5" s="63" t="n">
        <v>44607.50694444445</v>
      </c>
      <c r="AD5" s="63" t="n">
        <v>44630.45833333334</v>
      </c>
      <c r="AF5" s="60" t="n">
        <v>3</v>
      </c>
      <c r="AG5" s="60">
        <f>IF( AND((ISNA(VLOOKUP(AJ5,E:E,1,FALSE))),(ISNA(VLOOKUP(AJ5,N:N,1,FALSE))),(ISNA(VLOOKUP(AJ5,Z:Z,1,FALSE)))),"",LEFT(AL5,3))</f>
        <v/>
      </c>
      <c r="AH5" s="67" t="inlineStr">
        <is>
          <t>撤店</t>
        </is>
      </c>
      <c r="AI5" s="68" t="n"/>
      <c r="AJ5" s="67" t="n">
        <v>4993</v>
      </c>
      <c r="AK5" s="67" t="inlineStr">
        <is>
          <t>長治農博店</t>
        </is>
      </c>
      <c r="AL5" s="67" t="inlineStr">
        <is>
          <t>屏東縣長治鄉德和路9-9號</t>
        </is>
      </c>
      <c r="AM5" s="63" t="n">
        <v>44607.675</v>
      </c>
      <c r="AN5" s="63" t="n">
        <v>44622.45833333334</v>
      </c>
      <c r="AP5" s="60" t="n">
        <v>3</v>
      </c>
      <c r="AQ5" s="60">
        <f>LEFT(AV5,3)</f>
        <v/>
      </c>
      <c r="AR5" s="67" t="inlineStr">
        <is>
          <t>換機</t>
        </is>
      </c>
      <c r="AS5" s="68" t="n">
        <v>2</v>
      </c>
      <c r="AT5" s="67" t="n">
        <v>3917</v>
      </c>
      <c r="AU5" s="67" t="inlineStr">
        <is>
          <t>中壢國道店</t>
        </is>
      </c>
      <c r="AV5" s="67" t="inlineStr">
        <is>
          <t>桃園市中壢區內定二街998之3號</t>
        </is>
      </c>
      <c r="AW5" s="63" t="n">
        <v>44897.60694444444</v>
      </c>
      <c r="AX5" s="63" t="n">
        <v>44909.58333333334</v>
      </c>
    </row>
    <row r="6" ht="15.6" customHeight="1" s="140">
      <c r="A6" s="70" t="inlineStr">
        <is>
          <t>桃園市</t>
        </is>
      </c>
      <c r="B6" s="59">
        <f>COUNTIF(G:G,A6)+COUNTIF(P:P,A6)+COUNTIF(W:W,A6)-COUNTIF(AG:AG,A6)</f>
        <v/>
      </c>
      <c r="D6" s="60" t="n">
        <v>4</v>
      </c>
      <c r="E6" s="61" t="n">
        <v>2062</v>
      </c>
      <c r="F6" s="62" t="inlineStr">
        <is>
          <t>北縣員山店</t>
        </is>
      </c>
      <c r="G6" s="62" t="inlineStr">
        <is>
          <t>新北市</t>
        </is>
      </c>
      <c r="H6" s="62" t="inlineStr">
        <is>
          <t>中和區</t>
        </is>
      </c>
      <c r="I6" s="61" t="n">
        <v>3</v>
      </c>
      <c r="J6" s="63" t="n">
        <v>44404.58333333334</v>
      </c>
      <c r="K6" s="63" t="n">
        <v>44610.5625</v>
      </c>
      <c r="M6" s="60" t="n">
        <v>4</v>
      </c>
      <c r="N6" s="64" t="n"/>
      <c r="O6" s="64" t="inlineStr">
        <is>
          <t>車麗屋台北內湖行忠店</t>
        </is>
      </c>
      <c r="P6" s="64" t="inlineStr">
        <is>
          <t>台北市</t>
        </is>
      </c>
      <c r="Q6" s="64" t="inlineStr">
        <is>
          <t>內湖區</t>
        </is>
      </c>
      <c r="R6" s="65" t="n">
        <v>1</v>
      </c>
      <c r="S6" s="66" t="n">
        <v>44524.45833333334</v>
      </c>
      <c r="T6" s="57" t="inlineStr">
        <is>
          <t>萊到店</t>
        </is>
      </c>
      <c r="V6" s="60" t="n">
        <v>4</v>
      </c>
      <c r="W6" s="60">
        <f>LEFT(AB6,3)</f>
        <v/>
      </c>
      <c r="X6" s="67" t="inlineStr">
        <is>
          <t>新開</t>
        </is>
      </c>
      <c r="Y6" s="67" t="n">
        <v>2</v>
      </c>
      <c r="Z6" s="67" t="n">
        <v>4997</v>
      </c>
      <c r="AA6" s="67" t="inlineStr">
        <is>
          <t>中壢橙蕉店</t>
        </is>
      </c>
      <c r="AB6" s="67" t="inlineStr">
        <is>
          <t>桃園市中壢區成功路146號</t>
        </is>
      </c>
      <c r="AC6" s="63" t="n">
        <v>44623.38333333333</v>
      </c>
      <c r="AD6" s="63" t="n">
        <v>44642.45833333334</v>
      </c>
      <c r="AF6" s="60" t="n">
        <v>4</v>
      </c>
      <c r="AG6" s="60">
        <f>IF( AND((ISNA(VLOOKUP(AJ6,E:E,1,FALSE))),(ISNA(VLOOKUP(AJ6,N:N,1,FALSE))),(ISNA(VLOOKUP(AJ6,Z:Z,1,FALSE)))),"",LEFT(AL6,3))</f>
        <v/>
      </c>
      <c r="AH6" s="67" t="inlineStr">
        <is>
          <t>撤店</t>
        </is>
      </c>
      <c r="AI6" s="68" t="n"/>
      <c r="AJ6" s="67" t="n">
        <v>3405</v>
      </c>
      <c r="AK6" s="67" t="inlineStr">
        <is>
          <t>平鎮壢新店</t>
        </is>
      </c>
      <c r="AL6" s="67" t="inlineStr">
        <is>
          <t>桃園市平鎮區廣泰路75號</t>
        </is>
      </c>
      <c r="AM6" s="63" t="n">
        <v>44607.45972222222</v>
      </c>
      <c r="AN6" s="63" t="n">
        <v>44630.625</v>
      </c>
      <c r="AP6" s="60" t="n">
        <v>4</v>
      </c>
      <c r="AQ6" s="60">
        <f>LEFT(AV6,3)</f>
        <v/>
      </c>
      <c r="AR6" s="67" t="inlineStr">
        <is>
          <t>重裝新開</t>
        </is>
      </c>
      <c r="AS6" s="68" t="n">
        <v>2</v>
      </c>
      <c r="AT6" s="67" t="n">
        <v>3549</v>
      </c>
      <c r="AU6" s="67" t="inlineStr">
        <is>
          <t>桃縣楊翔店</t>
        </is>
      </c>
      <c r="AV6" s="67" t="inlineStr">
        <is>
          <t>桃園市楊梅區楊湖路一段655、657號</t>
        </is>
      </c>
      <c r="AW6" s="63" t="n">
        <v>44889.41319444445</v>
      </c>
      <c r="AX6" s="63" t="n">
        <v>44936.41666666666</v>
      </c>
    </row>
    <row r="7" ht="15.6" customHeight="1" s="140">
      <c r="A7" s="58" t="inlineStr">
        <is>
          <t>新竹市</t>
        </is>
      </c>
      <c r="B7" s="59">
        <f>COUNTIF(G:G,A7)+COUNTIF(P:P,A7)+COUNTIF(W:W,A7)-COUNTIF(AG:AG,A7)</f>
        <v/>
      </c>
      <c r="D7" s="60" t="n">
        <v>5</v>
      </c>
      <c r="E7" s="61" t="n">
        <v>2535</v>
      </c>
      <c r="F7" s="69" t="inlineStr">
        <is>
          <t>北縣五工店</t>
        </is>
      </c>
      <c r="G7" s="62" t="inlineStr">
        <is>
          <t>新北市</t>
        </is>
      </c>
      <c r="H7" s="62" t="inlineStr">
        <is>
          <t>五股區</t>
        </is>
      </c>
      <c r="I7" s="61" t="n">
        <v>3</v>
      </c>
      <c r="J7" s="63" t="n">
        <v>44404.58333333334</v>
      </c>
      <c r="K7" s="63" t="n">
        <v>44573.58333333334</v>
      </c>
      <c r="M7" s="60" t="n">
        <v>5</v>
      </c>
      <c r="N7" s="64" t="n"/>
      <c r="O7" s="64" t="inlineStr">
        <is>
          <t>車麗屋新北板橋店</t>
        </is>
      </c>
      <c r="P7" s="64" t="inlineStr">
        <is>
          <t>新北市</t>
        </is>
      </c>
      <c r="Q7" s="64" t="inlineStr">
        <is>
          <t>板橋區</t>
        </is>
      </c>
      <c r="R7" s="65" t="n">
        <v>1</v>
      </c>
      <c r="S7" s="66" t="n">
        <v>44441.625</v>
      </c>
      <c r="T7" s="57" t="inlineStr">
        <is>
          <t>萊到店</t>
        </is>
      </c>
      <c r="V7" s="60" t="n">
        <v>5</v>
      </c>
      <c r="W7" s="60">
        <f>LEFT(AB7,3)</f>
        <v/>
      </c>
      <c r="X7" s="67" t="inlineStr">
        <is>
          <t>新開</t>
        </is>
      </c>
      <c r="Y7" s="67" t="n">
        <v>2</v>
      </c>
      <c r="Z7" s="67" t="n">
        <v>5003</v>
      </c>
      <c r="AA7" s="67" t="inlineStr">
        <is>
          <t>五股更寮店</t>
        </is>
      </c>
      <c r="AB7" s="67" t="inlineStr">
        <is>
          <t>新北市五股區中興路二段1號一樓</t>
        </is>
      </c>
      <c r="AC7" s="63" t="n">
        <v>44622.66041666667</v>
      </c>
      <c r="AD7" s="63" t="n">
        <v>44644.45833333334</v>
      </c>
      <c r="AF7" s="60" t="n">
        <v>5</v>
      </c>
      <c r="AG7" s="60">
        <f>IF( AND((ISNA(VLOOKUP(AJ7,E:E,1,FALSE))),(ISNA(VLOOKUP(AJ7,N:N,1,FALSE))),(ISNA(VLOOKUP(AJ7,Z:Z,1,FALSE)))),"",LEFT(AL7,3))</f>
        <v/>
      </c>
      <c r="AH7" s="67" t="inlineStr">
        <is>
          <t>撤店</t>
        </is>
      </c>
      <c r="AI7" s="68" t="n">
        <v>2</v>
      </c>
      <c r="AJ7" s="67" t="n">
        <v>2677</v>
      </c>
      <c r="AK7" s="67" t="inlineStr">
        <is>
          <t>北縣五興店</t>
        </is>
      </c>
      <c r="AL7" s="67" t="inlineStr">
        <is>
          <t>新北市五股區中興路二段13號</t>
        </is>
      </c>
      <c r="AM7" s="63" t="n">
        <v>44622.66041666667</v>
      </c>
      <c r="AN7" s="63" t="n">
        <v>44644.625</v>
      </c>
      <c r="AP7" s="60" t="n">
        <v>5</v>
      </c>
      <c r="AQ7" s="60">
        <f>LEFT(AV7,3)</f>
        <v/>
      </c>
      <c r="AR7" s="67" t="inlineStr">
        <is>
          <t>換機</t>
        </is>
      </c>
      <c r="AS7" s="68" t="n">
        <v>3</v>
      </c>
      <c r="AT7" s="67" t="n">
        <v>4487</v>
      </c>
      <c r="AU7" s="67" t="inlineStr">
        <is>
          <t>桃園農工店</t>
        </is>
      </c>
      <c r="AV7" s="67" t="inlineStr">
        <is>
          <t>桃園市桃園區成功路二段144號</t>
        </is>
      </c>
      <c r="AW7" s="63" t="n">
        <v>45005.59930555556</v>
      </c>
      <c r="AX7" s="63" t="n">
        <v>45009.625</v>
      </c>
    </row>
    <row r="8" ht="15.6" customHeight="1" s="140">
      <c r="A8" s="58" t="inlineStr">
        <is>
          <t>新竹縣</t>
        </is>
      </c>
      <c r="B8" s="59">
        <f>COUNTIF(G:G,A8)+COUNTIF(P:P,A8)+COUNTIF(W:W,A8)-COUNTIF(AG:AG,A8)</f>
        <v/>
      </c>
      <c r="D8" s="60" t="n">
        <v>6</v>
      </c>
      <c r="E8" s="61" t="n">
        <v>4291</v>
      </c>
      <c r="F8" s="62" t="inlineStr">
        <is>
          <t>竹北科儀店</t>
        </is>
      </c>
      <c r="G8" s="62" t="inlineStr">
        <is>
          <t>新竹縣</t>
        </is>
      </c>
      <c r="H8" s="62" t="inlineStr">
        <is>
          <t>竹北市</t>
        </is>
      </c>
      <c r="I8" s="61" t="n">
        <v>2</v>
      </c>
      <c r="J8" s="63" t="n">
        <v>44405.58333333334</v>
      </c>
      <c r="K8" s="63" t="n">
        <v>44578.4375</v>
      </c>
      <c r="M8" s="60" t="n">
        <v>6</v>
      </c>
      <c r="N8" s="64" t="n"/>
      <c r="O8" s="64" t="inlineStr">
        <is>
          <t>車麗屋新北林口店</t>
        </is>
      </c>
      <c r="P8" s="64" t="inlineStr">
        <is>
          <t>新北市</t>
        </is>
      </c>
      <c r="Q8" s="64" t="inlineStr">
        <is>
          <t>林口區</t>
        </is>
      </c>
      <c r="R8" s="65" t="n">
        <v>1</v>
      </c>
      <c r="S8" s="66" t="n">
        <v>44503.625</v>
      </c>
      <c r="T8" s="57" t="inlineStr">
        <is>
          <t>萊到店</t>
        </is>
      </c>
      <c r="V8" s="60" t="n">
        <v>6</v>
      </c>
      <c r="W8" s="60">
        <f>LEFT(AB8,3)</f>
        <v/>
      </c>
      <c r="X8" s="67" t="inlineStr">
        <is>
          <t>新開</t>
        </is>
      </c>
      <c r="Y8" s="67" t="n">
        <v>2</v>
      </c>
      <c r="Z8" s="67" t="n">
        <v>4992</v>
      </c>
      <c r="AA8" s="67" t="inlineStr">
        <is>
          <t>觀音大潭店</t>
        </is>
      </c>
      <c r="AB8" s="67" t="inlineStr">
        <is>
          <t>桃園市觀音區濱海路大潭段302巷9號</t>
        </is>
      </c>
      <c r="AC8" s="63" t="n">
        <v>44623.46388888889</v>
      </c>
      <c r="AD8" s="63" t="n">
        <v>44648.45833333334</v>
      </c>
      <c r="AF8" s="60" t="n">
        <v>6</v>
      </c>
      <c r="AG8" s="60">
        <f>IF( AND((ISNA(VLOOKUP(AJ8,E:E,1,FALSE))),(ISNA(VLOOKUP(AJ8,N:N,1,FALSE))),(ISNA(VLOOKUP(AJ8,Z:Z,1,FALSE)))),"",LEFT(AL8,3))</f>
        <v/>
      </c>
      <c r="AH8" s="67" t="inlineStr">
        <is>
          <t>撤店</t>
        </is>
      </c>
      <c r="AI8" s="68" t="n"/>
      <c r="AJ8" s="67" t="n">
        <v>2316</v>
      </c>
      <c r="AK8" s="67" t="inlineStr">
        <is>
          <t>北市安國店</t>
        </is>
      </c>
      <c r="AL8" s="67" t="inlineStr">
        <is>
          <t>台北市大安區光復南路290巷25號,25-1號</t>
        </is>
      </c>
      <c r="AM8" s="63" t="n">
        <v>44636.40833333333</v>
      </c>
      <c r="AN8" s="63" t="n">
        <v>44657.625</v>
      </c>
      <c r="AP8" s="60" t="n">
        <v>6</v>
      </c>
      <c r="AQ8" s="60">
        <f>LEFT(AV8,3)</f>
        <v/>
      </c>
      <c r="AR8" s="67" t="inlineStr">
        <is>
          <t>重裝新開</t>
        </is>
      </c>
      <c r="AS8" s="68" t="n">
        <v>2</v>
      </c>
      <c r="AT8" s="67" t="n">
        <v>3017</v>
      </c>
      <c r="AU8" s="67" t="inlineStr">
        <is>
          <t>龜山大同店</t>
        </is>
      </c>
      <c r="AV8" s="67" t="inlineStr">
        <is>
          <t>桃園市龜山區大同路358、364號</t>
        </is>
      </c>
      <c r="AW8" s="63" t="n">
        <v>45026.375</v>
      </c>
      <c r="AX8" s="63" t="n">
        <v>45041.45833333334</v>
      </c>
    </row>
    <row r="9" ht="15.6" customHeight="1" s="140">
      <c r="A9" s="58" t="inlineStr">
        <is>
          <t>苗栗縣</t>
        </is>
      </c>
      <c r="B9" s="59">
        <f>COUNTIF(G:G,A9)+COUNTIF(P:P,A9)+COUNTIF(W:W,A9)-COUNTIF(AG:AG,A9)</f>
        <v/>
      </c>
      <c r="D9" s="60" t="n">
        <v>7</v>
      </c>
      <c r="E9" s="61" t="n">
        <v>3247</v>
      </c>
      <c r="F9" s="62" t="inlineStr">
        <is>
          <t>高市科工店</t>
        </is>
      </c>
      <c r="G9" s="62" t="inlineStr">
        <is>
          <t>高雄市</t>
        </is>
      </c>
      <c r="H9" s="62" t="inlineStr">
        <is>
          <t>三民區</t>
        </is>
      </c>
      <c r="I9" s="61" t="n">
        <v>2</v>
      </c>
      <c r="J9" s="63" t="n">
        <v>44405.58333333334</v>
      </c>
      <c r="K9" s="63" t="n">
        <v>44614.45833333334</v>
      </c>
      <c r="M9" s="60" t="n">
        <v>7</v>
      </c>
      <c r="N9" s="64" t="n"/>
      <c r="O9" s="64" t="inlineStr">
        <is>
          <t>車麗屋新北蘆洲店</t>
        </is>
      </c>
      <c r="P9" s="64" t="inlineStr">
        <is>
          <t>新北市</t>
        </is>
      </c>
      <c r="Q9" s="64" t="inlineStr">
        <is>
          <t>蘆洲區</t>
        </is>
      </c>
      <c r="R9" s="65" t="n">
        <v>1</v>
      </c>
      <c r="S9" s="66" t="n">
        <v>44508.625</v>
      </c>
      <c r="T9" s="57" t="inlineStr">
        <is>
          <t>萊到店</t>
        </is>
      </c>
      <c r="V9" s="60" t="n">
        <v>7</v>
      </c>
      <c r="W9" s="60">
        <f>LEFT(AB9,3)</f>
        <v/>
      </c>
      <c r="X9" s="67" t="inlineStr">
        <is>
          <t>新開</t>
        </is>
      </c>
      <c r="Y9" s="67" t="n">
        <v>2</v>
      </c>
      <c r="Z9" s="67" t="n">
        <v>4971</v>
      </c>
      <c r="AA9" s="67" t="inlineStr">
        <is>
          <t>梧棲美女店</t>
        </is>
      </c>
      <c r="AB9" s="67" t="inlineStr">
        <is>
          <t>台中市梧棲區建國北街369號(1號空間)</t>
        </is>
      </c>
      <c r="AC9" s="63" t="n">
        <v>44634.42708333334</v>
      </c>
      <c r="AD9" s="63" t="n">
        <v>44648.625</v>
      </c>
      <c r="AF9" s="60" t="n">
        <v>7</v>
      </c>
      <c r="AG9" s="60">
        <f>IF( AND((ISNA(VLOOKUP(AJ9,E:E,1,FALSE))),(ISNA(VLOOKUP(AJ9,N:N,1,FALSE))),(ISNA(VLOOKUP(AJ9,Z:Z,1,FALSE)))),"",LEFT(AL9,3))</f>
        <v/>
      </c>
      <c r="AH9" s="67" t="inlineStr">
        <is>
          <t>撤店</t>
        </is>
      </c>
      <c r="AI9" s="68" t="n">
        <v>2</v>
      </c>
      <c r="AJ9" s="67" t="n">
        <v>4760</v>
      </c>
      <c r="AK9" s="67" t="inlineStr">
        <is>
          <t>新竹廣場店</t>
        </is>
      </c>
      <c r="AL9" s="67" t="inlineStr">
        <is>
          <t>新竹市東區林森路2號</t>
        </is>
      </c>
      <c r="AM9" s="63" t="n">
        <v>44659.50416666667</v>
      </c>
      <c r="AN9" s="63" t="n">
        <v>44669.625</v>
      </c>
      <c r="AP9" s="60" t="n">
        <v>7</v>
      </c>
      <c r="AQ9" s="60">
        <f>LEFT(AV9,3)</f>
        <v/>
      </c>
      <c r="AR9" s="67" t="inlineStr">
        <is>
          <t>重裝新開</t>
        </is>
      </c>
      <c r="AS9" s="68" t="n">
        <v>2</v>
      </c>
      <c r="AT9" s="67" t="n">
        <v>2850</v>
      </c>
      <c r="AU9" s="67" t="inlineStr">
        <is>
          <t>平鎮日星店</t>
        </is>
      </c>
      <c r="AV9" s="67" t="inlineStr">
        <is>
          <t>桃園市平鎮區中豐路山頂段一巷2號</t>
        </is>
      </c>
      <c r="AW9" s="63" t="n">
        <v>45037.37152777778</v>
      </c>
      <c r="AX9" s="63" t="n">
        <v>45084.45833333334</v>
      </c>
    </row>
    <row r="10" ht="15.6" customHeight="1" s="140">
      <c r="A10" s="58" t="inlineStr">
        <is>
          <t>台中市</t>
        </is>
      </c>
      <c r="B10" s="59">
        <f>COUNTIF(G:G,A10)+COUNTIF(P:P,A10)+COUNTIF(W:W,A10)-COUNTIF(AG:AG,A10)</f>
        <v/>
      </c>
      <c r="D10" s="60" t="n">
        <v>8</v>
      </c>
      <c r="E10" s="61" t="n">
        <v>2842</v>
      </c>
      <c r="F10" s="62" t="inlineStr">
        <is>
          <t>宜蘭宜兆店</t>
        </is>
      </c>
      <c r="G10" s="62" t="inlineStr">
        <is>
          <t>宜蘭縣</t>
        </is>
      </c>
      <c r="H10" s="62" t="inlineStr">
        <is>
          <t>宜蘭市</t>
        </is>
      </c>
      <c r="I10" s="61" t="n">
        <v>2</v>
      </c>
      <c r="J10" s="63" t="n">
        <v>44425.375</v>
      </c>
      <c r="K10" s="63" t="n">
        <v>44616.44444444445</v>
      </c>
      <c r="M10" s="60" t="n">
        <v>8</v>
      </c>
      <c r="N10" s="64" t="n"/>
      <c r="O10" s="64" t="inlineStr">
        <is>
          <t>車麗屋新北土城店</t>
        </is>
      </c>
      <c r="P10" s="64" t="inlineStr">
        <is>
          <t>新北市</t>
        </is>
      </c>
      <c r="Q10" s="64" t="inlineStr">
        <is>
          <t>土城區</t>
        </is>
      </c>
      <c r="R10" s="65" t="n">
        <v>1</v>
      </c>
      <c r="S10" s="66" t="n">
        <v>44511.41666666666</v>
      </c>
      <c r="T10" s="57" t="inlineStr">
        <is>
          <t>萊到店</t>
        </is>
      </c>
      <c r="V10" s="60" t="n">
        <v>8</v>
      </c>
      <c r="W10" s="60">
        <f>LEFT(AB10,3)</f>
        <v/>
      </c>
      <c r="X10" s="67" t="inlineStr">
        <is>
          <t>新開</t>
        </is>
      </c>
      <c r="Y10" s="67" t="n">
        <v>2</v>
      </c>
      <c r="Z10" s="67" t="n">
        <v>4922</v>
      </c>
      <c r="AA10" s="67" t="inlineStr">
        <is>
          <t>冬山香南店</t>
        </is>
      </c>
      <c r="AB10" s="67" t="inlineStr">
        <is>
          <t>宜蘭縣冬山鄉香南路355號</t>
        </is>
      </c>
      <c r="AC10" s="63" t="n">
        <v>44631.62361111111</v>
      </c>
      <c r="AD10" s="63" t="n">
        <v>44649.45833333334</v>
      </c>
      <c r="AF10" s="60" t="n">
        <v>8</v>
      </c>
      <c r="AG10" s="60">
        <f>IF( AND((ISNA(VLOOKUP(AJ10,E:E,1,FALSE))),(ISNA(VLOOKUP(AJ10,N:N,1,FALSE))),(ISNA(VLOOKUP(AJ10,Z:Z,1,FALSE)))),"",LEFT(AL10,3))</f>
        <v/>
      </c>
      <c r="AH10" s="67" t="inlineStr">
        <is>
          <t>撤店</t>
        </is>
      </c>
      <c r="AI10" s="68" t="n"/>
      <c r="AJ10" s="67" t="n">
        <v>3904</v>
      </c>
      <c r="AK10" s="67" t="inlineStr">
        <is>
          <t>龍崎關南店</t>
        </is>
      </c>
      <c r="AL10" s="67" t="inlineStr">
        <is>
          <t>台南市龍崎區楠坑里楠坑12-1號(關廟服務區-南下)</t>
        </is>
      </c>
      <c r="AM10" s="63" t="n">
        <v>44664.42986111111</v>
      </c>
      <c r="AN10" s="63" t="n">
        <v>44682.625</v>
      </c>
      <c r="AP10" s="60" t="n">
        <v>8</v>
      </c>
      <c r="AQ10" s="60">
        <f>LEFT(AV10,3)</f>
        <v/>
      </c>
      <c r="AR10" s="67" t="inlineStr">
        <is>
          <t>重裝新開</t>
        </is>
      </c>
      <c r="AS10" s="68" t="n">
        <v>2</v>
      </c>
      <c r="AT10" s="67" t="n">
        <v>3749</v>
      </c>
      <c r="AU10" s="67" t="inlineStr">
        <is>
          <t>龜山長庚科大</t>
        </is>
      </c>
      <c r="AV10" s="67" t="inlineStr">
        <is>
          <t>桃園市龜山區文化一路261號(長庚科大 第三教學大樓 1樓)</t>
        </is>
      </c>
      <c r="AW10" s="63" t="n">
        <v>45147.60625</v>
      </c>
      <c r="AX10" s="63" t="n">
        <v>45160.45833333334</v>
      </c>
    </row>
    <row r="11" ht="15.6" customHeight="1" s="140">
      <c r="A11" s="58" t="inlineStr">
        <is>
          <t>彰化縣</t>
        </is>
      </c>
      <c r="B11" s="59">
        <f>COUNTIF(G:G,A11)+COUNTIF(P:P,A11)+COUNTIF(W:W,A11)-COUNTIF(AG:AG,A11)</f>
        <v/>
      </c>
      <c r="D11" s="60" t="n">
        <v>9</v>
      </c>
      <c r="E11" s="61" t="n">
        <v>4019</v>
      </c>
      <c r="F11" s="62" t="inlineStr">
        <is>
          <t>永和永霖店</t>
        </is>
      </c>
      <c r="G11" s="62" t="inlineStr">
        <is>
          <t>新北市</t>
        </is>
      </c>
      <c r="H11" s="62" t="inlineStr">
        <is>
          <t>永和區</t>
        </is>
      </c>
      <c r="I11" s="61" t="n">
        <v>2</v>
      </c>
      <c r="J11" s="63" t="n">
        <v>44426.58333333334</v>
      </c>
      <c r="K11" s="63" t="n">
        <v>44615.41666666666</v>
      </c>
      <c r="M11" s="60" t="n">
        <v>9</v>
      </c>
      <c r="N11" s="64" t="n"/>
      <c r="O11" s="64" t="inlineStr">
        <is>
          <t>車麗屋台北松江店</t>
        </is>
      </c>
      <c r="P11" s="64" t="inlineStr">
        <is>
          <t>台北市</t>
        </is>
      </c>
      <c r="Q11" s="64" t="inlineStr">
        <is>
          <t>中山區</t>
        </is>
      </c>
      <c r="R11" s="65" t="n">
        <v>1</v>
      </c>
      <c r="S11" s="66" t="n">
        <v>44525.45833333334</v>
      </c>
      <c r="T11" s="57" t="inlineStr">
        <is>
          <t>萊到店</t>
        </is>
      </c>
      <c r="V11" s="60" t="n">
        <v>9</v>
      </c>
      <c r="W11" s="60">
        <f>LEFT(AB11,3)</f>
        <v/>
      </c>
      <c r="X11" s="67" t="inlineStr">
        <is>
          <t>新開</t>
        </is>
      </c>
      <c r="Y11" s="67" t="n">
        <v>2</v>
      </c>
      <c r="Z11" s="67" t="n">
        <v>5007</v>
      </c>
      <c r="AA11" s="67" t="inlineStr">
        <is>
          <t>台中魯班店</t>
        </is>
      </c>
      <c r="AB11" s="67" t="inlineStr">
        <is>
          <t>台中市北屯區太原路三段369、371、373號</t>
        </is>
      </c>
      <c r="AC11" s="63" t="n">
        <v>44634.42986111111</v>
      </c>
      <c r="AD11" s="63" t="n">
        <v>44649.625</v>
      </c>
      <c r="AF11" s="60" t="n">
        <v>9</v>
      </c>
      <c r="AG11" s="60">
        <f>IF( AND((ISNA(VLOOKUP(AJ11,E:E,1,FALSE))),(ISNA(VLOOKUP(AJ11,N:N,1,FALSE))),(ISNA(VLOOKUP(AJ11,Z:Z,1,FALSE)))),"",LEFT(AL11,3))</f>
        <v/>
      </c>
      <c r="AH11" s="67" t="inlineStr">
        <is>
          <t>撤店</t>
        </is>
      </c>
      <c r="AI11" s="68" t="n"/>
      <c r="AJ11" s="67" t="n">
        <v>3905</v>
      </c>
      <c r="AK11" s="67" t="inlineStr">
        <is>
          <t>龍崎關北店</t>
        </is>
      </c>
      <c r="AL11" s="67" t="inlineStr">
        <is>
          <t>台南市龍崎區楠坑里楠坑12-1號(關廟服務區-北上)</t>
        </is>
      </c>
      <c r="AM11" s="63" t="n">
        <v>44664.47083333333</v>
      </c>
      <c r="AN11" s="63" t="n">
        <v>44682.625</v>
      </c>
      <c r="AP11" s="60" t="n">
        <v>9</v>
      </c>
      <c r="AQ11" s="60">
        <f>LEFT(AV11,3)</f>
        <v/>
      </c>
      <c r="AR11" s="67" t="inlineStr">
        <is>
          <t>重裝新開</t>
        </is>
      </c>
      <c r="AS11" s="68" t="n">
        <v>2</v>
      </c>
      <c r="AT11" s="67" t="n">
        <v>2988</v>
      </c>
      <c r="AU11" s="67" t="inlineStr">
        <is>
          <t>桃縣桃環店</t>
        </is>
      </c>
      <c r="AV11" s="67" t="inlineStr">
        <is>
          <t>桃園市蘆竹區南工路150號</t>
        </is>
      </c>
      <c r="AW11" s="63" t="n">
        <v>45140.62152777778</v>
      </c>
      <c r="AX11" s="63" t="n">
        <v>45180.45833333334</v>
      </c>
    </row>
    <row r="12" ht="15.6" customHeight="1" s="140">
      <c r="A12" s="58" t="inlineStr">
        <is>
          <t>南投縣</t>
        </is>
      </c>
      <c r="B12" s="59">
        <f>COUNTIF(G:G,A12)+COUNTIF(P:P,A12)+COUNTIF(W:W,A12)-COUNTIF(AG:AG,A12)</f>
        <v/>
      </c>
      <c r="D12" s="60" t="n">
        <v>10</v>
      </c>
      <c r="E12" s="61" t="inlineStr">
        <is>
          <t>E090</t>
        </is>
      </c>
      <c r="F12" s="62" t="inlineStr">
        <is>
          <t>北市迪化店</t>
        </is>
      </c>
      <c r="G12" s="62" t="inlineStr">
        <is>
          <t>台北市</t>
        </is>
      </c>
      <c r="H12" s="62" t="inlineStr">
        <is>
          <t>大同區</t>
        </is>
      </c>
      <c r="I12" s="61" t="n">
        <v>3</v>
      </c>
      <c r="J12" s="63" t="n">
        <v>44425.58333333334</v>
      </c>
      <c r="K12" s="63" t="n">
        <v>44616.39583333334</v>
      </c>
      <c r="M12" s="60" t="n">
        <v>10</v>
      </c>
      <c r="N12" s="64" t="n"/>
      <c r="O12" s="64" t="inlineStr">
        <is>
          <t>車麗屋新莊店</t>
        </is>
      </c>
      <c r="P12" s="64" t="inlineStr">
        <is>
          <t>新北市</t>
        </is>
      </c>
      <c r="Q12" s="64" t="inlineStr">
        <is>
          <t>新莊區</t>
        </is>
      </c>
      <c r="R12" s="65" t="n">
        <v>1</v>
      </c>
      <c r="S12" s="66" t="n">
        <v>44525.625</v>
      </c>
      <c r="T12" s="57" t="inlineStr">
        <is>
          <t>萊到店</t>
        </is>
      </c>
      <c r="V12" s="60" t="n">
        <v>10</v>
      </c>
      <c r="W12" s="60">
        <f>LEFT(AB12,3)</f>
        <v/>
      </c>
      <c r="X12" s="67" t="inlineStr">
        <is>
          <t>新開</t>
        </is>
      </c>
      <c r="Y12" s="67" t="n">
        <v>1</v>
      </c>
      <c r="Z12" s="67" t="n">
        <v>5009</v>
      </c>
      <c r="AA12" s="67" t="inlineStr">
        <is>
          <t>中壢國瑞二店</t>
        </is>
      </c>
      <c r="AB12" s="67" t="inlineStr">
        <is>
          <t>桃園市中壢區定寧路73號(國瑞汽車 中壢二廠 福利社)</t>
        </is>
      </c>
      <c r="AC12" s="63" t="n">
        <v>44636.69375</v>
      </c>
      <c r="AD12" s="63" t="n">
        <v>44650.45833333334</v>
      </c>
      <c r="AF12" s="60" t="n">
        <v>10</v>
      </c>
      <c r="AG12" s="60">
        <f>IF( AND((ISNA(VLOOKUP(AJ12,E:E,1,FALSE))),(ISNA(VLOOKUP(AJ12,N:N,1,FALSE))),(ISNA(VLOOKUP(AJ12,Z:Z,1,FALSE)))),"",LEFT(AL12,3))</f>
        <v/>
      </c>
      <c r="AH12" s="67" t="inlineStr">
        <is>
          <t>撤店</t>
        </is>
      </c>
      <c r="AI12" s="68" t="n"/>
      <c r="AJ12" s="67" t="n">
        <v>4116</v>
      </c>
      <c r="AK12" s="67" t="inlineStr">
        <is>
          <t>東山百榕店</t>
        </is>
      </c>
      <c r="AL12" s="67" t="inlineStr">
        <is>
          <t>台南市東山區枋子林74-6號</t>
        </is>
      </c>
      <c r="AM12" s="63" t="n">
        <v>44664.60902777778</v>
      </c>
      <c r="AN12" s="63" t="n">
        <v>44682.625</v>
      </c>
      <c r="AP12" s="60" t="n">
        <v>10</v>
      </c>
      <c r="AQ12" s="60">
        <f>LEFT(AV12,3)</f>
        <v/>
      </c>
      <c r="AR12" s="67" t="inlineStr">
        <is>
          <t>換機</t>
        </is>
      </c>
      <c r="AS12" s="68" t="n">
        <v>3</v>
      </c>
      <c r="AT12" s="67" t="n">
        <v>4387</v>
      </c>
      <c r="AU12" s="67" t="inlineStr">
        <is>
          <t>龍潭新護店</t>
        </is>
      </c>
      <c r="AV12" s="67" t="inlineStr">
        <is>
          <t>桃園市龍潭區中豐路高平段418號</t>
        </is>
      </c>
      <c r="AW12" s="63" t="n">
        <v>45184.43680555555</v>
      </c>
      <c r="AX12" s="63" t="n">
        <v>45191.58333333334</v>
      </c>
    </row>
    <row r="13" ht="15.6" customHeight="1" s="140">
      <c r="A13" s="58" t="inlineStr">
        <is>
          <t>雲林縣</t>
        </is>
      </c>
      <c r="B13" s="59">
        <f>COUNTIF(G:G,A13)+COUNTIF(P:P,A13)+COUNTIF(W:W,A13)-COUNTIF(AG:AG,A13)</f>
        <v/>
      </c>
      <c r="D13" s="60" t="n">
        <v>11</v>
      </c>
      <c r="E13" s="61" t="n">
        <v>4834</v>
      </c>
      <c r="F13" s="62" t="inlineStr">
        <is>
          <t>林口大千苑店</t>
        </is>
      </c>
      <c r="G13" s="62" t="inlineStr">
        <is>
          <t>新北市</t>
        </is>
      </c>
      <c r="H13" s="62" t="inlineStr">
        <is>
          <t>林口區</t>
        </is>
      </c>
      <c r="I13" s="61" t="n">
        <v>2</v>
      </c>
      <c r="J13" s="63" t="n">
        <v>44427.58333333334</v>
      </c>
      <c r="K13" s="63" t="n">
        <v>44579.58333333334</v>
      </c>
      <c r="M13" s="60" t="n">
        <v>11</v>
      </c>
      <c r="N13" s="64" t="n"/>
      <c r="O13" s="64" t="inlineStr">
        <is>
          <t>田倉新樹店</t>
        </is>
      </c>
      <c r="P13" s="64" t="inlineStr">
        <is>
          <t>新北市</t>
        </is>
      </c>
      <c r="Q13" s="64" t="inlineStr">
        <is>
          <t>新莊區</t>
        </is>
      </c>
      <c r="R13" s="65" t="n">
        <v>1</v>
      </c>
      <c r="S13" s="66" t="n">
        <v>44566.45833333334</v>
      </c>
      <c r="T13" s="57" t="inlineStr">
        <is>
          <t>萊到店</t>
        </is>
      </c>
      <c r="V13" s="60" t="n">
        <v>11</v>
      </c>
      <c r="W13" s="60">
        <f>LEFT(AB13,3)</f>
        <v/>
      </c>
      <c r="X13" s="67" t="inlineStr">
        <is>
          <t>新開</t>
        </is>
      </c>
      <c r="Y13" s="67" t="n">
        <v>2</v>
      </c>
      <c r="Z13" s="67" t="n">
        <v>4887</v>
      </c>
      <c r="AA13" s="67" t="inlineStr">
        <is>
          <t>竹南大埔店</t>
        </is>
      </c>
      <c r="AB13" s="67" t="inlineStr">
        <is>
          <t>苗栗縣竹南鎮科專一路241號</t>
        </is>
      </c>
      <c r="AC13" s="63" t="n">
        <v>44642.33263888889</v>
      </c>
      <c r="AD13" s="63" t="n">
        <v>44663.625</v>
      </c>
      <c r="AF13" s="60" t="n">
        <v>11</v>
      </c>
      <c r="AG13" s="60">
        <f>IF( AND((ISNA(VLOOKUP(AJ13,E:E,1,FALSE))),(ISNA(VLOOKUP(AJ13,N:N,1,FALSE))),(ISNA(VLOOKUP(AJ13,Z:Z,1,FALSE)))),"",LEFT(AL13,3))</f>
        <v/>
      </c>
      <c r="AH13" s="67" t="inlineStr">
        <is>
          <t>撤店</t>
        </is>
      </c>
      <c r="AI13" s="68" t="n">
        <v>1</v>
      </c>
      <c r="AJ13" s="67" t="n">
        <v>5009</v>
      </c>
      <c r="AK13" s="67" t="inlineStr">
        <is>
          <t>中壢國瑞二店</t>
        </is>
      </c>
      <c r="AL13" s="67" t="inlineStr">
        <is>
          <t>桃園市中壢區定寧路73號</t>
        </is>
      </c>
      <c r="AM13" s="63" t="n">
        <v>44665.38263888889</v>
      </c>
      <c r="AN13" s="63" t="n">
        <v>44687.45833333334</v>
      </c>
      <c r="AP13" s="60" t="n">
        <v>9</v>
      </c>
      <c r="AQ13" s="60">
        <f>LEFT(AV13,3)</f>
        <v/>
      </c>
      <c r="AR13" s="67" t="inlineStr">
        <is>
          <t>重裝新開</t>
        </is>
      </c>
      <c r="AS13" s="68" t="n">
        <v>2</v>
      </c>
      <c r="AT13" s="67" t="inlineStr">
        <is>
          <t>F750</t>
        </is>
      </c>
      <c r="AU13" s="67" t="inlineStr">
        <is>
          <t>觀音千手店</t>
        </is>
      </c>
      <c r="AV13" s="67" t="inlineStr">
        <is>
          <t>桃園市觀音區成功路一段739號</t>
        </is>
      </c>
      <c r="AW13" s="63" t="n">
        <v>45202.72222222222</v>
      </c>
      <c r="AX13" s="63" t="n">
        <v>45245.45833333334</v>
      </c>
    </row>
    <row r="14" ht="15.6" customHeight="1" s="140">
      <c r="A14" s="58" t="inlineStr">
        <is>
          <t>嘉義市</t>
        </is>
      </c>
      <c r="B14" s="59">
        <f>COUNTIF(G:G,A14)+COUNTIF(P:P,A14)+COUNTIF(W:W,A14)-COUNTIF(AG:AG,A14)</f>
        <v/>
      </c>
      <c r="D14" s="60" t="n">
        <v>12</v>
      </c>
      <c r="E14" s="61" t="n">
        <v>3535</v>
      </c>
      <c r="F14" s="62" t="inlineStr">
        <is>
          <t>中壢壢廣店</t>
        </is>
      </c>
      <c r="G14" s="62" t="inlineStr">
        <is>
          <t>桃園市</t>
        </is>
      </c>
      <c r="H14" s="62" t="inlineStr">
        <is>
          <t>中壢區</t>
        </is>
      </c>
      <c r="I14" s="61" t="n">
        <v>2</v>
      </c>
      <c r="J14" s="63" t="n">
        <v>44424.58333333334</v>
      </c>
      <c r="K14" s="63" t="n">
        <v>44579.41666666666</v>
      </c>
      <c r="M14" s="60" t="n">
        <v>12</v>
      </c>
      <c r="N14" s="64" t="n"/>
      <c r="O14" s="64" t="inlineStr">
        <is>
          <t>車麗屋桃園八德店</t>
        </is>
      </c>
      <c r="P14" s="64" t="inlineStr">
        <is>
          <t>桃園市</t>
        </is>
      </c>
      <c r="Q14" s="64" t="inlineStr">
        <is>
          <t>八德區</t>
        </is>
      </c>
      <c r="R14" s="65" t="n">
        <v>1</v>
      </c>
      <c r="S14" s="66" t="n">
        <v>44510.45833333334</v>
      </c>
      <c r="T14" s="57" t="inlineStr">
        <is>
          <t>萊到店</t>
        </is>
      </c>
      <c r="V14" s="60" t="n">
        <v>12</v>
      </c>
      <c r="W14" s="60">
        <f>LEFT(AB14,3)</f>
        <v/>
      </c>
      <c r="X14" s="67" t="inlineStr">
        <is>
          <t>新開</t>
        </is>
      </c>
      <c r="Y14" s="67" t="n">
        <v>2</v>
      </c>
      <c r="Z14" s="67" t="n">
        <v>4981</v>
      </c>
      <c r="AA14" s="67" t="inlineStr">
        <is>
          <t>龜山樂學店</t>
        </is>
      </c>
      <c r="AB14" s="67" t="inlineStr">
        <is>
          <t>桃園市龜山區樂學路470號</t>
        </is>
      </c>
      <c r="AC14" s="63" t="n">
        <v>44644.70486111111</v>
      </c>
      <c r="AD14" s="63" t="n">
        <v>44665.45833333334</v>
      </c>
      <c r="AF14" s="60" t="n">
        <v>12</v>
      </c>
      <c r="AG14" s="60">
        <f>IF( AND((ISNA(VLOOKUP(AJ14,E:E,1,FALSE))),(ISNA(VLOOKUP(AJ14,N:N,1,FALSE))),(ISNA(VLOOKUP(AJ14,Z:Z,1,FALSE)))),"",LEFT(AL14,3))</f>
        <v/>
      </c>
      <c r="AH14" s="67" t="inlineStr">
        <is>
          <t>撤店</t>
        </is>
      </c>
      <c r="AI14" s="68" t="n"/>
      <c r="AJ14" s="67" t="inlineStr">
        <is>
          <t>M861</t>
        </is>
      </c>
      <c r="AK14" s="67" t="inlineStr">
        <is>
          <t>斗六鎮北二店</t>
        </is>
      </c>
      <c r="AL14" s="67" t="inlineStr">
        <is>
          <t>雲林縣斗六市鎮北路64號</t>
        </is>
      </c>
      <c r="AM14" s="63" t="n">
        <v>44663.44791666666</v>
      </c>
      <c r="AN14" s="63" t="n">
        <v>44692.45833333334</v>
      </c>
    </row>
    <row r="15" ht="15.6" customHeight="1" s="140">
      <c r="A15" s="58" t="inlineStr">
        <is>
          <t>嘉義縣</t>
        </is>
      </c>
      <c r="B15" s="59">
        <f>COUNTIF(G:G,A15)+COUNTIF(P:P,A15)+COUNTIF(W:W,A15)-COUNTIF(AG:AG,A15)</f>
        <v/>
      </c>
      <c r="D15" s="60" t="n">
        <v>13</v>
      </c>
      <c r="E15" s="61" t="n">
        <v>2892</v>
      </c>
      <c r="F15" s="62" t="inlineStr">
        <is>
          <t>新竹竹翠店</t>
        </is>
      </c>
      <c r="G15" s="62" t="inlineStr">
        <is>
          <t>新竹市</t>
        </is>
      </c>
      <c r="H15" s="62" t="inlineStr">
        <is>
          <t>東區</t>
        </is>
      </c>
      <c r="I15" s="61" t="n">
        <v>2</v>
      </c>
      <c r="J15" s="63" t="n">
        <v>44426.58333333334</v>
      </c>
      <c r="K15" s="63" t="n">
        <v>43849.4375</v>
      </c>
      <c r="M15" s="60" t="n">
        <v>13</v>
      </c>
      <c r="N15" s="64" t="n"/>
      <c r="O15" s="64" t="inlineStr">
        <is>
          <t>車麗屋桃園中壢店</t>
        </is>
      </c>
      <c r="P15" s="64" t="inlineStr">
        <is>
          <t>桃園市</t>
        </is>
      </c>
      <c r="Q15" s="64" t="inlineStr">
        <is>
          <t>中壢區</t>
        </is>
      </c>
      <c r="R15" s="65" t="n">
        <v>1</v>
      </c>
      <c r="S15" s="66" t="n">
        <v>44515.45833333334</v>
      </c>
      <c r="T15" s="57" t="inlineStr">
        <is>
          <t>萊到店</t>
        </is>
      </c>
      <c r="V15" s="60" t="n">
        <v>13</v>
      </c>
      <c r="W15" s="60">
        <f>LEFT(AB15,3)</f>
        <v/>
      </c>
      <c r="X15" s="67" t="inlineStr">
        <is>
          <t>新開</t>
        </is>
      </c>
      <c r="Y15" s="67" t="n">
        <v>2</v>
      </c>
      <c r="Z15" s="67" t="n">
        <v>4926</v>
      </c>
      <c r="AA15" s="67" t="inlineStr">
        <is>
          <t>烏日長春店</t>
        </is>
      </c>
      <c r="AB15" s="67" t="inlineStr">
        <is>
          <t>台中市烏日區中華路569號</t>
        </is>
      </c>
      <c r="AC15" s="63" t="n">
        <v>44650.49861111111</v>
      </c>
      <c r="AD15" s="63" t="n">
        <v>44669.625</v>
      </c>
      <c r="AF15" s="60" t="n">
        <v>13</v>
      </c>
      <c r="AG15" s="60">
        <f>IF( AND((ISNA(VLOOKUP(AJ15,E:E,1,FALSE))),(ISNA(VLOOKUP(AJ15,N:N,1,FALSE))),(ISNA(VLOOKUP(AJ15,Z:Z,1,FALSE)))),"",LEFT(AL15,3))</f>
        <v/>
      </c>
      <c r="AH15" s="67" t="inlineStr">
        <is>
          <t>撤店</t>
        </is>
      </c>
      <c r="AI15" s="68" t="n"/>
      <c r="AJ15" s="67" t="inlineStr">
        <is>
          <t>E182</t>
        </is>
      </c>
      <c r="AK15" s="67" t="inlineStr">
        <is>
          <t>北市和平店</t>
        </is>
      </c>
      <c r="AL15" s="67" t="inlineStr">
        <is>
          <t>台北市中正區延平南路210號</t>
        </is>
      </c>
      <c r="AM15" s="63" t="n">
        <v>44678.59027777778</v>
      </c>
      <c r="AN15" s="63" t="n">
        <v>44697.625</v>
      </c>
    </row>
    <row r="16" ht="15.6" customHeight="1" s="140">
      <c r="A16" s="58" t="inlineStr">
        <is>
          <t>台南市</t>
        </is>
      </c>
      <c r="B16" s="59">
        <f>COUNTIF(G:G,A16)+COUNTIF(P:P,A16)+COUNTIF(W:W,A16)-COUNTIF(AG:AG,A16)</f>
        <v/>
      </c>
      <c r="D16" s="60" t="n">
        <v>14</v>
      </c>
      <c r="E16" s="61" t="inlineStr">
        <is>
          <t>F190</t>
        </is>
      </c>
      <c r="F16" s="62" t="inlineStr">
        <is>
          <t>苗栗國華店</t>
        </is>
      </c>
      <c r="G16" s="62" t="inlineStr">
        <is>
          <t>苗栗縣</t>
        </is>
      </c>
      <c r="H16" s="62" t="inlineStr">
        <is>
          <t>苗栗市</t>
        </is>
      </c>
      <c r="I16" s="61" t="n">
        <v>2</v>
      </c>
      <c r="J16" s="63" t="n">
        <v>44427.39583333334</v>
      </c>
      <c r="K16" s="63" t="n">
        <v>44607.4375</v>
      </c>
      <c r="M16" s="60" t="n">
        <v>14</v>
      </c>
      <c r="N16" s="64" t="n"/>
      <c r="O16" s="64" t="inlineStr">
        <is>
          <t>車麗屋新竹中華店</t>
        </is>
      </c>
      <c r="P16" s="64" t="inlineStr">
        <is>
          <t>新竹市</t>
        </is>
      </c>
      <c r="Q16" s="64" t="inlineStr">
        <is>
          <t>東區</t>
        </is>
      </c>
      <c r="R16" s="65" t="n">
        <v>1</v>
      </c>
      <c r="S16" s="66" t="n">
        <v>44516.45833333334</v>
      </c>
      <c r="T16" s="57" t="inlineStr">
        <is>
          <t>萊到店</t>
        </is>
      </c>
      <c r="V16" s="60" t="n">
        <v>14</v>
      </c>
      <c r="W16" s="60">
        <f>LEFT(AB16,3)</f>
        <v/>
      </c>
      <c r="X16" s="67" t="inlineStr">
        <is>
          <t>新開</t>
        </is>
      </c>
      <c r="Y16" s="67" t="n">
        <v>2</v>
      </c>
      <c r="Z16" s="67" t="n">
        <v>4892</v>
      </c>
      <c r="AA16" s="67" t="inlineStr">
        <is>
          <t>基隆武林店</t>
        </is>
      </c>
      <c r="AB16" s="67" t="inlineStr">
        <is>
          <t>基隆市安樂區武嶺街302、304、306號</t>
        </is>
      </c>
      <c r="AC16" s="63" t="n">
        <v>44648.71597222222</v>
      </c>
      <c r="AD16" s="63" t="n">
        <v>44678.45833333334</v>
      </c>
      <c r="AF16" s="60" t="n">
        <v>14</v>
      </c>
      <c r="AG16" s="60">
        <f>IF( AND((ISNA(VLOOKUP(AJ16,E:E,1,FALSE))),(ISNA(VLOOKUP(AJ16,N:N,1,FALSE))),(ISNA(VLOOKUP(AJ16,Z:Z,1,FALSE)))),"",LEFT(AL16,3))</f>
        <v/>
      </c>
      <c r="AH16" s="67" t="inlineStr">
        <is>
          <t>撤店</t>
        </is>
      </c>
      <c r="AI16" s="68" t="n"/>
      <c r="AJ16" s="67" t="n">
        <v>3914</v>
      </c>
      <c r="AK16" s="67" t="inlineStr">
        <is>
          <t>淡水帆船店</t>
        </is>
      </c>
      <c r="AL16" s="67" t="inlineStr">
        <is>
          <t>新北市淡水區觀海路91號(藝術大街區W1F22)</t>
        </is>
      </c>
      <c r="AM16" s="63" t="n">
        <v>44678.58472222222</v>
      </c>
      <c r="AN16" s="63" t="n">
        <v>44698.45833333334</v>
      </c>
    </row>
    <row r="17" ht="15.6" customHeight="1" s="140">
      <c r="A17" s="58" t="inlineStr">
        <is>
          <t>高雄市</t>
        </is>
      </c>
      <c r="B17" s="59">
        <f>COUNTIF(G:G,A17)+COUNTIF(P:P,A17)+COUNTIF(W:W,A17)-COUNTIF(AG:AG,A17)</f>
        <v/>
      </c>
      <c r="D17" s="60" t="n">
        <v>15</v>
      </c>
      <c r="E17" s="61" t="inlineStr">
        <is>
          <t>H646</t>
        </is>
      </c>
      <c r="F17" s="62" t="inlineStr">
        <is>
          <t>台中太平店</t>
        </is>
      </c>
      <c r="G17" s="62" t="inlineStr">
        <is>
          <t>台中市</t>
        </is>
      </c>
      <c r="H17" s="62" t="inlineStr">
        <is>
          <t>北區</t>
        </is>
      </c>
      <c r="I17" s="61" t="n">
        <v>2</v>
      </c>
      <c r="J17" s="63" t="n">
        <v>44425.375</v>
      </c>
      <c r="K17" s="63" t="n">
        <v>44606.4375</v>
      </c>
      <c r="M17" s="60" t="n">
        <v>15</v>
      </c>
      <c r="N17" s="64" t="n"/>
      <c r="O17" s="64" t="inlineStr">
        <is>
          <t>田倉復興店</t>
        </is>
      </c>
      <c r="P17" s="64" t="inlineStr">
        <is>
          <t>桃園市</t>
        </is>
      </c>
      <c r="Q17" s="64" t="inlineStr">
        <is>
          <t>龜山區</t>
        </is>
      </c>
      <c r="R17" s="65" t="n">
        <v>1</v>
      </c>
      <c r="S17" s="66" t="n">
        <v>44539.45833333334</v>
      </c>
      <c r="T17" s="57" t="inlineStr">
        <is>
          <t>萊到店</t>
        </is>
      </c>
      <c r="V17" s="60" t="n">
        <v>15</v>
      </c>
      <c r="W17" s="60">
        <f>LEFT(AB17,3)</f>
        <v/>
      </c>
      <c r="X17" s="67" t="inlineStr">
        <is>
          <t>新開</t>
        </is>
      </c>
      <c r="Y17" s="67" t="n">
        <v>2</v>
      </c>
      <c r="Z17" s="67" t="n">
        <v>4870</v>
      </c>
      <c r="AA17" s="67" t="inlineStr">
        <is>
          <t>中山四通店</t>
        </is>
      </c>
      <c r="AB17" s="67" t="inlineStr">
        <is>
          <t>台北市中山區長安東路一段53巷1之6號</t>
        </is>
      </c>
      <c r="AC17" s="63" t="n">
        <v>44664.6625</v>
      </c>
      <c r="AD17" s="63" t="n">
        <v>44685.45833333334</v>
      </c>
      <c r="AF17" s="60" t="n">
        <v>15</v>
      </c>
      <c r="AG17" s="60">
        <f>IF( AND((ISNA(VLOOKUP(AJ17,E:E,1,FALSE))),(ISNA(VLOOKUP(AJ17,N:N,1,FALSE))),(ISNA(VLOOKUP(AJ17,Z:Z,1,FALSE)))),"",LEFT(AL17,3))</f>
        <v/>
      </c>
      <c r="AH17" s="67" t="inlineStr">
        <is>
          <t>撤店</t>
        </is>
      </c>
      <c r="AI17" s="68" t="n"/>
      <c r="AJ17" s="67" t="n">
        <v>2559</v>
      </c>
      <c r="AK17" s="67" t="inlineStr">
        <is>
          <t>桃縣桃楊店</t>
        </is>
      </c>
      <c r="AL17" s="67" t="inlineStr">
        <is>
          <t>桃園市楊梅區環南路6號</t>
        </is>
      </c>
      <c r="AM17" s="63" t="n">
        <v>44672.61666666667</v>
      </c>
      <c r="AN17" s="63" t="n">
        <v>44698.625</v>
      </c>
    </row>
    <row r="18" ht="15.6" customHeight="1" s="140">
      <c r="A18" s="58" t="inlineStr">
        <is>
          <t>屏東縣</t>
        </is>
      </c>
      <c r="B18" s="59">
        <f>COUNTIF(G:G,A18)+COUNTIF(P:P,A18)+COUNTIF(W:W,A18)-COUNTIF(AG:AG,A18)</f>
        <v/>
      </c>
      <c r="D18" s="60" t="n">
        <v>16</v>
      </c>
      <c r="E18" s="61" t="n">
        <v>4121</v>
      </c>
      <c r="F18" s="62" t="inlineStr">
        <is>
          <t>高市正民店</t>
        </is>
      </c>
      <c r="G18" s="62" t="inlineStr">
        <is>
          <t>高雄市</t>
        </is>
      </c>
      <c r="H18" s="62" t="inlineStr">
        <is>
          <t>苓雅區</t>
        </is>
      </c>
      <c r="I18" s="61" t="n">
        <v>2</v>
      </c>
      <c r="J18" s="63" t="n">
        <v>44424.375</v>
      </c>
      <c r="K18" s="63" t="n">
        <v>44616.41666666666</v>
      </c>
      <c r="M18" s="60" t="n">
        <v>16</v>
      </c>
      <c r="N18" s="64" t="n"/>
      <c r="O18" s="64" t="inlineStr">
        <is>
          <t>蘆竹金鈴店</t>
        </is>
      </c>
      <c r="P18" s="64" t="inlineStr">
        <is>
          <t>桃園市</t>
        </is>
      </c>
      <c r="Q18" s="64" t="inlineStr">
        <is>
          <t>蘆竹區</t>
        </is>
      </c>
      <c r="R18" s="65" t="n">
        <v>1</v>
      </c>
      <c r="S18" s="66" t="n">
        <v>44540.45833333334</v>
      </c>
      <c r="T18" s="57" t="inlineStr">
        <is>
          <t>萊到店</t>
        </is>
      </c>
      <c r="V18" s="60" t="n">
        <v>16</v>
      </c>
      <c r="W18" s="60">
        <f>LEFT(AB18,3)</f>
        <v/>
      </c>
      <c r="X18" s="67" t="inlineStr">
        <is>
          <t>新開</t>
        </is>
      </c>
      <c r="Y18" s="67" t="n">
        <v>2</v>
      </c>
      <c r="Z18" s="67" t="n">
        <v>4998</v>
      </c>
      <c r="AA18" s="67" t="inlineStr">
        <is>
          <t>中壢國瑞店</t>
        </is>
      </c>
      <c r="AB18" s="67" t="inlineStr">
        <is>
          <t>桃園市中壢區定寧路73號</t>
        </is>
      </c>
      <c r="AC18" s="63" t="n">
        <v>44659.43055555555</v>
      </c>
      <c r="AD18" s="63" t="n">
        <v>44686.45833333334</v>
      </c>
      <c r="AF18" s="60" t="n">
        <v>16</v>
      </c>
      <c r="AG18" s="60">
        <f>IF( AND((ISNA(VLOOKUP(AJ18,E:E,1,FALSE))),(ISNA(VLOOKUP(AJ18,N:N,1,FALSE))),(ISNA(VLOOKUP(AJ18,Z:Z,1,FALSE)))),"",LEFT(AL18,3))</f>
        <v/>
      </c>
      <c r="AH18" s="67" t="inlineStr">
        <is>
          <t>撤店</t>
        </is>
      </c>
      <c r="AI18" s="68" t="n"/>
      <c r="AJ18" s="67" t="n">
        <v>4007</v>
      </c>
      <c r="AK18" s="67" t="inlineStr">
        <is>
          <t>龜山長庚店</t>
        </is>
      </c>
      <c r="AL18" s="67" t="inlineStr">
        <is>
          <t>桃園市龜山區復興街5號</t>
        </is>
      </c>
      <c r="AM18" s="63" t="n">
        <v>44687.51041666666</v>
      </c>
      <c r="AN18" s="63" t="n">
        <v>44700.45833333334</v>
      </c>
    </row>
    <row r="19" ht="15.6" customHeight="1" s="140">
      <c r="A19" s="58" t="inlineStr">
        <is>
          <t>澎湖縣</t>
        </is>
      </c>
      <c r="B19" s="59">
        <f>COUNTIF(G:G,A19)+COUNTIF(P:P,A19)+COUNTIF(W:W,A19)-COUNTIF(AG:AG,A19)</f>
        <v/>
      </c>
      <c r="D19" s="60" t="n">
        <v>17</v>
      </c>
      <c r="E19" s="61" t="n">
        <v>4076</v>
      </c>
      <c r="F19" s="62" t="inlineStr">
        <is>
          <t>嘉義國興店</t>
        </is>
      </c>
      <c r="G19" s="62" t="inlineStr">
        <is>
          <t>嘉義市</t>
        </is>
      </c>
      <c r="H19" s="62" t="inlineStr">
        <is>
          <t>東區</t>
        </is>
      </c>
      <c r="I19" s="61" t="n">
        <v>2</v>
      </c>
      <c r="J19" s="63" t="n">
        <v>44425.375</v>
      </c>
      <c r="K19" s="63" t="n">
        <v>44606.45833333334</v>
      </c>
      <c r="M19" s="60" t="n">
        <v>17</v>
      </c>
      <c r="N19" s="64" t="n"/>
      <c r="O19" s="64" t="inlineStr">
        <is>
          <t>田倉文興店</t>
        </is>
      </c>
      <c r="P19" s="64" t="inlineStr">
        <is>
          <t>桃園市</t>
        </is>
      </c>
      <c r="Q19" s="64" t="inlineStr">
        <is>
          <t>龜山區</t>
        </is>
      </c>
      <c r="R19" s="65" t="n">
        <v>1</v>
      </c>
      <c r="S19" s="66" t="n">
        <v>44554.45833333334</v>
      </c>
      <c r="T19" s="57" t="inlineStr">
        <is>
          <t>萊到店</t>
        </is>
      </c>
      <c r="V19" s="60" t="n">
        <v>17</v>
      </c>
      <c r="W19" s="60">
        <f>LEFT(AB19,3)</f>
        <v/>
      </c>
      <c r="X19" s="67" t="inlineStr">
        <is>
          <t>新開</t>
        </is>
      </c>
      <c r="Y19" s="67" t="n">
        <v>2</v>
      </c>
      <c r="Z19" s="67" t="n">
        <v>5013</v>
      </c>
      <c r="AA19" s="67" t="inlineStr">
        <is>
          <t>大林堅實店</t>
        </is>
      </c>
      <c r="AB19" s="67" t="inlineStr">
        <is>
          <t>嘉義縣大林鎮崎頂1號</t>
        </is>
      </c>
      <c r="AC19" s="63" t="n">
        <v>44684.51319444444</v>
      </c>
      <c r="AD19" s="63" t="n">
        <v>44692.625</v>
      </c>
      <c r="AF19" s="60" t="n">
        <v>17</v>
      </c>
      <c r="AG19" s="60">
        <f>IF( AND((ISNA(VLOOKUP(AJ19,E:E,1,FALSE))),(ISNA(VLOOKUP(AJ19,N:N,1,FALSE))),(ISNA(VLOOKUP(AJ19,Z:Z,1,FALSE)))),"",LEFT(AL19,3))</f>
        <v/>
      </c>
      <c r="AH19" s="67" t="inlineStr">
        <is>
          <t>撤店</t>
        </is>
      </c>
      <c r="AI19" s="68" t="n"/>
      <c r="AJ19" s="67" t="n">
        <v>2793</v>
      </c>
      <c r="AK19" s="67" t="inlineStr">
        <is>
          <t>北市安皓店</t>
        </is>
      </c>
      <c r="AL19" s="67" t="inlineStr">
        <is>
          <t>台北市大安區忠孝東路4段181巷8號</t>
        </is>
      </c>
      <c r="AM19" s="63" t="n">
        <v>44676.39305555556</v>
      </c>
      <c r="AN19" s="63" t="n">
        <v>44705.625</v>
      </c>
    </row>
    <row r="20" ht="15.6" customHeight="1" s="140">
      <c r="A20" s="58" t="inlineStr">
        <is>
          <t>連江縣</t>
        </is>
      </c>
      <c r="B20" s="59">
        <f>COUNTIF(G:G,A20)+COUNTIF(P:P,A20)+COUNTIF(W:W,A20)-COUNTIF(AG:AG,A20)</f>
        <v/>
      </c>
      <c r="D20" s="60" t="n">
        <v>18</v>
      </c>
      <c r="E20" s="61" t="n">
        <v>2076</v>
      </c>
      <c r="F20" s="62" t="inlineStr">
        <is>
          <t>屏市迪化店</t>
        </is>
      </c>
      <c r="G20" s="62" t="inlineStr">
        <is>
          <t>屏東縣</t>
        </is>
      </c>
      <c r="H20" s="62" t="inlineStr">
        <is>
          <t>屏東市</t>
        </is>
      </c>
      <c r="I20" s="61" t="n">
        <v>2</v>
      </c>
      <c r="J20" s="63" t="n">
        <v>44426.375</v>
      </c>
      <c r="K20" s="63" t="n">
        <v>44617.45833333334</v>
      </c>
      <c r="M20" s="60" t="n">
        <v>18</v>
      </c>
      <c r="N20" s="64" t="n"/>
      <c r="O20" s="64" t="inlineStr">
        <is>
          <t>車麗屋台中朝馬店</t>
        </is>
      </c>
      <c r="P20" s="64" t="inlineStr">
        <is>
          <t>台中市</t>
        </is>
      </c>
      <c r="Q20" s="64" t="inlineStr">
        <is>
          <t>西屯區</t>
        </is>
      </c>
      <c r="R20" s="65" t="n">
        <v>1</v>
      </c>
      <c r="S20" s="66" t="n">
        <v>44503.625</v>
      </c>
      <c r="T20" s="57" t="inlineStr">
        <is>
          <t>萊到店</t>
        </is>
      </c>
      <c r="V20" s="60" t="n">
        <v>18</v>
      </c>
      <c r="W20" s="60">
        <f>LEFT(AB20,3)</f>
        <v/>
      </c>
      <c r="X20" s="67" t="inlineStr">
        <is>
          <t>新開</t>
        </is>
      </c>
      <c r="Y20" s="67" t="n">
        <v>2</v>
      </c>
      <c r="Z20" s="67" t="n">
        <v>4912</v>
      </c>
      <c r="AA20" s="67" t="inlineStr">
        <is>
          <t>新埤新華店</t>
        </is>
      </c>
      <c r="AB20" s="67" t="inlineStr">
        <is>
          <t>屏東縣新埤鄉新華路190號,中正路13,13-1,13-2,13-3號</t>
        </is>
      </c>
      <c r="AC20" s="63" t="n">
        <v>44669.57638888889</v>
      </c>
      <c r="AD20" s="63" t="n">
        <v>44697.625</v>
      </c>
      <c r="AF20" s="60" t="n">
        <v>18</v>
      </c>
      <c r="AG20" s="60">
        <f>IF( AND((ISNA(VLOOKUP(AJ20,E:E,1,FALSE))),(ISNA(VLOOKUP(AJ20,N:N,1,FALSE))),(ISNA(VLOOKUP(AJ20,Z:Z,1,FALSE)))),"",LEFT(AL20,3))</f>
        <v/>
      </c>
      <c r="AH20" s="67" t="inlineStr">
        <is>
          <t>撤店</t>
        </is>
      </c>
      <c r="AI20" s="68" t="n"/>
      <c r="AJ20" s="67" t="n">
        <v>4141</v>
      </c>
      <c r="AK20" s="67" t="inlineStr">
        <is>
          <t>桃市祥儀店</t>
        </is>
      </c>
      <c r="AL20" s="67" t="inlineStr">
        <is>
          <t>桃園市桃園區桃鶯路457、459號</t>
        </is>
      </c>
      <c r="AM20" s="63" t="n">
        <v>44692.40694444445</v>
      </c>
      <c r="AN20" s="63" t="n">
        <v>44707.45833333334</v>
      </c>
    </row>
    <row r="21" ht="15.6" customHeight="1" s="140">
      <c r="A21" s="58" t="inlineStr">
        <is>
          <t>金門縣</t>
        </is>
      </c>
      <c r="B21" s="59">
        <f>COUNTIF(G:G,A21)+COUNTIF(P:P,A21)+COUNTIF(W:W,A21)-COUNTIF(AG:AG,A21)</f>
        <v/>
      </c>
      <c r="D21" s="60" t="n">
        <v>19</v>
      </c>
      <c r="E21" s="61" t="n">
        <v>4872</v>
      </c>
      <c r="F21" s="62" t="inlineStr">
        <is>
          <t>關廟鳳梨店</t>
        </is>
      </c>
      <c r="G21" s="62" t="inlineStr">
        <is>
          <t>台南市</t>
        </is>
      </c>
      <c r="H21" s="62" t="inlineStr">
        <is>
          <t>關廟區</t>
        </is>
      </c>
      <c r="I21" s="61" t="n">
        <v>2</v>
      </c>
      <c r="J21" s="63" t="n">
        <v>44427.375</v>
      </c>
      <c r="K21" s="63" t="n">
        <v>44613.60416666666</v>
      </c>
      <c r="M21" s="60" t="n">
        <v>19</v>
      </c>
      <c r="N21" s="64" t="n"/>
      <c r="O21" s="64" t="inlineStr">
        <is>
          <t>車麗屋彰化員林店</t>
        </is>
      </c>
      <c r="P21" s="64" t="inlineStr">
        <is>
          <t>彰化縣</t>
        </is>
      </c>
      <c r="Q21" s="64" t="inlineStr">
        <is>
          <t>員林鎮</t>
        </is>
      </c>
      <c r="R21" s="65" t="n">
        <v>1</v>
      </c>
      <c r="S21" s="66" t="n">
        <v>44504.45833333334</v>
      </c>
      <c r="T21" s="57" t="inlineStr">
        <is>
          <t>萊到店</t>
        </is>
      </c>
      <c r="V21" s="60" t="n">
        <v>19</v>
      </c>
      <c r="W21" s="60">
        <f>LEFT(AB21,3)</f>
        <v/>
      </c>
      <c r="X21" s="67" t="inlineStr">
        <is>
          <t>新開</t>
        </is>
      </c>
      <c r="Y21" s="67" t="n">
        <v>2</v>
      </c>
      <c r="Z21" s="67" t="n">
        <v>4967</v>
      </c>
      <c r="AA21" s="67" t="inlineStr">
        <is>
          <t>楊梅環南店</t>
        </is>
      </c>
      <c r="AB21" s="67" t="inlineStr">
        <is>
          <t>桃園市楊梅區環南路58-1、60-1、62-1號</t>
        </is>
      </c>
      <c r="AC21" s="63" t="n">
        <v>44680.40972222222</v>
      </c>
      <c r="AD21" s="63" t="n">
        <v>44698.45833333334</v>
      </c>
      <c r="AF21" s="60" t="n">
        <v>19</v>
      </c>
      <c r="AG21" s="60">
        <f>IF( AND((ISNA(VLOOKUP(AJ21,E:E,1,FALSE))),(ISNA(VLOOKUP(AJ21,N:N,1,FALSE))),(ISNA(VLOOKUP(AJ21,Z:Z,1,FALSE)))),"",LEFT(AL21,3))</f>
        <v/>
      </c>
      <c r="AH21" s="67" t="inlineStr">
        <is>
          <t>撤店</t>
        </is>
      </c>
      <c r="AI21" s="68" t="n"/>
      <c r="AJ21" s="67" t="n">
        <v>4251</v>
      </c>
      <c r="AK21" s="67" t="inlineStr">
        <is>
          <t>基隆東岸店</t>
        </is>
      </c>
      <c r="AL21" s="67" t="inlineStr">
        <is>
          <t>基隆市仁愛區愛三路130號</t>
        </is>
      </c>
      <c r="AM21" s="63" t="n">
        <v>44698.37638888889</v>
      </c>
      <c r="AN21" s="63" t="n">
        <v>44714.41666666666</v>
      </c>
    </row>
    <row r="22" ht="15.6" customHeight="1" s="140">
      <c r="A22" s="58" t="inlineStr">
        <is>
          <t>宜蘭縣</t>
        </is>
      </c>
      <c r="B22" s="59">
        <f>COUNTIF(G:G,A22)+COUNTIF(P:P,A22)+COUNTIF(W:W,A22)-COUNTIF(AG:AG,A22)</f>
        <v/>
      </c>
      <c r="D22" s="60" t="n">
        <v>20</v>
      </c>
      <c r="E22" s="61" t="n">
        <v>4812</v>
      </c>
      <c r="F22" s="62" t="inlineStr">
        <is>
          <t>萬華內江店</t>
        </is>
      </c>
      <c r="G22" s="62" t="inlineStr">
        <is>
          <t>台北市</t>
        </is>
      </c>
      <c r="H22" s="62" t="inlineStr">
        <is>
          <t>萬華區</t>
        </is>
      </c>
      <c r="I22" s="61" t="n">
        <v>2</v>
      </c>
      <c r="J22" s="63" t="n">
        <v>44431.39583333334</v>
      </c>
      <c r="K22" s="63" t="n">
        <v>44578.625</v>
      </c>
      <c r="M22" s="60" t="n">
        <v>20</v>
      </c>
      <c r="N22" s="64" t="n"/>
      <c r="O22" s="64" t="inlineStr">
        <is>
          <t>車麗屋彰化金馬店</t>
        </is>
      </c>
      <c r="P22" s="64" t="inlineStr">
        <is>
          <t>彰化縣</t>
        </is>
      </c>
      <c r="Q22" s="64" t="inlineStr">
        <is>
          <t>彰化市</t>
        </is>
      </c>
      <c r="R22" s="65" t="n">
        <v>1</v>
      </c>
      <c r="S22" s="66" t="n">
        <v>44504.45833333334</v>
      </c>
      <c r="T22" s="57" t="inlineStr">
        <is>
          <t>萊到店</t>
        </is>
      </c>
      <c r="V22" s="60" t="n">
        <v>20</v>
      </c>
      <c r="W22" s="60">
        <f>LEFT(AB22,3)</f>
        <v/>
      </c>
      <c r="X22" s="67" t="inlineStr">
        <is>
          <t>新開</t>
        </is>
      </c>
      <c r="Y22" s="67" t="n">
        <v>2</v>
      </c>
      <c r="Z22" s="67" t="n">
        <v>4968</v>
      </c>
      <c r="AA22" s="67" t="inlineStr">
        <is>
          <t>三重太璞宮</t>
        </is>
      </c>
      <c r="AB22" s="67" t="inlineStr">
        <is>
          <t>新北市三重區中正北路430號及430之1號</t>
        </is>
      </c>
      <c r="AC22" s="63" t="n">
        <v>44676.57916666667</v>
      </c>
      <c r="AD22" s="63" t="n">
        <v>44700.45833333334</v>
      </c>
      <c r="AF22" s="60" t="n">
        <v>20</v>
      </c>
      <c r="AG22" s="60">
        <f>IF( AND((ISNA(VLOOKUP(AJ22,E:E,1,FALSE))),(ISNA(VLOOKUP(AJ22,N:N,1,FALSE))),(ISNA(VLOOKUP(AJ22,Z:Z,1,FALSE)))),"",LEFT(AL22,3))</f>
        <v/>
      </c>
      <c r="AH22" s="67" t="inlineStr">
        <is>
          <t>撤店</t>
        </is>
      </c>
      <c r="AI22" s="68" t="n"/>
      <c r="AJ22" s="67" t="n">
        <v>4873</v>
      </c>
      <c r="AK22" s="67" t="inlineStr">
        <is>
          <t>新竹一品店</t>
        </is>
      </c>
      <c r="AL22" s="67" t="inlineStr">
        <is>
          <t>新竹市東區忠孝路279之9號壹樓</t>
        </is>
      </c>
      <c r="AM22" s="63" t="n">
        <v>44699.65</v>
      </c>
      <c r="AN22" s="63" t="n">
        <v>44714.625</v>
      </c>
    </row>
    <row r="23" ht="15.6" customHeight="1" s="140">
      <c r="A23" s="71" t="inlineStr">
        <is>
          <t>花蓮縣</t>
        </is>
      </c>
      <c r="B23" s="59">
        <f>COUNTIF(G:G,A23)+COUNTIF(P:P,A23)+COUNTIF(W:W,A23)-COUNTIF(AG:AG,A23)</f>
        <v/>
      </c>
      <c r="D23" s="60" t="n">
        <v>21</v>
      </c>
      <c r="E23" s="61" t="n">
        <v>4697</v>
      </c>
      <c r="F23" s="62" t="inlineStr">
        <is>
          <t>永和光民店</t>
        </is>
      </c>
      <c r="G23" s="62" t="inlineStr">
        <is>
          <t>新北市</t>
        </is>
      </c>
      <c r="H23" s="62" t="inlineStr">
        <is>
          <t>永和區</t>
        </is>
      </c>
      <c r="I23" s="61" t="n">
        <v>2</v>
      </c>
      <c r="J23" s="63" t="n">
        <v>44432.39583333334</v>
      </c>
      <c r="K23" s="63" t="n">
        <v>44615.4375</v>
      </c>
      <c r="M23" s="60" t="n">
        <v>21</v>
      </c>
      <c r="N23" s="64" t="n"/>
      <c r="O23" s="64" t="inlineStr">
        <is>
          <t>有省錢南陽店</t>
        </is>
      </c>
      <c r="P23" s="64" t="inlineStr">
        <is>
          <t>南投縣</t>
        </is>
      </c>
      <c r="Q23" s="64" t="inlineStr">
        <is>
          <t>南投市</t>
        </is>
      </c>
      <c r="R23" s="65" t="n">
        <v>1</v>
      </c>
      <c r="S23" s="66" t="n">
        <v>44508.625</v>
      </c>
      <c r="T23" s="57" t="inlineStr">
        <is>
          <t>萊到店</t>
        </is>
      </c>
      <c r="V23" s="60" t="n">
        <v>21</v>
      </c>
      <c r="W23" s="60">
        <f>LEFT(AB23,3)</f>
        <v/>
      </c>
      <c r="X23" s="67" t="inlineStr">
        <is>
          <t>新開</t>
        </is>
      </c>
      <c r="Y23" s="67" t="n">
        <v>2</v>
      </c>
      <c r="Z23" s="67" t="n">
        <v>4917</v>
      </c>
      <c r="AA23" s="67" t="inlineStr">
        <is>
          <t>板橋翠華店</t>
        </is>
      </c>
      <c r="AB23" s="67" t="inlineStr">
        <is>
          <t>新北市板橋區翠華街6巷1號1樓</t>
        </is>
      </c>
      <c r="AC23" s="63" t="n">
        <v>44693.45208333333</v>
      </c>
      <c r="AD23" s="63" t="n">
        <v>44707.45833333334</v>
      </c>
      <c r="AF23" s="60" t="n">
        <v>21</v>
      </c>
      <c r="AG23" s="60">
        <f>IF( AND((ISNA(VLOOKUP(AJ23,E:E,1,FALSE))),(ISNA(VLOOKUP(AJ23,N:N,1,FALSE))),(ISNA(VLOOKUP(AJ23,Z:Z,1,FALSE)))),"",LEFT(AL23,3))</f>
        <v/>
      </c>
      <c r="AH23" s="67" t="inlineStr">
        <is>
          <t>撤店</t>
        </is>
      </c>
      <c r="AI23" s="68" t="n"/>
      <c r="AJ23" s="67" t="n">
        <v>4839</v>
      </c>
      <c r="AK23" s="67" t="inlineStr">
        <is>
          <t>員林靜修店</t>
        </is>
      </c>
      <c r="AL23" s="67" t="inlineStr">
        <is>
          <t>彰化縣員林市中山路二段87號一樓</t>
        </is>
      </c>
      <c r="AM23" s="63" t="n">
        <v>44704.61180555556</v>
      </c>
      <c r="AN23" s="63" t="n">
        <v>44719.625</v>
      </c>
    </row>
    <row r="24" ht="15.6" customHeight="1" s="140">
      <c r="A24" s="71" t="inlineStr">
        <is>
          <t>台東縣</t>
        </is>
      </c>
      <c r="B24" s="59">
        <f>COUNTIF(G:G,A24)+COUNTIF(P:P,A24)+COUNTIF(W:W,A24)-COUNTIF(AG:AG,A24)</f>
        <v/>
      </c>
      <c r="D24" s="60" t="n">
        <v>22</v>
      </c>
      <c r="E24" s="61" t="n">
        <v>4573</v>
      </c>
      <c r="F24" s="62" t="inlineStr">
        <is>
          <t>中和浪漫店</t>
        </is>
      </c>
      <c r="G24" s="62" t="inlineStr">
        <is>
          <t>新北市</t>
        </is>
      </c>
      <c r="H24" s="62" t="inlineStr">
        <is>
          <t>中和區</t>
        </is>
      </c>
      <c r="I24" s="61" t="n">
        <v>2</v>
      </c>
      <c r="J24" s="63" t="n">
        <v>44432.5625</v>
      </c>
      <c r="K24" s="63" t="n">
        <v>44610.41666666666</v>
      </c>
      <c r="M24" s="60" t="n">
        <v>22</v>
      </c>
      <c r="N24" s="64" t="n"/>
      <c r="O24" s="64" t="inlineStr">
        <is>
          <t>中聯后里店</t>
        </is>
      </c>
      <c r="P24" s="64" t="inlineStr">
        <is>
          <t>台中市</t>
        </is>
      </c>
      <c r="Q24" s="64" t="inlineStr">
        <is>
          <t>后里區</t>
        </is>
      </c>
      <c r="R24" s="65" t="n">
        <v>1</v>
      </c>
      <c r="S24" s="66" t="n">
        <v>44518.45833333334</v>
      </c>
      <c r="T24" s="57" t="inlineStr">
        <is>
          <t>萊到店</t>
        </is>
      </c>
      <c r="V24" s="60" t="n">
        <v>22</v>
      </c>
      <c r="W24" s="60">
        <f>LEFT(AB24,3)</f>
        <v/>
      </c>
      <c r="X24" s="67" t="inlineStr">
        <is>
          <t>新開</t>
        </is>
      </c>
      <c r="Y24" s="67" t="n">
        <v>2</v>
      </c>
      <c r="Z24" s="67" t="n">
        <v>4668</v>
      </c>
      <c r="AA24" s="67" t="inlineStr">
        <is>
          <t>松山京東店</t>
        </is>
      </c>
      <c r="AB24" s="67" t="inlineStr">
        <is>
          <t>台北市松山區南京東路五段123巷33號</t>
        </is>
      </c>
      <c r="AC24" s="63" t="n">
        <v>44698.46111111111</v>
      </c>
      <c r="AD24" s="63" t="n">
        <v>44711.45833333334</v>
      </c>
      <c r="AF24" s="60" t="n">
        <v>22</v>
      </c>
      <c r="AG24" s="60">
        <f>IF( AND((ISNA(VLOOKUP(AJ24,E:E,1,FALSE))),(ISNA(VLOOKUP(AJ24,N:N,1,FALSE))),(ISNA(VLOOKUP(AJ24,Z:Z,1,FALSE)))),"",LEFT(AL24,3))</f>
        <v/>
      </c>
      <c r="AH24" s="67" t="inlineStr">
        <is>
          <t>撤店</t>
        </is>
      </c>
      <c r="AI24" s="68" t="n">
        <v>1</v>
      </c>
      <c r="AJ24" s="67" t="inlineStr">
        <is>
          <t>TT05</t>
        </is>
      </c>
      <c r="AK24" s="67" t="inlineStr">
        <is>
          <t>員林靜修訓練教室</t>
        </is>
      </c>
      <c r="AL24" s="67" t="inlineStr">
        <is>
          <t>彰化縣員林市中山路二段87號二樓</t>
        </is>
      </c>
      <c r="AM24" s="63" t="n">
        <v>44705.64097222222</v>
      </c>
      <c r="AN24" s="63" t="n">
        <v>44719.625</v>
      </c>
    </row>
    <row r="25" ht="15.6" customHeight="1" s="140">
      <c r="D25" s="60" t="n">
        <v>23</v>
      </c>
      <c r="E25" s="61" t="n">
        <v>4838</v>
      </c>
      <c r="F25" s="62" t="inlineStr">
        <is>
          <t>南港成福店</t>
        </is>
      </c>
      <c r="G25" s="62" t="inlineStr">
        <is>
          <t>台北市</t>
        </is>
      </c>
      <c r="H25" s="62" t="inlineStr">
        <is>
          <t>南港區</t>
        </is>
      </c>
      <c r="I25" s="61" t="n">
        <v>2</v>
      </c>
      <c r="J25" s="63" t="n">
        <v>44433.39583333334</v>
      </c>
      <c r="K25" s="63" t="n">
        <v>44613.41666666666</v>
      </c>
      <c r="M25" s="60" t="n">
        <v>23</v>
      </c>
      <c r="N25" s="64" t="n"/>
      <c r="O25" s="64" t="inlineStr">
        <is>
          <t>車麗屋台中崇德店</t>
        </is>
      </c>
      <c r="P25" s="64" t="inlineStr">
        <is>
          <t>台中市</t>
        </is>
      </c>
      <c r="Q25" s="64" t="inlineStr">
        <is>
          <t>北屯區</t>
        </is>
      </c>
      <c r="R25" s="65" t="n">
        <v>1</v>
      </c>
      <c r="S25" s="66" t="n">
        <v>44518.625</v>
      </c>
      <c r="T25" s="57" t="inlineStr">
        <is>
          <t>萊到店</t>
        </is>
      </c>
      <c r="V25" s="60" t="n">
        <v>23</v>
      </c>
      <c r="W25" s="60">
        <f>LEFT(AB25,3)</f>
        <v/>
      </c>
      <c r="X25" s="67" t="inlineStr">
        <is>
          <t>新開</t>
        </is>
      </c>
      <c r="Y25" s="67" t="n">
        <v>2</v>
      </c>
      <c r="Z25" s="67" t="n">
        <v>5016</v>
      </c>
      <c r="AA25" s="67" t="inlineStr">
        <is>
          <t>龜山樂善店</t>
        </is>
      </c>
      <c r="AB25" s="67" t="inlineStr">
        <is>
          <t>桃園市龜山區樂善二路181、183號</t>
        </is>
      </c>
      <c r="AC25" s="63" t="n">
        <v>44698.59513888889</v>
      </c>
      <c r="AD25" s="63" t="n">
        <v>44720.45833333334</v>
      </c>
      <c r="AF25" s="60" t="n">
        <v>23</v>
      </c>
      <c r="AG25" s="60">
        <f>IF( AND((ISNA(VLOOKUP(AJ25,E:E,1,FALSE))),(ISNA(VLOOKUP(AJ25,N:N,1,FALSE))),(ISNA(VLOOKUP(AJ25,Z:Z,1,FALSE)))),"",LEFT(AL25,3))</f>
        <v/>
      </c>
      <c r="AH25" s="67" t="inlineStr">
        <is>
          <t>撤店</t>
        </is>
      </c>
      <c r="AI25" s="68" t="n">
        <v>2</v>
      </c>
      <c r="AJ25" s="67" t="n">
        <v>4784</v>
      </c>
      <c r="AK25" s="67" t="inlineStr">
        <is>
          <t>三重五順店</t>
        </is>
      </c>
      <c r="AL25" s="67" t="inlineStr">
        <is>
          <t>新北市三重區仁義街192號及196號一樓部份、194號一樓全部</t>
        </is>
      </c>
      <c r="AM25" s="63" t="n">
        <v>44714.45138888889</v>
      </c>
      <c r="AN25" s="63" t="n">
        <v>44721.45833333334</v>
      </c>
    </row>
    <row r="26" ht="15.6" customHeight="1" s="140">
      <c r="A26" s="73" t="inlineStr">
        <is>
          <t>店數合計</t>
        </is>
      </c>
      <c r="B26" s="73">
        <f>SUM(B3:B25)</f>
        <v/>
      </c>
      <c r="D26" s="60" t="n">
        <v>24</v>
      </c>
      <c r="E26" s="61" t="n">
        <v>4663</v>
      </c>
      <c r="F26" s="62" t="inlineStr">
        <is>
          <t>汐止南興店</t>
        </is>
      </c>
      <c r="G26" s="62" t="inlineStr">
        <is>
          <t>新北市</t>
        </is>
      </c>
      <c r="H26" s="62" t="inlineStr">
        <is>
          <t>汐止區</t>
        </is>
      </c>
      <c r="I26" s="61" t="n">
        <v>2</v>
      </c>
      <c r="J26" s="63" t="n">
        <v>44433.5625</v>
      </c>
      <c r="K26" s="63" t="n">
        <v>44613.4375</v>
      </c>
      <c r="M26" s="60" t="n">
        <v>24</v>
      </c>
      <c r="N26" s="64" t="n"/>
      <c r="O26" s="64" t="inlineStr">
        <is>
          <t>好鄰居彰南店</t>
        </is>
      </c>
      <c r="P26" s="64" t="inlineStr">
        <is>
          <t>南投縣</t>
        </is>
      </c>
      <c r="Q26" s="64" t="inlineStr">
        <is>
          <t>南投市</t>
        </is>
      </c>
      <c r="R26" s="65" t="n">
        <v>1</v>
      </c>
      <c r="S26" s="66" t="n">
        <v>44524.41666666666</v>
      </c>
      <c r="T26" s="57" t="inlineStr">
        <is>
          <t>萊到店</t>
        </is>
      </c>
      <c r="V26" s="60" t="n">
        <v>24</v>
      </c>
      <c r="W26" s="60">
        <f>LEFT(AB26,3)</f>
        <v/>
      </c>
      <c r="X26" s="67" t="inlineStr">
        <is>
          <t>新開</t>
        </is>
      </c>
      <c r="Y26" s="67" t="n">
        <v>2</v>
      </c>
      <c r="Z26" s="67" t="n">
        <v>5010</v>
      </c>
      <c r="AA26" s="67" t="inlineStr">
        <is>
          <t>員山茄苳林</t>
        </is>
      </c>
      <c r="AB26" s="67" t="inlineStr">
        <is>
          <t>宜蘭縣員山鄉茄苳路76之6、76之7、76之8號</t>
        </is>
      </c>
      <c r="AC26" s="63" t="n">
        <v>44700.48333333333</v>
      </c>
      <c r="AD26" s="63" t="n">
        <v>44720.45833333334</v>
      </c>
      <c r="AF26" s="60" t="n">
        <v>24</v>
      </c>
      <c r="AG26" s="60">
        <f>IF( AND((ISNA(VLOOKUP(AJ26,E:E,1,FALSE))),(ISNA(VLOOKUP(AJ26,N:N,1,FALSE))),(ISNA(VLOOKUP(AJ26,Z:Z,1,FALSE)))),"",LEFT(AL26,3))</f>
        <v/>
      </c>
      <c r="AH26" s="67" t="inlineStr">
        <is>
          <t>撤店</t>
        </is>
      </c>
      <c r="AI26" s="68" t="n"/>
      <c r="AJ26" s="67" t="n">
        <v>2991</v>
      </c>
      <c r="AK26" s="67" t="inlineStr">
        <is>
          <t>桃縣桃益店</t>
        </is>
      </c>
      <c r="AL26" s="67" t="inlineStr">
        <is>
          <t>桃園市龍潭區中豐路529、531號</t>
        </is>
      </c>
      <c r="AM26" s="63" t="n">
        <v>44707.62569444445</v>
      </c>
      <c r="AN26" s="63" t="n">
        <v>44725.625</v>
      </c>
    </row>
    <row r="27" ht="15.6" customHeight="1" s="140">
      <c r="D27" s="60" t="n">
        <v>25</v>
      </c>
      <c r="E27" s="61" t="n">
        <v>2132</v>
      </c>
      <c r="F27" s="62" t="inlineStr">
        <is>
          <t>北市明湖店</t>
        </is>
      </c>
      <c r="G27" s="62" t="inlineStr">
        <is>
          <t>台北市</t>
        </is>
      </c>
      <c r="H27" s="62" t="inlineStr">
        <is>
          <t>內湖區</t>
        </is>
      </c>
      <c r="I27" s="61" t="n">
        <v>2</v>
      </c>
      <c r="J27" s="63" t="n">
        <v>44434.5625</v>
      </c>
      <c r="K27" s="63" t="n">
        <v>44578.4375</v>
      </c>
      <c r="M27" s="60" t="n">
        <v>25</v>
      </c>
      <c r="N27" s="64" t="n"/>
      <c r="O27" s="64" t="inlineStr">
        <is>
          <t>中聯彰化店</t>
        </is>
      </c>
      <c r="P27" s="64" t="inlineStr">
        <is>
          <t>彰化縣</t>
        </is>
      </c>
      <c r="Q27" s="64" t="inlineStr">
        <is>
          <t>彰化市</t>
        </is>
      </c>
      <c r="R27" s="65" t="n">
        <v>1</v>
      </c>
      <c r="S27" s="66" t="n">
        <v>44529.625</v>
      </c>
      <c r="T27" s="57" t="inlineStr">
        <is>
          <t>萊到店</t>
        </is>
      </c>
      <c r="V27" s="60" t="n">
        <v>25</v>
      </c>
      <c r="W27" s="60">
        <f>LEFT(AB27,3)</f>
        <v/>
      </c>
      <c r="X27" s="67" t="inlineStr">
        <is>
          <t>新開</t>
        </is>
      </c>
      <c r="Y27" s="67" t="n">
        <v>2</v>
      </c>
      <c r="Z27" s="67" t="n">
        <v>4790</v>
      </c>
      <c r="AA27" s="67" t="inlineStr">
        <is>
          <t>水里水信店</t>
        </is>
      </c>
      <c r="AB27" s="67" t="inlineStr">
        <is>
          <t>南投縣水里鄉水信路一段385號</t>
        </is>
      </c>
      <c r="AC27" s="63" t="n">
        <v>44705.45625</v>
      </c>
      <c r="AD27" s="63" t="n">
        <v>44720.625</v>
      </c>
      <c r="AF27" s="60" t="n">
        <v>25</v>
      </c>
      <c r="AG27" s="60">
        <f>IF( AND((ISNA(VLOOKUP(AJ27,E:E,1,FALSE))),(ISNA(VLOOKUP(AJ27,N:N,1,FALSE))),(ISNA(VLOOKUP(AJ27,Z:Z,1,FALSE)))),"",LEFT(AL27,3))</f>
        <v/>
      </c>
      <c r="AH27" s="67" t="inlineStr">
        <is>
          <t>撤店</t>
        </is>
      </c>
      <c r="AI27" s="68" t="n">
        <v>2</v>
      </c>
      <c r="AJ27" s="67" t="n">
        <v>3249</v>
      </c>
      <c r="AK27" s="67" t="inlineStr">
        <is>
          <t>中縣常春藤店</t>
        </is>
      </c>
      <c r="AL27" s="67" t="inlineStr">
        <is>
          <t>台中市潭子區潭興路一段165巷320號</t>
        </is>
      </c>
      <c r="AM27" s="63" t="n">
        <v>44706.68194444444</v>
      </c>
      <c r="AN27" s="63" t="n">
        <v>44726.625</v>
      </c>
    </row>
    <row r="28" ht="15.6" customHeight="1" s="140">
      <c r="A28" s="73" t="inlineStr">
        <is>
          <t>8800合計</t>
        </is>
      </c>
      <c r="B28" s="73">
        <f>SUMIFS(I:I,G:G,A6)+SUMIFS(Y:Y,W:W,A6)-SUMIFS(AI:AI,AG:AG,A6)-SUMIFS(AS:AS,AQ:AQ,A6)</f>
        <v/>
      </c>
      <c r="D28" s="60" t="n">
        <v>26</v>
      </c>
      <c r="E28" s="61" t="n">
        <v>4518</v>
      </c>
      <c r="F28" s="62" t="inlineStr">
        <is>
          <t>鶯歌龍正店</t>
        </is>
      </c>
      <c r="G28" s="62" t="inlineStr">
        <is>
          <t>新北市</t>
        </is>
      </c>
      <c r="H28" s="62" t="inlineStr">
        <is>
          <t>鶯歌區</t>
        </is>
      </c>
      <c r="I28" s="61" t="n">
        <v>2</v>
      </c>
      <c r="J28" s="63" t="n">
        <v>44435.39583333334</v>
      </c>
      <c r="K28" s="63" t="n">
        <v>44617.4375</v>
      </c>
      <c r="M28" s="60" t="n">
        <v>26</v>
      </c>
      <c r="N28" s="64" t="n"/>
      <c r="O28" s="64" t="inlineStr">
        <is>
          <t>后里馬場店</t>
        </is>
      </c>
      <c r="P28" s="64" t="inlineStr">
        <is>
          <t>台中市</t>
        </is>
      </c>
      <c r="Q28" s="64" t="inlineStr">
        <is>
          <t>后里區</t>
        </is>
      </c>
      <c r="R28" s="65" t="n">
        <v>1</v>
      </c>
      <c r="S28" s="66" t="n">
        <v>44572.625</v>
      </c>
      <c r="T28" s="57" t="inlineStr">
        <is>
          <t>萊到店</t>
        </is>
      </c>
      <c r="V28" s="60" t="n">
        <v>26</v>
      </c>
      <c r="W28" s="60">
        <f>LEFT(AB28,3)</f>
        <v/>
      </c>
      <c r="X28" s="67" t="inlineStr">
        <is>
          <t>新開</t>
        </is>
      </c>
      <c r="Y28" s="67" t="n">
        <v>2</v>
      </c>
      <c r="Z28" s="67" t="n">
        <v>4709</v>
      </c>
      <c r="AA28" s="67" t="inlineStr">
        <is>
          <t>中壢龍興店</t>
        </is>
      </c>
      <c r="AB28" s="67" t="inlineStr">
        <is>
          <t>桃園市中壢區龍興路656、658號</t>
        </is>
      </c>
      <c r="AC28" s="63" t="n">
        <v>44718.40069444444</v>
      </c>
      <c r="AD28" s="63" t="n">
        <v>44725.45833333334</v>
      </c>
      <c r="AF28" s="60" t="n">
        <v>26</v>
      </c>
      <c r="AG28" s="60">
        <f>IF( AND((ISNA(VLOOKUP(AJ28,E:E,1,FALSE))),(ISNA(VLOOKUP(AJ28,N:N,1,FALSE))),(ISNA(VLOOKUP(AJ28,Z:Z,1,FALSE)))),"",LEFT(AL28,3))</f>
        <v/>
      </c>
      <c r="AH28" s="67" t="inlineStr">
        <is>
          <t>撤店</t>
        </is>
      </c>
      <c r="AI28" s="68" t="n"/>
      <c r="AJ28" s="67" t="n">
        <v>4363</v>
      </c>
      <c r="AK28" s="67" t="inlineStr">
        <is>
          <t>新莊富國店</t>
        </is>
      </c>
      <c r="AL28" s="67" t="inlineStr">
        <is>
          <t>新北市新莊區富國路102號1樓</t>
        </is>
      </c>
      <c r="AM28" s="63" t="n">
        <v>44697.46319444444</v>
      </c>
      <c r="AN28" s="63" t="n">
        <v>44728.625</v>
      </c>
    </row>
    <row r="29" ht="15.6" customHeight="1" s="140">
      <c r="A29" s="73" t="inlineStr">
        <is>
          <t>TCx800合計</t>
        </is>
      </c>
      <c r="B29" s="73">
        <f>SUMIFS(I:I,G:G,"&lt;&gt;"&amp;A6)+SUMIFS(R:R,P:P,"&lt;&gt;"&amp;A6)+SUMIFS(Y:Y,W:W,"&lt;&gt;"&amp;A2)-SUMIFS(AI:AI,AG:AG,"&lt;&gt;"&amp;A6)+SUMIFS(AS:AS,AQ:AQ,A6)</f>
        <v/>
      </c>
      <c r="D29" s="60" t="n">
        <v>27</v>
      </c>
      <c r="E29" s="61" t="n">
        <v>4591</v>
      </c>
      <c r="F29" s="62" t="inlineStr">
        <is>
          <t>鶯歌大哥店</t>
        </is>
      </c>
      <c r="G29" s="62" t="inlineStr">
        <is>
          <t>新北市</t>
        </is>
      </c>
      <c r="H29" s="62" t="inlineStr">
        <is>
          <t>鶯歌區</t>
        </is>
      </c>
      <c r="I29" s="61" t="n">
        <v>2</v>
      </c>
      <c r="J29" s="63" t="n">
        <v>44435.5625</v>
      </c>
      <c r="K29" s="63" t="n">
        <v>44617.41666666666</v>
      </c>
      <c r="M29" s="60" t="n">
        <v>27</v>
      </c>
      <c r="N29" s="64" t="n"/>
      <c r="O29" s="64" t="inlineStr">
        <is>
          <t>車麗屋台南新營店</t>
        </is>
      </c>
      <c r="P29" s="64" t="inlineStr">
        <is>
          <t>台南市</t>
        </is>
      </c>
      <c r="Q29" s="64" t="inlineStr">
        <is>
          <t>新營區</t>
        </is>
      </c>
      <c r="R29" s="65" t="n">
        <v>1</v>
      </c>
      <c r="S29" s="66" t="n">
        <v>44509.625</v>
      </c>
      <c r="T29" s="57" t="inlineStr">
        <is>
          <t>萊到店</t>
        </is>
      </c>
      <c r="V29" s="60" t="n">
        <v>27</v>
      </c>
      <c r="W29" s="60">
        <f>LEFT(AB29,3)</f>
        <v/>
      </c>
      <c r="X29" s="67" t="inlineStr">
        <is>
          <t>新開</t>
        </is>
      </c>
      <c r="Y29" s="67" t="n">
        <v>2</v>
      </c>
      <c r="Z29" s="67" t="n">
        <v>5012</v>
      </c>
      <c r="AA29" s="67" t="inlineStr">
        <is>
          <t>大安地下街</t>
        </is>
      </c>
      <c r="AB29" s="67" t="inlineStr">
        <is>
          <t>台北市大安區大安路一段77號地下街4-1、4-2店舖</t>
        </is>
      </c>
      <c r="AC29" s="63" t="n">
        <v>44726.59027777778</v>
      </c>
      <c r="AD29" s="63" t="n">
        <v>44734.625</v>
      </c>
      <c r="AF29" s="60" t="n">
        <v>27</v>
      </c>
      <c r="AG29" s="60">
        <f>IF( AND((ISNA(VLOOKUP(AJ29,E:E,1,FALSE))),(ISNA(VLOOKUP(AJ29,N:N,1,FALSE))),(ISNA(VLOOKUP(AJ29,Z:Z,1,FALSE)))),"",LEFT(AL29,3))</f>
        <v/>
      </c>
      <c r="AH29" s="67" t="inlineStr">
        <is>
          <t>撤店</t>
        </is>
      </c>
      <c r="AI29" s="68" t="n">
        <v>2</v>
      </c>
      <c r="AJ29" s="67" t="n">
        <v>4697</v>
      </c>
      <c r="AK29" s="67" t="inlineStr">
        <is>
          <t>永和光民店</t>
        </is>
      </c>
      <c r="AL29" s="67" t="inlineStr">
        <is>
          <t>新北市永和區中正路144、146號一樓</t>
        </is>
      </c>
      <c r="AM29" s="63" t="n">
        <v>44718.68263888889</v>
      </c>
      <c r="AN29" s="63" t="n">
        <v>44732.625</v>
      </c>
    </row>
    <row r="30" ht="15.6" customHeight="1" s="140">
      <c r="A30" s="73" t="inlineStr">
        <is>
          <t>5015合計</t>
        </is>
      </c>
      <c r="B30" s="73">
        <f>SUM(BC:BC)</f>
        <v/>
      </c>
      <c r="D30" s="60" t="n">
        <v>28</v>
      </c>
      <c r="E30" s="61" t="n">
        <v>4609</v>
      </c>
      <c r="F30" s="62" t="inlineStr">
        <is>
          <t>蘆洲洲正店</t>
        </is>
      </c>
      <c r="G30" s="62" t="inlineStr">
        <is>
          <t>新北市</t>
        </is>
      </c>
      <c r="H30" s="62" t="inlineStr">
        <is>
          <t>蘆洲區</t>
        </is>
      </c>
      <c r="I30" s="61" t="n">
        <v>2</v>
      </c>
      <c r="J30" s="63" t="n">
        <v>44431.58333333334</v>
      </c>
      <c r="K30" s="63" t="n">
        <v>44608.45833333334</v>
      </c>
      <c r="M30" s="60" t="n">
        <v>28</v>
      </c>
      <c r="N30" s="64" t="n"/>
      <c r="O30" s="64" t="inlineStr">
        <is>
          <t>愛國鳳林店</t>
        </is>
      </c>
      <c r="P30" s="64" t="inlineStr">
        <is>
          <t>高雄市</t>
        </is>
      </c>
      <c r="Q30" s="64" t="inlineStr">
        <is>
          <t>大寮區</t>
        </is>
      </c>
      <c r="R30" s="65" t="n">
        <v>1</v>
      </c>
      <c r="S30" s="66" t="n">
        <v>44510.625</v>
      </c>
      <c r="T30" s="57" t="inlineStr">
        <is>
          <t>萊到店</t>
        </is>
      </c>
      <c r="V30" s="60" t="n">
        <v>28</v>
      </c>
      <c r="W30" s="60">
        <f>LEFT(AB30,3)</f>
        <v/>
      </c>
      <c r="X30" s="67" t="inlineStr">
        <is>
          <t>新開</t>
        </is>
      </c>
      <c r="Y30" s="67" t="n">
        <v>2</v>
      </c>
      <c r="Z30" s="67" t="n">
        <v>4934</v>
      </c>
      <c r="AA30" s="67" t="inlineStr">
        <is>
          <t>信義福德店</t>
        </is>
      </c>
      <c r="AB30" s="67" t="inlineStr">
        <is>
          <t>台北市信義區福德街268巷18號</t>
        </is>
      </c>
      <c r="AC30" s="63" t="n">
        <v>44727.34930555556</v>
      </c>
      <c r="AD30" s="63" t="n">
        <v>44740.625</v>
      </c>
      <c r="AF30" s="60" t="n">
        <v>28</v>
      </c>
      <c r="AG30" s="60">
        <f>IF( AND((ISNA(VLOOKUP(AJ30,E:E,1,FALSE))),(ISNA(VLOOKUP(AJ30,N:N,1,FALSE))),(ISNA(VLOOKUP(AJ30,Z:Z,1,FALSE)))),"",LEFT(AL30,3))</f>
        <v/>
      </c>
      <c r="AH30" s="67" t="inlineStr">
        <is>
          <t>撤店</t>
        </is>
      </c>
      <c r="AI30" s="68" t="n"/>
      <c r="AJ30" s="67" t="n">
        <v>3981</v>
      </c>
      <c r="AK30" s="67" t="inlineStr">
        <is>
          <t>觀音觀海店</t>
        </is>
      </c>
      <c r="AL30" s="67" t="inlineStr">
        <is>
          <t>桃園市觀音區成功路一段647號</t>
        </is>
      </c>
      <c r="AM30" s="63" t="n">
        <v>44718.70625</v>
      </c>
      <c r="AN30" s="63" t="n">
        <v>44735.45833333334</v>
      </c>
    </row>
    <row r="31" ht="15.6" customHeight="1" s="140">
      <c r="D31" s="60" t="n">
        <v>29</v>
      </c>
      <c r="E31" s="61" t="n">
        <v>4514</v>
      </c>
      <c r="F31" s="62" t="inlineStr">
        <is>
          <t>林口老師店</t>
        </is>
      </c>
      <c r="G31" s="62" t="inlineStr">
        <is>
          <t>新北市</t>
        </is>
      </c>
      <c r="H31" s="62" t="inlineStr">
        <is>
          <t>林口區</t>
        </is>
      </c>
      <c r="I31" s="61" t="n">
        <v>2</v>
      </c>
      <c r="J31" s="63" t="n">
        <v>44432.58333333334</v>
      </c>
      <c r="K31" s="63" t="n">
        <v>44610.5625</v>
      </c>
      <c r="M31" s="60" t="n">
        <v>29</v>
      </c>
      <c r="N31" s="64" t="n"/>
      <c r="O31" s="64" t="inlineStr">
        <is>
          <t>車麗屋台南中華店</t>
        </is>
      </c>
      <c r="P31" s="64" t="inlineStr">
        <is>
          <t>台南市</t>
        </is>
      </c>
      <c r="Q31" s="64" t="inlineStr">
        <is>
          <t>中西區</t>
        </is>
      </c>
      <c r="R31" s="65" t="n">
        <v>1</v>
      </c>
      <c r="S31" s="66" t="n">
        <v>44511.625</v>
      </c>
      <c r="T31" s="57" t="inlineStr">
        <is>
          <t>萊到店</t>
        </is>
      </c>
      <c r="V31" s="60" t="n">
        <v>29</v>
      </c>
      <c r="W31" s="60">
        <f>LEFT(AB31,3)</f>
        <v/>
      </c>
      <c r="X31" s="67" t="inlineStr">
        <is>
          <t>新開</t>
        </is>
      </c>
      <c r="Y31" s="67" t="n">
        <v>2</v>
      </c>
      <c r="Z31" s="67" t="n">
        <v>5026</v>
      </c>
      <c r="AA31" s="67" t="inlineStr">
        <is>
          <t>北投北藝大</t>
        </is>
      </c>
      <c r="AB31" s="67" t="inlineStr">
        <is>
          <t>台北市北投區學園路1號</t>
        </is>
      </c>
      <c r="AC31" s="63" t="n">
        <v>44734.49166666667</v>
      </c>
      <c r="AD31" s="63" t="n">
        <v>44741.625</v>
      </c>
      <c r="AF31" s="60" t="n">
        <v>29</v>
      </c>
      <c r="AG31" s="60">
        <f>IF( AND((ISNA(VLOOKUP(AJ31,E:E,1,FALSE))),(ISNA(VLOOKUP(AJ31,N:N,1,FALSE))),(ISNA(VLOOKUP(AJ31,Z:Z,1,FALSE)))),"",LEFT(AL31,3))</f>
        <v/>
      </c>
      <c r="AH31" s="67" t="inlineStr">
        <is>
          <t>撤店</t>
        </is>
      </c>
      <c r="AI31" s="68" t="n"/>
      <c r="AJ31" s="67" t="n">
        <v>4309</v>
      </c>
      <c r="AK31" s="67" t="inlineStr">
        <is>
          <t>台中路思義店</t>
        </is>
      </c>
      <c r="AL31" s="67" t="inlineStr">
        <is>
          <t>台中市西屯區台灣大道四段1727號</t>
        </is>
      </c>
      <c r="AM31" s="63" t="n">
        <v>44719.50069444445</v>
      </c>
      <c r="AN31" s="63" t="n">
        <v>44741.625</v>
      </c>
    </row>
    <row r="32" ht="15.6" customHeight="1" s="140">
      <c r="D32" s="60" t="n">
        <v>30</v>
      </c>
      <c r="E32" s="61" t="n">
        <v>4715</v>
      </c>
      <c r="F32" s="62" t="inlineStr">
        <is>
          <t>林口捷韻店</t>
        </is>
      </c>
      <c r="G32" s="62" t="inlineStr">
        <is>
          <t>新北市</t>
        </is>
      </c>
      <c r="H32" s="62" t="inlineStr">
        <is>
          <t>林口區</t>
        </is>
      </c>
      <c r="I32" s="61" t="n">
        <v>2</v>
      </c>
      <c r="J32" s="63" t="n">
        <v>44432.58333333334</v>
      </c>
      <c r="K32" s="63" t="n">
        <v>44610.58333333334</v>
      </c>
      <c r="M32" s="60" t="n">
        <v>30</v>
      </c>
      <c r="N32" s="64" t="n"/>
      <c r="O32" s="64" t="inlineStr">
        <is>
          <t>車麗屋高雄鳳山店</t>
        </is>
      </c>
      <c r="P32" s="64" t="inlineStr">
        <is>
          <t>高雄市</t>
        </is>
      </c>
      <c r="Q32" s="64" t="inlineStr">
        <is>
          <t>鳳山區</t>
        </is>
      </c>
      <c r="R32" s="65" t="n">
        <v>1</v>
      </c>
      <c r="S32" s="66" t="n">
        <v>44518.625</v>
      </c>
      <c r="T32" s="57" t="inlineStr">
        <is>
          <t>萊到店</t>
        </is>
      </c>
      <c r="V32" s="60" t="n">
        <v>30</v>
      </c>
      <c r="W32" s="60">
        <f>LEFT(AB32,3)</f>
        <v/>
      </c>
      <c r="X32" s="67" t="inlineStr">
        <is>
          <t>新開</t>
        </is>
      </c>
      <c r="Y32" s="67" t="n">
        <v>2</v>
      </c>
      <c r="Z32" s="67" t="n">
        <v>4952</v>
      </c>
      <c r="AA32" s="67" t="inlineStr">
        <is>
          <t>外埔大馬路</t>
        </is>
      </c>
      <c r="AB32" s="67" t="inlineStr">
        <is>
          <t>台中市外埔區大馬路363號</t>
        </is>
      </c>
      <c r="AC32" s="63" t="n">
        <v>44733.41527777778</v>
      </c>
      <c r="AD32" s="63" t="n">
        <v>44747.625</v>
      </c>
      <c r="AF32" s="60" t="n">
        <v>30</v>
      </c>
      <c r="AG32" s="60">
        <f>IF( AND((ISNA(VLOOKUP(AJ32,E:E,1,FALSE))),(ISNA(VLOOKUP(AJ32,N:N,1,FALSE))),(ISNA(VLOOKUP(AJ32,Z:Z,1,FALSE)))),"",LEFT(AL32,3))</f>
        <v/>
      </c>
      <c r="AH32" s="67" t="inlineStr">
        <is>
          <t>撤店</t>
        </is>
      </c>
      <c r="AI32" s="68" t="n"/>
      <c r="AJ32" s="67" t="n">
        <v>4131</v>
      </c>
      <c r="AK32" s="67" t="inlineStr">
        <is>
          <t>淡水純德店</t>
        </is>
      </c>
      <c r="AL32" s="67" t="inlineStr">
        <is>
          <t>新北市淡水區真理街26號(私立淡江中學體育館B1)</t>
        </is>
      </c>
      <c r="AM32" s="63" t="n">
        <v>44734.78194444445</v>
      </c>
      <c r="AN32" s="63" t="n">
        <v>44743.41666666666</v>
      </c>
    </row>
    <row r="33" ht="15.6" customHeight="1" s="140">
      <c r="A33" s="73" t="inlineStr">
        <is>
          <t>總台數合計</t>
        </is>
      </c>
      <c r="B33" s="73">
        <f>SUM(I:I)+SUM(R:R)+SUM(Y:Y)-SUM(AI:AI)</f>
        <v/>
      </c>
      <c r="D33" s="60" t="n">
        <v>31</v>
      </c>
      <c r="E33" s="61" t="n">
        <v>4788</v>
      </c>
      <c r="F33" s="62" t="inlineStr">
        <is>
          <t>淡水國家店</t>
        </is>
      </c>
      <c r="G33" s="62" t="inlineStr">
        <is>
          <t>新北市</t>
        </is>
      </c>
      <c r="H33" s="62" t="inlineStr">
        <is>
          <t>淡水區</t>
        </is>
      </c>
      <c r="I33" s="61" t="n">
        <v>2</v>
      </c>
      <c r="J33" s="63" t="n">
        <v>44433.58333333334</v>
      </c>
      <c r="K33" s="63" t="n">
        <v>44581.4375</v>
      </c>
      <c r="M33" s="60" t="n">
        <v>31</v>
      </c>
      <c r="N33" s="64" t="n"/>
      <c r="O33" s="64" t="inlineStr">
        <is>
          <t>愛國超市仁忠</t>
        </is>
      </c>
      <c r="P33" s="64" t="inlineStr">
        <is>
          <t>高雄市</t>
        </is>
      </c>
      <c r="Q33" s="64" t="inlineStr">
        <is>
          <t>仁武區</t>
        </is>
      </c>
      <c r="R33" s="65" t="n">
        <v>1</v>
      </c>
      <c r="S33" s="66" t="n">
        <v>44613.625</v>
      </c>
      <c r="T33" s="57" t="inlineStr">
        <is>
          <t>萊到店</t>
        </is>
      </c>
      <c r="V33" s="60" t="n">
        <v>31</v>
      </c>
      <c r="W33" s="60">
        <f>LEFT(AB33,3)</f>
        <v/>
      </c>
      <c r="X33" s="67" t="inlineStr">
        <is>
          <t>新開</t>
        </is>
      </c>
      <c r="Y33" s="67" t="n">
        <v>2</v>
      </c>
      <c r="Z33" s="67" t="n">
        <v>5008</v>
      </c>
      <c r="AA33" s="67" t="inlineStr">
        <is>
          <t>東勢新伯公</t>
        </is>
      </c>
      <c r="AB33" s="67" t="inlineStr">
        <is>
          <t>台中市東勢區東關路六段532號</t>
        </is>
      </c>
      <c r="AC33" s="63" t="n">
        <v>44733.37152777778</v>
      </c>
      <c r="AD33" s="63" t="n">
        <v>44756.625</v>
      </c>
      <c r="AF33" s="60" t="n">
        <v>31</v>
      </c>
      <c r="AG33" s="60">
        <f>IF( AND((ISNA(VLOOKUP(AJ33,E:E,1,FALSE))),(ISNA(VLOOKUP(AJ33,N:N,1,FALSE))),(ISNA(VLOOKUP(AJ33,Z:Z,1,FALSE)))),"",LEFT(AL33,3))</f>
        <v/>
      </c>
      <c r="AH33" s="67" t="inlineStr">
        <is>
          <t>撤店</t>
        </is>
      </c>
      <c r="AI33" s="68" t="n"/>
      <c r="AJ33" s="67" t="n">
        <v>3424</v>
      </c>
      <c r="AK33" s="67" t="inlineStr">
        <is>
          <t>淡水純德二店</t>
        </is>
      </c>
      <c r="AL33" s="67" t="inlineStr">
        <is>
          <t>新北市淡水區真理街26號</t>
        </is>
      </c>
      <c r="AM33" s="63" t="n">
        <v>44734.78541666667</v>
      </c>
      <c r="AN33" s="63" t="n">
        <v>44743.41666666666</v>
      </c>
    </row>
    <row r="34" ht="15.6" customHeight="1" s="140">
      <c r="D34" s="60" t="n">
        <v>32</v>
      </c>
      <c r="E34" s="61" t="n">
        <v>4802</v>
      </c>
      <c r="F34" s="62" t="inlineStr">
        <is>
          <t>淡水沙崙店</t>
        </is>
      </c>
      <c r="G34" s="62" t="inlineStr">
        <is>
          <t>新北市</t>
        </is>
      </c>
      <c r="H34" s="62" t="inlineStr">
        <is>
          <t>淡水區</t>
        </is>
      </c>
      <c r="I34" s="61" t="n">
        <v>2</v>
      </c>
      <c r="J34" s="63" t="n">
        <v>44433.58333333334</v>
      </c>
      <c r="K34" s="63" t="n">
        <v>44581.58333333334</v>
      </c>
      <c r="V34" s="60" t="n">
        <v>32</v>
      </c>
      <c r="W34" s="60">
        <f>LEFT(AB34,3)</f>
        <v/>
      </c>
      <c r="X34" s="67" t="inlineStr">
        <is>
          <t>新開</t>
        </is>
      </c>
      <c r="Y34" s="67" t="n">
        <v>2</v>
      </c>
      <c r="Z34" s="67" t="n">
        <v>4815</v>
      </c>
      <c r="AA34" s="67" t="inlineStr">
        <is>
          <t>外埔水美店</t>
        </is>
      </c>
      <c r="AB34" s="67" t="inlineStr">
        <is>
          <t>台中市外埔區水美路61號</t>
        </is>
      </c>
      <c r="AC34" s="63" t="n">
        <v>44743.61597222222</v>
      </c>
      <c r="AD34" s="63" t="n">
        <v>44762.625</v>
      </c>
      <c r="AF34" s="60" t="n">
        <v>32</v>
      </c>
      <c r="AG34" s="60">
        <f>IF( AND((ISNA(VLOOKUP(AJ34,E:E,1,FALSE))),(ISNA(VLOOKUP(AJ34,N:N,1,FALSE))),(ISNA(VLOOKUP(AJ34,Z:Z,1,FALSE)))),"",LEFT(AL34,3))</f>
        <v/>
      </c>
      <c r="AH34" s="67" t="inlineStr">
        <is>
          <t>撤店</t>
        </is>
      </c>
      <c r="AI34" s="68" t="n"/>
      <c r="AJ34" s="67" t="n">
        <v>3091</v>
      </c>
      <c r="AK34" s="67" t="inlineStr">
        <is>
          <t>雲縣大成店</t>
        </is>
      </c>
      <c r="AL34" s="67" t="inlineStr">
        <is>
          <t>雲林縣虎尾鎮成平街21號</t>
        </is>
      </c>
      <c r="AM34" s="63" t="n">
        <v>44725.70138888889</v>
      </c>
      <c r="AN34" s="63" t="n">
        <v>44743.625</v>
      </c>
    </row>
    <row r="35" ht="18" customHeight="1" s="140">
      <c r="D35" s="60" t="n">
        <v>33</v>
      </c>
      <c r="E35" s="61" t="n">
        <v>4801</v>
      </c>
      <c r="F35" s="62" t="inlineStr">
        <is>
          <t>五股成州店</t>
        </is>
      </c>
      <c r="G35" s="62" t="inlineStr">
        <is>
          <t>新北市</t>
        </is>
      </c>
      <c r="H35" s="62" t="inlineStr">
        <is>
          <t>五股區</t>
        </is>
      </c>
      <c r="I35" s="61" t="n">
        <v>2</v>
      </c>
      <c r="J35" s="63" t="n">
        <v>44435.58333333334</v>
      </c>
      <c r="K35" s="63" t="n">
        <v>44614.41666666666</v>
      </c>
      <c r="M35" s="380" t="inlineStr">
        <is>
          <t>訓練教室</t>
        </is>
      </c>
      <c r="N35" s="394" t="n"/>
      <c r="O35" s="394" t="n"/>
      <c r="P35" s="394" t="n"/>
      <c r="Q35" s="394" t="n"/>
      <c r="R35" s="394" t="n"/>
      <c r="S35" s="394" t="n"/>
      <c r="T35" s="53" t="n"/>
      <c r="V35" s="60" t="n">
        <v>33</v>
      </c>
      <c r="W35" s="60">
        <f>LEFT(AB35,3)</f>
        <v/>
      </c>
      <c r="X35" s="67" t="inlineStr">
        <is>
          <t>新開</t>
        </is>
      </c>
      <c r="Y35" s="67" t="n">
        <v>2</v>
      </c>
      <c r="Z35" s="67" t="n">
        <v>4843</v>
      </c>
      <c r="AA35" s="67" t="inlineStr">
        <is>
          <t>梧棲大人店</t>
        </is>
      </c>
      <c r="AB35" s="67" t="inlineStr">
        <is>
          <t>台中市梧棲區民和路一段69號</t>
        </is>
      </c>
      <c r="AC35" s="63" t="n">
        <v>44745.42847222222</v>
      </c>
      <c r="AD35" s="63" t="n">
        <v>44767.45833333334</v>
      </c>
      <c r="AF35" s="60" t="n">
        <v>33</v>
      </c>
      <c r="AG35" s="60">
        <f>IF( AND((ISNA(VLOOKUP(AJ35,E:E,1,FALSE))),(ISNA(VLOOKUP(AJ35,N:N,1,FALSE))),(ISNA(VLOOKUP(AJ35,Z:Z,1,FALSE)))),"",LEFT(AL35,3))</f>
        <v/>
      </c>
      <c r="AH35" s="67" t="inlineStr">
        <is>
          <t>撤店</t>
        </is>
      </c>
      <c r="AI35" s="68" t="n">
        <v>2</v>
      </c>
      <c r="AJ35" s="67" t="inlineStr">
        <is>
          <t>B048</t>
        </is>
      </c>
      <c r="AK35" s="67" t="inlineStr">
        <is>
          <t>北市民生店</t>
        </is>
      </c>
      <c r="AL35" s="67" t="inlineStr">
        <is>
          <t>台北市中山區民生西路2號</t>
        </is>
      </c>
      <c r="AM35" s="63" t="n">
        <v>44721.59513888889</v>
      </c>
      <c r="AN35" s="63" t="n">
        <v>44746.625</v>
      </c>
    </row>
    <row r="36" ht="15.6" customHeight="1" s="140">
      <c r="D36" s="60" t="n">
        <v>34</v>
      </c>
      <c r="E36" s="61" t="n">
        <v>4736</v>
      </c>
      <c r="F36" s="75" t="inlineStr">
        <is>
          <t>新竹科園店</t>
        </is>
      </c>
      <c r="G36" s="62" t="inlineStr">
        <is>
          <t>新竹市</t>
        </is>
      </c>
      <c r="H36" s="62" t="inlineStr">
        <is>
          <t>東區</t>
        </is>
      </c>
      <c r="I36" s="61" t="n">
        <v>2</v>
      </c>
      <c r="J36" s="63" t="n">
        <v>44432.41666666666</v>
      </c>
      <c r="K36" s="63" t="n">
        <v>44608.4375</v>
      </c>
      <c r="M36" s="54" t="inlineStr">
        <is>
          <t>項次</t>
        </is>
      </c>
      <c r="N36" s="54" t="inlineStr">
        <is>
          <t>店編</t>
        </is>
      </c>
      <c r="O36" s="54" t="inlineStr">
        <is>
          <t>店名</t>
        </is>
      </c>
      <c r="P36" s="54" t="inlineStr">
        <is>
          <t>縣市名稱</t>
        </is>
      </c>
      <c r="Q36" s="54" t="inlineStr">
        <is>
          <t>鄉鎮名稱</t>
        </is>
      </c>
      <c r="R36" s="54" t="inlineStr">
        <is>
          <t>TM數量</t>
        </is>
      </c>
      <c r="S36" s="54" t="inlineStr">
        <is>
          <t>安裝日期</t>
        </is>
      </c>
      <c r="T36" s="76" t="n"/>
      <c r="V36" s="60" t="n">
        <v>34</v>
      </c>
      <c r="W36" s="60">
        <f>LEFT(AB36,3)</f>
        <v/>
      </c>
      <c r="X36" s="67" t="inlineStr">
        <is>
          <t>新開</t>
        </is>
      </c>
      <c r="Y36" s="67" t="n">
        <v>2</v>
      </c>
      <c r="Z36" s="67" t="n">
        <v>4769</v>
      </c>
      <c r="AA36" s="67" t="inlineStr">
        <is>
          <t>中壢龍仁店</t>
        </is>
      </c>
      <c r="AB36" s="67" t="inlineStr">
        <is>
          <t>桃園市中壢區龍仁路25、27、29號</t>
        </is>
      </c>
      <c r="AC36" s="63" t="n">
        <v>44753.59722222222</v>
      </c>
      <c r="AD36" s="63" t="n">
        <v>44768.45833333334</v>
      </c>
      <c r="AF36" s="60" t="n">
        <v>34</v>
      </c>
      <c r="AG36" s="60">
        <f>IF( AND((ISNA(VLOOKUP(AJ36,E:E,1,FALSE))),(ISNA(VLOOKUP(AJ36,N:N,1,FALSE))),(ISNA(VLOOKUP(AJ36,Z:Z,1,FALSE)))),"",LEFT(AL36,3))</f>
        <v/>
      </c>
      <c r="AH36" s="67" t="inlineStr">
        <is>
          <t>撤店</t>
        </is>
      </c>
      <c r="AI36" s="68" t="n"/>
      <c r="AJ36" s="67" t="n">
        <v>4620</v>
      </c>
      <c r="AK36" s="67" t="inlineStr">
        <is>
          <t>鹿港天后店</t>
        </is>
      </c>
      <c r="AL36" s="67" t="inlineStr">
        <is>
          <t>彰化縣鹿港鎮中山路340號</t>
        </is>
      </c>
      <c r="AM36" s="63" t="n">
        <v>44729.48958333334</v>
      </c>
      <c r="AN36" s="63" t="n">
        <v>44748.45833333334</v>
      </c>
    </row>
    <row r="37" ht="15.6" customHeight="1" s="140">
      <c r="D37" s="60" t="n">
        <v>35</v>
      </c>
      <c r="E37" s="61" t="n">
        <v>4500</v>
      </c>
      <c r="F37" s="75" t="inlineStr">
        <is>
          <t>苗栗發財店</t>
        </is>
      </c>
      <c r="G37" s="62" t="inlineStr">
        <is>
          <t>苗栗縣</t>
        </is>
      </c>
      <c r="H37" s="62" t="inlineStr">
        <is>
          <t>苗栗市</t>
        </is>
      </c>
      <c r="I37" s="61" t="n">
        <v>2</v>
      </c>
      <c r="J37" s="63" t="n">
        <v>44433.41666666666</v>
      </c>
      <c r="K37" s="63" t="n">
        <v>44610.60416666666</v>
      </c>
      <c r="M37" s="60" t="n">
        <v>1</v>
      </c>
      <c r="N37" s="77" t="inlineStr">
        <is>
          <t>TT01</t>
        </is>
      </c>
      <c r="O37" s="77" t="inlineStr">
        <is>
          <t>五股訓練教室</t>
        </is>
      </c>
      <c r="P37" s="77" t="inlineStr">
        <is>
          <t>新北市</t>
        </is>
      </c>
      <c r="Q37" s="77" t="inlineStr">
        <is>
          <t>五股區</t>
        </is>
      </c>
      <c r="R37" s="59" t="n">
        <v>4</v>
      </c>
      <c r="S37" s="63" t="n">
        <v>44322.41666666666</v>
      </c>
      <c r="T37" s="57" t="inlineStr">
        <is>
          <t>訓練教室</t>
        </is>
      </c>
      <c r="V37" s="60" t="n">
        <v>35</v>
      </c>
      <c r="W37" s="60">
        <f>LEFT(AB37,3)</f>
        <v/>
      </c>
      <c r="X37" s="67" t="inlineStr">
        <is>
          <t>新開</t>
        </is>
      </c>
      <c r="Y37" s="67" t="n">
        <v>2</v>
      </c>
      <c r="Z37" s="67" t="n">
        <v>4959</v>
      </c>
      <c r="AA37" s="67" t="inlineStr">
        <is>
          <t>宜蘭大坡路</t>
        </is>
      </c>
      <c r="AB37" s="67" t="inlineStr">
        <is>
          <t>宜蘭縣宜蘭市大坡路一段80號</t>
        </is>
      </c>
      <c r="AC37" s="63" t="n">
        <v>44753.47638888889</v>
      </c>
      <c r="AD37" s="63" t="n">
        <v>44770.45833333334</v>
      </c>
      <c r="AF37" s="60" t="n">
        <v>35</v>
      </c>
      <c r="AG37" s="60">
        <f>IF( AND((ISNA(VLOOKUP(AJ37,E:E,1,FALSE))),(ISNA(VLOOKUP(AJ37,N:N,1,FALSE))),(ISNA(VLOOKUP(AJ37,Z:Z,1,FALSE)))),"",LEFT(AL37,3))</f>
        <v/>
      </c>
      <c r="AH37" s="67" t="inlineStr">
        <is>
          <t>撤店</t>
        </is>
      </c>
      <c r="AI37" s="68" t="n">
        <v>2</v>
      </c>
      <c r="AJ37" s="67" t="n">
        <v>4545</v>
      </c>
      <c r="AK37" s="67" t="inlineStr">
        <is>
          <t>仁德嘉藥店</t>
        </is>
      </c>
      <c r="AL37" s="67" t="inlineStr">
        <is>
          <t>台南市仁德區二仁路一段157、159號</t>
        </is>
      </c>
      <c r="AM37" s="63" t="n">
        <v>44728.37361111111</v>
      </c>
      <c r="AN37" s="63" t="n">
        <v>44750.45833333334</v>
      </c>
    </row>
    <row r="38" ht="15.6" customHeight="1" s="140">
      <c r="D38" s="60" t="n">
        <v>36</v>
      </c>
      <c r="E38" s="61" t="n">
        <v>4723</v>
      </c>
      <c r="F38" s="62" t="inlineStr">
        <is>
          <t>台中夜市店</t>
        </is>
      </c>
      <c r="G38" s="62" t="inlineStr">
        <is>
          <t>台中市</t>
        </is>
      </c>
      <c r="H38" s="62" t="inlineStr">
        <is>
          <t>南區</t>
        </is>
      </c>
      <c r="I38" s="61" t="n">
        <v>2</v>
      </c>
      <c r="J38" s="63" t="n">
        <v>44432.375</v>
      </c>
      <c r="K38" s="63" t="n">
        <v>44607.4375</v>
      </c>
      <c r="M38" s="60" t="n">
        <v>2</v>
      </c>
      <c r="N38" s="77" t="inlineStr">
        <is>
          <t>TT09</t>
        </is>
      </c>
      <c r="O38" s="77" t="inlineStr">
        <is>
          <t>高市正民店訓練教室</t>
        </is>
      </c>
      <c r="P38" s="77" t="inlineStr">
        <is>
          <t>高雄市</t>
        </is>
      </c>
      <c r="Q38" s="77" t="inlineStr">
        <is>
          <t>苓雅區</t>
        </is>
      </c>
      <c r="R38" s="59" t="n">
        <v>2</v>
      </c>
      <c r="S38" s="63" t="n">
        <v>44424.375</v>
      </c>
      <c r="T38" s="57" t="inlineStr">
        <is>
          <t>訓練教室</t>
        </is>
      </c>
      <c r="V38" s="60" t="n">
        <v>36</v>
      </c>
      <c r="W38" s="60">
        <f>LEFT(AB38,3)</f>
        <v/>
      </c>
      <c r="X38" s="67" t="inlineStr">
        <is>
          <t>新開</t>
        </is>
      </c>
      <c r="Y38" s="67" t="n">
        <v>2</v>
      </c>
      <c r="Z38" s="67" t="n">
        <v>4735</v>
      </c>
      <c r="AA38" s="67" t="inlineStr">
        <is>
          <t>中壢永能店</t>
        </is>
      </c>
      <c r="AB38" s="67" t="inlineStr">
        <is>
          <t>桃園市中壢區民權路四段490、492號</t>
        </is>
      </c>
      <c r="AC38" s="63" t="n">
        <v>44767.48819444444</v>
      </c>
      <c r="AD38" s="63" t="n">
        <v>44783.45833333334</v>
      </c>
      <c r="AF38" s="60" t="n">
        <v>36</v>
      </c>
      <c r="AG38" s="60">
        <f>IF( AND((ISNA(VLOOKUP(AJ38,E:E,1,FALSE))),(ISNA(VLOOKUP(AJ38,N:N,1,FALSE))),(ISNA(VLOOKUP(AJ38,Z:Z,1,FALSE)))),"",LEFT(AL38,3))</f>
        <v/>
      </c>
      <c r="AH38" s="67" t="inlineStr">
        <is>
          <t>撤店</t>
        </is>
      </c>
      <c r="AI38" s="68" t="n">
        <v>2</v>
      </c>
      <c r="AJ38" s="67" t="n">
        <v>2191</v>
      </c>
      <c r="AK38" s="67" t="inlineStr">
        <is>
          <t>北縣三重店</t>
        </is>
      </c>
      <c r="AL38" s="67" t="inlineStr">
        <is>
          <t>新北市三重區重新路二段29號</t>
        </is>
      </c>
      <c r="AM38" s="63" t="n">
        <v>44740.43819444445</v>
      </c>
      <c r="AN38" s="63" t="n">
        <v>44756.45833333334</v>
      </c>
    </row>
    <row r="39" ht="15.6" customHeight="1" s="140">
      <c r="D39" s="60" t="n">
        <v>37</v>
      </c>
      <c r="E39" s="61" t="n">
        <v>4711</v>
      </c>
      <c r="F39" s="62" t="inlineStr">
        <is>
          <t>鹿谷農會店</t>
        </is>
      </c>
      <c r="G39" s="62" t="inlineStr">
        <is>
          <t>南投縣</t>
        </is>
      </c>
      <c r="H39" s="62" t="inlineStr">
        <is>
          <t>鹿谷鄉</t>
        </is>
      </c>
      <c r="I39" s="61" t="n">
        <v>2</v>
      </c>
      <c r="J39" s="63" t="n">
        <v>44433.58333333334</v>
      </c>
      <c r="K39" s="63" t="n">
        <v>44609.45833333334</v>
      </c>
      <c r="M39" s="60" t="n">
        <v>3</v>
      </c>
      <c r="N39" s="77" t="inlineStr">
        <is>
          <t>TT10</t>
        </is>
      </c>
      <c r="O39" s="77" t="inlineStr">
        <is>
          <t>屏市迪化訓練教室</t>
        </is>
      </c>
      <c r="P39" s="77" t="inlineStr">
        <is>
          <t>屏東縣</t>
        </is>
      </c>
      <c r="Q39" s="77" t="inlineStr">
        <is>
          <t>屏東市</t>
        </is>
      </c>
      <c r="R39" s="59" t="n">
        <v>2</v>
      </c>
      <c r="S39" s="63" t="n">
        <v>44426.375</v>
      </c>
      <c r="T39" s="57" t="inlineStr">
        <is>
          <t>訓練教室</t>
        </is>
      </c>
      <c r="V39" s="60" t="n">
        <v>37</v>
      </c>
      <c r="W39" s="60">
        <f>LEFT(AB39,3)</f>
        <v/>
      </c>
      <c r="X39" s="67" t="inlineStr">
        <is>
          <t>新開</t>
        </is>
      </c>
      <c r="Y39" s="67" t="n">
        <v>2</v>
      </c>
      <c r="Z39" s="67" t="n">
        <v>5022</v>
      </c>
      <c r="AA39" s="67" t="inlineStr">
        <is>
          <t>卓蘭水果王</t>
        </is>
      </c>
      <c r="AB39" s="67" t="inlineStr">
        <is>
          <t>苗栗縣卓蘭鎮民有街2號</t>
        </is>
      </c>
      <c r="AC39" s="63" t="n">
        <v>44782.3625</v>
      </c>
      <c r="AD39" s="63" t="n">
        <v>44788.625</v>
      </c>
      <c r="AF39" s="60" t="n">
        <v>37</v>
      </c>
      <c r="AG39" s="60">
        <f>IF( AND((ISNA(VLOOKUP(AJ39,E:E,1,FALSE))),(ISNA(VLOOKUP(AJ39,N:N,1,FALSE))),(ISNA(VLOOKUP(AJ39,Z:Z,1,FALSE)))),"",LEFT(AL39,3))</f>
        <v/>
      </c>
      <c r="AH39" s="67" t="inlineStr">
        <is>
          <t>撤店</t>
        </is>
      </c>
      <c r="AI39" s="68" t="n"/>
      <c r="AJ39" s="67" t="n">
        <v>4758</v>
      </c>
      <c r="AK39" s="67" t="inlineStr">
        <is>
          <t>桃園興業店</t>
        </is>
      </c>
      <c r="AL39" s="67" t="inlineStr">
        <is>
          <t>桃園市桃園區大興路172號</t>
        </is>
      </c>
      <c r="AM39" s="63" t="n">
        <v>44753.49930555555</v>
      </c>
      <c r="AN39" s="63" t="n">
        <v>44761.625</v>
      </c>
    </row>
    <row r="40" ht="15.6" customHeight="1" s="140">
      <c r="D40" s="60" t="n">
        <v>38</v>
      </c>
      <c r="E40" s="61" t="n">
        <v>3762</v>
      </c>
      <c r="F40" s="62" t="inlineStr">
        <is>
          <t>苗縣新板店</t>
        </is>
      </c>
      <c r="G40" s="62" t="inlineStr">
        <is>
          <t>苗栗縣</t>
        </is>
      </c>
      <c r="H40" s="62" t="inlineStr">
        <is>
          <t>公館鄉</t>
        </is>
      </c>
      <c r="I40" s="61" t="n">
        <v>2</v>
      </c>
      <c r="J40" s="63" t="n">
        <v>44434.58333333334</v>
      </c>
      <c r="K40" s="63" t="n">
        <v>44578.58333333334</v>
      </c>
      <c r="M40" s="60" t="n">
        <v>4</v>
      </c>
      <c r="N40" s="77" t="inlineStr">
        <is>
          <t>TT04</t>
        </is>
      </c>
      <c r="O40" s="77" t="inlineStr">
        <is>
          <t>國華店訓練教室</t>
        </is>
      </c>
      <c r="P40" s="77" t="inlineStr">
        <is>
          <t>苗栗縣</t>
        </is>
      </c>
      <c r="Q40" s="77" t="inlineStr">
        <is>
          <t>苗栗市</t>
        </is>
      </c>
      <c r="R40" s="59" t="n">
        <v>2</v>
      </c>
      <c r="S40" s="63" t="n">
        <v>44427.39583333334</v>
      </c>
      <c r="T40" s="57" t="inlineStr">
        <is>
          <t>訓練教室</t>
        </is>
      </c>
      <c r="V40" s="60" t="n">
        <v>38</v>
      </c>
      <c r="W40" s="60">
        <f>LEFT(AB40,3)</f>
        <v/>
      </c>
      <c r="X40" s="67" t="inlineStr">
        <is>
          <t>新開</t>
        </is>
      </c>
      <c r="Y40" s="67" t="n">
        <v>2</v>
      </c>
      <c r="Z40" s="67" t="n">
        <v>4999</v>
      </c>
      <c r="AA40" s="67" t="inlineStr">
        <is>
          <t>中壢龍五店</t>
        </is>
      </c>
      <c r="AB40" s="67" t="inlineStr">
        <is>
          <t>桃園市中壢區後寮一路282、286號</t>
        </is>
      </c>
      <c r="AC40" s="63" t="n">
        <v>44767.56041666667</v>
      </c>
      <c r="AD40" s="63" t="n">
        <v>44790.625</v>
      </c>
      <c r="AF40" s="60" t="n">
        <v>38</v>
      </c>
      <c r="AG40" s="60">
        <f>IF( AND((ISNA(VLOOKUP(AJ40,E:E,1,FALSE))),(ISNA(VLOOKUP(AJ40,N:N,1,FALSE))),(ISNA(VLOOKUP(AJ40,Z:Z,1,FALSE)))),"",LEFT(AL40,3))</f>
        <v/>
      </c>
      <c r="AH40" s="67" t="inlineStr">
        <is>
          <t>撤店</t>
        </is>
      </c>
      <c r="AI40" s="68" t="n"/>
      <c r="AJ40" s="67" t="n">
        <v>3588</v>
      </c>
      <c r="AK40" s="67" t="inlineStr">
        <is>
          <t>苗縣斗煥坪店</t>
        </is>
      </c>
      <c r="AL40" s="67" t="inlineStr">
        <is>
          <t>苗栗縣頭份市斗煥里199-1號</t>
        </is>
      </c>
      <c r="AM40" s="63" t="n">
        <v>44733.48819444444</v>
      </c>
      <c r="AN40" s="63" t="n">
        <v>44767.45833333334</v>
      </c>
    </row>
    <row r="41" ht="15.6" customHeight="1" s="140">
      <c r="D41" s="60" t="n">
        <v>39</v>
      </c>
      <c r="E41" s="61" t="n">
        <v>4729</v>
      </c>
      <c r="F41" s="62" t="inlineStr">
        <is>
          <t>台西蚊港店</t>
        </is>
      </c>
      <c r="G41" s="62" t="inlineStr">
        <is>
          <t>雲林縣</t>
        </is>
      </c>
      <c r="H41" s="62" t="inlineStr">
        <is>
          <t>台西鄉</t>
        </is>
      </c>
      <c r="I41" s="61" t="n">
        <v>2</v>
      </c>
      <c r="J41" s="63" t="n">
        <v>44434.58333333334</v>
      </c>
      <c r="K41" s="63" t="n">
        <v>44578.58333333334</v>
      </c>
      <c r="M41" s="60" t="n">
        <v>5</v>
      </c>
      <c r="N41" s="64" t="inlineStr">
        <is>
          <t>TT05</t>
        </is>
      </c>
      <c r="O41" s="64" t="inlineStr">
        <is>
          <t>員林靜修教室</t>
        </is>
      </c>
      <c r="P41" s="64" t="inlineStr">
        <is>
          <t>彰化縣</t>
        </is>
      </c>
      <c r="Q41" s="64" t="inlineStr">
        <is>
          <t>員林市</t>
        </is>
      </c>
      <c r="R41" s="65" t="n">
        <v>1</v>
      </c>
      <c r="S41" s="66" t="n">
        <v>44431.58333333334</v>
      </c>
      <c r="T41" s="57" t="inlineStr">
        <is>
          <t>訓練教室</t>
        </is>
      </c>
      <c r="V41" s="60" t="n">
        <v>39</v>
      </c>
      <c r="W41" s="60">
        <f>LEFT(AB41,3)</f>
        <v/>
      </c>
      <c r="X41" s="67" t="inlineStr">
        <is>
          <t>新開</t>
        </is>
      </c>
      <c r="Y41" s="67" t="n">
        <v>2</v>
      </c>
      <c r="Z41" s="67" t="n">
        <v>5002</v>
      </c>
      <c r="AA41" s="67" t="inlineStr">
        <is>
          <t>新豐中崙店</t>
        </is>
      </c>
      <c r="AB41" s="67" t="inlineStr">
        <is>
          <t>新竹縣新豐鄉中崙村11鄰中崙165號</t>
        </is>
      </c>
      <c r="AC41" s="63" t="n">
        <v>44777.46805555555</v>
      </c>
      <c r="AD41" s="63" t="n">
        <v>44795.45833333334</v>
      </c>
      <c r="AF41" s="60" t="n">
        <v>39</v>
      </c>
      <c r="AG41" s="60">
        <f>IF( AND((ISNA(VLOOKUP(AJ41,E:E,1,FALSE))),(ISNA(VLOOKUP(AJ41,N:N,1,FALSE))),(ISNA(VLOOKUP(AJ41,Z:Z,1,FALSE)))),"",LEFT(AL41,3))</f>
        <v/>
      </c>
      <c r="AH41" s="67" t="inlineStr">
        <is>
          <t>撤店</t>
        </is>
      </c>
      <c r="AI41" s="68" t="n">
        <v>1</v>
      </c>
      <c r="AJ41" s="67" t="inlineStr">
        <is>
          <t>L527</t>
        </is>
      </c>
      <c r="AK41" s="67" t="inlineStr">
        <is>
          <t>愛國超市仁忠</t>
        </is>
      </c>
      <c r="AL41" s="67" t="inlineStr">
        <is>
          <t>高雄市仁武區仁忠路149號</t>
        </is>
      </c>
      <c r="AM41" s="63" t="n">
        <v>44757.45972222222</v>
      </c>
      <c r="AN41" s="63" t="n">
        <v>44771.45833333334</v>
      </c>
    </row>
    <row r="42" ht="15.6" customHeight="1" s="140">
      <c r="D42" s="60" t="n">
        <v>40</v>
      </c>
      <c r="E42" s="61" t="n">
        <v>4596</v>
      </c>
      <c r="F42" s="62" t="inlineStr">
        <is>
          <t>東勢石城店</t>
        </is>
      </c>
      <c r="G42" s="62" t="inlineStr">
        <is>
          <t>台中市</t>
        </is>
      </c>
      <c r="H42" s="62" t="inlineStr">
        <is>
          <t>東勢區</t>
        </is>
      </c>
      <c r="I42" s="61" t="n">
        <v>2</v>
      </c>
      <c r="J42" s="63" t="n">
        <v>44435.58333333334</v>
      </c>
      <c r="K42" s="63" t="n">
        <v>44607.45833333334</v>
      </c>
      <c r="M42" s="60" t="n">
        <v>6</v>
      </c>
      <c r="N42" s="77" t="inlineStr">
        <is>
          <t>TT11</t>
        </is>
      </c>
      <c r="O42" s="77" t="inlineStr">
        <is>
          <t>台中夜市訓練教室</t>
        </is>
      </c>
      <c r="P42" s="77" t="inlineStr">
        <is>
          <t>台中市</t>
        </is>
      </c>
      <c r="Q42" s="77" t="inlineStr">
        <is>
          <t>南區</t>
        </is>
      </c>
      <c r="R42" s="59" t="n">
        <v>2</v>
      </c>
      <c r="S42" s="63" t="n">
        <v>44432.375</v>
      </c>
      <c r="T42" s="57" t="inlineStr">
        <is>
          <t>訓練教室</t>
        </is>
      </c>
      <c r="V42" s="60" t="n">
        <v>40</v>
      </c>
      <c r="W42" s="60">
        <f>LEFT(AB42,3)</f>
        <v/>
      </c>
      <c r="X42" s="67" t="inlineStr">
        <is>
          <t>新開</t>
        </is>
      </c>
      <c r="Y42" s="67" t="n">
        <v>2</v>
      </c>
      <c r="Z42" s="67" t="n">
        <v>5029</v>
      </c>
      <c r="AA42" s="67" t="inlineStr">
        <is>
          <t>土庫有蒜頭</t>
        </is>
      </c>
      <c r="AB42" s="67" t="inlineStr">
        <is>
          <t>雲林縣土庫鎮建國路137號</t>
        </is>
      </c>
      <c r="AC42" s="63" t="n">
        <v>44782.48402777778</v>
      </c>
      <c r="AD42" s="63" t="n">
        <v>44802.625</v>
      </c>
      <c r="AF42" s="60" t="n">
        <v>40</v>
      </c>
      <c r="AG42" s="60">
        <f>IF( AND((ISNA(VLOOKUP(AJ42,E:E,1,FALSE))),(ISNA(VLOOKUP(AJ42,N:N,1,FALSE))),(ISNA(VLOOKUP(AJ42,Z:Z,1,FALSE)))),"",LEFT(AL42,3))</f>
        <v/>
      </c>
      <c r="AH42" s="67" t="inlineStr">
        <is>
          <t>撤店</t>
        </is>
      </c>
      <c r="AI42" s="68" t="n">
        <v>2</v>
      </c>
      <c r="AJ42" s="67" t="inlineStr">
        <is>
          <t>C117</t>
        </is>
      </c>
      <c r="AK42" s="67" t="inlineStr">
        <is>
          <t>北縣建國二店</t>
        </is>
      </c>
      <c r="AL42" s="67" t="inlineStr">
        <is>
          <t>新北市新店區建國路154號</t>
        </is>
      </c>
      <c r="AM42" s="63" t="n">
        <v>44753.68263888889</v>
      </c>
      <c r="AN42" s="63" t="n">
        <v>44775.45833333334</v>
      </c>
    </row>
    <row r="43" ht="15.6" customHeight="1" s="140">
      <c r="D43" s="60" t="n">
        <v>41</v>
      </c>
      <c r="E43" s="61" t="n">
        <v>4580</v>
      </c>
      <c r="F43" s="62" t="inlineStr">
        <is>
          <t>梧棲火力店</t>
        </is>
      </c>
      <c r="G43" s="62" t="inlineStr">
        <is>
          <t>台中市</t>
        </is>
      </c>
      <c r="H43" s="62" t="inlineStr">
        <is>
          <t>梧棲區</t>
        </is>
      </c>
      <c r="I43" s="61" t="n">
        <v>2</v>
      </c>
      <c r="J43" s="63" t="n">
        <v>44435.58333333334</v>
      </c>
      <c r="K43" s="63" t="n">
        <v>44608.45833333334</v>
      </c>
      <c r="M43" s="60" t="n">
        <v>7</v>
      </c>
      <c r="N43" s="77" t="inlineStr">
        <is>
          <t>TT12</t>
        </is>
      </c>
      <c r="O43" s="77" t="inlineStr">
        <is>
          <t>民雄北勢子教室</t>
        </is>
      </c>
      <c r="P43" s="77" t="inlineStr">
        <is>
          <t>嘉義縣</t>
        </is>
      </c>
      <c r="Q43" s="77" t="inlineStr">
        <is>
          <t>民雄鄉</t>
        </is>
      </c>
      <c r="R43" s="59" t="n">
        <v>2</v>
      </c>
      <c r="S43" s="63" t="n">
        <v>44432.54166666666</v>
      </c>
      <c r="T43" s="57" t="inlineStr">
        <is>
          <t>訓練教室</t>
        </is>
      </c>
      <c r="V43" s="60" t="n">
        <v>41</v>
      </c>
      <c r="W43" s="60">
        <f>LEFT(AB43,3)</f>
        <v/>
      </c>
      <c r="X43" s="67" t="inlineStr">
        <is>
          <t>新開</t>
        </is>
      </c>
      <c r="Y43" s="67" t="n">
        <v>2</v>
      </c>
      <c r="Z43" s="67" t="n">
        <v>5036</v>
      </c>
      <c r="AA43" s="67" t="inlineStr">
        <is>
          <t>高苑工商店</t>
        </is>
      </c>
      <c r="AB43" s="67" t="inlineStr">
        <is>
          <t>高雄市橋頭區芋寮路1號(行政大樓一樓右側)</t>
        </is>
      </c>
      <c r="AC43" s="63" t="n">
        <v>44789.36736111111</v>
      </c>
      <c r="AD43" s="63" t="n">
        <v>44802.625</v>
      </c>
      <c r="AF43" s="60" t="n">
        <v>41</v>
      </c>
      <c r="AG43" s="60">
        <f>IF( AND((ISNA(VLOOKUP(AJ43,E:E,1,FALSE))),(ISNA(VLOOKUP(AJ43,N:N,1,FALSE))),(ISNA(VLOOKUP(AJ43,Z:Z,1,FALSE)))),"",LEFT(AL43,3))</f>
        <v/>
      </c>
      <c r="AH43" s="67" t="inlineStr">
        <is>
          <t>撤店</t>
        </is>
      </c>
      <c r="AI43" s="68" t="n">
        <v>2</v>
      </c>
      <c r="AJ43" s="67" t="inlineStr">
        <is>
          <t>F712</t>
        </is>
      </c>
      <c r="AK43" s="67" t="inlineStr">
        <is>
          <t>新竹民權店</t>
        </is>
      </c>
      <c r="AL43" s="67" t="inlineStr">
        <is>
          <t>新竹市東區民生路113號</t>
        </is>
      </c>
      <c r="AM43" s="63" t="n">
        <v>44763.66527777778</v>
      </c>
      <c r="AN43" s="63" t="n">
        <v>44781.625</v>
      </c>
    </row>
    <row r="44" ht="15.6" customHeight="1" s="140">
      <c r="D44" s="60" t="n">
        <v>42</v>
      </c>
      <c r="E44" s="61" t="n">
        <v>4860</v>
      </c>
      <c r="F44" s="62" t="inlineStr">
        <is>
          <t>鼓山龍德店</t>
        </is>
      </c>
      <c r="G44" s="62" t="inlineStr">
        <is>
          <t>高雄市</t>
        </is>
      </c>
      <c r="H44" s="62" t="inlineStr">
        <is>
          <t>鼓山區</t>
        </is>
      </c>
      <c r="I44" s="61" t="n">
        <v>2</v>
      </c>
      <c r="J44" s="63" t="n">
        <v>44431.39583333334</v>
      </c>
      <c r="K44" s="63" t="n">
        <v>44615.4375</v>
      </c>
      <c r="M44" s="60" t="n">
        <v>8</v>
      </c>
      <c r="N44" s="77" t="inlineStr">
        <is>
          <t>TT13</t>
        </is>
      </c>
      <c r="O44" s="77" t="inlineStr">
        <is>
          <t>新竹竹翠訓練教室</t>
        </is>
      </c>
      <c r="P44" s="77" t="inlineStr">
        <is>
          <t>新竹市</t>
        </is>
      </c>
      <c r="Q44" s="77" t="inlineStr">
        <is>
          <t>東區</t>
        </is>
      </c>
      <c r="R44" s="59" t="n">
        <v>0</v>
      </c>
      <c r="S44" s="63" t="n">
        <v>44785</v>
      </c>
      <c r="T44" s="57" t="inlineStr">
        <is>
          <t>訓練教室</t>
        </is>
      </c>
      <c r="V44" s="60" t="n">
        <v>42</v>
      </c>
      <c r="W44" s="60">
        <f>LEFT(AB44,3)</f>
        <v/>
      </c>
      <c r="X44" s="67" t="inlineStr">
        <is>
          <t>新開</t>
        </is>
      </c>
      <c r="Y44" s="67" t="n">
        <v>2</v>
      </c>
      <c r="Z44" s="67" t="n">
        <v>5023</v>
      </c>
      <c r="AA44" s="67" t="inlineStr">
        <is>
          <t>文山師大店</t>
        </is>
      </c>
      <c r="AB44" s="67" t="inlineStr">
        <is>
          <t>台北市文山區汀州路四段88號</t>
        </is>
      </c>
      <c r="AC44" s="63" t="n">
        <v>44784.49583333333</v>
      </c>
      <c r="AD44" s="63" t="n">
        <v>44803.45833333334</v>
      </c>
      <c r="AF44" s="60" t="n">
        <v>42</v>
      </c>
      <c r="AG44" s="60">
        <f>IF( AND((ISNA(VLOOKUP(AJ44,E:E,1,FALSE))),(ISNA(VLOOKUP(AJ44,N:N,1,FALSE))),(ISNA(VLOOKUP(AJ44,Z:Z,1,FALSE)))),"",LEFT(AL44,3))</f>
        <v/>
      </c>
      <c r="AH44" s="67" t="inlineStr">
        <is>
          <t>撤店</t>
        </is>
      </c>
      <c r="AI44" s="68" t="n">
        <v>2</v>
      </c>
      <c r="AJ44" s="67" t="inlineStr">
        <is>
          <t>D248</t>
        </is>
      </c>
      <c r="AK44" s="67" t="inlineStr">
        <is>
          <t>北縣大同北店</t>
        </is>
      </c>
      <c r="AL44" s="67" t="inlineStr">
        <is>
          <t xml:space="preserve">新北市三重區大同北路91號        </t>
        </is>
      </c>
      <c r="AM44" s="63" t="n">
        <v>44764.44722222222</v>
      </c>
      <c r="AN44" s="63" t="n">
        <v>44782.45833333334</v>
      </c>
    </row>
    <row r="45" ht="15.6" customHeight="1" s="140">
      <c r="D45" s="60" t="n">
        <v>43</v>
      </c>
      <c r="E45" s="61" t="n">
        <v>4869</v>
      </c>
      <c r="F45" s="62" t="inlineStr">
        <is>
          <t>新興錦田店</t>
        </is>
      </c>
      <c r="G45" s="62" t="inlineStr">
        <is>
          <t>高雄市</t>
        </is>
      </c>
      <c r="H45" s="62" t="inlineStr">
        <is>
          <t>新興區</t>
        </is>
      </c>
      <c r="I45" s="61" t="n">
        <v>2</v>
      </c>
      <c r="J45" s="63" t="n">
        <v>44431.39583333334</v>
      </c>
      <c r="K45" s="63" t="n">
        <v>44616.45833333334</v>
      </c>
      <c r="M45" s="60" t="n">
        <v>9</v>
      </c>
      <c r="N45" s="77" t="inlineStr">
        <is>
          <t>TT08</t>
        </is>
      </c>
      <c r="O45" s="77" t="inlineStr">
        <is>
          <t>南區訓練教室</t>
        </is>
      </c>
      <c r="P45" s="77" t="inlineStr">
        <is>
          <t>高雄市</t>
        </is>
      </c>
      <c r="Q45" s="77" t="inlineStr">
        <is>
          <t>三民區</t>
        </is>
      </c>
      <c r="R45" s="59" t="n">
        <v>0</v>
      </c>
      <c r="S45" s="63" t="n">
        <v>44791</v>
      </c>
      <c r="T45" s="57" t="inlineStr">
        <is>
          <t>訓練教室</t>
        </is>
      </c>
      <c r="V45" s="60" t="n">
        <v>43</v>
      </c>
      <c r="W45" s="60">
        <f>LEFT(AB45,3)</f>
        <v/>
      </c>
      <c r="X45" s="67" t="inlineStr">
        <is>
          <t>新開</t>
        </is>
      </c>
      <c r="Y45" s="67" t="n">
        <v>2</v>
      </c>
      <c r="Z45" s="67" t="n">
        <v>5040</v>
      </c>
      <c r="AA45" s="67" t="inlineStr">
        <is>
          <t>深坑東南大</t>
        </is>
      </c>
      <c r="AB45" s="67" t="inlineStr">
        <is>
          <t>新北市深坑區北深路三段152號</t>
        </is>
      </c>
      <c r="AC45" s="63" t="n">
        <v>44790.57222222222</v>
      </c>
      <c r="AD45" s="63" t="n">
        <v>44809.45833333334</v>
      </c>
      <c r="AF45" s="60" t="n">
        <v>43</v>
      </c>
      <c r="AG45" s="60">
        <f>IF( AND((ISNA(VLOOKUP(AJ45,E:E,1,FALSE))),(ISNA(VLOOKUP(AJ45,N:N,1,FALSE))),(ISNA(VLOOKUP(AJ45,Z:Z,1,FALSE)))),"",LEFT(AL45,3))</f>
        <v/>
      </c>
      <c r="AH45" s="67" t="inlineStr">
        <is>
          <t>撤店</t>
        </is>
      </c>
      <c r="AI45" s="68" t="n"/>
      <c r="AJ45" s="67" t="n">
        <v>2385</v>
      </c>
      <c r="AK45" s="67" t="inlineStr">
        <is>
          <t>北市文福店</t>
        </is>
      </c>
      <c r="AL45" s="67" t="inlineStr">
        <is>
          <t>台北市文山區景福街230巷2號</t>
        </is>
      </c>
      <c r="AM45" s="63" t="n">
        <v>44755.37430555555</v>
      </c>
      <c r="AN45" s="63" t="n">
        <v>44782.625</v>
      </c>
    </row>
    <row r="46" ht="15.6" customHeight="1" s="140">
      <c r="D46" s="60" t="n">
        <v>44</v>
      </c>
      <c r="E46" s="61" t="n">
        <v>3542</v>
      </c>
      <c r="F46" s="62" t="inlineStr">
        <is>
          <t>嘉縣和發店</t>
        </is>
      </c>
      <c r="G46" s="62" t="inlineStr">
        <is>
          <t>嘉義縣</t>
        </is>
      </c>
      <c r="H46" s="62" t="inlineStr">
        <is>
          <t>中埔鄉</t>
        </is>
      </c>
      <c r="I46" s="61" t="n">
        <v>2</v>
      </c>
      <c r="J46" s="63" t="n">
        <v>44432.54166666666</v>
      </c>
      <c r="K46" s="63" t="n">
        <v>44608.47916666666</v>
      </c>
      <c r="M46" s="60" t="n">
        <v>10</v>
      </c>
      <c r="N46" s="77" t="inlineStr">
        <is>
          <t>TT02</t>
        </is>
      </c>
      <c r="O46" s="77" t="inlineStr">
        <is>
          <t>桃竹營運處</t>
        </is>
      </c>
      <c r="P46" s="77" t="inlineStr">
        <is>
          <t>桃園市</t>
        </is>
      </c>
      <c r="Q46" s="77" t="inlineStr">
        <is>
          <t>中壢區</t>
        </is>
      </c>
      <c r="R46" s="59" t="n">
        <v>0</v>
      </c>
      <c r="S46" s="63" t="n">
        <v>44791</v>
      </c>
      <c r="T46" s="57" t="inlineStr">
        <is>
          <t>訓練教室</t>
        </is>
      </c>
      <c r="V46" s="60" t="n">
        <v>44</v>
      </c>
      <c r="W46" s="60">
        <f>LEFT(AB46,3)</f>
        <v/>
      </c>
      <c r="X46" s="67" t="inlineStr">
        <is>
          <t>新開</t>
        </is>
      </c>
      <c r="Y46" s="67" t="n">
        <v>2</v>
      </c>
      <c r="Z46" s="67" t="n">
        <v>5034</v>
      </c>
      <c r="AA46" s="67" t="inlineStr">
        <is>
          <t>觀音菩提店</t>
        </is>
      </c>
      <c r="AB46" s="67" t="inlineStr">
        <is>
          <t>桃園市觀音區新富路258號</t>
        </is>
      </c>
      <c r="AC46" s="63" t="n">
        <v>44804.74097222222</v>
      </c>
      <c r="AD46" s="63" t="n">
        <v>44823.45833333334</v>
      </c>
      <c r="AF46" s="60" t="n">
        <v>44</v>
      </c>
      <c r="AG46" s="60">
        <f>IF( AND((ISNA(VLOOKUP(AJ46,E:E,1,FALSE))),(ISNA(VLOOKUP(AJ46,N:N,1,FALSE))),(ISNA(VLOOKUP(AJ46,Z:Z,1,FALSE)))),"",LEFT(AL46,3))</f>
        <v/>
      </c>
      <c r="AH46" s="67" t="inlineStr">
        <is>
          <t>撤店</t>
        </is>
      </c>
      <c r="AI46" s="68" t="n">
        <v>1</v>
      </c>
      <c r="AJ46" s="67" t="inlineStr">
        <is>
          <t>L523</t>
        </is>
      </c>
      <c r="AK46" s="67" t="inlineStr">
        <is>
          <t>愛國超市鳳林</t>
        </is>
      </c>
      <c r="AL46" s="67" t="inlineStr">
        <is>
          <t>高雄市大寮區鳳林四路14-2號</t>
        </is>
      </c>
      <c r="AM46" s="63" t="n">
        <v>44756.41944444444</v>
      </c>
      <c r="AN46" s="63" t="n">
        <v>44783.45833333334</v>
      </c>
    </row>
    <row r="47" ht="15.6" customHeight="1" s="140">
      <c r="D47" s="60" t="n">
        <v>45</v>
      </c>
      <c r="E47" s="61" t="n">
        <v>2562</v>
      </c>
      <c r="F47" s="62" t="inlineStr">
        <is>
          <t>高縣高龍店</t>
        </is>
      </c>
      <c r="G47" s="62" t="inlineStr">
        <is>
          <t>高雄市</t>
        </is>
      </c>
      <c r="H47" s="62" t="inlineStr">
        <is>
          <t>大社區</t>
        </is>
      </c>
      <c r="I47" s="61" t="n">
        <v>2</v>
      </c>
      <c r="J47" s="63" t="n">
        <v>44433.41666666666</v>
      </c>
      <c r="K47" s="63" t="n">
        <v>44610.45138888889</v>
      </c>
      <c r="M47" s="60" t="n">
        <v>11</v>
      </c>
      <c r="N47" s="77" t="inlineStr">
        <is>
          <t>TT14</t>
        </is>
      </c>
      <c r="O47" s="77" t="inlineStr">
        <is>
          <t>南市海安店訓練教室</t>
        </is>
      </c>
      <c r="P47" s="77" t="inlineStr">
        <is>
          <t>台南市</t>
        </is>
      </c>
      <c r="Q47" s="77" t="inlineStr">
        <is>
          <t>北區</t>
        </is>
      </c>
      <c r="R47" s="59" t="n">
        <v>2</v>
      </c>
      <c r="S47" s="63" t="n">
        <v>44792</v>
      </c>
      <c r="T47" s="57" t="inlineStr">
        <is>
          <t>訓練教室</t>
        </is>
      </c>
      <c r="V47" s="60" t="n">
        <v>45</v>
      </c>
      <c r="W47" s="60">
        <f>LEFT(AB47,3)</f>
        <v/>
      </c>
      <c r="X47" s="67" t="inlineStr">
        <is>
          <t>新開</t>
        </is>
      </c>
      <c r="Y47" s="67" t="n">
        <v>2</v>
      </c>
      <c r="Z47" s="67" t="n">
        <v>5033</v>
      </c>
      <c r="AA47" s="67" t="inlineStr">
        <is>
          <t>復興羅浮宮</t>
        </is>
      </c>
      <c r="AB47" s="67" t="inlineStr">
        <is>
          <t>桃園市復興區羅浮49號</t>
        </is>
      </c>
      <c r="AC47" s="63" t="n">
        <v>44810.67638888889</v>
      </c>
      <c r="AD47" s="63" t="n">
        <v>44831.45833333334</v>
      </c>
      <c r="AF47" s="60" t="n">
        <v>45</v>
      </c>
      <c r="AG47" s="60">
        <f>IF( AND((ISNA(VLOOKUP(AJ47,E:E,1,FALSE))),(ISNA(VLOOKUP(AJ47,N:N,1,FALSE))),(ISNA(VLOOKUP(AJ47,Z:Z,1,FALSE)))),"",LEFT(AL47,3))</f>
        <v/>
      </c>
      <c r="AH47" s="67" t="inlineStr">
        <is>
          <t>撤店</t>
        </is>
      </c>
      <c r="AI47" s="68" t="n">
        <v>2</v>
      </c>
      <c r="AJ47" s="67" t="n">
        <v>4613</v>
      </c>
      <c r="AK47" s="67" t="inlineStr">
        <is>
          <t>新營郵政店</t>
        </is>
      </c>
      <c r="AL47" s="67" t="inlineStr">
        <is>
          <t>台南市新營區中山路126號</t>
        </is>
      </c>
      <c r="AM47" s="63" t="n">
        <v>44769.33819444444</v>
      </c>
      <c r="AN47" s="63" t="n">
        <v>44790.45833333334</v>
      </c>
    </row>
    <row r="48" ht="15.6" customHeight="1" s="140">
      <c r="D48" s="60" t="n">
        <v>46</v>
      </c>
      <c r="E48" s="61" t="n">
        <v>2282</v>
      </c>
      <c r="F48" s="62" t="inlineStr">
        <is>
          <t>高市高順店</t>
        </is>
      </c>
      <c r="G48" s="62" t="inlineStr">
        <is>
          <t>高雄市</t>
        </is>
      </c>
      <c r="H48" s="62" t="inlineStr">
        <is>
          <t>三民區</t>
        </is>
      </c>
      <c r="I48" s="61" t="n">
        <v>2</v>
      </c>
      <c r="J48" s="63" t="n">
        <v>44434.39583333334</v>
      </c>
      <c r="K48" s="63" t="n">
        <v>44614.4375</v>
      </c>
      <c r="M48" s="60" t="n">
        <v>12</v>
      </c>
      <c r="N48" s="77" t="inlineStr">
        <is>
          <t>TT07</t>
        </is>
      </c>
      <c r="O48" s="77" t="inlineStr">
        <is>
          <t>中區訓練教室</t>
        </is>
      </c>
      <c r="P48" s="77" t="inlineStr">
        <is>
          <t>台中市</t>
        </is>
      </c>
      <c r="Q48" s="77" t="inlineStr">
        <is>
          <t>西區</t>
        </is>
      </c>
      <c r="R48" s="59" t="n">
        <v>0</v>
      </c>
      <c r="S48" s="63" t="n">
        <v>44796</v>
      </c>
      <c r="T48" s="57" t="inlineStr">
        <is>
          <t>訓練教室</t>
        </is>
      </c>
      <c r="V48" s="60" t="n">
        <v>46</v>
      </c>
      <c r="W48" s="60">
        <f>LEFT(AB48,3)</f>
        <v/>
      </c>
      <c r="X48" s="67" t="inlineStr">
        <is>
          <t>新開</t>
        </is>
      </c>
      <c r="Y48" s="67" t="n">
        <v>2</v>
      </c>
      <c r="Z48" s="67" t="n">
        <v>5037</v>
      </c>
      <c r="AA48" s="67" t="inlineStr">
        <is>
          <t>七股三股里</t>
        </is>
      </c>
      <c r="AB48" s="67" t="inlineStr">
        <is>
          <t>台南市七股區三股里8鄰三股29號之5</t>
        </is>
      </c>
      <c r="AC48" s="63" t="n">
        <v>44805.62430555555</v>
      </c>
      <c r="AD48" s="63" t="n">
        <v>44832.625</v>
      </c>
      <c r="AF48" s="60" t="n">
        <v>46</v>
      </c>
      <c r="AG48" s="60">
        <f>IF( AND((ISNA(VLOOKUP(AJ48,E:E,1,FALSE))),(ISNA(VLOOKUP(AJ48,N:N,1,FALSE))),(ISNA(VLOOKUP(AJ48,Z:Z,1,FALSE)))),"",LEFT(AL48,3))</f>
        <v/>
      </c>
      <c r="AH48" s="67" t="inlineStr">
        <is>
          <t>撤店</t>
        </is>
      </c>
      <c r="AI48" s="68" t="n"/>
      <c r="AJ48" s="67" t="n">
        <v>4985</v>
      </c>
      <c r="AK48" s="67" t="inlineStr">
        <is>
          <t>龜山文青店</t>
        </is>
      </c>
      <c r="AL48" s="67" t="inlineStr">
        <is>
          <t>桃園市龜山區文青路163號</t>
        </is>
      </c>
      <c r="AM48" s="63" t="n">
        <v>44775.70069444444</v>
      </c>
      <c r="AN48" s="63" t="n">
        <v>44791.625</v>
      </c>
    </row>
    <row r="49" ht="15.6" customHeight="1" s="140">
      <c r="D49" s="60" t="n">
        <v>47</v>
      </c>
      <c r="E49" s="61" t="n">
        <v>2166</v>
      </c>
      <c r="F49" s="62" t="inlineStr">
        <is>
          <t>高縣光明店</t>
        </is>
      </c>
      <c r="G49" s="62" t="inlineStr">
        <is>
          <t>高雄市</t>
        </is>
      </c>
      <c r="H49" s="62" t="inlineStr">
        <is>
          <t>大寮區</t>
        </is>
      </c>
      <c r="I49" s="61" t="n">
        <v>2</v>
      </c>
      <c r="J49" s="63" t="n">
        <v>44434.41666666666</v>
      </c>
      <c r="K49" s="63" t="n">
        <v>44609.45138888889</v>
      </c>
      <c r="N49" s="78" t="n"/>
      <c r="O49" s="79" t="n"/>
      <c r="P49" s="79" t="n"/>
      <c r="Q49" s="79" t="n"/>
      <c r="R49" s="79" t="n"/>
      <c r="S49" s="80" t="n"/>
      <c r="T49" s="80" t="n"/>
      <c r="V49" s="60" t="n">
        <v>47</v>
      </c>
      <c r="W49" s="60">
        <f>LEFT(AB49,3)</f>
        <v/>
      </c>
      <c r="X49" s="67" t="inlineStr">
        <is>
          <t>新開</t>
        </is>
      </c>
      <c r="Y49" s="67" t="n">
        <v>2</v>
      </c>
      <c r="Z49" s="67" t="n">
        <v>5038</v>
      </c>
      <c r="AA49" s="67" t="inlineStr">
        <is>
          <t>北屯有財神</t>
        </is>
      </c>
      <c r="AB49" s="67" t="inlineStr">
        <is>
          <t>台中市北屯區瀋陽路三段345號</t>
        </is>
      </c>
      <c r="AC49" s="63" t="n">
        <v>44811.50138888889</v>
      </c>
      <c r="AD49" s="63" t="n">
        <v>44832.625</v>
      </c>
      <c r="AF49" s="60" t="n">
        <v>47</v>
      </c>
      <c r="AG49" s="60">
        <f>IF( AND((ISNA(VLOOKUP(AJ49,E:E,1,FALSE))),(ISNA(VLOOKUP(AJ49,N:N,1,FALSE))),(ISNA(VLOOKUP(AJ49,Z:Z,1,FALSE)))),"",LEFT(AL49,3))</f>
        <v/>
      </c>
      <c r="AH49" s="67" t="inlineStr">
        <is>
          <t>撤店</t>
        </is>
      </c>
      <c r="AI49" s="68" t="n">
        <v>2</v>
      </c>
      <c r="AJ49" s="67" t="n">
        <v>4836</v>
      </c>
      <c r="AK49" s="67" t="inlineStr">
        <is>
          <t>三重阿勇店</t>
        </is>
      </c>
      <c r="AL49" s="67" t="inlineStr">
        <is>
          <t>新北市三重區大勇街82巷2號一樓</t>
        </is>
      </c>
      <c r="AM49" s="63" t="n">
        <v>44774.67291666667</v>
      </c>
      <c r="AN49" s="63" t="n">
        <v>44796.45833333334</v>
      </c>
    </row>
    <row r="50" ht="15.6" customHeight="1" s="140">
      <c r="D50" s="60" t="n">
        <v>48</v>
      </c>
      <c r="E50" s="61" t="n">
        <v>4876</v>
      </c>
      <c r="F50" s="62" t="inlineStr">
        <is>
          <t>牡丹花開店</t>
        </is>
      </c>
      <c r="G50" s="62" t="inlineStr">
        <is>
          <t>屏東縣</t>
        </is>
      </c>
      <c r="H50" s="62" t="inlineStr">
        <is>
          <t>牡丹鄉</t>
        </is>
      </c>
      <c r="I50" s="61" t="n">
        <v>2</v>
      </c>
      <c r="J50" s="63" t="n">
        <v>44435.45833333334</v>
      </c>
      <c r="K50" s="63" t="n">
        <v>44579.45833333334</v>
      </c>
      <c r="N50" s="78" t="n"/>
      <c r="O50" s="79" t="n"/>
      <c r="P50" s="79" t="n"/>
      <c r="Q50" s="79" t="n"/>
      <c r="R50" s="79" t="n"/>
      <c r="S50" s="80" t="n"/>
      <c r="T50" s="80" t="n"/>
      <c r="V50" s="60" t="n">
        <v>48</v>
      </c>
      <c r="W50" s="60">
        <f>LEFT(AB50,3)</f>
        <v/>
      </c>
      <c r="X50" s="67" t="inlineStr">
        <is>
          <t>新開</t>
        </is>
      </c>
      <c r="Y50" s="67" t="n">
        <v>2</v>
      </c>
      <c r="Z50" s="67" t="n">
        <v>5030</v>
      </c>
      <c r="AA50" s="67" t="inlineStr">
        <is>
          <t>林園境之南</t>
        </is>
      </c>
      <c r="AB50" s="67" t="inlineStr">
        <is>
          <t>高雄市林園區北汕路150-1號</t>
        </is>
      </c>
      <c r="AC50" s="63" t="n">
        <v>44823.37777777778</v>
      </c>
      <c r="AD50" s="63" t="n">
        <v>44838.625</v>
      </c>
      <c r="AF50" s="60" t="n">
        <v>48</v>
      </c>
      <c r="AG50" s="60">
        <f>IF( AND((ISNA(VLOOKUP(AJ50,E:E,1,FALSE))),(ISNA(VLOOKUP(AJ50,N:N,1,FALSE))),(ISNA(VLOOKUP(AJ50,Z:Z,1,FALSE)))),"",LEFT(AL50,3))</f>
        <v/>
      </c>
      <c r="AH50" s="67" t="inlineStr">
        <is>
          <t>撤店</t>
        </is>
      </c>
      <c r="AI50" s="68" t="n">
        <v>2</v>
      </c>
      <c r="AJ50" s="67" t="inlineStr">
        <is>
          <t>H646</t>
        </is>
      </c>
      <c r="AK50" s="67" t="inlineStr">
        <is>
          <t>台中太平店</t>
        </is>
      </c>
      <c r="AL50" s="67" t="inlineStr">
        <is>
          <t>台中市北區太平路72號</t>
        </is>
      </c>
      <c r="AM50" s="63" t="n">
        <v>44770.40208333333</v>
      </c>
      <c r="AN50" s="63" t="n">
        <v>44797.625</v>
      </c>
    </row>
    <row r="51" ht="18" customHeight="1" s="140">
      <c r="D51" s="60" t="n">
        <v>49</v>
      </c>
      <c r="E51" s="61" t="n">
        <v>4644</v>
      </c>
      <c r="F51" s="62" t="inlineStr">
        <is>
          <t>內湖樂康店</t>
        </is>
      </c>
      <c r="G51" s="62" t="inlineStr">
        <is>
          <t>台北市</t>
        </is>
      </c>
      <c r="H51" s="62" t="inlineStr">
        <is>
          <t>內湖區</t>
        </is>
      </c>
      <c r="I51" s="61" t="n">
        <v>2</v>
      </c>
      <c r="J51" s="63" t="n">
        <v>44440.41666666666</v>
      </c>
      <c r="K51" s="63" t="n">
        <v>44607.41666666666</v>
      </c>
      <c r="M51" s="380" t="inlineStr">
        <is>
          <t>萊到店聯盟(WebPOS)</t>
        </is>
      </c>
      <c r="N51" s="394" t="n"/>
      <c r="O51" s="394" t="n"/>
      <c r="P51" s="394" t="n"/>
      <c r="Q51" s="394" t="n"/>
      <c r="R51" s="394" t="n"/>
      <c r="S51" s="394" t="n"/>
      <c r="T51" s="80" t="n"/>
      <c r="V51" s="60" t="n">
        <v>49</v>
      </c>
      <c r="W51" s="60">
        <f>LEFT(AB51,3)</f>
        <v/>
      </c>
      <c r="X51" s="67" t="inlineStr">
        <is>
          <t>新開</t>
        </is>
      </c>
      <c r="Y51" s="67" t="n">
        <v>2</v>
      </c>
      <c r="Z51" s="67" t="n">
        <v>5006</v>
      </c>
      <c r="AA51" s="67" t="inlineStr">
        <is>
          <t>大安勵學店</t>
        </is>
      </c>
      <c r="AB51" s="67" t="inlineStr">
        <is>
          <t>台北市大安區長興街92號1樓(台大男七宿舍)</t>
        </is>
      </c>
      <c r="AC51" s="63" t="n">
        <v>44833.44236111111</v>
      </c>
      <c r="AD51" s="63" t="n">
        <v>44846.625</v>
      </c>
      <c r="AF51" s="60" t="n">
        <v>49</v>
      </c>
      <c r="AG51" s="60">
        <f>IF( AND((ISNA(VLOOKUP(AJ51,E:E,1,FALSE))),(ISNA(VLOOKUP(AJ51,N:N,1,FALSE))),(ISNA(VLOOKUP(AJ51,Z:Z,1,FALSE)))),"",LEFT(AL51,3))</f>
        <v/>
      </c>
      <c r="AH51" s="67" t="inlineStr">
        <is>
          <t>撤店</t>
        </is>
      </c>
      <c r="AI51" s="68" t="n"/>
      <c r="AJ51" s="67" t="n">
        <v>4149</v>
      </c>
      <c r="AK51" s="67" t="inlineStr">
        <is>
          <t>平鎮資通店</t>
        </is>
      </c>
      <c r="AL51" s="67" t="inlineStr">
        <is>
          <t>桃園市平鎮區中豐路山頂段358號</t>
        </is>
      </c>
      <c r="AM51" s="63" t="n">
        <v>44783.38819444444</v>
      </c>
      <c r="AN51" s="63" t="n">
        <v>44798.45833333334</v>
      </c>
    </row>
    <row r="52" ht="15.6" customHeight="1" s="140">
      <c r="D52" s="60" t="n">
        <v>50</v>
      </c>
      <c r="E52" s="61" t="n">
        <v>4657</v>
      </c>
      <c r="F52" s="62" t="inlineStr">
        <is>
          <t>南港慈祐宮店</t>
        </is>
      </c>
      <c r="G52" s="62" t="inlineStr">
        <is>
          <t>台北市</t>
        </is>
      </c>
      <c r="H52" s="62" t="inlineStr">
        <is>
          <t>南港區</t>
        </is>
      </c>
      <c r="I52" s="61" t="n">
        <v>2</v>
      </c>
      <c r="J52" s="63" t="n">
        <v>44441.41666666666</v>
      </c>
      <c r="K52" s="63" t="n">
        <v>44578.47916666666</v>
      </c>
      <c r="M52" s="54" t="inlineStr">
        <is>
          <t>項次</t>
        </is>
      </c>
      <c r="N52" s="54" t="inlineStr">
        <is>
          <t>店編</t>
        </is>
      </c>
      <c r="O52" s="54" t="inlineStr">
        <is>
          <t>店名</t>
        </is>
      </c>
      <c r="P52" s="54" t="inlineStr">
        <is>
          <t>縣市名稱</t>
        </is>
      </c>
      <c r="Q52" s="54" t="inlineStr">
        <is>
          <t>鄉鎮名稱</t>
        </is>
      </c>
      <c r="R52" s="54" t="inlineStr">
        <is>
          <t>TM數量</t>
        </is>
      </c>
      <c r="S52" s="54" t="inlineStr">
        <is>
          <t>安裝日期</t>
        </is>
      </c>
      <c r="T52" s="80" t="n"/>
      <c r="V52" s="60" t="n">
        <v>50</v>
      </c>
      <c r="W52" s="60">
        <f>LEFT(AB52,3)</f>
        <v/>
      </c>
      <c r="X52" s="67" t="inlineStr">
        <is>
          <t>新開</t>
        </is>
      </c>
      <c r="Y52" s="67" t="n">
        <v>2</v>
      </c>
      <c r="Z52" s="67" t="n">
        <v>5032</v>
      </c>
      <c r="AA52" s="67" t="inlineStr">
        <is>
          <t>二水有白柚</t>
        </is>
      </c>
      <c r="AB52" s="67" t="inlineStr">
        <is>
          <t>彰化縣二水鄉員集路三段739號</t>
        </is>
      </c>
      <c r="AC52" s="63" t="n">
        <v>44837.37847222222</v>
      </c>
      <c r="AD52" s="63" t="n">
        <v>44847.625</v>
      </c>
      <c r="AF52" s="60" t="n">
        <v>50</v>
      </c>
      <c r="AG52" s="60" t="n"/>
      <c r="AH52" s="67" t="inlineStr">
        <is>
          <t>撤店</t>
        </is>
      </c>
      <c r="AI52" s="68" t="n"/>
      <c r="AJ52" s="67" t="n">
        <v>3890</v>
      </c>
      <c r="AK52" s="67" t="inlineStr">
        <is>
          <t>三重美堤店</t>
        </is>
      </c>
      <c r="AL52" s="67" t="inlineStr">
        <is>
          <t>新北市三重區二重疏洪道疏洪十六路重新橋下</t>
        </is>
      </c>
      <c r="AM52" s="63" t="n">
        <v>44806.72638888889</v>
      </c>
      <c r="AN52" s="63" t="n">
        <v>44806.77083333334</v>
      </c>
    </row>
    <row r="53" ht="15.6" customHeight="1" s="140">
      <c r="D53" s="60" t="n">
        <v>51</v>
      </c>
      <c r="E53" s="61" t="n">
        <v>4013</v>
      </c>
      <c r="F53" s="62" t="inlineStr">
        <is>
          <t>新店名揚店</t>
        </is>
      </c>
      <c r="G53" s="62" t="inlineStr">
        <is>
          <t>新北市</t>
        </is>
      </c>
      <c r="H53" s="62" t="inlineStr">
        <is>
          <t>新店區</t>
        </is>
      </c>
      <c r="I53" s="61" t="n">
        <v>2</v>
      </c>
      <c r="J53" s="63" t="n">
        <v>44442.41666666666</v>
      </c>
      <c r="K53" s="63" t="n">
        <v>44609.4375</v>
      </c>
      <c r="M53" s="60" t="n">
        <v>1</v>
      </c>
      <c r="N53" s="60" t="inlineStr">
        <is>
          <t>L505</t>
        </is>
      </c>
      <c r="O53" s="77" t="inlineStr">
        <is>
          <t>車麗屋台北內湖店</t>
        </is>
      </c>
      <c r="P53" s="77" t="inlineStr">
        <is>
          <t>台北市</t>
        </is>
      </c>
      <c r="Q53" s="77" t="inlineStr">
        <is>
          <t>內湖區</t>
        </is>
      </c>
      <c r="R53" s="59" t="n">
        <v>0</v>
      </c>
      <c r="S53" s="63" t="n">
        <v>45078.41666666666</v>
      </c>
      <c r="T53" s="80" t="inlineStr">
        <is>
          <t>萊到店 WebPOS</t>
        </is>
      </c>
      <c r="V53" s="60" t="n">
        <v>51</v>
      </c>
      <c r="W53" s="60">
        <f>LEFT(AB53,3)</f>
        <v/>
      </c>
      <c r="X53" s="67" t="inlineStr">
        <is>
          <t>新開</t>
        </is>
      </c>
      <c r="Y53" s="67" t="n">
        <v>2</v>
      </c>
      <c r="Z53" s="67" t="n">
        <v>5018</v>
      </c>
      <c r="AA53" s="67" t="inlineStr">
        <is>
          <t>信義永吉店</t>
        </is>
      </c>
      <c r="AB53" s="67" t="inlineStr">
        <is>
          <t>台北市信義區永吉路278巷27弄34、36號</t>
        </is>
      </c>
      <c r="AC53" s="63" t="n">
        <v>44833.51388888889</v>
      </c>
      <c r="AD53" s="63" t="n">
        <v>44853.625</v>
      </c>
      <c r="AF53" s="60" t="n">
        <v>51</v>
      </c>
      <c r="AG53" s="60">
        <f>IF(    AND((ISNA(VLOOKUP(AJ53,E:E,1,FALSE))),(ISNA(VLOOKUP(AJ53,N:N,1,FALSE))),(ISNA(VLOOKUP(AJ53,Z:Z,1,FALSE)))),"",LEFT(AL53,3))</f>
        <v/>
      </c>
      <c r="AH53" s="67" t="inlineStr">
        <is>
          <t>撤店</t>
        </is>
      </c>
      <c r="AI53" s="68" t="n">
        <v>2</v>
      </c>
      <c r="AJ53" s="67" t="n">
        <v>3938</v>
      </c>
      <c r="AK53" s="67" t="inlineStr">
        <is>
          <t>新莊鑫鴻店</t>
        </is>
      </c>
      <c r="AL53" s="67" t="inlineStr">
        <is>
          <t>新北市新莊區化成路13、17號一樓全部</t>
        </is>
      </c>
      <c r="AM53" s="63" t="n">
        <v>44790.65069444444</v>
      </c>
      <c r="AN53" s="63" t="n">
        <v>44810.45833333334</v>
      </c>
    </row>
    <row r="54" ht="15.6" customHeight="1" s="140">
      <c r="D54" s="60" t="n">
        <v>52</v>
      </c>
      <c r="E54" s="61" t="n">
        <v>3147</v>
      </c>
      <c r="F54" s="62" t="inlineStr">
        <is>
          <t>北縣板明店</t>
        </is>
      </c>
      <c r="G54" s="62" t="inlineStr">
        <is>
          <t>新北市</t>
        </is>
      </c>
      <c r="H54" s="62" t="inlineStr">
        <is>
          <t>板橋區</t>
        </is>
      </c>
      <c r="I54" s="61" t="n">
        <v>2</v>
      </c>
      <c r="J54" s="63" t="n">
        <v>44438.58333333334</v>
      </c>
      <c r="K54" s="63" t="n">
        <v>44617.41666666666</v>
      </c>
      <c r="M54" s="60" t="n">
        <v>2</v>
      </c>
      <c r="N54" s="60" t="inlineStr">
        <is>
          <t>L558</t>
        </is>
      </c>
      <c r="O54" s="77" t="inlineStr">
        <is>
          <t>川平登林店</t>
        </is>
      </c>
      <c r="P54" s="77" t="inlineStr">
        <is>
          <t>新北市</t>
        </is>
      </c>
      <c r="Q54" s="77" t="inlineStr">
        <is>
          <t>五股區</t>
        </is>
      </c>
      <c r="R54" s="59" t="n">
        <v>0</v>
      </c>
      <c r="S54" s="63" t="n">
        <v>45134.625</v>
      </c>
      <c r="T54" s="80" t="inlineStr">
        <is>
          <t>萊到店 WebPOS</t>
        </is>
      </c>
      <c r="V54" s="60" t="n">
        <v>52</v>
      </c>
      <c r="W54" s="60">
        <f>LEFT(AB54,3)</f>
        <v/>
      </c>
      <c r="X54" s="67" t="inlineStr">
        <is>
          <t>新開</t>
        </is>
      </c>
      <c r="Y54" s="67" t="n">
        <v>2</v>
      </c>
      <c r="Z54" s="67" t="n">
        <v>4964</v>
      </c>
      <c r="AA54" s="67" t="inlineStr">
        <is>
          <t>中壢廣州店</t>
        </is>
      </c>
      <c r="AB54" s="67" t="inlineStr">
        <is>
          <t>桃園市中壢區廣州路230、232號</t>
        </is>
      </c>
      <c r="AC54" s="63" t="n">
        <v>44832.38819444444</v>
      </c>
      <c r="AD54" s="63" t="n">
        <v>44861.45833333334</v>
      </c>
      <c r="AF54" s="60" t="n">
        <v>52</v>
      </c>
      <c r="AG54" s="60">
        <f>IF( AND((ISNA(VLOOKUP(AJ54,E:E,1,FALSE))),(ISNA(VLOOKUP(AJ54,N:N,1,FALSE))),(ISNA(VLOOKUP(AJ54,Z:Z,1,FALSE)))),"",LEFT(AL54,3))</f>
        <v/>
      </c>
      <c r="AH54" s="67" t="inlineStr">
        <is>
          <t>撤店</t>
        </is>
      </c>
      <c r="AI54" s="68" t="n">
        <v>2</v>
      </c>
      <c r="AJ54" s="67" t="n">
        <v>4053</v>
      </c>
      <c r="AK54" s="67" t="inlineStr">
        <is>
          <t>北市亞緹店</t>
        </is>
      </c>
      <c r="AL54" s="67" t="inlineStr">
        <is>
          <t>台北市內湖區江南街111號</t>
        </is>
      </c>
      <c r="AM54" s="63" t="n">
        <v>44782.41736111111</v>
      </c>
      <c r="AN54" s="63" t="n">
        <v>44811.375</v>
      </c>
    </row>
    <row r="55" ht="15.6" customHeight="1" s="140">
      <c r="D55" s="60" t="n">
        <v>53</v>
      </c>
      <c r="E55" s="61" t="n">
        <v>4640</v>
      </c>
      <c r="F55" s="62" t="inlineStr">
        <is>
          <t>中山力行店</t>
        </is>
      </c>
      <c r="G55" s="62" t="inlineStr">
        <is>
          <t>台北市</t>
        </is>
      </c>
      <c r="H55" s="62" t="inlineStr">
        <is>
          <t>中山區</t>
        </is>
      </c>
      <c r="I55" s="61" t="n">
        <v>2</v>
      </c>
      <c r="J55" s="63" t="n">
        <v>44440.375</v>
      </c>
      <c r="K55" s="63" t="n">
        <v>44616.4375</v>
      </c>
      <c r="M55" s="60" t="n">
        <v>3</v>
      </c>
      <c r="N55" s="60" t="inlineStr">
        <is>
          <t>L559</t>
        </is>
      </c>
      <c r="O55" s="77" t="inlineStr">
        <is>
          <t>嘉義北社尾</t>
        </is>
      </c>
      <c r="P55" s="77" t="inlineStr">
        <is>
          <t>嘉義市</t>
        </is>
      </c>
      <c r="Q55" s="77" t="inlineStr">
        <is>
          <t>西區</t>
        </is>
      </c>
      <c r="R55" s="59" t="n">
        <v>0</v>
      </c>
      <c r="S55" s="63" t="n">
        <v>45148.45833333334</v>
      </c>
      <c r="T55" s="80" t="inlineStr">
        <is>
          <t>萊到店 WebPOS</t>
        </is>
      </c>
      <c r="V55" s="60" t="n">
        <v>53</v>
      </c>
      <c r="W55" s="60">
        <f>LEFT(AB55,3)</f>
        <v/>
      </c>
      <c r="X55" s="67" t="inlineStr">
        <is>
          <t>新開</t>
        </is>
      </c>
      <c r="Y55" s="67" t="n">
        <v>2</v>
      </c>
      <c r="Z55" s="67" t="n">
        <v>5044</v>
      </c>
      <c r="AA55" s="67" t="inlineStr">
        <is>
          <t>台南雄鷹店</t>
        </is>
      </c>
      <c r="AB55" s="67" t="inlineStr">
        <is>
          <t>台南市南區機場路905號</t>
        </is>
      </c>
      <c r="AC55" s="63" t="n">
        <v>44848.60763888889</v>
      </c>
      <c r="AD55" s="63" t="n">
        <v>44865.625</v>
      </c>
      <c r="AF55" s="60" t="n">
        <v>53</v>
      </c>
      <c r="AG55" s="60">
        <f>IF( AND((ISNA(VLOOKUP(AJ55,E:E,1,FALSE))),(ISNA(VLOOKUP(AJ55,N:N,1,FALSE))),(ISNA(VLOOKUP(AJ55,Z:Z,1,FALSE)))),"",LEFT(AL55,3))</f>
        <v/>
      </c>
      <c r="AH55" s="67" t="inlineStr">
        <is>
          <t>撤店</t>
        </is>
      </c>
      <c r="AI55" s="68" t="n">
        <v>2</v>
      </c>
      <c r="AJ55" s="67" t="n">
        <v>4236</v>
      </c>
      <c r="AK55" s="67" t="inlineStr">
        <is>
          <t>桃市漢中店</t>
        </is>
      </c>
      <c r="AL55" s="67" t="inlineStr">
        <is>
          <t>桃園市桃園區漢中路123號</t>
        </is>
      </c>
      <c r="AM55" s="63" t="n">
        <v>44805.60416666666</v>
      </c>
      <c r="AN55" s="63" t="n">
        <v>44819.625</v>
      </c>
    </row>
    <row r="56" ht="15.6" customHeight="1" s="140">
      <c r="D56" s="60" t="n">
        <v>54</v>
      </c>
      <c r="E56" s="61" t="n">
        <v>4647</v>
      </c>
      <c r="F56" s="62" t="inlineStr">
        <is>
          <t>中山晶華店</t>
        </is>
      </c>
      <c r="G56" s="62" t="inlineStr">
        <is>
          <t>台北市</t>
        </is>
      </c>
      <c r="H56" s="62" t="inlineStr">
        <is>
          <t>中山區</t>
        </is>
      </c>
      <c r="I56" s="61" t="n">
        <v>2</v>
      </c>
      <c r="J56" s="63" t="n">
        <v>44440.58333333334</v>
      </c>
      <c r="K56" s="63" t="n">
        <v>44606.45833333334</v>
      </c>
      <c r="M56" s="60" t="n">
        <v>4</v>
      </c>
      <c r="N56" s="68" t="inlineStr">
        <is>
          <t>L560</t>
        </is>
      </c>
      <c r="O56" s="67" t="inlineStr">
        <is>
          <t>通霄漾漾店</t>
        </is>
      </c>
      <c r="P56" s="81" t="inlineStr">
        <is>
          <t>苗栗縣</t>
        </is>
      </c>
      <c r="Q56" s="81" t="inlineStr">
        <is>
          <t>通霄鎮</t>
        </is>
      </c>
      <c r="R56" s="59" t="n">
        <v>0</v>
      </c>
      <c r="S56" s="63" t="n">
        <v>45293.45833333334</v>
      </c>
      <c r="T56" s="80" t="inlineStr">
        <is>
          <t>萊到店 WebPOS</t>
        </is>
      </c>
      <c r="V56" s="60" t="n">
        <v>54</v>
      </c>
      <c r="W56" s="60">
        <f>LEFT(AB56,3)</f>
        <v/>
      </c>
      <c r="X56" s="67" t="inlineStr">
        <is>
          <t>新開</t>
        </is>
      </c>
      <c r="Y56" s="67" t="n">
        <v>2</v>
      </c>
      <c r="Z56" s="67" t="n">
        <v>4972</v>
      </c>
      <c r="AA56" s="67" t="inlineStr">
        <is>
          <t>士林通河店</t>
        </is>
      </c>
      <c r="AB56" s="67" t="inlineStr">
        <is>
          <t>台北市士林區承德路四段12巷35號一樓</t>
        </is>
      </c>
      <c r="AC56" s="63" t="n">
        <v>44847.42708333334</v>
      </c>
      <c r="AD56" s="63" t="n">
        <v>44873.45833333334</v>
      </c>
      <c r="AF56" s="60" t="n">
        <v>54</v>
      </c>
      <c r="AG56" s="60">
        <f>IF( AND((ISNA(VLOOKUP(AJ56,E:E,1,FALSE))),(ISNA(VLOOKUP(AJ56,N:N,1,FALSE))),(ISNA(VLOOKUP(AJ56,Z:Z,1,FALSE)))),"",LEFT(AL56,3))</f>
        <v/>
      </c>
      <c r="AH56" s="67" t="inlineStr">
        <is>
          <t>撤店</t>
        </is>
      </c>
      <c r="AI56" s="68" t="n">
        <v>2</v>
      </c>
      <c r="AJ56" s="67" t="n">
        <v>3899</v>
      </c>
      <c r="AK56" s="67" t="inlineStr">
        <is>
          <t>北市永捷店</t>
        </is>
      </c>
      <c r="AL56" s="67" t="inlineStr">
        <is>
          <t>台北市中山區松江路27號</t>
        </is>
      </c>
      <c r="AM56" s="63" t="n">
        <v>44790.65833333333</v>
      </c>
      <c r="AN56" s="63" t="n">
        <v>44820.45833333334</v>
      </c>
    </row>
    <row r="57" ht="15.6" customHeight="1" s="140">
      <c r="D57" s="60" t="n">
        <v>55</v>
      </c>
      <c r="E57" s="61" t="n">
        <v>4883</v>
      </c>
      <c r="F57" s="62" t="inlineStr">
        <is>
          <t>中山八達店</t>
        </is>
      </c>
      <c r="G57" s="62" t="inlineStr">
        <is>
          <t>台北市</t>
        </is>
      </c>
      <c r="H57" s="62" t="inlineStr">
        <is>
          <t>中山區</t>
        </is>
      </c>
      <c r="I57" s="61" t="n">
        <v>2</v>
      </c>
      <c r="J57" s="63" t="n">
        <v>44440.58333333334</v>
      </c>
      <c r="K57" s="63" t="n">
        <v>44616.41666666666</v>
      </c>
      <c r="M57" s="60" t="n">
        <v>5</v>
      </c>
      <c r="N57" s="68" t="inlineStr">
        <is>
          <t>L506</t>
        </is>
      </c>
      <c r="O57" s="67" t="inlineStr">
        <is>
          <t>車麗屋行忠店</t>
        </is>
      </c>
      <c r="P57" s="81" t="inlineStr">
        <is>
          <t>台北市</t>
        </is>
      </c>
      <c r="Q57" s="81" t="inlineStr">
        <is>
          <t>內湖區</t>
        </is>
      </c>
      <c r="R57" s="59" t="n">
        <v>0</v>
      </c>
      <c r="S57" s="63" t="n">
        <v>45309</v>
      </c>
      <c r="T57" s="80" t="inlineStr">
        <is>
          <t>萊到店 WebPOS</t>
        </is>
      </c>
      <c r="V57" s="60" t="n">
        <v>55</v>
      </c>
      <c r="W57" s="60">
        <f>LEFT(AB57,3)</f>
        <v/>
      </c>
      <c r="X57" s="67" t="inlineStr">
        <is>
          <t>新開</t>
        </is>
      </c>
      <c r="Y57" s="67" t="n">
        <v>2</v>
      </c>
      <c r="Z57" s="67" t="n">
        <v>5046</v>
      </c>
      <c r="AA57" s="67" t="inlineStr">
        <is>
          <t>三重寶石店</t>
        </is>
      </c>
      <c r="AB57" s="67" t="inlineStr">
        <is>
          <t>新北市三重區安慶街277號</t>
        </is>
      </c>
      <c r="AC57" s="63" t="n">
        <v>44866.38541666666</v>
      </c>
      <c r="AD57" s="63" t="n">
        <v>44886.45833333334</v>
      </c>
      <c r="AF57" s="60" t="n">
        <v>55</v>
      </c>
      <c r="AG57" s="60">
        <f>IF( AND((ISNA(VLOOKUP(AJ57,E:E,1,FALSE))),(ISNA(VLOOKUP(AJ57,N:N,1,FALSE))),(ISNA(VLOOKUP(AJ57,Z:Z,1,FALSE)))),"",LEFT(AL57,3))</f>
        <v/>
      </c>
      <c r="AH57" s="67" t="inlineStr">
        <is>
          <t>撤店</t>
        </is>
      </c>
      <c r="AI57" s="68" t="n">
        <v>2</v>
      </c>
      <c r="AJ57" s="67" t="n">
        <v>2982</v>
      </c>
      <c r="AK57" s="67" t="inlineStr">
        <is>
          <t>北市信北店</t>
        </is>
      </c>
      <c r="AL57" s="67" t="inlineStr">
        <is>
          <t>台北市信義區中坡北路17.19號</t>
        </is>
      </c>
      <c r="AM57" s="63" t="n">
        <v>44806.47430555556</v>
      </c>
      <c r="AN57" s="63" t="n">
        <v>44824.45833333334</v>
      </c>
    </row>
    <row r="58" ht="15.6" customHeight="1" s="140">
      <c r="D58" s="60" t="n">
        <v>56</v>
      </c>
      <c r="E58" s="61" t="n">
        <v>4845</v>
      </c>
      <c r="F58" s="62" t="inlineStr">
        <is>
          <t>石門海角店</t>
        </is>
      </c>
      <c r="G58" s="62" t="inlineStr">
        <is>
          <t>新北市</t>
        </is>
      </c>
      <c r="H58" s="62" t="inlineStr">
        <is>
          <t>石門區</t>
        </is>
      </c>
      <c r="I58" s="61" t="n">
        <v>2</v>
      </c>
      <c r="J58" s="63" t="n">
        <v>44441.58333333334</v>
      </c>
      <c r="K58" s="63" t="n">
        <v>44580.54166666666</v>
      </c>
      <c r="M58" s="60" t="n">
        <v>6</v>
      </c>
      <c r="N58" s="68" t="inlineStr">
        <is>
          <t>L518</t>
        </is>
      </c>
      <c r="O58" s="67" t="inlineStr">
        <is>
          <t>車麗屋松江店</t>
        </is>
      </c>
      <c r="P58" s="81" t="inlineStr">
        <is>
          <t>台北市</t>
        </is>
      </c>
      <c r="Q58" s="81" t="inlineStr">
        <is>
          <t>中山區</t>
        </is>
      </c>
      <c r="R58" s="59" t="n">
        <v>0</v>
      </c>
      <c r="S58" s="63" t="n">
        <v>45316</v>
      </c>
      <c r="T58" s="80" t="inlineStr">
        <is>
          <t>萊到店 WebPOS</t>
        </is>
      </c>
      <c r="V58" s="60" t="n">
        <v>56</v>
      </c>
      <c r="W58" s="60">
        <f>LEFT(AB58,3)</f>
        <v/>
      </c>
      <c r="X58" s="67" t="inlineStr">
        <is>
          <t>新開</t>
        </is>
      </c>
      <c r="Y58" s="67" t="n">
        <v>2</v>
      </c>
      <c r="Z58" s="67" t="n">
        <v>4896</v>
      </c>
      <c r="AA58" s="67" t="inlineStr">
        <is>
          <t>中壢鐵牛店</t>
        </is>
      </c>
      <c r="AB58" s="67" t="inlineStr">
        <is>
          <t xml:space="preserve">桃園市中壢區榮安十三街250、250-1、250-2號 </t>
        </is>
      </c>
      <c r="AC58" s="63" t="n">
        <v>44875.71180555555</v>
      </c>
      <c r="AD58" s="63" t="n">
        <v>44893.45833333334</v>
      </c>
      <c r="AF58" s="60" t="n">
        <v>56</v>
      </c>
      <c r="AG58" s="60">
        <f>IF( AND((ISNA(VLOOKUP(AJ58,E:E,1,FALSE))),(ISNA(VLOOKUP(AJ58,N:N,1,FALSE))),(ISNA(VLOOKUP(AJ58,Z:Z,1,FALSE)))),"",LEFT(AL58,3))</f>
        <v/>
      </c>
      <c r="AH58" s="67" t="inlineStr">
        <is>
          <t>撤店</t>
        </is>
      </c>
      <c r="AI58" s="68" t="n">
        <v>2</v>
      </c>
      <c r="AJ58" s="67" t="n">
        <v>4860</v>
      </c>
      <c r="AK58" s="67" t="inlineStr">
        <is>
          <t>鼓山龍德店</t>
        </is>
      </c>
      <c r="AL58" s="67" t="inlineStr">
        <is>
          <t>高雄市鼓山區龍德路261號</t>
        </is>
      </c>
      <c r="AM58" s="63" t="n">
        <v>44816.57152777778</v>
      </c>
      <c r="AN58" s="63" t="n">
        <v>44826.45833333334</v>
      </c>
    </row>
    <row r="59" ht="15.6" customHeight="1" s="140">
      <c r="D59" s="60" t="n">
        <v>57</v>
      </c>
      <c r="E59" s="61" t="n">
        <v>2677</v>
      </c>
      <c r="F59" s="62" t="inlineStr">
        <is>
          <t>北縣五興店</t>
        </is>
      </c>
      <c r="G59" s="62" t="inlineStr">
        <is>
          <t>新北市</t>
        </is>
      </c>
      <c r="H59" s="62" t="inlineStr">
        <is>
          <t>五股區</t>
        </is>
      </c>
      <c r="I59" s="61" t="n">
        <v>2</v>
      </c>
      <c r="J59" s="63" t="n">
        <v>44442.58333333334</v>
      </c>
      <c r="K59" s="63" t="n">
        <v>44614.45833333334</v>
      </c>
      <c r="M59" s="60" t="n">
        <v>7</v>
      </c>
      <c r="N59" s="68" t="inlineStr">
        <is>
          <t>L519</t>
        </is>
      </c>
      <c r="O59" s="67" t="inlineStr">
        <is>
          <t>車麗屋林口店</t>
        </is>
      </c>
      <c r="P59" s="81" t="inlineStr">
        <is>
          <t>新北市</t>
        </is>
      </c>
      <c r="Q59" s="81" t="inlineStr">
        <is>
          <t>林口區</t>
        </is>
      </c>
      <c r="R59" s="59" t="n">
        <v>0</v>
      </c>
      <c r="S59" s="63" t="n">
        <v>45307</v>
      </c>
      <c r="T59" s="80" t="inlineStr">
        <is>
          <t>萊到店 WebPOS</t>
        </is>
      </c>
      <c r="V59" s="60" t="n">
        <v>57</v>
      </c>
      <c r="W59" s="60">
        <f>LEFT(AB59,3)</f>
        <v/>
      </c>
      <c r="X59" s="67" t="inlineStr">
        <is>
          <t>新開</t>
        </is>
      </c>
      <c r="Y59" s="67" t="n">
        <v>2</v>
      </c>
      <c r="Z59" s="67" t="n">
        <v>5028</v>
      </c>
      <c r="AA59" s="67" t="inlineStr">
        <is>
          <t>香山有山水</t>
        </is>
      </c>
      <c r="AB59" s="67" t="inlineStr">
        <is>
          <t>新竹市香山區大湖路73號</t>
        </is>
      </c>
      <c r="AC59" s="63" t="n">
        <v>44880.44930555556</v>
      </c>
      <c r="AD59" s="63" t="n">
        <v>44896.45833333334</v>
      </c>
      <c r="AF59" s="60" t="n">
        <v>57</v>
      </c>
      <c r="AG59" s="60">
        <f>IF( AND((ISNA(VLOOKUP(AJ59,E:E,1,FALSE))),(ISNA(VLOOKUP(AJ59,N:N,1,FALSE))),(ISNA(VLOOKUP(AJ59,Z:Z,1,FALSE)))),"",LEFT(AL59,3))</f>
        <v/>
      </c>
      <c r="AH59" s="67" t="inlineStr">
        <is>
          <t>撤店</t>
        </is>
      </c>
      <c r="AI59" s="68" t="n">
        <v>2</v>
      </c>
      <c r="AJ59" s="67" t="n">
        <v>4893</v>
      </c>
      <c r="AK59" s="67" t="inlineStr">
        <is>
          <t>內湖湖人店</t>
        </is>
      </c>
      <c r="AL59" s="67" t="inlineStr">
        <is>
          <t>台北市內湖區內湖路一段285巷65弄17、19號</t>
        </is>
      </c>
      <c r="AM59" s="63" t="n">
        <v>44819.66041666667</v>
      </c>
      <c r="AN59" s="63" t="n">
        <v>44839.375</v>
      </c>
    </row>
    <row r="60" ht="15.6" customHeight="1" s="140">
      <c r="D60" s="60" t="n">
        <v>58</v>
      </c>
      <c r="E60" s="61" t="n">
        <v>4908</v>
      </c>
      <c r="F60" s="62" t="inlineStr">
        <is>
          <t>東海花園店</t>
        </is>
      </c>
      <c r="G60" s="62" t="inlineStr">
        <is>
          <t>台中市</t>
        </is>
      </c>
      <c r="H60" s="62" t="inlineStr">
        <is>
          <t>西屯區</t>
        </is>
      </c>
      <c r="I60" s="61" t="n">
        <v>2</v>
      </c>
      <c r="J60" s="63" t="n">
        <v>44439.58333333334</v>
      </c>
      <c r="K60" s="63" t="n">
        <v>44606.4375</v>
      </c>
      <c r="M60" s="60" t="n">
        <v>8</v>
      </c>
      <c r="N60" s="68" t="inlineStr">
        <is>
          <t>L551</t>
        </is>
      </c>
      <c r="O60" s="67" t="inlineStr">
        <is>
          <t>林口顧家店</t>
        </is>
      </c>
      <c r="P60" s="81" t="inlineStr">
        <is>
          <t>新北市</t>
        </is>
      </c>
      <c r="Q60" s="81" t="inlineStr">
        <is>
          <t>林口區</t>
        </is>
      </c>
      <c r="R60" s="59" t="n">
        <v>0</v>
      </c>
      <c r="S60" s="63" t="n">
        <v>45307</v>
      </c>
      <c r="T60" s="80" t="inlineStr">
        <is>
          <t>萊到店 WebPOS</t>
        </is>
      </c>
      <c r="V60" s="60" t="n">
        <v>58</v>
      </c>
      <c r="W60" s="60">
        <f>LEFT(AB60,3)</f>
        <v/>
      </c>
      <c r="X60" s="67" t="inlineStr">
        <is>
          <t>新開</t>
        </is>
      </c>
      <c r="Y60" s="67" t="n">
        <v>2</v>
      </c>
      <c r="Z60" s="67" t="n">
        <v>4990</v>
      </c>
      <c r="AA60" s="67" t="inlineStr">
        <is>
          <t>員林田中央</t>
        </is>
      </c>
      <c r="AB60" s="67" t="inlineStr">
        <is>
          <t>彰化縣員林市溝皂里員集路二段521號</t>
        </is>
      </c>
      <c r="AC60" s="63" t="n">
        <v>44882.50972222222</v>
      </c>
      <c r="AD60" s="63" t="n">
        <v>44900.625</v>
      </c>
      <c r="AF60" s="60" t="n">
        <v>58</v>
      </c>
      <c r="AG60" s="60">
        <f>IF( AND((ISNA(VLOOKUP(AJ60,E:E,1,FALSE))),(ISNA(VLOOKUP(AJ60,N:N,1,FALSE))),(ISNA(VLOOKUP(AJ60,Z:Z,1,FALSE)))),"",LEFT(AL60,3))</f>
        <v/>
      </c>
      <c r="AH60" s="67" t="inlineStr">
        <is>
          <t>撤店</t>
        </is>
      </c>
      <c r="AI60" s="68" t="n">
        <v>2</v>
      </c>
      <c r="AJ60" s="67" t="n">
        <v>4328</v>
      </c>
      <c r="AK60" s="67" t="inlineStr">
        <is>
          <t>蘆洲民華店</t>
        </is>
      </c>
      <c r="AL60" s="67" t="inlineStr">
        <is>
          <t>新北市蘆洲區民族路364、366號</t>
        </is>
      </c>
      <c r="AM60" s="63" t="n">
        <v>44816.48333333333</v>
      </c>
      <c r="AN60" s="63" t="n">
        <v>44840.625</v>
      </c>
    </row>
    <row r="61" ht="15.6" customHeight="1" s="140">
      <c r="D61" s="60" t="n">
        <v>59</v>
      </c>
      <c r="E61" s="61" t="n">
        <v>4828</v>
      </c>
      <c r="F61" s="62" t="inlineStr">
        <is>
          <t>竹山桂竹店</t>
        </is>
      </c>
      <c r="G61" s="62" t="inlineStr">
        <is>
          <t>南投縣</t>
        </is>
      </c>
      <c r="H61" s="62" t="inlineStr">
        <is>
          <t>竹山鎮</t>
        </is>
      </c>
      <c r="I61" s="61" t="n">
        <v>2</v>
      </c>
      <c r="J61" s="63" t="n">
        <v>44440.58333333334</v>
      </c>
      <c r="K61" s="63" t="n">
        <v>44609.45833333334</v>
      </c>
      <c r="M61" s="60" t="n">
        <v>9</v>
      </c>
      <c r="N61" s="68" t="inlineStr">
        <is>
          <t>L501</t>
        </is>
      </c>
      <c r="O61" s="67" t="inlineStr">
        <is>
          <t>車麗屋板橋店</t>
        </is>
      </c>
      <c r="P61" s="81" t="inlineStr">
        <is>
          <t>新北市</t>
        </is>
      </c>
      <c r="Q61" s="81" t="inlineStr">
        <is>
          <t>板橋區</t>
        </is>
      </c>
      <c r="R61" s="59" t="n">
        <v>0</v>
      </c>
      <c r="S61" s="63" t="n">
        <v>45310</v>
      </c>
      <c r="T61" s="80" t="inlineStr">
        <is>
          <t>萊到店 WebPOS</t>
        </is>
      </c>
      <c r="V61" s="60" t="n">
        <v>59</v>
      </c>
      <c r="W61" s="60">
        <f>LEFT(AB61,3)</f>
        <v/>
      </c>
      <c r="X61" s="67" t="inlineStr">
        <is>
          <t>新開</t>
        </is>
      </c>
      <c r="Y61" s="67" t="n">
        <v>2</v>
      </c>
      <c r="Z61" s="67" t="n">
        <v>5049</v>
      </c>
      <c r="AA61" s="67" t="inlineStr">
        <is>
          <t>五結同心店</t>
        </is>
      </c>
      <c r="AB61" s="67" t="inlineStr">
        <is>
          <t>宜蘭縣五結鄉中興路三段69號一樓</t>
        </is>
      </c>
      <c r="AC61" s="63" t="n">
        <v>44889.56736111111</v>
      </c>
      <c r="AD61" s="63" t="n">
        <v>44908.45833333334</v>
      </c>
      <c r="AF61" s="60" t="n">
        <v>59</v>
      </c>
      <c r="AG61" s="60">
        <f>IF( AND((ISNA(VLOOKUP(AJ61,E:E,1,FALSE))),(ISNA(VLOOKUP(AJ61,N:N,1,FALSE))),(ISNA(VLOOKUP(AJ61,Z:Z,1,FALSE)))),"",LEFT(AL61,3))</f>
        <v/>
      </c>
      <c r="AH61" s="67" t="inlineStr">
        <is>
          <t>撤店</t>
        </is>
      </c>
      <c r="AI61" s="68" t="n">
        <v>2</v>
      </c>
      <c r="AJ61" s="67" t="n">
        <v>2228</v>
      </c>
      <c r="AK61" s="67" t="inlineStr">
        <is>
          <t>北市湖光店</t>
        </is>
      </c>
      <c r="AL61" s="67" t="inlineStr">
        <is>
          <t>台北市內湖區瑞光路188巷60號</t>
        </is>
      </c>
      <c r="AM61" s="63" t="n">
        <v>44820.68819444445</v>
      </c>
      <c r="AN61" s="63" t="n">
        <v>44854.45833333334</v>
      </c>
    </row>
    <row r="62" ht="15.6" customHeight="1" s="140">
      <c r="D62" s="60" t="n">
        <v>60</v>
      </c>
      <c r="E62" s="61" t="n">
        <v>4882</v>
      </c>
      <c r="F62" s="62" t="inlineStr">
        <is>
          <t>台中田心仔</t>
        </is>
      </c>
      <c r="G62" s="62" t="inlineStr">
        <is>
          <t>台中市</t>
        </is>
      </c>
      <c r="H62" s="62" t="inlineStr">
        <is>
          <t>南屯區</t>
        </is>
      </c>
      <c r="I62" s="61" t="n">
        <v>2</v>
      </c>
      <c r="J62" s="63" t="n">
        <v>44442.58333333334</v>
      </c>
      <c r="K62" s="63" t="n">
        <v>44607.4375</v>
      </c>
      <c r="M62" s="60" t="n">
        <v>10</v>
      </c>
      <c r="N62" s="68" t="inlineStr">
        <is>
          <t>L516</t>
        </is>
      </c>
      <c r="O62" s="67" t="inlineStr">
        <is>
          <t>車麗屋新莊店</t>
        </is>
      </c>
      <c r="P62" s="81" t="inlineStr">
        <is>
          <t>新北市</t>
        </is>
      </c>
      <c r="Q62" s="81" t="inlineStr">
        <is>
          <t>新莊區</t>
        </is>
      </c>
      <c r="R62" s="59" t="n">
        <v>0</v>
      </c>
      <c r="S62" s="63" t="n">
        <v>45310</v>
      </c>
      <c r="T62" s="80" t="inlineStr">
        <is>
          <t>萊到店 WebPOS</t>
        </is>
      </c>
      <c r="V62" s="60" t="n">
        <v>60</v>
      </c>
      <c r="W62" s="60">
        <f>LEFT(AB62,3)</f>
        <v/>
      </c>
      <c r="X62" s="67" t="inlineStr">
        <is>
          <t>新開</t>
        </is>
      </c>
      <c r="Y62" s="67" t="n">
        <v>2</v>
      </c>
      <c r="Z62" s="67" t="n">
        <v>4707</v>
      </c>
      <c r="AA62" s="67" t="inlineStr">
        <is>
          <t>高樹新南店</t>
        </is>
      </c>
      <c r="AB62" s="67" t="inlineStr">
        <is>
          <t>屏東縣高樹鄉興店路20-38號</t>
        </is>
      </c>
      <c r="AC62" s="63" t="n">
        <v>44886.63333333333</v>
      </c>
      <c r="AD62" s="63" t="n">
        <v>44908.625</v>
      </c>
      <c r="AF62" s="60" t="n">
        <v>60</v>
      </c>
      <c r="AG62" s="60">
        <f>IF( AND((ISNA(VLOOKUP(AJ62,E:E,1,FALSE))),(ISNA(VLOOKUP(AJ62,N:N,1,FALSE))),(ISNA(VLOOKUP(AJ62,Z:Z,1,FALSE)))),"",LEFT(AL62,3))</f>
        <v/>
      </c>
      <c r="AH62" s="67" t="inlineStr">
        <is>
          <t>撤店</t>
        </is>
      </c>
      <c r="AI62" s="68" t="n">
        <v>2</v>
      </c>
      <c r="AJ62" s="67" t="n">
        <v>4419</v>
      </c>
      <c r="AK62" s="67" t="inlineStr">
        <is>
          <t>桃園郵驛店</t>
        </is>
      </c>
      <c r="AL62" s="67" t="inlineStr">
        <is>
          <t>桃園市桃園區中正路103號</t>
        </is>
      </c>
      <c r="AM62" s="63" t="n">
        <v>44845.47708333333</v>
      </c>
      <c r="AN62" s="63" t="n">
        <v>44854.625</v>
      </c>
    </row>
    <row r="63" ht="15.6" customHeight="1" s="140">
      <c r="D63" s="60" t="n">
        <v>61</v>
      </c>
      <c r="E63" s="61" t="n">
        <v>4613</v>
      </c>
      <c r="F63" s="62" t="inlineStr">
        <is>
          <t>新營郵政店</t>
        </is>
      </c>
      <c r="G63" s="62" t="inlineStr">
        <is>
          <t>台南市</t>
        </is>
      </c>
      <c r="H63" s="62" t="inlineStr">
        <is>
          <t>新營區</t>
        </is>
      </c>
      <c r="I63" s="61" t="n">
        <v>2</v>
      </c>
      <c r="J63" s="63" t="n">
        <v>44441.54166666666</v>
      </c>
      <c r="K63" s="63" t="n">
        <v>44613.45833333334</v>
      </c>
      <c r="M63" s="60" t="n">
        <v>11</v>
      </c>
      <c r="N63" s="68" t="inlineStr">
        <is>
          <t>L535</t>
        </is>
      </c>
      <c r="O63" s="67" t="inlineStr">
        <is>
          <t>田倉新樹店</t>
        </is>
      </c>
      <c r="P63" s="81" t="inlineStr">
        <is>
          <t>新北市</t>
        </is>
      </c>
      <c r="Q63" s="81" t="inlineStr">
        <is>
          <t>新莊區</t>
        </is>
      </c>
      <c r="R63" s="59" t="n">
        <v>0</v>
      </c>
      <c r="S63" s="63" t="n">
        <v>45314</v>
      </c>
      <c r="T63" s="80" t="inlineStr">
        <is>
          <t>萊到店 WebPOS</t>
        </is>
      </c>
      <c r="V63" s="60" t="n">
        <v>61</v>
      </c>
      <c r="W63" s="60">
        <f>LEFT(AB63,3)</f>
        <v/>
      </c>
      <c r="X63" s="67" t="inlineStr">
        <is>
          <t>新開</t>
        </is>
      </c>
      <c r="Y63" s="67" t="n">
        <v>2</v>
      </c>
      <c r="Z63" s="67" t="n">
        <v>5053</v>
      </c>
      <c r="AA63" s="67" t="inlineStr">
        <is>
          <t>大里一陽指</t>
        </is>
      </c>
      <c r="AB63" s="67" t="inlineStr">
        <is>
          <t>台中市大里區大智路524號</t>
        </is>
      </c>
      <c r="AC63" s="63" t="n">
        <v>44886.7</v>
      </c>
      <c r="AD63" s="63" t="n">
        <v>44915.625</v>
      </c>
      <c r="AF63" s="60" t="n">
        <v>61</v>
      </c>
      <c r="AG63" s="60">
        <f>IF( AND((ISNA(VLOOKUP(AJ63,E:E,1,FALSE))),(ISNA(VLOOKUP(AJ63,N:N,1,FALSE))),(ISNA(VLOOKUP(AJ63,Z:Z,1,FALSE)))),"",LEFT(AL63,3))</f>
        <v/>
      </c>
      <c r="AH63" s="67" t="inlineStr">
        <is>
          <t>撤店</t>
        </is>
      </c>
      <c r="AI63" s="68" t="n">
        <v>2</v>
      </c>
      <c r="AJ63" s="67" t="inlineStr">
        <is>
          <t>F133</t>
        </is>
      </c>
      <c r="AK63" s="67" t="inlineStr">
        <is>
          <t>新竹武昌店</t>
        </is>
      </c>
      <c r="AL63" s="67" t="inlineStr">
        <is>
          <t>新竹市東區武昌街12號</t>
        </is>
      </c>
      <c r="AM63" s="63" t="n">
        <v>44838.60416666666</v>
      </c>
      <c r="AN63" s="63" t="n">
        <v>44858.625</v>
      </c>
    </row>
    <row r="64" ht="15.6" customHeight="1" s="140">
      <c r="D64" s="60" t="n">
        <v>62</v>
      </c>
      <c r="E64" s="61" t="n">
        <v>3351</v>
      </c>
      <c r="F64" s="62" t="inlineStr">
        <is>
          <t>北市安孝店</t>
        </is>
      </c>
      <c r="G64" s="62" t="inlineStr">
        <is>
          <t>台北市</t>
        </is>
      </c>
      <c r="H64" s="62" t="inlineStr">
        <is>
          <t>大安區</t>
        </is>
      </c>
      <c r="I64" s="61" t="n">
        <v>2</v>
      </c>
      <c r="J64" s="63" t="n">
        <v>44452.4375</v>
      </c>
      <c r="K64" s="63" t="n">
        <v>44606.58333333334</v>
      </c>
      <c r="M64" s="60" t="n">
        <v>12</v>
      </c>
      <c r="N64" s="68" t="inlineStr">
        <is>
          <t>L517</t>
        </is>
      </c>
      <c r="O64" s="67" t="inlineStr">
        <is>
          <t>車麗屋蘆洲店</t>
        </is>
      </c>
      <c r="P64" s="81" t="inlineStr">
        <is>
          <t>新北市</t>
        </is>
      </c>
      <c r="Q64" s="81" t="inlineStr">
        <is>
          <t>蘆洲區</t>
        </is>
      </c>
      <c r="R64" s="59" t="n">
        <v>0</v>
      </c>
      <c r="S64" s="63" t="n">
        <v>45317</v>
      </c>
      <c r="T64" s="80" t="inlineStr">
        <is>
          <t>萊到店 WebPOS</t>
        </is>
      </c>
      <c r="V64" s="60" t="n">
        <v>62</v>
      </c>
      <c r="W64" s="60">
        <f>LEFT(AB64,3)</f>
        <v/>
      </c>
      <c r="X64" s="67" t="inlineStr">
        <is>
          <t>新開</t>
        </is>
      </c>
      <c r="Y64" s="67" t="n">
        <v>2</v>
      </c>
      <c r="Z64" s="67" t="n">
        <v>5041</v>
      </c>
      <c r="AA64" s="67" t="inlineStr">
        <is>
          <t>北埔客家庄</t>
        </is>
      </c>
      <c r="AB64" s="67" t="inlineStr">
        <is>
          <t>新竹縣北埔鎮正德街32號</t>
        </is>
      </c>
      <c r="AC64" s="63" t="n">
        <v>44897.51180555556</v>
      </c>
      <c r="AD64" s="63" t="n">
        <v>44917.45833333334</v>
      </c>
      <c r="AF64" s="60" t="n">
        <v>62</v>
      </c>
      <c r="AG64" s="60">
        <f>IF( AND((ISNA(VLOOKUP(AJ64,E:E,1,FALSE))),(ISNA(VLOOKUP(AJ64,N:N,1,FALSE))),(ISNA(VLOOKUP(AJ64,Z:Z,1,FALSE)))),"",LEFT(AL64,3))</f>
        <v/>
      </c>
      <c r="AH64" s="67" t="inlineStr">
        <is>
          <t>撤店</t>
        </is>
      </c>
      <c r="AI64" s="68" t="n">
        <v>2</v>
      </c>
      <c r="AJ64" s="67" t="n">
        <v>3836</v>
      </c>
      <c r="AK64" s="67" t="inlineStr">
        <is>
          <t>北市湖玉店</t>
        </is>
      </c>
      <c r="AL64" s="67" t="inlineStr">
        <is>
          <t>台北市內湖區陽光街298號</t>
        </is>
      </c>
      <c r="AM64" s="63" t="n">
        <v>44847.42638888889</v>
      </c>
      <c r="AN64" s="63" t="n">
        <v>44883.41666666666</v>
      </c>
    </row>
    <row r="65" ht="15.6" customHeight="1" s="140">
      <c r="D65" s="60" t="n">
        <v>63</v>
      </c>
      <c r="E65" s="61" t="n">
        <v>2639</v>
      </c>
      <c r="F65" s="62" t="inlineStr">
        <is>
          <t>北市安建店</t>
        </is>
      </c>
      <c r="G65" s="62" t="inlineStr">
        <is>
          <t>台北市</t>
        </is>
      </c>
      <c r="H65" s="62" t="inlineStr">
        <is>
          <t>大安區</t>
        </is>
      </c>
      <c r="I65" s="61" t="n">
        <v>2</v>
      </c>
      <c r="J65" s="63" t="n">
        <v>44452.45833333334</v>
      </c>
      <c r="K65" s="63" t="n">
        <v>44606.4375</v>
      </c>
      <c r="M65" s="60" t="n">
        <v>13</v>
      </c>
      <c r="N65" s="68" t="inlineStr">
        <is>
          <t>L504</t>
        </is>
      </c>
      <c r="O65" s="67" t="inlineStr">
        <is>
          <t>車麗屋基隆店</t>
        </is>
      </c>
      <c r="P65" s="81" t="inlineStr">
        <is>
          <t>基隆市</t>
        </is>
      </c>
      <c r="Q65" s="81" t="inlineStr">
        <is>
          <t>中正區</t>
        </is>
      </c>
      <c r="R65" s="59" t="n">
        <v>0</v>
      </c>
      <c r="S65" s="63" t="n">
        <v>45309</v>
      </c>
      <c r="T65" s="80" t="inlineStr">
        <is>
          <t>萊到店 WebPOS</t>
        </is>
      </c>
      <c r="V65" s="60" t="n">
        <v>63</v>
      </c>
      <c r="W65" s="60">
        <f>LEFT(AB65,3)</f>
        <v/>
      </c>
      <c r="X65" s="67" t="inlineStr">
        <is>
          <t>新開</t>
        </is>
      </c>
      <c r="Y65" s="67" t="n">
        <v>2</v>
      </c>
      <c r="Z65" s="67" t="n">
        <v>5031</v>
      </c>
      <c r="AA65" s="67" t="inlineStr">
        <is>
          <t>龜山文化七</t>
        </is>
      </c>
      <c r="AB65" s="67" t="inlineStr">
        <is>
          <t>桃園市龜山區文化七路55號一樓部分</t>
        </is>
      </c>
      <c r="AC65" s="63" t="n">
        <v>44900.70416666667</v>
      </c>
      <c r="AD65" s="63" t="n">
        <v>44922.45833333334</v>
      </c>
      <c r="AF65" s="60" t="n">
        <v>63</v>
      </c>
      <c r="AG65" s="60">
        <f>IF( AND((ISNA(VLOOKUP(AJ65,E:E,1,FALSE))),(ISNA(VLOOKUP(AJ65,N:N,1,FALSE))),(ISNA(VLOOKUP(AJ65,Z:Z,1,FALSE)))),"",LEFT(AL65,3))</f>
        <v/>
      </c>
      <c r="AH65" s="67" t="inlineStr">
        <is>
          <t>撤店</t>
        </is>
      </c>
      <c r="AI65" s="68" t="n">
        <v>2</v>
      </c>
      <c r="AJ65" s="67" t="n">
        <v>2628</v>
      </c>
      <c r="AK65" s="67" t="inlineStr">
        <is>
          <t>桃縣桃紡店</t>
        </is>
      </c>
      <c r="AL65" s="67" t="inlineStr">
        <is>
          <t>桃園市楊梅區中山南路558號</t>
        </is>
      </c>
      <c r="AM65" s="63" t="n">
        <v>44881.41111111111</v>
      </c>
      <c r="AN65" s="63" t="n">
        <v>44895.625</v>
      </c>
    </row>
    <row r="66" ht="15.6" customHeight="1" s="140">
      <c r="D66" s="60" t="n">
        <v>64</v>
      </c>
      <c r="E66" s="61" t="n">
        <v>3643</v>
      </c>
      <c r="F66" s="62" t="inlineStr">
        <is>
          <t>基隆隆碇店</t>
        </is>
      </c>
      <c r="G66" s="62" t="inlineStr">
        <is>
          <t>基隆市</t>
        </is>
      </c>
      <c r="H66" s="62" t="inlineStr">
        <is>
          <t>暖暖區</t>
        </is>
      </c>
      <c r="I66" s="61" t="n">
        <v>2</v>
      </c>
      <c r="J66" s="63" t="n">
        <v>44452.60416666666</v>
      </c>
      <c r="K66" s="63" t="n">
        <v>44614.58333333334</v>
      </c>
      <c r="M66" s="60" t="n">
        <v>14</v>
      </c>
      <c r="N66" s="68" t="inlineStr">
        <is>
          <t>L502</t>
        </is>
      </c>
      <c r="O66" s="67" t="inlineStr">
        <is>
          <t>車麗屋土城店</t>
        </is>
      </c>
      <c r="P66" s="81" t="inlineStr">
        <is>
          <t>新北市</t>
        </is>
      </c>
      <c r="Q66" s="81" t="inlineStr">
        <is>
          <t>土城區</t>
        </is>
      </c>
      <c r="R66" s="59" t="n">
        <v>0</v>
      </c>
      <c r="S66" s="63" t="n">
        <v>45316</v>
      </c>
      <c r="T66" s="80" t="inlineStr">
        <is>
          <t>萊到店 WebPOS</t>
        </is>
      </c>
      <c r="V66" s="60" t="n">
        <v>64</v>
      </c>
      <c r="W66" s="60">
        <f>LEFT(AB66,3)</f>
        <v/>
      </c>
      <c r="X66" s="67" t="inlineStr">
        <is>
          <t>新開</t>
        </is>
      </c>
      <c r="Y66" s="67" t="n">
        <v>2</v>
      </c>
      <c r="Z66" s="67" t="n">
        <v>5051</v>
      </c>
      <c r="AA66" s="67" t="inlineStr">
        <is>
          <t>湖口拔芽店</t>
        </is>
      </c>
      <c r="AB66" s="67" t="inlineStr">
        <is>
          <t>新竹縣湖口鄉明德街43號一樓部分</t>
        </is>
      </c>
      <c r="AC66" s="63" t="n">
        <v>44916.725</v>
      </c>
      <c r="AD66" s="63" t="n">
        <v>44931.45833333334</v>
      </c>
      <c r="AF66" s="60" t="n">
        <v>64</v>
      </c>
      <c r="AG66" s="60">
        <f>IF( AND((ISNA(VLOOKUP(AJ66,E:E,1,FALSE))),(ISNA(VLOOKUP(AJ66,N:N,1,FALSE))),(ISNA(VLOOKUP(AJ66,Z:Z,1,FALSE)))),"",LEFT(AL66,3))</f>
        <v/>
      </c>
      <c r="AH66" s="67" t="inlineStr">
        <is>
          <t>撤店</t>
        </is>
      </c>
      <c r="AI66" s="68" t="n">
        <v>1</v>
      </c>
      <c r="AJ66" s="67" t="inlineStr">
        <is>
          <t>L512</t>
        </is>
      </c>
      <c r="AK66" s="67" t="inlineStr">
        <is>
          <t>車麗屋金馬店</t>
        </is>
      </c>
      <c r="AL66" s="67" t="inlineStr">
        <is>
          <t>彰化縣彰化市金馬路三段198號</t>
        </is>
      </c>
      <c r="AM66" s="63" t="n">
        <v>44888.45833333334</v>
      </c>
      <c r="AN66" s="63" t="n">
        <v>44901.45833333334</v>
      </c>
    </row>
    <row r="67" ht="15.6" customHeight="1" s="140">
      <c r="D67" s="60" t="n">
        <v>65</v>
      </c>
      <c r="E67" s="61" t="inlineStr">
        <is>
          <t>A708</t>
        </is>
      </c>
      <c r="F67" s="62" t="inlineStr">
        <is>
          <t>北市內湖二店</t>
        </is>
      </c>
      <c r="G67" s="62" t="inlineStr">
        <is>
          <t>台北市</t>
        </is>
      </c>
      <c r="H67" s="62" t="inlineStr">
        <is>
          <t>內湖區</t>
        </is>
      </c>
      <c r="I67" s="61" t="n">
        <v>2</v>
      </c>
      <c r="J67" s="63" t="n">
        <v>44453.4375</v>
      </c>
      <c r="K67" s="63" t="n">
        <v>44607.4375</v>
      </c>
      <c r="M67" s="60" t="n">
        <v>15</v>
      </c>
      <c r="N67" s="68" t="inlineStr">
        <is>
          <t>L533</t>
        </is>
      </c>
      <c r="O67" s="67" t="inlineStr">
        <is>
          <t>田倉復興店</t>
        </is>
      </c>
      <c r="P67" s="81" t="inlineStr">
        <is>
          <t>桃園市</t>
        </is>
      </c>
      <c r="Q67" s="81" t="inlineStr">
        <is>
          <t>龜山區</t>
        </is>
      </c>
      <c r="R67" s="59" t="n">
        <v>0</v>
      </c>
      <c r="S67" s="63" t="n">
        <v>45307</v>
      </c>
      <c r="T67" s="80" t="inlineStr">
        <is>
          <t>萊到店 WebPOS</t>
        </is>
      </c>
      <c r="V67" s="60" t="n">
        <v>65</v>
      </c>
      <c r="W67" s="60">
        <f>LEFT(AB67,3)</f>
        <v/>
      </c>
      <c r="X67" s="67" t="inlineStr">
        <is>
          <t>新開</t>
        </is>
      </c>
      <c r="Y67" s="67" t="n">
        <v>2</v>
      </c>
      <c r="Z67" s="67" t="n">
        <v>4942</v>
      </c>
      <c r="AA67" s="67" t="inlineStr">
        <is>
          <t>潮州延平店</t>
        </is>
      </c>
      <c r="AB67" s="67" t="inlineStr">
        <is>
          <t>屏東縣潮州鎮延平路400號</t>
        </is>
      </c>
      <c r="AC67" s="63" t="n">
        <v>44916.44375</v>
      </c>
      <c r="AD67" s="63" t="n">
        <v>44935.625</v>
      </c>
      <c r="AF67" s="60" t="n">
        <v>65</v>
      </c>
      <c r="AG67" s="60">
        <f>IF( AND((ISNA(VLOOKUP(AJ67,E:E,1,FALSE))),(ISNA(VLOOKUP(AJ67,N:N,1,FALSE))),(ISNA(VLOOKUP(AJ67,Z:Z,1,FALSE)))),"",LEFT(AL67,3))</f>
        <v/>
      </c>
      <c r="AH67" s="67" t="inlineStr">
        <is>
          <t>撤店</t>
        </is>
      </c>
      <c r="AI67" s="68" t="n">
        <v>1</v>
      </c>
      <c r="AJ67" s="67" t="inlineStr">
        <is>
          <t>L515</t>
        </is>
      </c>
      <c r="AK67" s="67" t="inlineStr">
        <is>
          <t>車麗屋新竹店</t>
        </is>
      </c>
      <c r="AL67" s="67" t="inlineStr">
        <is>
          <t>新竹市東區中華路一段208號</t>
        </is>
      </c>
      <c r="AM67" s="63" t="n">
        <v>44888.45972222222</v>
      </c>
      <c r="AN67" s="63" t="n">
        <v>44901.45833333334</v>
      </c>
    </row>
    <row r="68" ht="15.6" customHeight="1" s="140">
      <c r="D68" s="60" t="n">
        <v>66</v>
      </c>
      <c r="E68" s="61" t="n">
        <v>3870</v>
      </c>
      <c r="F68" s="62" t="inlineStr">
        <is>
          <t>北市米蘭店</t>
        </is>
      </c>
      <c r="G68" s="62" t="inlineStr">
        <is>
          <t>台北市</t>
        </is>
      </c>
      <c r="H68" s="62" t="inlineStr">
        <is>
          <t>內湖區</t>
        </is>
      </c>
      <c r="I68" s="61" t="n">
        <v>2</v>
      </c>
      <c r="J68" s="63" t="n">
        <v>44453.5625</v>
      </c>
      <c r="K68" s="63" t="n">
        <v>44608.4375</v>
      </c>
      <c r="M68" s="60" t="n">
        <v>16</v>
      </c>
      <c r="N68" s="68" t="inlineStr">
        <is>
          <t>L534</t>
        </is>
      </c>
      <c r="O68" s="67" t="inlineStr">
        <is>
          <t>田倉文興店</t>
        </is>
      </c>
      <c r="P68" s="81" t="inlineStr">
        <is>
          <t>桃園市</t>
        </is>
      </c>
      <c r="Q68" s="81" t="inlineStr">
        <is>
          <t>龜山區</t>
        </is>
      </c>
      <c r="R68" s="59" t="n">
        <v>0</v>
      </c>
      <c r="S68" s="63" t="n">
        <v>45307</v>
      </c>
      <c r="T68" s="80" t="inlineStr">
        <is>
          <t>萊到店 WebPOS</t>
        </is>
      </c>
      <c r="V68" s="60" t="n">
        <v>66</v>
      </c>
      <c r="W68" s="60">
        <f>LEFT(AB68,3)</f>
        <v/>
      </c>
      <c r="X68" s="67" t="inlineStr">
        <is>
          <t>新開</t>
        </is>
      </c>
      <c r="Y68" s="67" t="n">
        <v>2</v>
      </c>
      <c r="Z68" s="67" t="n">
        <v>5052</v>
      </c>
      <c r="AA68" s="67" t="inlineStr">
        <is>
          <t>泰山小天下</t>
        </is>
      </c>
      <c r="AB68" s="67" t="inlineStr">
        <is>
          <t>新北市泰山區明志路二段209及211號</t>
        </is>
      </c>
      <c r="AC68" s="63" t="n">
        <v>44917.45833333334</v>
      </c>
      <c r="AD68" s="63" t="n">
        <v>44936.45833333334</v>
      </c>
      <c r="AF68" s="60" t="n">
        <v>66</v>
      </c>
      <c r="AG68" s="60">
        <f>IF( AND((ISNA(VLOOKUP(AJ68,E:E,1,FALSE))),(ISNA(VLOOKUP(AJ68,N:N,1,FALSE))),(ISNA(VLOOKUP(AJ68,Z:Z,1,FALSE)))),"",LEFT(AL68,3))</f>
        <v/>
      </c>
      <c r="AH68" s="67" t="inlineStr">
        <is>
          <t>撤店</t>
        </is>
      </c>
      <c r="AI68" s="68" t="n">
        <v>1</v>
      </c>
      <c r="AJ68" s="67" t="inlineStr">
        <is>
          <t>L503</t>
        </is>
      </c>
      <c r="AK68" s="67" t="inlineStr">
        <is>
          <t>車麗屋宜蘭店</t>
        </is>
      </c>
      <c r="AL68" s="67" t="inlineStr">
        <is>
          <t>宜蘭縣宜蘭市中山路五段327號</t>
        </is>
      </c>
      <c r="AM68" s="63" t="n">
        <v>44888.49375</v>
      </c>
      <c r="AN68" s="63" t="n">
        <v>44901.45833333334</v>
      </c>
    </row>
    <row r="69" ht="15.6" customHeight="1" s="140">
      <c r="D69" s="60" t="n">
        <v>67</v>
      </c>
      <c r="E69" s="61" t="n">
        <v>4585</v>
      </c>
      <c r="F69" s="62" t="inlineStr">
        <is>
          <t>宜蘭好運店</t>
        </is>
      </c>
      <c r="G69" s="62" t="inlineStr">
        <is>
          <t>宜蘭縣</t>
        </is>
      </c>
      <c r="H69" s="62" t="inlineStr">
        <is>
          <t>宜蘭市</t>
        </is>
      </c>
      <c r="I69" s="61" t="n">
        <v>2</v>
      </c>
      <c r="J69" s="63" t="n">
        <v>44454.45833333334</v>
      </c>
      <c r="K69" s="63" t="n">
        <v>44578.4375</v>
      </c>
      <c r="M69" s="60" t="n">
        <v>17</v>
      </c>
      <c r="N69" s="68" t="inlineStr">
        <is>
          <t>L514</t>
        </is>
      </c>
      <c r="O69" s="67" t="inlineStr">
        <is>
          <t>車麗屋中壢店</t>
        </is>
      </c>
      <c r="P69" s="81" t="inlineStr">
        <is>
          <t>桃園市</t>
        </is>
      </c>
      <c r="Q69" s="81" t="inlineStr">
        <is>
          <t>中壢區</t>
        </is>
      </c>
      <c r="R69" s="59" t="n">
        <v>0</v>
      </c>
      <c r="S69" s="63" t="n">
        <v>45321</v>
      </c>
      <c r="T69" s="80" t="inlineStr">
        <is>
          <t>萊到店 WebPOS</t>
        </is>
      </c>
      <c r="V69" s="60" t="n">
        <v>67</v>
      </c>
      <c r="W69" s="60">
        <f>LEFT(AB69,3)</f>
        <v/>
      </c>
      <c r="X69" s="67" t="inlineStr">
        <is>
          <t>新開</t>
        </is>
      </c>
      <c r="Y69" s="67" t="n">
        <v>2</v>
      </c>
      <c r="Z69" s="67" t="n">
        <v>4994</v>
      </c>
      <c r="AA69" s="67" t="inlineStr">
        <is>
          <t>沙鹿保成店</t>
        </is>
      </c>
      <c r="AB69" s="67" t="inlineStr">
        <is>
          <t>台中市沙鹿區保成路122號</t>
        </is>
      </c>
      <c r="AC69" s="63" t="n">
        <v>44923.48958333334</v>
      </c>
      <c r="AD69" s="63" t="n">
        <v>44936.625</v>
      </c>
      <c r="AF69" s="60" t="n">
        <v>67</v>
      </c>
      <c r="AG69" s="60">
        <f>IF( AND((ISNA(VLOOKUP(AJ69,E:E,1,FALSE))),(ISNA(VLOOKUP(AJ69,N:N,1,FALSE))),(ISNA(VLOOKUP(AJ69,Z:Z,1,FALSE)))),"",LEFT(AL69,3))</f>
        <v/>
      </c>
      <c r="AH69" s="67" t="inlineStr">
        <is>
          <t>撤店</t>
        </is>
      </c>
      <c r="AI69" s="68" t="n">
        <v>1</v>
      </c>
      <c r="AJ69" s="67" t="inlineStr">
        <is>
          <t>L509</t>
        </is>
      </c>
      <c r="AK69" s="67" t="inlineStr">
        <is>
          <t>車麗屋鳳山店</t>
        </is>
      </c>
      <c r="AL69" s="67" t="inlineStr">
        <is>
          <t>高雄市鳳山區五甲一路261號</t>
        </is>
      </c>
      <c r="AM69" s="63" t="n">
        <v>44888.56944444445</v>
      </c>
      <c r="AN69" s="63" t="n">
        <v>44901.45833333334</v>
      </c>
    </row>
    <row r="70" ht="15.6" customHeight="1" s="140">
      <c r="D70" s="60" t="n">
        <v>68</v>
      </c>
      <c r="E70" s="61" t="inlineStr">
        <is>
          <t>A896</t>
        </is>
      </c>
      <c r="F70" s="62" t="inlineStr">
        <is>
          <t>北市麥帥店</t>
        </is>
      </c>
      <c r="G70" s="62" t="inlineStr">
        <is>
          <t>台北市</t>
        </is>
      </c>
      <c r="H70" s="62" t="inlineStr">
        <is>
          <t>內湖區</t>
        </is>
      </c>
      <c r="I70" s="61" t="n">
        <v>2</v>
      </c>
      <c r="J70" s="63" t="n">
        <v>44454.45833333334</v>
      </c>
      <c r="K70" s="63" t="n">
        <v>44608.41666666666</v>
      </c>
      <c r="M70" s="60" t="n">
        <v>18</v>
      </c>
      <c r="N70" s="68" t="inlineStr">
        <is>
          <t>L510</t>
        </is>
      </c>
      <c r="O70" s="67" t="inlineStr">
        <is>
          <t>車麗屋八德店</t>
        </is>
      </c>
      <c r="P70" s="81" t="inlineStr">
        <is>
          <t>桃園市</t>
        </is>
      </c>
      <c r="Q70" s="81" t="inlineStr">
        <is>
          <t>八德區</t>
        </is>
      </c>
      <c r="R70" s="59" t="n">
        <v>0</v>
      </c>
      <c r="S70" s="63" t="n">
        <v>45321</v>
      </c>
      <c r="T70" s="80" t="inlineStr">
        <is>
          <t>萊到店 WebPOS</t>
        </is>
      </c>
      <c r="V70" s="60" t="n">
        <v>68</v>
      </c>
      <c r="W70" s="60">
        <f>LEFT(AB70,3)</f>
        <v/>
      </c>
      <c r="X70" s="67" t="inlineStr">
        <is>
          <t>新開</t>
        </is>
      </c>
      <c r="Y70" s="67" t="n">
        <v>2</v>
      </c>
      <c r="Z70" s="67" t="n">
        <v>5054</v>
      </c>
      <c r="AA70" s="67" t="inlineStr">
        <is>
          <t>觀音大士店</t>
        </is>
      </c>
      <c r="AB70" s="67" t="inlineStr">
        <is>
          <t>桃園市觀音區建國路260、262號</t>
        </is>
      </c>
      <c r="AC70" s="63" t="n">
        <v>44922.48055555556</v>
      </c>
      <c r="AD70" s="63" t="n">
        <v>44938.45833333334</v>
      </c>
      <c r="AF70" s="60" t="n">
        <v>68</v>
      </c>
      <c r="AG70" s="60">
        <f>IF( AND((ISNA(VLOOKUP(AJ70,E:E,1,FALSE))),(ISNA(VLOOKUP(AJ70,N:N,1,FALSE))),(ISNA(VLOOKUP(AJ70,Z:Z,1,FALSE)))),"",LEFT(AL70,3))</f>
        <v/>
      </c>
      <c r="AH70" s="67" t="inlineStr">
        <is>
          <t>撤店</t>
        </is>
      </c>
      <c r="AI70" s="68" t="n">
        <v>1</v>
      </c>
      <c r="AJ70" s="67" t="inlineStr">
        <is>
          <t>L507</t>
        </is>
      </c>
      <c r="AK70" s="67" t="inlineStr">
        <is>
          <t>車麗屋新營店</t>
        </is>
      </c>
      <c r="AL70" s="67" t="inlineStr">
        <is>
          <t>台南市新營區民生路172號</t>
        </is>
      </c>
      <c r="AM70" s="63" t="n">
        <v>44888.56944444445</v>
      </c>
      <c r="AN70" s="63" t="n">
        <v>44901.45833333334</v>
      </c>
    </row>
    <row r="71" ht="15.6" customHeight="1" s="140">
      <c r="D71" s="60" t="n">
        <v>69</v>
      </c>
      <c r="E71" s="61" t="n">
        <v>4536</v>
      </c>
      <c r="F71" s="62" t="inlineStr">
        <is>
          <t>中和景德店</t>
        </is>
      </c>
      <c r="G71" s="62" t="inlineStr">
        <is>
          <t>新北市</t>
        </is>
      </c>
      <c r="H71" s="62" t="inlineStr">
        <is>
          <t>中和區</t>
        </is>
      </c>
      <c r="I71" s="61" t="n">
        <v>2</v>
      </c>
      <c r="J71" s="63" t="n">
        <v>44455.4375</v>
      </c>
      <c r="K71" s="63" t="n">
        <v>44610.4375</v>
      </c>
      <c r="M71" s="60" t="n">
        <v>19</v>
      </c>
      <c r="N71" s="68" t="inlineStr">
        <is>
          <t>L524</t>
        </is>
      </c>
      <c r="O71" s="67" t="inlineStr">
        <is>
          <t>中聯后里店</t>
        </is>
      </c>
      <c r="P71" s="81" t="inlineStr">
        <is>
          <t>台中市</t>
        </is>
      </c>
      <c r="Q71" s="81" t="inlineStr">
        <is>
          <t>后里區</t>
        </is>
      </c>
      <c r="R71" s="59" t="n">
        <v>0</v>
      </c>
      <c r="S71" s="63" t="n">
        <v>45308</v>
      </c>
      <c r="T71" s="80" t="inlineStr">
        <is>
          <t>萊到店 WebPOS</t>
        </is>
      </c>
      <c r="V71" s="60" t="n">
        <v>69</v>
      </c>
      <c r="W71" s="60">
        <f>LEFT(AB71,3)</f>
        <v/>
      </c>
      <c r="X71" s="67" t="inlineStr">
        <is>
          <t>新開</t>
        </is>
      </c>
      <c r="Y71" s="67" t="n">
        <v>2</v>
      </c>
      <c r="Z71" s="67" t="n">
        <v>5045</v>
      </c>
      <c r="AA71" s="67" t="inlineStr">
        <is>
          <t>溪州登山路</t>
        </is>
      </c>
      <c r="AB71" s="67" t="inlineStr">
        <is>
          <t>彰化縣溪州鄉登山路四段543號</t>
        </is>
      </c>
      <c r="AC71" s="63" t="n">
        <v>44923.58125</v>
      </c>
      <c r="AD71" s="63" t="n">
        <v>44938.625</v>
      </c>
      <c r="AF71" s="60" t="n">
        <v>69</v>
      </c>
      <c r="AG71" s="60">
        <f>IF( AND((ISNA(VLOOKUP(AJ71,E:E,1,FALSE))),(ISNA(VLOOKUP(AJ71,N:N,1,FALSE))),(ISNA(VLOOKUP(AJ71,Z:Z,1,FALSE)))),"",LEFT(AL71,3))</f>
        <v/>
      </c>
      <c r="AH71" s="67" t="inlineStr">
        <is>
          <t>撤店</t>
        </is>
      </c>
      <c r="AI71" s="68" t="n">
        <v>1</v>
      </c>
      <c r="AJ71" s="67" t="inlineStr">
        <is>
          <t>L525</t>
        </is>
      </c>
      <c r="AK71" s="67" t="inlineStr">
        <is>
          <t>后里馬場店</t>
        </is>
      </c>
      <c r="AL71" s="67" t="inlineStr">
        <is>
          <t>台中市后里區寺山路41號</t>
        </is>
      </c>
      <c r="AM71" s="63" t="n">
        <v>44902.60347222222</v>
      </c>
      <c r="AN71" s="63" t="n">
        <v>44915.41666666666</v>
      </c>
    </row>
    <row r="72" ht="15.6" customHeight="1" s="140">
      <c r="D72" s="60" t="n">
        <v>70</v>
      </c>
      <c r="E72" s="61" t="n">
        <v>4617</v>
      </c>
      <c r="F72" s="62" t="inlineStr">
        <is>
          <t>文山心動店</t>
        </is>
      </c>
      <c r="G72" s="62" t="inlineStr">
        <is>
          <t>台北市</t>
        </is>
      </c>
      <c r="H72" s="62" t="inlineStr">
        <is>
          <t>文山區</t>
        </is>
      </c>
      <c r="I72" s="61" t="n">
        <v>2</v>
      </c>
      <c r="J72" s="63" t="n">
        <v>44455.5625</v>
      </c>
      <c r="K72" s="63" t="n">
        <v>44613.58333333334</v>
      </c>
      <c r="M72" s="60" t="n">
        <v>20</v>
      </c>
      <c r="N72" s="68" t="inlineStr">
        <is>
          <t>L526</t>
        </is>
      </c>
      <c r="O72" s="67" t="inlineStr">
        <is>
          <t>中聯彰化店</t>
        </is>
      </c>
      <c r="P72" s="81" t="inlineStr">
        <is>
          <t>彰化縣</t>
        </is>
      </c>
      <c r="Q72" s="81" t="inlineStr">
        <is>
          <t>彰化市</t>
        </is>
      </c>
      <c r="R72" s="59" t="n">
        <v>0</v>
      </c>
      <c r="S72" s="63" t="n">
        <v>45309</v>
      </c>
      <c r="T72" s="80" t="inlineStr">
        <is>
          <t>萊到店 WebPOS</t>
        </is>
      </c>
      <c r="V72" s="60" t="n">
        <v>70</v>
      </c>
      <c r="W72" s="60">
        <f>LEFT(AB72,3)</f>
        <v/>
      </c>
      <c r="X72" s="67" t="inlineStr">
        <is>
          <t>新開</t>
        </is>
      </c>
      <c r="Y72" s="67" t="n">
        <v>2</v>
      </c>
      <c r="Z72" s="67" t="n">
        <v>5057</v>
      </c>
      <c r="AA72" s="67" t="inlineStr">
        <is>
          <t>新莊中港店</t>
        </is>
      </c>
      <c r="AB72" s="67" t="inlineStr">
        <is>
          <t>新北市新莊區中港路84號1樓</t>
        </is>
      </c>
      <c r="AC72" s="63" t="n">
        <v>44930.44305555556</v>
      </c>
      <c r="AD72" s="63" t="n">
        <v>44943.45833333334</v>
      </c>
      <c r="AF72" s="60" t="n">
        <v>70</v>
      </c>
      <c r="AG72" s="60">
        <f>IF( AND((ISNA(VLOOKUP(AJ72,E:E,1,FALSE))),(ISNA(VLOOKUP(AJ72,N:N,1,FALSE))),(ISNA(VLOOKUP(AJ72,Z:Z,1,FALSE)))),"",LEFT(AL72,3))</f>
        <v/>
      </c>
      <c r="AH72" s="67" t="inlineStr">
        <is>
          <t>撤店</t>
        </is>
      </c>
      <c r="AI72" s="68" t="n">
        <v>2</v>
      </c>
      <c r="AJ72" s="67" t="inlineStr">
        <is>
          <t>F680</t>
        </is>
      </c>
      <c r="AK72" s="67" t="inlineStr">
        <is>
          <t>桃縣梅獅店</t>
        </is>
      </c>
      <c r="AL72" s="67" t="inlineStr">
        <is>
          <t>桃園市楊梅區梅獅路二段135號</t>
        </is>
      </c>
      <c r="AM72" s="63" t="n">
        <v>44902.58819444444</v>
      </c>
      <c r="AN72" s="63" t="n">
        <v>44921.625</v>
      </c>
    </row>
    <row r="73" ht="15.6" customHeight="1" s="140">
      <c r="D73" s="60" t="n">
        <v>71</v>
      </c>
      <c r="E73" s="61" t="n">
        <v>3597</v>
      </c>
      <c r="F73" s="62" t="inlineStr">
        <is>
          <t>北市艋舺店</t>
        </is>
      </c>
      <c r="G73" s="62" t="inlineStr">
        <is>
          <t>台北市</t>
        </is>
      </c>
      <c r="H73" s="62" t="inlineStr">
        <is>
          <t>萬華區</t>
        </is>
      </c>
      <c r="I73" s="61" t="n">
        <v>2</v>
      </c>
      <c r="J73" s="63" t="n">
        <v>44456.4375</v>
      </c>
      <c r="K73" s="63" t="n">
        <v>44609.58333333334</v>
      </c>
      <c r="M73" s="60" t="n">
        <v>21</v>
      </c>
      <c r="N73" s="68" t="inlineStr">
        <is>
          <t>L511</t>
        </is>
      </c>
      <c r="O73" s="67" t="inlineStr">
        <is>
          <t>車麗屋員林店</t>
        </is>
      </c>
      <c r="P73" s="81" t="inlineStr">
        <is>
          <t>彰化縣</t>
        </is>
      </c>
      <c r="Q73" s="81" t="inlineStr">
        <is>
          <t>員林市</t>
        </is>
      </c>
      <c r="R73" s="59" t="n">
        <v>0</v>
      </c>
      <c r="S73" s="63" t="n">
        <v>45310</v>
      </c>
      <c r="T73" s="80" t="inlineStr">
        <is>
          <t>萊到店 WebPOS</t>
        </is>
      </c>
      <c r="V73" s="60" t="n">
        <v>71</v>
      </c>
      <c r="W73" s="60">
        <f>LEFT(AB73,3)</f>
        <v/>
      </c>
      <c r="X73" s="67" t="inlineStr">
        <is>
          <t>新開</t>
        </is>
      </c>
      <c r="Y73" s="67" t="n">
        <v>2</v>
      </c>
      <c r="Z73" s="67" t="n">
        <v>4979</v>
      </c>
      <c r="AA73" s="67" t="inlineStr">
        <is>
          <t>中和南山店</t>
        </is>
      </c>
      <c r="AB73" s="67" t="inlineStr">
        <is>
          <t>新北市中和區南山路174之3號</t>
        </is>
      </c>
      <c r="AC73" s="63" t="n">
        <v>44945.47013888889</v>
      </c>
      <c r="AD73" s="63" t="n">
        <v>44970.45833333334</v>
      </c>
      <c r="AF73" s="60" t="n">
        <v>71</v>
      </c>
      <c r="AG73" s="60">
        <f>IF( AND((ISNA(VLOOKUP(AJ73,E:E,1,FALSE))),(ISNA(VLOOKUP(AJ73,N:N,1,FALSE))),(ISNA(VLOOKUP(AJ73,Z:Z,1,FALSE)))),"",LEFT(AL73,3))</f>
        <v/>
      </c>
      <c r="AH73" s="67" t="inlineStr">
        <is>
          <t>撤店</t>
        </is>
      </c>
      <c r="AI73" s="68" t="n">
        <v>2</v>
      </c>
      <c r="AJ73" s="67" t="n">
        <v>4018</v>
      </c>
      <c r="AK73" s="67" t="inlineStr">
        <is>
          <t>三義雙湖店</t>
        </is>
      </c>
      <c r="AL73" s="67" t="inlineStr">
        <is>
          <t>苗栗縣三義鄉雙湖村15鄰雙湖11-8號</t>
        </is>
      </c>
      <c r="AM73" s="63" t="n">
        <v>44897.62152777778</v>
      </c>
      <c r="AN73" s="63" t="n">
        <v>44922.45833333334</v>
      </c>
    </row>
    <row r="74" ht="15.6" customHeight="1" s="140">
      <c r="D74" s="60" t="n">
        <v>72</v>
      </c>
      <c r="E74" s="61" t="n">
        <v>4633</v>
      </c>
      <c r="F74" s="62" t="inlineStr">
        <is>
          <t>大安溫州店</t>
        </is>
      </c>
      <c r="G74" s="62" t="inlineStr">
        <is>
          <t>台北市</t>
        </is>
      </c>
      <c r="H74" s="62" t="inlineStr">
        <is>
          <t>大安區</t>
        </is>
      </c>
      <c r="I74" s="61" t="n">
        <v>2</v>
      </c>
      <c r="J74" s="63" t="n">
        <v>44456.45833333334</v>
      </c>
      <c r="K74" s="63" t="n">
        <v>44606.41666666666</v>
      </c>
      <c r="M74" s="60" t="n">
        <v>22</v>
      </c>
      <c r="N74" s="68" t="inlineStr">
        <is>
          <t>L522</t>
        </is>
      </c>
      <c r="O74" s="67" t="inlineStr">
        <is>
          <t>車麗屋崇德店</t>
        </is>
      </c>
      <c r="P74" s="81" t="inlineStr">
        <is>
          <t>台中市</t>
        </is>
      </c>
      <c r="Q74" s="81" t="inlineStr">
        <is>
          <t>北屯區</t>
        </is>
      </c>
      <c r="R74" s="59" t="n">
        <v>0</v>
      </c>
      <c r="S74" s="63" t="n">
        <v>45314</v>
      </c>
      <c r="T74" s="80" t="inlineStr">
        <is>
          <t>萊到店 WebPOS</t>
        </is>
      </c>
      <c r="V74" s="60" t="n">
        <v>72</v>
      </c>
      <c r="W74" s="60">
        <f>LEFT(AB74,3)</f>
        <v/>
      </c>
      <c r="X74" s="67" t="inlineStr">
        <is>
          <t>新開</t>
        </is>
      </c>
      <c r="Y74" s="67" t="n">
        <v>2</v>
      </c>
      <c r="Z74" s="67" t="n">
        <v>5050</v>
      </c>
      <c r="AA74" s="67" t="inlineStr">
        <is>
          <t>中壢天祥三</t>
        </is>
      </c>
      <c r="AB74" s="67" t="inlineStr">
        <is>
          <t>桃園市中壢區天祥三街20號</t>
        </is>
      </c>
      <c r="AC74" s="63" t="n">
        <v>44959.44513888889</v>
      </c>
      <c r="AD74" s="63" t="n">
        <v>44977.45833333334</v>
      </c>
      <c r="AF74" s="60" t="n">
        <v>72</v>
      </c>
      <c r="AG74" s="60">
        <f>IF( AND((ISNA(VLOOKUP(AJ74,E:E,1,FALSE))),(ISNA(VLOOKUP(AJ74,N:N,1,FALSE))),(ISNA(VLOOKUP(AJ74,Z:Z,1,FALSE)))),"",LEFT(AL74,3))</f>
        <v/>
      </c>
      <c r="AH74" s="67" t="inlineStr">
        <is>
          <t>撤店</t>
        </is>
      </c>
      <c r="AI74" s="68" t="n">
        <v>2</v>
      </c>
      <c r="AJ74" s="67" t="n">
        <v>5046</v>
      </c>
      <c r="AK74" s="67" t="inlineStr">
        <is>
          <t>三重寶石店</t>
        </is>
      </c>
      <c r="AL74" s="67" t="inlineStr">
        <is>
          <t>新北市三重區安慶街277號</t>
        </is>
      </c>
      <c r="AM74" s="63" t="n">
        <v>44916.50208333333</v>
      </c>
      <c r="AN74" s="63" t="n">
        <v>44922.625</v>
      </c>
    </row>
    <row r="75" ht="15.6" customHeight="1" s="140">
      <c r="D75" s="60" t="n">
        <v>73</v>
      </c>
      <c r="E75" s="61" t="n">
        <v>3676</v>
      </c>
      <c r="F75" s="62" t="inlineStr">
        <is>
          <t>北縣田心店</t>
        </is>
      </c>
      <c r="G75" s="62" t="inlineStr">
        <is>
          <t>新北市</t>
        </is>
      </c>
      <c r="H75" s="62" t="inlineStr">
        <is>
          <t>三重區</t>
        </is>
      </c>
      <c r="I75" s="61" t="n">
        <v>2</v>
      </c>
      <c r="J75" s="63" t="n">
        <v>44452.58333333334</v>
      </c>
      <c r="K75" s="63" t="n">
        <v>44607.39583333334</v>
      </c>
      <c r="M75" s="60" t="n">
        <v>23</v>
      </c>
      <c r="N75" s="68" t="inlineStr">
        <is>
          <t>L553</t>
        </is>
      </c>
      <c r="O75" s="67" t="inlineStr">
        <is>
          <t>大里草堤店</t>
        </is>
      </c>
      <c r="P75" s="81" t="inlineStr">
        <is>
          <t>台中市</t>
        </is>
      </c>
      <c r="Q75" s="81" t="inlineStr">
        <is>
          <t>大里區</t>
        </is>
      </c>
      <c r="R75" s="59" t="n">
        <v>0</v>
      </c>
      <c r="S75" s="63" t="n">
        <v>45322</v>
      </c>
      <c r="T75" s="80" t="inlineStr">
        <is>
          <t>萊到店 WebPOS</t>
        </is>
      </c>
      <c r="V75" s="60" t="n">
        <v>73</v>
      </c>
      <c r="W75" s="60">
        <f>LEFT(AB75,3)</f>
        <v/>
      </c>
      <c r="X75" s="67" t="inlineStr">
        <is>
          <t>新開</t>
        </is>
      </c>
      <c r="Y75" s="67" t="n">
        <v>2</v>
      </c>
      <c r="Z75" s="67" t="n">
        <v>5060</v>
      </c>
      <c r="AA75" s="67" t="inlineStr">
        <is>
          <t>淡水魚市店</t>
        </is>
      </c>
      <c r="AB75" s="67" t="inlineStr">
        <is>
          <t>新北市淡水區觀海路201號</t>
        </is>
      </c>
      <c r="AC75" s="63" t="n">
        <v>44961.62777777778</v>
      </c>
      <c r="AD75" s="63" t="n">
        <v>44977.45833333334</v>
      </c>
      <c r="AF75" s="60" t="n">
        <v>73</v>
      </c>
      <c r="AG75" s="60">
        <f>IF( AND((ISNA(VLOOKUP(AJ75,E:E,1,FALSE))),(ISNA(VLOOKUP(AJ75,N:N,1,FALSE))),(ISNA(VLOOKUP(AJ75,Z:Z,1,FALSE)))),"",LEFT(AL75,3))</f>
        <v/>
      </c>
      <c r="AH75" s="67" t="inlineStr">
        <is>
          <t>撤店</t>
        </is>
      </c>
      <c r="AI75" s="68" t="n">
        <v>1</v>
      </c>
      <c r="AJ75" s="67" t="inlineStr">
        <is>
          <t>L520</t>
        </is>
      </c>
      <c r="AK75" s="67" t="inlineStr">
        <is>
          <t>有省錢南陽店</t>
        </is>
      </c>
      <c r="AL75" s="67" t="inlineStr">
        <is>
          <t>南投縣南投市南陽路69號</t>
        </is>
      </c>
      <c r="AM75" s="63" t="n">
        <v>44911.42638888889</v>
      </c>
      <c r="AN75" s="63" t="n">
        <v>44925.45833333334</v>
      </c>
    </row>
    <row r="76" ht="15.6" customHeight="1" s="140">
      <c r="D76" s="60" t="n">
        <v>74</v>
      </c>
      <c r="E76" s="61" t="n">
        <v>4586</v>
      </c>
      <c r="F76" s="62" t="inlineStr">
        <is>
          <t>三重三文店</t>
        </is>
      </c>
      <c r="G76" s="62" t="inlineStr">
        <is>
          <t>新北市</t>
        </is>
      </c>
      <c r="H76" s="62" t="inlineStr">
        <is>
          <t>三重區</t>
        </is>
      </c>
      <c r="I76" s="61" t="n">
        <v>2</v>
      </c>
      <c r="J76" s="63" t="n">
        <v>44452.58333333334</v>
      </c>
      <c r="K76" s="63" t="n">
        <v>44608.41666666666</v>
      </c>
      <c r="M76" s="60" t="n">
        <v>24</v>
      </c>
      <c r="N76" s="68" t="inlineStr">
        <is>
          <t>L555</t>
        </is>
      </c>
      <c r="O76" s="67" t="inlineStr">
        <is>
          <t>玖仔團購店</t>
        </is>
      </c>
      <c r="P76" s="81" t="inlineStr">
        <is>
          <t>彰化縣</t>
        </is>
      </c>
      <c r="Q76" s="81" t="inlineStr">
        <is>
          <t>彰化市</t>
        </is>
      </c>
      <c r="R76" s="59" t="n">
        <v>0</v>
      </c>
      <c r="S76" s="63" t="n">
        <v>45313</v>
      </c>
      <c r="T76" s="80" t="inlineStr">
        <is>
          <t>萊到店 WebPOS</t>
        </is>
      </c>
      <c r="V76" s="60" t="n">
        <v>74</v>
      </c>
      <c r="W76" s="60">
        <f>LEFT(AB76,3)</f>
        <v/>
      </c>
      <c r="X76" s="67" t="inlineStr">
        <is>
          <t>新開</t>
        </is>
      </c>
      <c r="Y76" s="67" t="n">
        <v>2</v>
      </c>
      <c r="Z76" s="67" t="n">
        <v>5078</v>
      </c>
      <c r="AA76" s="67" t="inlineStr">
        <is>
          <t>天雷英雄二店</t>
        </is>
      </c>
      <c r="AB76" s="67" t="inlineStr">
        <is>
          <t>高雄市仁武區中山路1號</t>
        </is>
      </c>
      <c r="AC76" s="63" t="n">
        <v>44965.58888888889</v>
      </c>
      <c r="AD76" s="63" t="n">
        <v>44977.625</v>
      </c>
      <c r="AF76" s="60" t="n">
        <v>74</v>
      </c>
      <c r="AG76" s="60">
        <f>IF( AND((ISNA(VLOOKUP(AJ76,E:E,1,FALSE))),(ISNA(VLOOKUP(AJ76,N:N,1,FALSE))),(ISNA(VLOOKUP(AJ76,Z:Z,1,FALSE)))),"",LEFT(AL76,3))</f>
        <v/>
      </c>
      <c r="AH76" s="67" t="inlineStr">
        <is>
          <t>撤店</t>
        </is>
      </c>
      <c r="AI76" s="68" t="n">
        <v>1</v>
      </c>
      <c r="AJ76" s="67" t="inlineStr">
        <is>
          <t>L521</t>
        </is>
      </c>
      <c r="AK76" s="67" t="inlineStr">
        <is>
          <t>好鄰居彰南店</t>
        </is>
      </c>
      <c r="AL76" s="67" t="inlineStr">
        <is>
          <t>南投縣南投市彰南路三段539號</t>
        </is>
      </c>
      <c r="AM76" s="63" t="n">
        <v>44911.42638888889</v>
      </c>
      <c r="AN76" s="63" t="n">
        <v>44925.58333333334</v>
      </c>
    </row>
    <row r="77" ht="15.6" customHeight="1" s="140">
      <c r="D77" s="60" t="n">
        <v>75</v>
      </c>
      <c r="E77" s="61" t="n">
        <v>3811</v>
      </c>
      <c r="F77" s="62" t="inlineStr">
        <is>
          <t>北縣仁安店</t>
        </is>
      </c>
      <c r="G77" s="62" t="inlineStr">
        <is>
          <t>新北市</t>
        </is>
      </c>
      <c r="H77" s="62" t="inlineStr">
        <is>
          <t>三重區</t>
        </is>
      </c>
      <c r="I77" s="61" t="n">
        <v>2</v>
      </c>
      <c r="J77" s="63" t="n">
        <v>44453.41666666666</v>
      </c>
      <c r="K77" s="63" t="n">
        <v>44607.41666666666</v>
      </c>
      <c r="M77" s="60" t="n">
        <v>25</v>
      </c>
      <c r="N77" s="68" t="inlineStr">
        <is>
          <t>L544</t>
        </is>
      </c>
      <c r="O77" s="67" t="inlineStr">
        <is>
          <t>久久霧峰店</t>
        </is>
      </c>
      <c r="P77" s="81" t="inlineStr">
        <is>
          <t>台中市</t>
        </is>
      </c>
      <c r="Q77" s="81" t="inlineStr">
        <is>
          <t>霧峰區</t>
        </is>
      </c>
      <c r="R77" s="59" t="n">
        <v>0</v>
      </c>
      <c r="S77" s="63" t="n">
        <v>45315</v>
      </c>
      <c r="T77" s="80" t="inlineStr">
        <is>
          <t>萊到店 WebPOS</t>
        </is>
      </c>
      <c r="V77" s="60" t="n">
        <v>75</v>
      </c>
      <c r="W77" s="60">
        <f>LEFT(AB77,3)</f>
        <v/>
      </c>
      <c r="X77" s="67" t="inlineStr">
        <is>
          <t>新開</t>
        </is>
      </c>
      <c r="Y77" s="67" t="n">
        <v>2</v>
      </c>
      <c r="Z77" s="67" t="n">
        <v>5077</v>
      </c>
      <c r="AA77" s="67" t="inlineStr">
        <is>
          <t>天雷英雄店</t>
        </is>
      </c>
      <c r="AB77" s="67" t="inlineStr">
        <is>
          <t>高雄市大樹區久堂路195-20號</t>
        </is>
      </c>
      <c r="AC77" s="63" t="n">
        <v>44965.45138888889</v>
      </c>
      <c r="AD77" s="63" t="n">
        <v>44978.625</v>
      </c>
      <c r="AF77" s="60" t="n">
        <v>75</v>
      </c>
      <c r="AG77" s="60">
        <f>IF( AND((ISNA(VLOOKUP(AJ77,E:E,1,FALSE))),(ISNA(VLOOKUP(AJ77,N:N,1,FALSE))),(ISNA(VLOOKUP(AJ77,Z:Z,1,FALSE)))),"",LEFT(AL77,3))</f>
        <v/>
      </c>
      <c r="AH77" s="67" t="inlineStr">
        <is>
          <t>撤店</t>
        </is>
      </c>
      <c r="AI77" s="68" t="n">
        <v>2</v>
      </c>
      <c r="AJ77" s="67" t="n">
        <v>4969</v>
      </c>
      <c r="AK77" s="67" t="inlineStr">
        <is>
          <t>松山延吉店</t>
        </is>
      </c>
      <c r="AL77" s="67" t="inlineStr">
        <is>
          <t>台北市松山區延吉街44號1樓全部</t>
        </is>
      </c>
      <c r="AM77" s="63" t="n">
        <v>44915.58472222222</v>
      </c>
      <c r="AN77" s="63" t="n">
        <v>44929.625</v>
      </c>
    </row>
    <row r="78" ht="15.6" customHeight="1" s="140">
      <c r="D78" s="60" t="n">
        <v>76</v>
      </c>
      <c r="E78" s="61" t="n">
        <v>4652</v>
      </c>
      <c r="F78" s="62" t="inlineStr">
        <is>
          <t>三重天富店</t>
        </is>
      </c>
      <c r="G78" s="62" t="inlineStr">
        <is>
          <t>新北市</t>
        </is>
      </c>
      <c r="H78" s="62" t="inlineStr">
        <is>
          <t>三重區</t>
        </is>
      </c>
      <c r="I78" s="61" t="n">
        <v>2</v>
      </c>
      <c r="J78" s="63" t="n">
        <v>44453.41666666666</v>
      </c>
      <c r="K78" s="63" t="n">
        <v>44608.4375</v>
      </c>
      <c r="M78" s="60" t="n">
        <v>26</v>
      </c>
      <c r="N78" s="68" t="inlineStr">
        <is>
          <t>L513</t>
        </is>
      </c>
      <c r="O78" s="67" t="inlineStr">
        <is>
          <t>車麗屋朝馬店</t>
        </is>
      </c>
      <c r="P78" s="81" t="inlineStr">
        <is>
          <t>台中市</t>
        </is>
      </c>
      <c r="Q78" s="81" t="inlineStr">
        <is>
          <t>西屯區</t>
        </is>
      </c>
      <c r="R78" s="59" t="n">
        <v>0</v>
      </c>
      <c r="S78" s="63" t="n">
        <v>45316</v>
      </c>
      <c r="T78" s="80" t="inlineStr">
        <is>
          <t>萊到店 WebPOS</t>
        </is>
      </c>
      <c r="V78" s="60" t="n">
        <v>76</v>
      </c>
      <c r="W78" s="60">
        <f>LEFT(AB78,3)</f>
        <v/>
      </c>
      <c r="X78" s="67" t="inlineStr">
        <is>
          <t>新開</t>
        </is>
      </c>
      <c r="Y78" s="67" t="n">
        <v>2</v>
      </c>
      <c r="Z78" s="67" t="n">
        <v>5076</v>
      </c>
      <c r="AA78" s="67" t="inlineStr">
        <is>
          <t>旗山長嵩店</t>
        </is>
      </c>
      <c r="AB78" s="67" t="inlineStr">
        <is>
          <t>高雄市旗山區華興路2號</t>
        </is>
      </c>
      <c r="AC78" s="63" t="n">
        <v>44964.47152777778</v>
      </c>
      <c r="AD78" s="63" t="n">
        <v>44979.625</v>
      </c>
      <c r="AF78" s="60" t="n">
        <v>76</v>
      </c>
      <c r="AG78" s="60">
        <f>IF( AND((ISNA(VLOOKUP(AJ78,E:E,1,FALSE))),(ISNA(VLOOKUP(AJ78,N:N,1,FALSE))),(ISNA(VLOOKUP(AJ78,Z:Z,1,FALSE)))),"",LEFT(AL78,3))</f>
        <v/>
      </c>
      <c r="AH78" s="67" t="inlineStr">
        <is>
          <t>撤店</t>
        </is>
      </c>
      <c r="AI78" s="68" t="n">
        <v>2</v>
      </c>
      <c r="AJ78" s="67" t="n">
        <v>4458</v>
      </c>
      <c r="AK78" s="67" t="inlineStr">
        <is>
          <t>永康真愛店</t>
        </is>
      </c>
      <c r="AL78" s="67" t="inlineStr">
        <is>
          <t>台南市永康區東橋七路185號</t>
        </is>
      </c>
      <c r="AM78" s="63" t="n">
        <v>44909.44375</v>
      </c>
      <c r="AN78" s="63" t="n">
        <v>44930.45833333334</v>
      </c>
    </row>
    <row r="79" ht="15.6" customHeight="1" s="140">
      <c r="D79" s="60" t="n">
        <v>77</v>
      </c>
      <c r="E79" s="61" t="n">
        <v>2321</v>
      </c>
      <c r="F79" s="62" t="inlineStr">
        <is>
          <t>北縣重鑫店</t>
        </is>
      </c>
      <c r="G79" s="62" t="inlineStr">
        <is>
          <t>新北市</t>
        </is>
      </c>
      <c r="H79" s="62" t="inlineStr">
        <is>
          <t>三重區</t>
        </is>
      </c>
      <c r="I79" s="61" t="n">
        <v>2</v>
      </c>
      <c r="J79" s="63" t="n">
        <v>44453.58333333334</v>
      </c>
      <c r="K79" s="63" t="n">
        <v>44607.4375</v>
      </c>
      <c r="M79" s="60" t="n">
        <v>27</v>
      </c>
      <c r="N79" s="68" t="inlineStr">
        <is>
          <t>L545</t>
        </is>
      </c>
      <c r="O79" s="67" t="inlineStr">
        <is>
          <t>久久大里店</t>
        </is>
      </c>
      <c r="P79" s="81" t="inlineStr">
        <is>
          <t>台中市</t>
        </is>
      </c>
      <c r="Q79" s="81" t="inlineStr">
        <is>
          <t>大里區</t>
        </is>
      </c>
      <c r="R79" s="59" t="n">
        <v>0</v>
      </c>
      <c r="S79" s="63" t="n">
        <v>45317</v>
      </c>
      <c r="T79" s="80" t="inlineStr">
        <is>
          <t>萊到店 WebPOS</t>
        </is>
      </c>
      <c r="V79" s="60" t="n">
        <v>77</v>
      </c>
      <c r="W79" s="60">
        <f>LEFT(AB79,3)</f>
        <v/>
      </c>
      <c r="X79" s="67" t="inlineStr">
        <is>
          <t>新開</t>
        </is>
      </c>
      <c r="Y79" s="67" t="n">
        <v>2</v>
      </c>
      <c r="Z79" s="67" t="n">
        <v>5075</v>
      </c>
      <c r="AA79" s="67" t="inlineStr">
        <is>
          <t>龜山復興店</t>
        </is>
      </c>
      <c r="AB79" s="67" t="inlineStr">
        <is>
          <t>桃園市龜山區復興街185號1樓</t>
        </is>
      </c>
      <c r="AC79" s="63" t="n">
        <v>44964.78194444445</v>
      </c>
      <c r="AD79" s="63" t="n">
        <v>44986.45833333334</v>
      </c>
      <c r="AF79" s="60" t="n">
        <v>77</v>
      </c>
      <c r="AG79" s="60">
        <f>IF( AND((ISNA(VLOOKUP(AJ79,E:E,1,FALSE))),(ISNA(VLOOKUP(AJ79,N:N,1,FALSE))),(ISNA(VLOOKUP(AJ79,Z:Z,1,FALSE)))),"",LEFT(AL79,3))</f>
        <v/>
      </c>
      <c r="AH79" s="67" t="inlineStr">
        <is>
          <t>撤店</t>
        </is>
      </c>
      <c r="AI79" s="68" t="n">
        <v>2</v>
      </c>
      <c r="AJ79" s="67" t="n">
        <v>4987</v>
      </c>
      <c r="AK79" s="67" t="inlineStr">
        <is>
          <t>大安東區店</t>
        </is>
      </c>
      <c r="AL79" s="67" t="inlineStr">
        <is>
          <t>台北市大安區延吉街160巷11號</t>
        </is>
      </c>
      <c r="AM79" s="63" t="n">
        <v>44914.62638888889</v>
      </c>
      <c r="AN79" s="63" t="n">
        <v>44930.45833333334</v>
      </c>
    </row>
    <row r="80" ht="15.6" customHeight="1" s="140">
      <c r="D80" s="60" t="n">
        <v>78</v>
      </c>
      <c r="E80" s="61" t="n">
        <v>4539</v>
      </c>
      <c r="F80" s="62" t="inlineStr">
        <is>
          <t>三重自信店</t>
        </is>
      </c>
      <c r="G80" s="62" t="inlineStr">
        <is>
          <t>新北市</t>
        </is>
      </c>
      <c r="H80" s="62" t="inlineStr">
        <is>
          <t>三重區</t>
        </is>
      </c>
      <c r="I80" s="61" t="n">
        <v>2</v>
      </c>
      <c r="J80" s="63" t="n">
        <v>44453.58333333334</v>
      </c>
      <c r="K80" s="63" t="n">
        <v>44607.45833333334</v>
      </c>
      <c r="M80" s="60" t="n">
        <v>28</v>
      </c>
      <c r="N80" s="68" t="inlineStr">
        <is>
          <t>L546</t>
        </is>
      </c>
      <c r="O80" s="67" t="inlineStr">
        <is>
          <t>和美平安店</t>
        </is>
      </c>
      <c r="P80" s="81" t="inlineStr">
        <is>
          <t>彰化縣</t>
        </is>
      </c>
      <c r="Q80" s="81" t="inlineStr">
        <is>
          <t>和美鎮</t>
        </is>
      </c>
      <c r="R80" s="59" t="n">
        <v>0</v>
      </c>
      <c r="S80" s="63" t="n">
        <v>45320</v>
      </c>
      <c r="T80" s="80" t="inlineStr">
        <is>
          <t>萊到店 WebPOS</t>
        </is>
      </c>
      <c r="V80" s="60" t="n">
        <v>78</v>
      </c>
      <c r="W80" s="60">
        <f>LEFT(AB80,3)</f>
        <v/>
      </c>
      <c r="X80" s="67" t="inlineStr">
        <is>
          <t>新開</t>
        </is>
      </c>
      <c r="Y80" s="67" t="n">
        <v>2</v>
      </c>
      <c r="Z80" s="67" t="n">
        <v>5035</v>
      </c>
      <c r="AA80" s="67" t="inlineStr">
        <is>
          <t>關西休息站</t>
        </is>
      </c>
      <c r="AB80" s="67" t="inlineStr">
        <is>
          <t>新竹縣關西鎮東安里11鄰上三屯14號</t>
        </is>
      </c>
      <c r="AC80" s="63" t="n">
        <v>44966.67083333333</v>
      </c>
      <c r="AD80" s="63" t="n">
        <v>44986.45833333334</v>
      </c>
      <c r="AF80" s="60" t="n">
        <v>78</v>
      </c>
      <c r="AG80" s="60">
        <f>IF( AND((ISNA(VLOOKUP(AJ80,E:E,1,FALSE))),(ISNA(VLOOKUP(AJ80,N:N,1,FALSE))),(ISNA(VLOOKUP(AJ80,Z:Z,1,FALSE)))),"",LEFT(AL80,3))</f>
        <v/>
      </c>
      <c r="AH80" s="67" t="inlineStr">
        <is>
          <t>撤店</t>
        </is>
      </c>
      <c r="AI80" s="68" t="n">
        <v>2</v>
      </c>
      <c r="AJ80" s="67" t="n">
        <v>2987</v>
      </c>
      <c r="AK80" s="67" t="inlineStr">
        <is>
          <t>新竹竹高店</t>
        </is>
      </c>
      <c r="AL80" s="67" t="inlineStr">
        <is>
          <t>新竹市東區高峰路1號</t>
        </is>
      </c>
      <c r="AM80" s="63" t="n">
        <v>44917.38263888889</v>
      </c>
      <c r="AN80" s="63" t="n">
        <v>44930.625</v>
      </c>
    </row>
    <row r="81" ht="15.6" customHeight="1" s="140">
      <c r="D81" s="60" t="n">
        <v>79</v>
      </c>
      <c r="E81" s="61" t="n">
        <v>4552</v>
      </c>
      <c r="F81" s="62" t="inlineStr">
        <is>
          <t>新莊福慧店</t>
        </is>
      </c>
      <c r="G81" s="62" t="inlineStr">
        <is>
          <t>新北市</t>
        </is>
      </c>
      <c r="H81" s="62" t="inlineStr">
        <is>
          <t>新莊區</t>
        </is>
      </c>
      <c r="I81" s="61" t="n">
        <v>2</v>
      </c>
      <c r="J81" s="63" t="n">
        <v>44453.58333333334</v>
      </c>
      <c r="K81" s="63" t="n">
        <v>44609.39583333334</v>
      </c>
      <c r="M81" s="60" t="n">
        <v>29</v>
      </c>
      <c r="N81" s="68" t="inlineStr">
        <is>
          <t>L542</t>
        </is>
      </c>
      <c r="O81" s="67" t="inlineStr">
        <is>
          <t>大寮花園店</t>
        </is>
      </c>
      <c r="P81" s="81" t="inlineStr">
        <is>
          <t>高雄市</t>
        </is>
      </c>
      <c r="Q81" s="81" t="inlineStr">
        <is>
          <t>大寮區</t>
        </is>
      </c>
      <c r="R81" s="59" t="n">
        <v>0</v>
      </c>
      <c r="S81" s="63" t="n">
        <v>45308</v>
      </c>
      <c r="T81" s="80" t="inlineStr">
        <is>
          <t>萊到店 WebPOS</t>
        </is>
      </c>
      <c r="V81" s="60" t="n">
        <v>79</v>
      </c>
      <c r="W81" s="60">
        <f>LEFT(AB81,3)</f>
        <v/>
      </c>
      <c r="X81" s="67" t="inlineStr">
        <is>
          <t>新開</t>
        </is>
      </c>
      <c r="Y81" s="67" t="n">
        <v>2</v>
      </c>
      <c r="Z81" s="67" t="n">
        <v>5074</v>
      </c>
      <c r="AA81" s="67" t="inlineStr">
        <is>
          <t>八里福德新村</t>
        </is>
      </c>
      <c r="AB81" s="67" t="inlineStr">
        <is>
          <t>新北市八里區福德新村1號1樓</t>
        </is>
      </c>
      <c r="AC81" s="63" t="n">
        <v>44987.5125</v>
      </c>
      <c r="AD81" s="63" t="n">
        <v>45006.45833333334</v>
      </c>
      <c r="AF81" s="60" t="n">
        <v>79</v>
      </c>
      <c r="AG81" s="60">
        <f>IF( AND((ISNA(VLOOKUP(AJ81,E:E,1,FALSE))),(ISNA(VLOOKUP(AJ81,N:N,1,FALSE))),(ISNA(VLOOKUP(AJ81,Z:Z,1,FALSE)))),"",LEFT(AL81,3))</f>
        <v/>
      </c>
      <c r="AH81" s="67" t="inlineStr">
        <is>
          <t>撤店</t>
        </is>
      </c>
      <c r="AI81" s="68" t="n">
        <v>2</v>
      </c>
      <c r="AJ81" s="67" t="n">
        <v>4340</v>
      </c>
      <c r="AK81" s="67" t="inlineStr">
        <is>
          <t>三重德福店</t>
        </is>
      </c>
      <c r="AL81" s="67" t="inlineStr">
        <is>
          <t>新北市三重區福德南路29號</t>
        </is>
      </c>
      <c r="AM81" s="63" t="n">
        <v>44915.66666666666</v>
      </c>
      <c r="AN81" s="63" t="n">
        <v>44931.45833333334</v>
      </c>
    </row>
    <row r="82" ht="15.6" customHeight="1" s="140">
      <c r="D82" s="60" t="n">
        <v>80</v>
      </c>
      <c r="E82" s="61" t="n">
        <v>3380</v>
      </c>
      <c r="F82" s="62" t="inlineStr">
        <is>
          <t>北縣莊勝店</t>
        </is>
      </c>
      <c r="G82" s="62" t="inlineStr">
        <is>
          <t>新北市</t>
        </is>
      </c>
      <c r="H82" s="62" t="inlineStr">
        <is>
          <t>新莊區</t>
        </is>
      </c>
      <c r="I82" s="61" t="n">
        <v>2</v>
      </c>
      <c r="J82" s="63" t="n">
        <v>44453.58333333334</v>
      </c>
      <c r="K82" s="63" t="n">
        <v>44609.41666666666</v>
      </c>
      <c r="M82" s="60" t="n">
        <v>30</v>
      </c>
      <c r="N82" s="68" t="inlineStr">
        <is>
          <t>L508</t>
        </is>
      </c>
      <c r="O82" s="67" t="inlineStr">
        <is>
          <t>車麗屋台南店</t>
        </is>
      </c>
      <c r="P82" s="81" t="inlineStr">
        <is>
          <t>台南市</t>
        </is>
      </c>
      <c r="Q82" s="81" t="inlineStr">
        <is>
          <t>中西區</t>
        </is>
      </c>
      <c r="R82" s="59" t="n">
        <v>0</v>
      </c>
      <c r="S82" s="63" t="n">
        <v>45309</v>
      </c>
      <c r="T82" s="80" t="inlineStr">
        <is>
          <t>萊到店 WebPOS</t>
        </is>
      </c>
      <c r="V82" s="60" t="n">
        <v>80</v>
      </c>
      <c r="W82" s="60">
        <f>LEFT(AB82,3)</f>
        <v/>
      </c>
      <c r="X82" s="67" t="inlineStr">
        <is>
          <t>新開</t>
        </is>
      </c>
      <c r="Y82" s="67" t="n">
        <v>2</v>
      </c>
      <c r="Z82" s="67" t="n">
        <v>5001</v>
      </c>
      <c r="AA82" s="67" t="inlineStr">
        <is>
          <t>頭城頭圍庄</t>
        </is>
      </c>
      <c r="AB82" s="67" t="inlineStr">
        <is>
          <t>宜蘭縣頭城鎮青雲路二段598、600、602號</t>
        </is>
      </c>
      <c r="AC82" s="63" t="n">
        <v>44979.54097222222</v>
      </c>
      <c r="AD82" s="63" t="n">
        <v>45007.45833333334</v>
      </c>
      <c r="AF82" s="60" t="n">
        <v>80</v>
      </c>
      <c r="AG82" s="60">
        <f>IF( AND((ISNA(VLOOKUP(AJ82,E:E,1,FALSE))),(ISNA(VLOOKUP(AJ82,N:N,1,FALSE))),(ISNA(VLOOKUP(AJ82,Z:Z,1,FALSE)))),"",LEFT(AL82,3))</f>
        <v/>
      </c>
      <c r="AH82" s="67" t="inlineStr">
        <is>
          <t>撤店</t>
        </is>
      </c>
      <c r="AI82" s="68" t="n">
        <v>2</v>
      </c>
      <c r="AJ82" s="67" t="n">
        <v>3220</v>
      </c>
      <c r="AK82" s="67" t="inlineStr">
        <is>
          <t>桃縣桃耕店</t>
        </is>
      </c>
      <c r="AL82" s="67" t="inlineStr">
        <is>
          <t>桃園市龜山區忠義路一段1041號</t>
        </is>
      </c>
      <c r="AM82" s="63" t="n">
        <v>44904.59652777778</v>
      </c>
      <c r="AN82" s="63" t="n">
        <v>44936.45833333334</v>
      </c>
    </row>
    <row r="83" ht="15.6" customHeight="1" s="140">
      <c r="D83" s="60" t="n">
        <v>81</v>
      </c>
      <c r="E83" s="61" t="n">
        <v>4561</v>
      </c>
      <c r="F83" s="62" t="inlineStr">
        <is>
          <t>北投行義店</t>
        </is>
      </c>
      <c r="G83" s="62" t="inlineStr">
        <is>
          <t>台北市</t>
        </is>
      </c>
      <c r="H83" s="62" t="inlineStr">
        <is>
          <t>北投區</t>
        </is>
      </c>
      <c r="I83" s="61" t="n">
        <v>2</v>
      </c>
      <c r="J83" s="63" t="n">
        <v>44454.41666666666</v>
      </c>
      <c r="K83" s="63" t="n">
        <v>44615.39583333334</v>
      </c>
      <c r="M83" s="60" t="n">
        <v>31</v>
      </c>
      <c r="N83" s="68" t="inlineStr">
        <is>
          <t>L548</t>
        </is>
      </c>
      <c r="O83" s="67" t="inlineStr">
        <is>
          <t>鳥松千賀店</t>
        </is>
      </c>
      <c r="P83" s="81" t="inlineStr">
        <is>
          <t>高雄市</t>
        </is>
      </c>
      <c r="Q83" s="81" t="inlineStr">
        <is>
          <t>鳥松區</t>
        </is>
      </c>
      <c r="R83" s="59" t="n">
        <v>0</v>
      </c>
      <c r="S83" s="63" t="n">
        <v>45310</v>
      </c>
      <c r="T83" s="80" t="inlineStr">
        <is>
          <t>萊到店 WebPOS</t>
        </is>
      </c>
      <c r="V83" s="60" t="n">
        <v>81</v>
      </c>
      <c r="W83" s="60">
        <f>LEFT(AB83,3)</f>
        <v/>
      </c>
      <c r="X83" s="67" t="inlineStr">
        <is>
          <t>新開</t>
        </is>
      </c>
      <c r="Y83" s="67" t="n">
        <v>2</v>
      </c>
      <c r="Z83" s="67" t="n">
        <v>5069</v>
      </c>
      <c r="AA83" s="67" t="inlineStr">
        <is>
          <t>永靖三山國王</t>
        </is>
      </c>
      <c r="AB83" s="67" t="inlineStr">
        <is>
          <t>彰化縣永靖鄉永福路一段486、490號</t>
        </is>
      </c>
      <c r="AC83" s="63" t="n">
        <v>44979.49166666667</v>
      </c>
      <c r="AD83" s="63" t="n">
        <v>45007.625</v>
      </c>
      <c r="AF83" s="60" t="n">
        <v>81</v>
      </c>
      <c r="AG83" s="60">
        <f>IF( AND((ISNA(VLOOKUP(AJ83,E:E,1,FALSE))),(ISNA(VLOOKUP(AJ83,N:N,1,FALSE))),(ISNA(VLOOKUP(AJ83,Z:Z,1,FALSE)))),"",LEFT(AL83,3))</f>
        <v/>
      </c>
      <c r="AH83" s="67" t="inlineStr">
        <is>
          <t>撤店</t>
        </is>
      </c>
      <c r="AI83" s="68" t="n">
        <v>2</v>
      </c>
      <c r="AJ83" s="67" t="n">
        <v>2998</v>
      </c>
      <c r="AK83" s="67" t="inlineStr">
        <is>
          <t>台中中慶店</t>
        </is>
      </c>
      <c r="AL83" s="67" t="inlineStr">
        <is>
          <t>台中市南區樹德里12鄰大慶街二段27號</t>
        </is>
      </c>
      <c r="AM83" s="63" t="n">
        <v>44916.57152777778</v>
      </c>
      <c r="AN83" s="63" t="n">
        <v>44937.45833333334</v>
      </c>
    </row>
    <row r="84" ht="15.6" customHeight="1" s="140">
      <c r="D84" s="60" t="n">
        <v>82</v>
      </c>
      <c r="E84" s="61" t="n">
        <v>4523</v>
      </c>
      <c r="F84" s="62" t="inlineStr">
        <is>
          <t>土城童話店</t>
        </is>
      </c>
      <c r="G84" s="62" t="inlineStr">
        <is>
          <t>新北市</t>
        </is>
      </c>
      <c r="H84" s="62" t="inlineStr">
        <is>
          <t>土城區</t>
        </is>
      </c>
      <c r="I84" s="61" t="n">
        <v>2</v>
      </c>
      <c r="J84" s="63" t="n">
        <v>44454.58333333334</v>
      </c>
      <c r="K84" s="63" t="n">
        <v>44613.41666666666</v>
      </c>
      <c r="M84" s="60" t="n">
        <v>32</v>
      </c>
      <c r="N84" s="68" t="inlineStr">
        <is>
          <t>L532</t>
        </is>
      </c>
      <c r="O84" s="67" t="inlineStr">
        <is>
          <t>蘆竹金鈴店</t>
        </is>
      </c>
      <c r="P84" s="81" t="inlineStr">
        <is>
          <t>桃園市</t>
        </is>
      </c>
      <c r="Q84" s="81" t="inlineStr">
        <is>
          <t>蘆竹區</t>
        </is>
      </c>
      <c r="R84" s="59" t="n">
        <v>0</v>
      </c>
      <c r="S84" s="63" t="n">
        <v>45323</v>
      </c>
      <c r="T84" s="80" t="inlineStr">
        <is>
          <t>萊到店 WebPOS</t>
        </is>
      </c>
      <c r="V84" s="60" t="n">
        <v>82</v>
      </c>
      <c r="W84" s="60">
        <f>LEFT(AB84,3)</f>
        <v/>
      </c>
      <c r="X84" s="67" t="inlineStr">
        <is>
          <t>新開</t>
        </is>
      </c>
      <c r="Y84" s="67" t="n">
        <v>2</v>
      </c>
      <c r="Z84" s="67" t="n">
        <v>5084</v>
      </c>
      <c r="AA84" s="67" t="inlineStr">
        <is>
          <t>蘇澳軍艦二店</t>
        </is>
      </c>
      <c r="AB84" s="67" t="inlineStr">
        <is>
          <t>宜蘭縣蘇澳鎮軍港路10號</t>
        </is>
      </c>
      <c r="AC84" s="63" t="n">
        <v>44998.61736111111</v>
      </c>
      <c r="AD84" s="63" t="n">
        <v>45008.58333333334</v>
      </c>
      <c r="AF84" s="60" t="n">
        <v>82</v>
      </c>
      <c r="AG84" s="60">
        <f>IF( AND((ISNA(VLOOKUP(AJ84,E:E,1,FALSE))),(ISNA(VLOOKUP(AJ84,N:N,1,FALSE))),(ISNA(VLOOKUP(AJ84,Z:Z,1,FALSE)))),"",LEFT(AL84,3))</f>
        <v/>
      </c>
      <c r="AH84" s="67" t="inlineStr">
        <is>
          <t>撤店</t>
        </is>
      </c>
      <c r="AI84" s="68" t="n">
        <v>2</v>
      </c>
      <c r="AJ84" s="67" t="n">
        <v>4568</v>
      </c>
      <c r="AK84" s="67" t="inlineStr">
        <is>
          <t>汐止千萬店</t>
        </is>
      </c>
      <c r="AL84" s="67" t="inlineStr">
        <is>
          <t>新北市汐止區汐萬路一段409、411號一樓</t>
        </is>
      </c>
      <c r="AM84" s="63" t="n">
        <v>44938.49375</v>
      </c>
      <c r="AN84" s="63" t="n">
        <v>44964.45833333334</v>
      </c>
    </row>
    <row r="85" ht="15.6" customHeight="1" s="140">
      <c r="D85" s="60" t="n">
        <v>83</v>
      </c>
      <c r="E85" s="61" t="n">
        <v>4599</v>
      </c>
      <c r="F85" s="62" t="inlineStr">
        <is>
          <t>土城城生店</t>
        </is>
      </c>
      <c r="G85" s="62" t="inlineStr">
        <is>
          <t>新北市</t>
        </is>
      </c>
      <c r="H85" s="62" t="inlineStr">
        <is>
          <t>土城區</t>
        </is>
      </c>
      <c r="I85" s="61" t="n">
        <v>2</v>
      </c>
      <c r="J85" s="63" t="n">
        <v>44454.58333333334</v>
      </c>
      <c r="K85" s="63" t="n">
        <v>44613.45833333334</v>
      </c>
      <c r="M85" s="60" t="n">
        <v>33</v>
      </c>
      <c r="N85" s="68" t="inlineStr">
        <is>
          <t>L556</t>
        </is>
      </c>
      <c r="O85" s="67" t="inlineStr">
        <is>
          <t>蘆竹揚耀店</t>
        </is>
      </c>
      <c r="P85" s="81" t="inlineStr">
        <is>
          <t>桃園市</t>
        </is>
      </c>
      <c r="Q85" s="81" t="inlineStr">
        <is>
          <t>蘆竹區</t>
        </is>
      </c>
      <c r="R85" s="59" t="n">
        <v>0</v>
      </c>
      <c r="S85" s="63" t="n">
        <v>45323</v>
      </c>
      <c r="T85" s="80" t="inlineStr">
        <is>
          <t>萊到店 WebPOS</t>
        </is>
      </c>
      <c r="V85" s="60" t="n">
        <v>83</v>
      </c>
      <c r="W85" s="60">
        <f>LEFT(AB85,3)</f>
        <v/>
      </c>
      <c r="X85" s="67" t="inlineStr">
        <is>
          <t>新開</t>
        </is>
      </c>
      <c r="Y85" s="67" t="n">
        <v>2</v>
      </c>
      <c r="Z85" s="67" t="n">
        <v>5072</v>
      </c>
      <c r="AA85" s="67" t="inlineStr">
        <is>
          <t>觀音有保佑</t>
        </is>
      </c>
      <c r="AB85" s="67" t="inlineStr">
        <is>
          <t>桃園市觀音區建國路82號</t>
        </is>
      </c>
      <c r="AC85" s="63" t="n">
        <v>44987.69652777778</v>
      </c>
      <c r="AD85" s="63" t="n">
        <v>45009.45833333334</v>
      </c>
      <c r="AF85" s="60" t="n">
        <v>83</v>
      </c>
      <c r="AG85" s="60">
        <f>IF( AND((ISNA(VLOOKUP(AJ85,E:E,1,FALSE))),(ISNA(VLOOKUP(AJ85,N:N,1,FALSE))),(ISNA(VLOOKUP(AJ85,Z:Z,1,FALSE)))),"",LEFT(AL85,3))</f>
        <v/>
      </c>
      <c r="AH85" s="67" t="inlineStr">
        <is>
          <t>撤店</t>
        </is>
      </c>
      <c r="AI85" s="68" t="n">
        <v>2</v>
      </c>
      <c r="AJ85" s="67" t="n">
        <v>4081</v>
      </c>
      <c r="AK85" s="67" t="inlineStr">
        <is>
          <t>淡水天元店</t>
        </is>
      </c>
      <c r="AL85" s="67" t="inlineStr">
        <is>
          <t>新北市淡水區北新路二段148、150號1樓部份</t>
        </is>
      </c>
      <c r="AM85" s="63" t="n">
        <v>44961.69097222222</v>
      </c>
      <c r="AN85" s="63" t="n">
        <v>44975.45833333334</v>
      </c>
    </row>
    <row r="86" ht="15.6" customHeight="1" s="140">
      <c r="D86" s="60" t="n">
        <v>84</v>
      </c>
      <c r="E86" s="61" t="n">
        <v>2154</v>
      </c>
      <c r="F86" s="62" t="inlineStr">
        <is>
          <t>北縣板莊店</t>
        </is>
      </c>
      <c r="G86" s="62" t="inlineStr">
        <is>
          <t>新北市</t>
        </is>
      </c>
      <c r="H86" s="62" t="inlineStr">
        <is>
          <t>板橋區</t>
        </is>
      </c>
      <c r="I86" s="61" t="n">
        <v>2</v>
      </c>
      <c r="J86" s="63" t="n">
        <v>44454.58333333334</v>
      </c>
      <c r="K86" s="63" t="n">
        <v>44617.39583333334</v>
      </c>
      <c r="M86" s="60" t="n">
        <v>34</v>
      </c>
      <c r="N86" s="68" t="inlineStr">
        <is>
          <t>L557</t>
        </is>
      </c>
      <c r="O86" s="67" t="inlineStr">
        <is>
          <t>沫秋立柳川</t>
        </is>
      </c>
      <c r="P86" s="81" t="inlineStr">
        <is>
          <t>台中市</t>
        </is>
      </c>
      <c r="Q86" s="81" t="inlineStr">
        <is>
          <t>中區</t>
        </is>
      </c>
      <c r="R86" s="59" t="n">
        <v>0</v>
      </c>
      <c r="S86" s="63" t="n">
        <v>45345.45833333334</v>
      </c>
      <c r="T86" s="80" t="inlineStr">
        <is>
          <t>萊到店 WebPOS</t>
        </is>
      </c>
      <c r="V86" s="60" t="n">
        <v>84</v>
      </c>
      <c r="W86" s="60">
        <f>LEFT(AB86,3)</f>
        <v/>
      </c>
      <c r="X86" s="67" t="inlineStr">
        <is>
          <t>新開</t>
        </is>
      </c>
      <c r="Y86" s="67" t="n">
        <v>2</v>
      </c>
      <c r="Z86" s="67" t="n">
        <v>5065</v>
      </c>
      <c r="AA86" s="67" t="inlineStr">
        <is>
          <t>阿蓮中路店</t>
        </is>
      </c>
      <c r="AB86" s="67" t="inlineStr">
        <is>
          <t>高雄市阿蓮區玄中路250號</t>
        </is>
      </c>
      <c r="AC86" s="63" t="n">
        <v>44992.64444444444</v>
      </c>
      <c r="AD86" s="63" t="n">
        <v>45012.625</v>
      </c>
      <c r="AF86" s="60" t="n">
        <v>84</v>
      </c>
      <c r="AG86" s="60">
        <f>IF( AND((ISNA(VLOOKUP(AJ86,E:E,1,FALSE))),(ISNA(VLOOKUP(AJ86,N:N,1,FALSE))),(ISNA(VLOOKUP(AJ86,Z:Z,1,FALSE)))),"",LEFT(AL86,3))</f>
        <v/>
      </c>
      <c r="AH86" s="67" t="inlineStr">
        <is>
          <t>撤店</t>
        </is>
      </c>
      <c r="AI86" s="68" t="n">
        <v>2</v>
      </c>
      <c r="AJ86" s="67" t="n">
        <v>3953</v>
      </c>
      <c r="AK86" s="67" t="inlineStr">
        <is>
          <t>五股郁芳店</t>
        </is>
      </c>
      <c r="AL86" s="67" t="inlineStr">
        <is>
          <t>新北市五股區成泰路三段175、175-1號</t>
        </is>
      </c>
      <c r="AM86" s="63" t="n">
        <v>44957.46597222222</v>
      </c>
      <c r="AN86" s="63" t="n">
        <v>44980.625</v>
      </c>
    </row>
    <row r="87" ht="15.6" customHeight="1" s="140">
      <c r="D87" s="60" t="n">
        <v>85</v>
      </c>
      <c r="E87" s="61" t="n">
        <v>2422</v>
      </c>
      <c r="F87" s="62" t="inlineStr">
        <is>
          <t>北縣板億店</t>
        </is>
      </c>
      <c r="G87" s="62" t="inlineStr">
        <is>
          <t>新北市</t>
        </is>
      </c>
      <c r="H87" s="62" t="inlineStr">
        <is>
          <t>板橋區</t>
        </is>
      </c>
      <c r="I87" s="61" t="n">
        <v>2</v>
      </c>
      <c r="J87" s="63" t="n">
        <v>44454.58333333334</v>
      </c>
      <c r="K87" s="63" t="n">
        <v>44617.4375</v>
      </c>
      <c r="M87" s="60" t="n">
        <v>35</v>
      </c>
      <c r="N87" s="68" t="inlineStr">
        <is>
          <t>L561</t>
        </is>
      </c>
      <c r="O87" s="67" t="inlineStr">
        <is>
          <t>九如金選店</t>
        </is>
      </c>
      <c r="P87" s="81" t="inlineStr">
        <is>
          <t>屏東縣</t>
        </is>
      </c>
      <c r="Q87" s="81" t="inlineStr">
        <is>
          <t>九如區</t>
        </is>
      </c>
      <c r="R87" s="59" t="n">
        <v>0</v>
      </c>
      <c r="S87" s="63" t="n">
        <v>45346.45833333334</v>
      </c>
      <c r="T87" s="80" t="inlineStr">
        <is>
          <t>萊到店 WebPOS</t>
        </is>
      </c>
      <c r="V87" s="60" t="n">
        <v>85</v>
      </c>
      <c r="W87" s="60">
        <f>LEFT(AB87,3)</f>
        <v/>
      </c>
      <c r="X87" s="67" t="inlineStr">
        <is>
          <t>新開</t>
        </is>
      </c>
      <c r="Y87" s="67" t="n">
        <v>2</v>
      </c>
      <c r="Z87" s="67" t="n">
        <v>5070</v>
      </c>
      <c r="AA87" s="67" t="inlineStr">
        <is>
          <t>竹塹明湖店</t>
        </is>
      </c>
      <c r="AB87" s="67" t="inlineStr">
        <is>
          <t>新竹市東區明湖路386、388號</t>
        </is>
      </c>
      <c r="AC87" s="63" t="n">
        <v>44991.50763888889</v>
      </c>
      <c r="AD87" s="63" t="n">
        <v>45013.45833333334</v>
      </c>
      <c r="AF87" s="60" t="n">
        <v>85</v>
      </c>
      <c r="AG87" s="60">
        <f>IF( AND((ISNA(VLOOKUP(AJ87,E:E,1,FALSE))),(ISNA(VLOOKUP(AJ87,N:N,1,FALSE))),(ISNA(VLOOKUP(AJ87,Z:Z,1,FALSE)))),"",LEFT(AL87,3))</f>
        <v/>
      </c>
      <c r="AH87" s="67" t="inlineStr">
        <is>
          <t>撤店</t>
        </is>
      </c>
      <c r="AI87" s="68" t="n">
        <v>2</v>
      </c>
      <c r="AJ87" s="67" t="n">
        <v>2508</v>
      </c>
      <c r="AK87" s="67" t="inlineStr">
        <is>
          <t>北縣深北店</t>
        </is>
      </c>
      <c r="AL87" s="67" t="inlineStr">
        <is>
          <t>新北市深坑區北深路二段57/59/61號</t>
        </is>
      </c>
      <c r="AM87" s="63" t="n">
        <v>44958.62291666667</v>
      </c>
      <c r="AN87" s="63" t="n">
        <v>44986.625</v>
      </c>
    </row>
    <row r="88" ht="15.6" customHeight="1" s="140">
      <c r="D88" s="60" t="n">
        <v>86</v>
      </c>
      <c r="E88" s="61" t="n">
        <v>4728</v>
      </c>
      <c r="F88" s="62" t="inlineStr">
        <is>
          <t>中山國賓店</t>
        </is>
      </c>
      <c r="G88" s="62" t="inlineStr">
        <is>
          <t>台北市</t>
        </is>
      </c>
      <c r="H88" s="62" t="inlineStr">
        <is>
          <t>中山區</t>
        </is>
      </c>
      <c r="I88" s="61" t="n">
        <v>2</v>
      </c>
      <c r="J88" s="63" t="n">
        <v>44455.41666666666</v>
      </c>
      <c r="K88" s="63" t="n">
        <v>44606.41666666666</v>
      </c>
      <c r="V88" s="60" t="n">
        <v>86</v>
      </c>
      <c r="W88" s="60">
        <f>LEFT(AB88,3)</f>
        <v/>
      </c>
      <c r="X88" s="67" t="inlineStr">
        <is>
          <t>新開</t>
        </is>
      </c>
      <c r="Y88" s="67" t="n">
        <v>2</v>
      </c>
      <c r="Z88" s="67" t="n">
        <v>5068</v>
      </c>
      <c r="AA88" s="67" t="inlineStr">
        <is>
          <t>茂林得樂日嘎</t>
        </is>
      </c>
      <c r="AB88" s="67" t="inlineStr">
        <is>
          <t>高雄市茂林區茂林巷11之7號</t>
        </is>
      </c>
      <c r="AC88" s="63" t="n">
        <v>45000.72361111111</v>
      </c>
      <c r="AD88" s="63" t="n">
        <v>45014.625</v>
      </c>
      <c r="AF88" s="60" t="n">
        <v>86</v>
      </c>
      <c r="AG88" s="60">
        <f>IF( AND((ISNA(VLOOKUP(AJ88,E:E,1,FALSE))),(ISNA(VLOOKUP(AJ88,N:N,1,FALSE))),(ISNA(VLOOKUP(AJ88,Z:Z,1,FALSE)))),"",LEFT(AL88,3))</f>
        <v/>
      </c>
      <c r="AH88" s="67" t="inlineStr">
        <is>
          <t>撤店</t>
        </is>
      </c>
      <c r="AI88" s="68" t="n">
        <v>2</v>
      </c>
      <c r="AJ88" s="67" t="n">
        <v>5084</v>
      </c>
      <c r="AK88" s="67" t="inlineStr">
        <is>
          <t>蘇澳軍艦二店</t>
        </is>
      </c>
      <c r="AL88" s="67" t="inlineStr">
        <is>
          <t>宜蘭縣蘇澳鎮軍港路10號</t>
        </is>
      </c>
      <c r="AM88" s="63" t="n">
        <v>44998.61736111111</v>
      </c>
      <c r="AN88" s="63" t="n">
        <v>45010.625</v>
      </c>
    </row>
    <row r="89" ht="15.6" customHeight="1" s="140">
      <c r="D89" s="60" t="n">
        <v>87</v>
      </c>
      <c r="E89" s="61" t="n">
        <v>2860</v>
      </c>
      <c r="F89" s="62" t="inlineStr">
        <is>
          <t>北市山德店</t>
        </is>
      </c>
      <c r="G89" s="62" t="inlineStr">
        <is>
          <t>台北市</t>
        </is>
      </c>
      <c r="H89" s="62" t="inlineStr">
        <is>
          <t>中山區</t>
        </is>
      </c>
      <c r="I89" s="61" t="n">
        <v>2</v>
      </c>
      <c r="J89" s="63" t="n">
        <v>44455.41666666666</v>
      </c>
      <c r="K89" s="63" t="n">
        <v>44606.4375</v>
      </c>
      <c r="V89" s="60" t="n">
        <v>87</v>
      </c>
      <c r="W89" s="60">
        <f>LEFT(AB89,3)</f>
        <v/>
      </c>
      <c r="X89" s="67" t="inlineStr">
        <is>
          <t>新開</t>
        </is>
      </c>
      <c r="Y89" s="67" t="n">
        <v>2</v>
      </c>
      <c r="Z89" s="67" t="n">
        <v>5062</v>
      </c>
      <c r="AA89" s="67" t="inlineStr">
        <is>
          <t>神岡神洲店</t>
        </is>
      </c>
      <c r="AB89" s="67" t="inlineStr">
        <is>
          <t>台中市神岡區大明路253號</t>
        </is>
      </c>
      <c r="AC89" s="63" t="n">
        <v>45000.40625</v>
      </c>
      <c r="AD89" s="63" t="n">
        <v>45027.625</v>
      </c>
      <c r="AF89" s="60" t="n">
        <v>87</v>
      </c>
      <c r="AG89" s="60">
        <f>IF( AND((ISNA(VLOOKUP(AJ89,E:E,1,FALSE))),(ISNA(VLOOKUP(AJ89,N:N,1,FALSE))),(ISNA(VLOOKUP(AJ89,Z:Z,1,FALSE)))),"",LEFT(AL89,3))</f>
        <v/>
      </c>
      <c r="AH89" s="67" t="inlineStr">
        <is>
          <t>撤店</t>
        </is>
      </c>
      <c r="AI89" s="68" t="n">
        <v>2</v>
      </c>
      <c r="AJ89" s="67" t="n">
        <v>4108</v>
      </c>
      <c r="AK89" s="67" t="inlineStr">
        <is>
          <t>北市天福店</t>
        </is>
      </c>
      <c r="AL89" s="67" t="inlineStr">
        <is>
          <t>台北市士林區中山北路六段431之4號1樓</t>
        </is>
      </c>
      <c r="AM89" s="63" t="n">
        <v>44992.64791666667</v>
      </c>
      <c r="AN89" s="63" t="n">
        <v>45022.625</v>
      </c>
    </row>
    <row r="90" ht="15.6" customHeight="1" s="140">
      <c r="D90" s="60" t="n">
        <v>88</v>
      </c>
      <c r="E90" s="61" t="inlineStr">
        <is>
          <t>D620</t>
        </is>
      </c>
      <c r="F90" s="62" t="inlineStr">
        <is>
          <t>北縣三愛三店</t>
        </is>
      </c>
      <c r="G90" s="62" t="inlineStr">
        <is>
          <t>新北市</t>
        </is>
      </c>
      <c r="H90" s="62" t="inlineStr">
        <is>
          <t>三重區</t>
        </is>
      </c>
      <c r="I90" s="61" t="n">
        <v>2</v>
      </c>
      <c r="J90" s="63" t="n">
        <v>44455.58333333334</v>
      </c>
      <c r="K90" s="63" t="n">
        <v>44608.39583333334</v>
      </c>
      <c r="V90" s="60" t="n">
        <v>88</v>
      </c>
      <c r="W90" s="60">
        <f>LEFT(AB90,3)</f>
        <v/>
      </c>
      <c r="X90" s="67" t="inlineStr">
        <is>
          <t>新開</t>
        </is>
      </c>
      <c r="Y90" s="67" t="n">
        <v>2</v>
      </c>
      <c r="Z90" s="67" t="n">
        <v>5082</v>
      </c>
      <c r="AA90" s="67" t="inlineStr">
        <is>
          <t>蘆洲水湳店</t>
        </is>
      </c>
      <c r="AB90" s="67" t="inlineStr">
        <is>
          <t>新北市蘆洲區水湳街150號1樓</t>
        </is>
      </c>
      <c r="AC90" s="63" t="n">
        <v>45005.41944444444</v>
      </c>
      <c r="AD90" s="63" t="n">
        <v>45028.45833333334</v>
      </c>
      <c r="AF90" s="60" t="n">
        <v>88</v>
      </c>
      <c r="AG90" s="60">
        <f>IF( AND((ISNA(VLOOKUP(AJ90,E:E,1,FALSE))),(ISNA(VLOOKUP(AJ90,N:N,1,FALSE))),(ISNA(VLOOKUP(AJ90,Z:Z,1,FALSE)))),"",LEFT(AL90,3))</f>
        <v/>
      </c>
      <c r="AH90" s="67" t="inlineStr">
        <is>
          <t>撤店</t>
        </is>
      </c>
      <c r="AI90" s="68" t="n">
        <v>2</v>
      </c>
      <c r="AJ90" s="67" t="inlineStr">
        <is>
          <t>J858</t>
        </is>
      </c>
      <c r="AK90" s="67" t="inlineStr">
        <is>
          <t>彰縣溪州店</t>
        </is>
      </c>
      <c r="AL90" s="67" t="inlineStr">
        <is>
          <t>彰化縣溪州鄉中山路三段371號</t>
        </is>
      </c>
      <c r="AM90" s="63" t="n">
        <v>45026.40763888889</v>
      </c>
      <c r="AN90" s="63" t="n">
        <v>45042.45833333334</v>
      </c>
    </row>
    <row r="91" ht="15.6" customHeight="1" s="140">
      <c r="D91" s="60" t="n">
        <v>89</v>
      </c>
      <c r="E91" s="61" t="n">
        <v>2442</v>
      </c>
      <c r="F91" s="62" t="inlineStr">
        <is>
          <t>北縣商港店</t>
        </is>
      </c>
      <c r="G91" s="62" t="inlineStr">
        <is>
          <t>新北市</t>
        </is>
      </c>
      <c r="H91" s="62" t="inlineStr">
        <is>
          <t>八里區</t>
        </is>
      </c>
      <c r="I91" s="61" t="n">
        <v>2</v>
      </c>
      <c r="J91" s="63" t="n">
        <v>44456.41666666666</v>
      </c>
      <c r="K91" s="63" t="n">
        <v>44610.45833333334</v>
      </c>
      <c r="V91" s="60" t="n">
        <v>89</v>
      </c>
      <c r="W91" s="60">
        <f>LEFT(AB91,3)</f>
        <v/>
      </c>
      <c r="X91" s="67" t="inlineStr">
        <is>
          <t>新開</t>
        </is>
      </c>
      <c r="Y91" s="67" t="n">
        <v>2</v>
      </c>
      <c r="Z91" s="67" t="n">
        <v>5088</v>
      </c>
      <c r="AA91" s="67" t="inlineStr">
        <is>
          <t>府城和緯店</t>
        </is>
      </c>
      <c r="AB91" s="67" t="inlineStr">
        <is>
          <t>台南市北區和緯路四段95巷65號</t>
        </is>
      </c>
      <c r="AC91" s="63" t="n">
        <v>45030.58402777778</v>
      </c>
      <c r="AD91" s="63" t="n">
        <v>45050.45833333334</v>
      </c>
      <c r="AF91" s="60" t="n">
        <v>89</v>
      </c>
      <c r="AG91" s="60">
        <f>IF( AND((ISNA(VLOOKUP(AJ91,E:E,1,FALSE))),(ISNA(VLOOKUP(AJ91,N:N,1,FALSE))),(ISNA(VLOOKUP(AJ91,Z:Z,1,FALSE)))),"",LEFT(AL91,3))</f>
        <v/>
      </c>
      <c r="AH91" s="67" t="inlineStr">
        <is>
          <t>撤店</t>
        </is>
      </c>
      <c r="AI91" s="68" t="n">
        <v>2</v>
      </c>
      <c r="AJ91" s="67" t="n">
        <v>4285</v>
      </c>
      <c r="AK91" s="67" t="inlineStr">
        <is>
          <t>楊梅映湖店</t>
        </is>
      </c>
      <c r="AL91" s="67" t="inlineStr">
        <is>
          <t>桃園市楊梅區楊湖路三段607號</t>
        </is>
      </c>
      <c r="AM91" s="63" t="n">
        <v>45043.72916666666</v>
      </c>
      <c r="AN91" s="63" t="n">
        <v>45063.45833333334</v>
      </c>
    </row>
    <row r="92" ht="15.6" customHeight="1" s="140">
      <c r="D92" s="60" t="n">
        <v>90</v>
      </c>
      <c r="E92" s="61" t="n">
        <v>4541</v>
      </c>
      <c r="F92" s="62" t="inlineStr">
        <is>
          <t>淡水海天店</t>
        </is>
      </c>
      <c r="G92" s="62" t="inlineStr">
        <is>
          <t>新北市</t>
        </is>
      </c>
      <c r="H92" s="62" t="inlineStr">
        <is>
          <t>淡水區</t>
        </is>
      </c>
      <c r="I92" s="61" t="n">
        <v>2</v>
      </c>
      <c r="J92" s="63" t="n">
        <v>44456.58333333334</v>
      </c>
      <c r="K92" s="63" t="n">
        <v>44615.4375</v>
      </c>
      <c r="V92" s="60" t="n">
        <v>90</v>
      </c>
      <c r="W92" s="60">
        <f>LEFT(AB92,3)</f>
        <v/>
      </c>
      <c r="X92" s="67" t="inlineStr">
        <is>
          <t>新開</t>
        </is>
      </c>
      <c r="Y92" s="67" t="n">
        <v>2</v>
      </c>
      <c r="Z92" s="67" t="n">
        <v>5081</v>
      </c>
      <c r="AA92" s="67" t="inlineStr">
        <is>
          <t>內湖光寶科技</t>
        </is>
      </c>
      <c r="AB92" s="67" t="inlineStr">
        <is>
          <t>台北市內湖區瑞光路392號1樓</t>
        </is>
      </c>
      <c r="AC92" s="63" t="n">
        <v>45028.62013888889</v>
      </c>
      <c r="AD92" s="63" t="n">
        <v>45055.45833333334</v>
      </c>
      <c r="AF92" s="60" t="n">
        <v>90</v>
      </c>
      <c r="AG92" s="60">
        <f>IF( AND((ISNA(VLOOKUP(AJ92,E:E,1,FALSE))),(ISNA(VLOOKUP(AJ92,N:N,1,FALSE))),(ISNA(VLOOKUP(AJ92,Z:Z,1,FALSE)))),"",LEFT(AL92,3))</f>
        <v/>
      </c>
      <c r="AH92" s="67" t="inlineStr">
        <is>
          <t>撤店</t>
        </is>
      </c>
      <c r="AI92" s="68" t="n">
        <v>2</v>
      </c>
      <c r="AJ92" s="67" t="n">
        <v>4126</v>
      </c>
      <c r="AK92" s="67" t="inlineStr">
        <is>
          <t>板橋文聖店</t>
        </is>
      </c>
      <c r="AL92" s="67" t="inlineStr">
        <is>
          <t>新北市板橋區大同街29號一樓全部及31號</t>
        </is>
      </c>
      <c r="AM92" s="63" t="n">
        <v>45051.65694444445</v>
      </c>
      <c r="AN92" s="63" t="n">
        <v>45075.625</v>
      </c>
    </row>
    <row r="93" ht="15.6" customHeight="1" s="140">
      <c r="D93" s="60" t="n">
        <v>91</v>
      </c>
      <c r="E93" s="61" t="n">
        <v>4298</v>
      </c>
      <c r="F93" s="62" t="inlineStr">
        <is>
          <t>淡水後洲店</t>
        </is>
      </c>
      <c r="G93" s="62" t="inlineStr">
        <is>
          <t>新北市</t>
        </is>
      </c>
      <c r="H93" s="62" t="inlineStr">
        <is>
          <t>淡水區</t>
        </is>
      </c>
      <c r="I93" s="61" t="n">
        <v>2</v>
      </c>
      <c r="J93" s="63" t="n">
        <v>44456.58333333334</v>
      </c>
      <c r="K93" s="63" t="n">
        <v>44615.45833333334</v>
      </c>
      <c r="V93" s="60" t="n">
        <v>91</v>
      </c>
      <c r="W93" s="60">
        <f>LEFT(AB93,3)</f>
        <v/>
      </c>
      <c r="X93" s="67" t="inlineStr">
        <is>
          <t>新開</t>
        </is>
      </c>
      <c r="Y93" s="67" t="n">
        <v>2</v>
      </c>
      <c r="Z93" s="67" t="n">
        <v>5058</v>
      </c>
      <c r="AA93" s="67" t="inlineStr">
        <is>
          <t>中壢至尊店</t>
        </is>
      </c>
      <c r="AB93" s="67" t="inlineStr">
        <is>
          <t>桃園市中壢區中山東路一段223巷97號壹樓</t>
        </is>
      </c>
      <c r="AC93" s="63" t="n">
        <v>45034.51041666666</v>
      </c>
      <c r="AD93" s="63" t="n">
        <v>45056.45833333334</v>
      </c>
      <c r="AF93" s="60" t="n">
        <v>91</v>
      </c>
      <c r="AG93" s="60">
        <f>IF( AND((ISNA(VLOOKUP(AJ93,E:E,1,FALSE))),(ISNA(VLOOKUP(AJ93,N:N,1,FALSE))),(ISNA(VLOOKUP(AJ93,Z:Z,1,FALSE)))),"",LEFT(AL93,3))</f>
        <v/>
      </c>
      <c r="AH93" s="67" t="inlineStr">
        <is>
          <t>撤店</t>
        </is>
      </c>
      <c r="AI93" s="68" t="n">
        <v>2</v>
      </c>
      <c r="AJ93" s="67" t="n">
        <v>4439</v>
      </c>
      <c r="AK93" s="67" t="inlineStr">
        <is>
          <t>金門金航店</t>
        </is>
      </c>
      <c r="AL93" s="67" t="inlineStr">
        <is>
          <t>金門縣金湖鎮尚義機場2號</t>
        </is>
      </c>
      <c r="AM93" s="63" t="n">
        <v>45049.63958333333</v>
      </c>
      <c r="AN93" s="63" t="n">
        <v>45077.625</v>
      </c>
    </row>
    <row r="94" ht="15.6" customHeight="1" s="140">
      <c r="D94" s="60" t="n">
        <v>92</v>
      </c>
      <c r="E94" s="61" t="n">
        <v>4748</v>
      </c>
      <c r="F94" s="62" t="inlineStr">
        <is>
          <t>中和霸氣店</t>
        </is>
      </c>
      <c r="G94" s="62" t="inlineStr">
        <is>
          <t>新北市</t>
        </is>
      </c>
      <c r="H94" s="62" t="inlineStr">
        <is>
          <t>中和區</t>
        </is>
      </c>
      <c r="I94" s="61" t="n">
        <v>2</v>
      </c>
      <c r="J94" s="63" t="n">
        <v>44494.4375</v>
      </c>
      <c r="K94" s="63" t="n">
        <v>44615.56944444445</v>
      </c>
      <c r="V94" s="60" t="n">
        <v>92</v>
      </c>
      <c r="W94" s="60">
        <f>LEFT(AB94,3)</f>
        <v/>
      </c>
      <c r="X94" s="67" t="inlineStr">
        <is>
          <t>新開</t>
        </is>
      </c>
      <c r="Y94" s="67" t="n">
        <v>2</v>
      </c>
      <c r="Z94" s="67" t="n">
        <v>5079</v>
      </c>
      <c r="AA94" s="67" t="inlineStr">
        <is>
          <t>土城小天使</t>
        </is>
      </c>
      <c r="AB94" s="67" t="inlineStr">
        <is>
          <t>新北市土城區莊園街155號1樓</t>
        </is>
      </c>
      <c r="AC94" s="63" t="n">
        <v>45049.66319444445</v>
      </c>
      <c r="AD94" s="63" t="n">
        <v>45064.45833333334</v>
      </c>
      <c r="AF94" s="60" t="n">
        <v>92</v>
      </c>
      <c r="AG94" s="60">
        <f>IF( AND((ISNA(VLOOKUP(AJ94,E:E,1,FALSE))),(ISNA(VLOOKUP(AJ94,N:N,1,FALSE))),(ISNA(VLOOKUP(AJ94,Z:Z,1,FALSE)))),"",LEFT(AL94,3))</f>
        <v/>
      </c>
      <c r="AH94" s="67" t="inlineStr">
        <is>
          <t>重裝-撤店</t>
        </is>
      </c>
      <c r="AI94" s="68" t="n">
        <v>1</v>
      </c>
      <c r="AJ94" s="67" t="inlineStr">
        <is>
          <t>L505</t>
        </is>
      </c>
      <c r="AK94" s="67" t="inlineStr">
        <is>
          <t>車麗屋內湖店</t>
        </is>
      </c>
      <c r="AL94" s="67" t="inlineStr">
        <is>
          <t>台北市內湖區內湖路一段366號</t>
        </is>
      </c>
      <c r="AM94" s="63" t="n">
        <v>45068.72152777778</v>
      </c>
      <c r="AN94" s="63" t="n">
        <v>45077.625</v>
      </c>
    </row>
    <row r="95" ht="15.6" customHeight="1" s="140">
      <c r="D95" s="60" t="n">
        <v>93</v>
      </c>
      <c r="E95" s="61" t="n">
        <v>4714</v>
      </c>
      <c r="F95" s="62" t="inlineStr">
        <is>
          <t>新店全球店</t>
        </is>
      </c>
      <c r="G95" s="62" t="inlineStr">
        <is>
          <t>新北市</t>
        </is>
      </c>
      <c r="H95" s="62" t="inlineStr">
        <is>
          <t>新店區</t>
        </is>
      </c>
      <c r="I95" s="61" t="n">
        <v>2</v>
      </c>
      <c r="J95" s="63" t="n">
        <v>44494.55555555555</v>
      </c>
      <c r="K95" s="63" t="n">
        <v>44609.41666666666</v>
      </c>
      <c r="V95" s="60" t="n">
        <v>93</v>
      </c>
      <c r="W95" s="60">
        <f>LEFT(AB95,3)</f>
        <v/>
      </c>
      <c r="X95" s="67" t="inlineStr">
        <is>
          <t>新開</t>
        </is>
      </c>
      <c r="Y95" s="67" t="n">
        <v>2</v>
      </c>
      <c r="Z95" s="67" t="n">
        <v>4716</v>
      </c>
      <c r="AA95" s="67" t="inlineStr">
        <is>
          <t>竹北嘉豐店</t>
        </is>
      </c>
      <c r="AB95" s="67" t="inlineStr">
        <is>
          <t>新竹縣竹北市復興三路二段82號</t>
        </is>
      </c>
      <c r="AC95" s="63" t="n">
        <v>45050.48402777778</v>
      </c>
      <c r="AD95" s="63" t="n">
        <v>45068.45833333334</v>
      </c>
      <c r="AF95" s="60" t="n">
        <v>93</v>
      </c>
      <c r="AG95" s="60">
        <f>IF( AND((ISNA(VLOOKUP(AJ95,E:E,1,FALSE))),(ISNA(VLOOKUP(AJ95,N:N,1,FALSE))),(ISNA(VLOOKUP(AJ95,Z:Z,1,FALSE)))),"",LEFT(AL95,3))</f>
        <v/>
      </c>
      <c r="AH95" s="67" t="inlineStr">
        <is>
          <t>撤店</t>
        </is>
      </c>
      <c r="AI95" s="68" t="n">
        <v>2</v>
      </c>
      <c r="AJ95" s="67" t="n">
        <v>4412</v>
      </c>
      <c r="AK95" s="67" t="inlineStr">
        <is>
          <t>樹林嘉聯店</t>
        </is>
      </c>
      <c r="AL95" s="67" t="inlineStr">
        <is>
          <t>新北市樹林區博愛街248號B1</t>
        </is>
      </c>
      <c r="AM95" s="63" t="n">
        <v>45058.40486111111</v>
      </c>
      <c r="AN95" s="63" t="n">
        <v>45079.45833333334</v>
      </c>
    </row>
    <row r="96" ht="15.6" customHeight="1" s="140">
      <c r="D96" s="60" t="n">
        <v>94</v>
      </c>
      <c r="E96" s="61" t="n">
        <v>4519</v>
      </c>
      <c r="F96" s="62" t="inlineStr">
        <is>
          <t>松山無雙店</t>
        </is>
      </c>
      <c r="G96" s="62" t="inlineStr">
        <is>
          <t>台北市</t>
        </is>
      </c>
      <c r="H96" s="62" t="inlineStr">
        <is>
          <t>松山區</t>
        </is>
      </c>
      <c r="I96" s="61" t="n">
        <v>2</v>
      </c>
      <c r="J96" s="63" t="n">
        <v>44495.4375</v>
      </c>
      <c r="K96" s="63" t="n">
        <v>44608.56944444445</v>
      </c>
      <c r="V96" s="60" t="n">
        <v>94</v>
      </c>
      <c r="W96" s="60">
        <f>LEFT(AB96,3)</f>
        <v/>
      </c>
      <c r="X96" s="67" t="inlineStr">
        <is>
          <t>新開</t>
        </is>
      </c>
      <c r="Y96" s="67" t="n">
        <v>2</v>
      </c>
      <c r="Z96" s="67" t="n">
        <v>5080</v>
      </c>
      <c r="AA96" s="67" t="inlineStr">
        <is>
          <t>三芝楓愛林</t>
        </is>
      </c>
      <c r="AB96" s="67" t="inlineStr">
        <is>
          <t>新北市三芝區車埕69之6、7號</t>
        </is>
      </c>
      <c r="AC96" s="63" t="n">
        <v>45054.63541666666</v>
      </c>
      <c r="AD96" s="63" t="n">
        <v>45068.45833333334</v>
      </c>
      <c r="AF96" s="60" t="n">
        <v>94</v>
      </c>
      <c r="AG96" s="60">
        <f>IF( AND((ISNA(VLOOKUP(AJ96,E:E,1,FALSE))),(ISNA(VLOOKUP(AJ96,N:N,1,FALSE))),(ISNA(VLOOKUP(AJ96,Z:Z,1,FALSE)))),"",LEFT(AL96,3))</f>
        <v/>
      </c>
      <c r="AH96" s="67" t="inlineStr">
        <is>
          <t>撤店</t>
        </is>
      </c>
      <c r="AI96" s="68" t="n">
        <v>2</v>
      </c>
      <c r="AJ96" s="67" t="n">
        <v>3080</v>
      </c>
      <c r="AK96" s="67" t="inlineStr">
        <is>
          <t>北市同安店</t>
        </is>
      </c>
      <c r="AL96" s="67" t="inlineStr">
        <is>
          <t>台北市大同區重慶北路一段63號</t>
        </is>
      </c>
      <c r="AM96" s="63" t="n">
        <v>45071.51458333333</v>
      </c>
      <c r="AN96" s="63" t="n">
        <v>45083.41666666666</v>
      </c>
    </row>
    <row r="97" ht="15.6" customHeight="1" s="140">
      <c r="D97" s="60" t="n">
        <v>95</v>
      </c>
      <c r="E97" s="61" t="n">
        <v>4554</v>
      </c>
      <c r="F97" s="62" t="inlineStr">
        <is>
          <t>基隆港西店</t>
        </is>
      </c>
      <c r="G97" s="62" t="inlineStr">
        <is>
          <t>基隆市</t>
        </is>
      </c>
      <c r="H97" s="62" t="inlineStr">
        <is>
          <t>仁愛區</t>
        </is>
      </c>
      <c r="I97" s="61" t="n">
        <v>2</v>
      </c>
      <c r="J97" s="63" t="n">
        <v>44495.58333333334</v>
      </c>
      <c r="K97" s="63" t="n">
        <v>44614.41666666666</v>
      </c>
      <c r="V97" s="60" t="n">
        <v>95</v>
      </c>
      <c r="W97" s="60">
        <f>LEFT(AB97,3)</f>
        <v/>
      </c>
      <c r="X97" s="67" t="inlineStr">
        <is>
          <t>新開</t>
        </is>
      </c>
      <c r="Y97" s="67" t="n">
        <v>2</v>
      </c>
      <c r="Z97" s="67" t="n">
        <v>4996</v>
      </c>
      <c r="AA97" s="67" t="inlineStr">
        <is>
          <t>內埔新北勢</t>
        </is>
      </c>
      <c r="AB97" s="67" t="inlineStr">
        <is>
          <t>屏東縣內埔鄉建業路60號</t>
        </is>
      </c>
      <c r="AC97" s="63" t="n">
        <v>45042.71666666667</v>
      </c>
      <c r="AD97" s="63" t="n">
        <v>45069.58333333334</v>
      </c>
      <c r="AF97" s="60" t="n">
        <v>95</v>
      </c>
      <c r="AG97" s="60">
        <f>IF( AND((ISNA(VLOOKUP(AJ97,E:E,1,FALSE))),(ISNA(VLOOKUP(AJ97,N:N,1,FALSE))),(ISNA(VLOOKUP(AJ97,Z:Z,1,FALSE)))),"",LEFT(AL97,3))</f>
        <v/>
      </c>
      <c r="AH97" s="67" t="inlineStr">
        <is>
          <t>撤店</t>
        </is>
      </c>
      <c r="AI97" s="68" t="n">
        <v>2</v>
      </c>
      <c r="AJ97" s="67" t="n">
        <v>3271</v>
      </c>
      <c r="AK97" s="67" t="inlineStr">
        <is>
          <t>北市臨江店</t>
        </is>
      </c>
      <c r="AL97" s="67" t="inlineStr">
        <is>
          <t>台北市大安區臨江街40巷2號</t>
        </is>
      </c>
      <c r="AM97" s="63" t="n">
        <v>45070.36041666667</v>
      </c>
      <c r="AN97" s="63" t="n">
        <v>45085.625</v>
      </c>
    </row>
    <row r="98" ht="15.6" customHeight="1" s="140">
      <c r="D98" s="60" t="n">
        <v>96</v>
      </c>
      <c r="E98" s="61" t="n">
        <v>3955</v>
      </c>
      <c r="F98" s="62" t="inlineStr">
        <is>
          <t>板橋海龍店</t>
        </is>
      </c>
      <c r="G98" s="62" t="inlineStr">
        <is>
          <t>新北市</t>
        </is>
      </c>
      <c r="H98" s="62" t="inlineStr">
        <is>
          <t>板橋區</t>
        </is>
      </c>
      <c r="I98" s="61" t="n">
        <v>2</v>
      </c>
      <c r="J98" s="63" t="n">
        <v>44495.4375</v>
      </c>
      <c r="K98" s="63" t="n">
        <v>44617.45833333334</v>
      </c>
      <c r="V98" s="60" t="n">
        <v>96</v>
      </c>
      <c r="W98" s="60">
        <f>LEFT(AB98,3)</f>
        <v/>
      </c>
      <c r="X98" s="67" t="inlineStr">
        <is>
          <t>新開</t>
        </is>
      </c>
      <c r="Y98" s="67" t="n">
        <v>2</v>
      </c>
      <c r="Z98" s="67" t="n">
        <v>5089</v>
      </c>
      <c r="AA98" s="67" t="inlineStr">
        <is>
          <t>番路半天岩</t>
        </is>
      </c>
      <c r="AB98" s="67" t="inlineStr">
        <is>
          <t>嘉義縣番路鄉番路53之2號</t>
        </is>
      </c>
      <c r="AC98" s="63" t="n">
        <v>45050.51180555556</v>
      </c>
      <c r="AD98" s="63" t="n">
        <v>45070.45833333334</v>
      </c>
      <c r="AF98" s="60" t="n">
        <v>96</v>
      </c>
      <c r="AG98" s="60">
        <f>IF( AND((ISNA(VLOOKUP(AJ98,E:E,1,FALSE))),(ISNA(VLOOKUP(AJ98,N:N,1,FALSE))),(ISNA(VLOOKUP(AJ98,Z:Z,1,FALSE)))),"",LEFT(AL98,3))</f>
        <v/>
      </c>
      <c r="AH98" s="67" t="inlineStr">
        <is>
          <t>撤店</t>
        </is>
      </c>
      <c r="AI98" s="68" t="n">
        <v>2</v>
      </c>
      <c r="AJ98" s="67" t="n">
        <v>3753</v>
      </c>
      <c r="AK98" s="67" t="inlineStr">
        <is>
          <t>雲縣土庫店</t>
        </is>
      </c>
      <c r="AL98" s="67" t="inlineStr">
        <is>
          <t>雲林縣土庫鎮復興路90號</t>
        </is>
      </c>
      <c r="AM98" s="63" t="n">
        <v>45079.72083333333</v>
      </c>
      <c r="AN98" s="63" t="n">
        <v>45086.45833333334</v>
      </c>
    </row>
    <row r="99" ht="15.6" customHeight="1" s="140">
      <c r="D99" s="60" t="n">
        <v>97</v>
      </c>
      <c r="E99" s="61" t="n">
        <v>4683</v>
      </c>
      <c r="F99" s="62" t="inlineStr">
        <is>
          <t>士林大宮町店</t>
        </is>
      </c>
      <c r="G99" s="62" t="inlineStr">
        <is>
          <t>台北市</t>
        </is>
      </c>
      <c r="H99" s="62" t="inlineStr">
        <is>
          <t>士林區</t>
        </is>
      </c>
      <c r="I99" s="61" t="n">
        <v>2</v>
      </c>
      <c r="J99" s="63" t="n">
        <v>44495.5625</v>
      </c>
      <c r="K99" s="63" t="n">
        <v>44610.41666666666</v>
      </c>
      <c r="V99" s="60" t="n">
        <v>97</v>
      </c>
      <c r="W99" s="60">
        <f>LEFT(AB99,3)</f>
        <v/>
      </c>
      <c r="X99" s="67" t="inlineStr">
        <is>
          <t>新開</t>
        </is>
      </c>
      <c r="Y99" s="67" t="n">
        <v>2</v>
      </c>
      <c r="Z99" s="67" t="n">
        <v>5086</v>
      </c>
      <c r="AA99" s="67" t="inlineStr">
        <is>
          <t>水林松北村</t>
        </is>
      </c>
      <c r="AB99" s="67" t="inlineStr">
        <is>
          <t>雲林縣水林鄉松北村蔦松路2之1號一樓</t>
        </is>
      </c>
      <c r="AC99" s="63" t="n">
        <v>45050.62708333333</v>
      </c>
      <c r="AD99" s="63" t="n">
        <v>45071.41666666666</v>
      </c>
      <c r="AF99" s="60" t="n">
        <v>97</v>
      </c>
      <c r="AG99" s="60">
        <f>IF( AND((ISNA(VLOOKUP(AJ99,E:E,1,FALSE))),(ISNA(VLOOKUP(AJ99,N:N,1,FALSE))),(ISNA(VLOOKUP(AJ99,Z:Z,1,FALSE)))),"",LEFT(AL99,3))</f>
        <v/>
      </c>
      <c r="AH99" s="67" t="inlineStr">
        <is>
          <t>撤店</t>
        </is>
      </c>
      <c r="AI99" s="68" t="n">
        <v>2</v>
      </c>
      <c r="AJ99" s="67" t="n">
        <v>4988</v>
      </c>
      <c r="AK99" s="67" t="inlineStr">
        <is>
          <t>尖石薰衣草</t>
        </is>
      </c>
      <c r="AL99" s="67" t="inlineStr">
        <is>
          <t>新竹縣尖石鄉嘉樂村6鄰嘉樂1號</t>
        </is>
      </c>
      <c r="AM99" s="63" t="n">
        <v>45065.63055555556</v>
      </c>
      <c r="AN99" s="63" t="n">
        <v>45096.625</v>
      </c>
    </row>
    <row r="100" ht="15.6" customHeight="1" s="140">
      <c r="D100" s="60" t="n">
        <v>98</v>
      </c>
      <c r="E100" s="61" t="n">
        <v>4643</v>
      </c>
      <c r="F100" s="62" t="inlineStr">
        <is>
          <t>北投火山店</t>
        </is>
      </c>
      <c r="G100" s="62" t="inlineStr">
        <is>
          <t>台北市</t>
        </is>
      </c>
      <c r="H100" s="62" t="inlineStr">
        <is>
          <t>北投區</t>
        </is>
      </c>
      <c r="I100" s="61" t="n">
        <v>2</v>
      </c>
      <c r="J100" s="63" t="n">
        <v>44495.58333333334</v>
      </c>
      <c r="K100" s="63" t="n">
        <v>44615.41666666666</v>
      </c>
      <c r="V100" s="60" t="n">
        <v>98</v>
      </c>
      <c r="W100" s="60">
        <f>LEFT(AB100,3)</f>
        <v/>
      </c>
      <c r="X100" s="67" t="inlineStr">
        <is>
          <t>新開</t>
        </is>
      </c>
      <c r="Y100" s="67" t="n">
        <v>2</v>
      </c>
      <c r="Z100" s="67" t="n">
        <v>4825</v>
      </c>
      <c r="AA100" s="67" t="inlineStr">
        <is>
          <t>龜山兔子坑</t>
        </is>
      </c>
      <c r="AB100" s="67" t="inlineStr">
        <is>
          <t>桃園市龜山區茶專路172巷2、4號</t>
        </is>
      </c>
      <c r="AC100" s="63" t="n">
        <v>45051.67916666667</v>
      </c>
      <c r="AD100" s="63" t="n">
        <v>45071.41666666666</v>
      </c>
      <c r="AF100" s="60" t="n">
        <v>98</v>
      </c>
      <c r="AG100" s="60">
        <f>IF( AND((ISNA(VLOOKUP(AJ100,E:E,1,FALSE))),(ISNA(VLOOKUP(AJ100,N:N,1,FALSE))),(ISNA(VLOOKUP(AJ100,Z:Z,1,FALSE)))),"",LEFT(AL100,3))</f>
        <v/>
      </c>
      <c r="AH100" s="67" t="inlineStr">
        <is>
          <t>撤店</t>
        </is>
      </c>
      <c r="AI100" s="68" t="n">
        <v>2</v>
      </c>
      <c r="AJ100" s="67" t="n">
        <v>3617</v>
      </c>
      <c r="AK100" s="67" t="inlineStr">
        <is>
          <t>彰化旭光店</t>
        </is>
      </c>
      <c r="AL100" s="67" t="inlineStr">
        <is>
          <t>彰化縣彰化市南校街135號</t>
        </is>
      </c>
      <c r="AM100" s="63" t="n">
        <v>45082.72708333333</v>
      </c>
      <c r="AN100" s="63" t="n">
        <v>45097.625</v>
      </c>
    </row>
    <row r="101" ht="15.6" customHeight="1" s="140">
      <c r="D101" s="60" t="n">
        <v>99</v>
      </c>
      <c r="E101" s="61" t="n">
        <v>4679</v>
      </c>
      <c r="F101" s="62" t="inlineStr">
        <is>
          <t>新莊幸運店</t>
        </is>
      </c>
      <c r="G101" s="62" t="inlineStr">
        <is>
          <t>新北市</t>
        </is>
      </c>
      <c r="H101" s="62" t="inlineStr">
        <is>
          <t>新莊區</t>
        </is>
      </c>
      <c r="I101" s="61" t="n">
        <v>2</v>
      </c>
      <c r="J101" s="63" t="n">
        <v>44496.45833333334</v>
      </c>
      <c r="K101" s="63" t="n">
        <v>44609.4375</v>
      </c>
      <c r="V101" s="60" t="n">
        <v>99</v>
      </c>
      <c r="W101" s="60">
        <f>LEFT(AB101,3)</f>
        <v/>
      </c>
      <c r="X101" s="67" t="inlineStr">
        <is>
          <t>新開</t>
        </is>
      </c>
      <c r="Y101" s="67" t="n">
        <v>2</v>
      </c>
      <c r="Z101" s="67" t="n">
        <v>5087</v>
      </c>
      <c r="AA101" s="67" t="inlineStr">
        <is>
          <t>桃園光興店</t>
        </is>
      </c>
      <c r="AB101" s="67" t="inlineStr">
        <is>
          <t>桃園市桃園區中山北路42號一樓及B1</t>
        </is>
      </c>
      <c r="AC101" s="63" t="n">
        <v>45056.46805555555</v>
      </c>
      <c r="AD101" s="63" t="n">
        <v>45075.45833333334</v>
      </c>
      <c r="AF101" s="60" t="n">
        <v>99</v>
      </c>
      <c r="AG101" s="60">
        <f>IF( AND((ISNA(VLOOKUP(AJ101,E:E,1,FALSE))),(ISNA(VLOOKUP(AJ101,N:N,1,FALSE))),(ISNA(VLOOKUP(AJ101,Z:Z,1,FALSE)))),"",LEFT(AL101,3))</f>
        <v/>
      </c>
      <c r="AH101" s="67" t="inlineStr">
        <is>
          <t>撤店</t>
        </is>
      </c>
      <c r="AI101" s="68" t="n">
        <v>3</v>
      </c>
      <c r="AJ101" s="67" t="n">
        <v>4193</v>
      </c>
      <c r="AK101" s="67" t="inlineStr">
        <is>
          <t>台中葳格店</t>
        </is>
      </c>
      <c r="AL101" s="67" t="inlineStr">
        <is>
          <t>台中市北屯區軍福十八路328號</t>
        </is>
      </c>
      <c r="AM101" s="63" t="n">
        <v>45069.56458333333</v>
      </c>
      <c r="AN101" s="63" t="n">
        <v>45098.625</v>
      </c>
    </row>
    <row r="102" ht="15.6" customHeight="1" s="140">
      <c r="D102" s="60" t="n">
        <v>100</v>
      </c>
      <c r="E102" s="61" t="n">
        <v>3959</v>
      </c>
      <c r="F102" s="75" t="inlineStr">
        <is>
          <t>苗栗為中店</t>
        </is>
      </c>
      <c r="G102" s="62" t="inlineStr">
        <is>
          <t>苗栗縣</t>
        </is>
      </c>
      <c r="H102" s="62" t="inlineStr">
        <is>
          <t>苗栗市</t>
        </is>
      </c>
      <c r="I102" s="61" t="n">
        <v>2</v>
      </c>
      <c r="J102" s="63" t="n">
        <v>44495.4375</v>
      </c>
      <c r="K102" s="63" t="n">
        <v>44610.4375</v>
      </c>
      <c r="V102" s="60" t="n">
        <v>100</v>
      </c>
      <c r="W102" s="60">
        <f>LEFT(AB102,3)</f>
        <v/>
      </c>
      <c r="X102" s="67" t="inlineStr">
        <is>
          <t>新開</t>
        </is>
      </c>
      <c r="Y102" s="67" t="n">
        <v>2</v>
      </c>
      <c r="Z102" s="67" t="n">
        <v>5025</v>
      </c>
      <c r="AA102" s="67" t="inlineStr">
        <is>
          <t>大里瑞城店</t>
        </is>
      </c>
      <c r="AB102" s="67" t="inlineStr">
        <is>
          <t>台中市大里區成功路124號</t>
        </is>
      </c>
      <c r="AC102" s="63" t="n">
        <v>45063.58819444444</v>
      </c>
      <c r="AD102" s="63" t="n">
        <v>45082.625</v>
      </c>
      <c r="AF102" s="60" t="n">
        <v>100</v>
      </c>
      <c r="AG102" s="60">
        <f>IF( AND((ISNA(VLOOKUP(AJ102,E:E,1,FALSE))),(ISNA(VLOOKUP(AJ102,N:N,1,FALSE))),(ISNA(VLOOKUP(AJ102,Z:Z,1,FALSE)))),"",LEFT(AL102,3))</f>
        <v/>
      </c>
      <c r="AH102" s="67" t="inlineStr">
        <is>
          <t>撤店</t>
        </is>
      </c>
      <c r="AI102" s="68" t="n">
        <v>3</v>
      </c>
      <c r="AJ102" s="67" t="n">
        <v>4256</v>
      </c>
      <c r="AK102" s="67" t="inlineStr">
        <is>
          <t>新莊文園店</t>
        </is>
      </c>
      <c r="AL102" s="67" t="inlineStr">
        <is>
          <t>新北市新莊區中正路510號</t>
        </is>
      </c>
      <c r="AM102" s="63" t="n">
        <v>45082.69444444445</v>
      </c>
      <c r="AN102" s="63" t="n">
        <v>45111.625</v>
      </c>
    </row>
    <row r="103" ht="15.6" customHeight="1" s="140">
      <c r="D103" s="60" t="n">
        <v>101</v>
      </c>
      <c r="E103" s="61" t="n">
        <v>4630</v>
      </c>
      <c r="F103" s="75" t="inlineStr">
        <is>
          <t>頭份好漾店</t>
        </is>
      </c>
      <c r="G103" s="62" t="inlineStr">
        <is>
          <t>苗栗縣</t>
        </is>
      </c>
      <c r="H103" s="62" t="inlineStr">
        <is>
          <t>頭份市</t>
        </is>
      </c>
      <c r="I103" s="61" t="n">
        <v>2</v>
      </c>
      <c r="J103" s="63" t="n">
        <v>44495.60416666666</v>
      </c>
      <c r="K103" s="63" t="n">
        <v>44607.60416666666</v>
      </c>
      <c r="V103" s="60" t="n">
        <v>101</v>
      </c>
      <c r="W103" s="60">
        <f>LEFT(AB103,3)</f>
        <v/>
      </c>
      <c r="X103" s="67" t="inlineStr">
        <is>
          <t>新開</t>
        </is>
      </c>
      <c r="Y103" s="67" t="n">
        <v>2</v>
      </c>
      <c r="Z103" s="67" t="n">
        <v>4772</v>
      </c>
      <c r="AA103" s="67" t="inlineStr">
        <is>
          <t>大安臨江店</t>
        </is>
      </c>
      <c r="AB103" s="67" t="inlineStr">
        <is>
          <t>台北市大安區臨江街36、38號一樓</t>
        </is>
      </c>
      <c r="AC103" s="63" t="n">
        <v>45070.36041666667</v>
      </c>
      <c r="AD103" s="63" t="n">
        <v>45085.45833333334</v>
      </c>
      <c r="AF103" s="60" t="n">
        <v>101</v>
      </c>
      <c r="AG103" s="60">
        <f>IF( AND((ISNA(VLOOKUP(AJ103,E:E,1,FALSE))),(ISNA(VLOOKUP(AJ103,N:N,1,FALSE))),(ISNA(VLOOKUP(AJ103,Z:Z,1,FALSE)))),"",LEFT(AL103,3))</f>
        <v/>
      </c>
      <c r="AH103" s="67" t="inlineStr">
        <is>
          <t>撤店</t>
        </is>
      </c>
      <c r="AI103" s="68" t="n">
        <v>2</v>
      </c>
      <c r="AJ103" s="67" t="n">
        <v>4936</v>
      </c>
      <c r="AK103" s="67" t="inlineStr">
        <is>
          <t>大安仁醫店</t>
        </is>
      </c>
      <c r="AL103" s="67" t="inlineStr">
        <is>
          <t>台北市大安區仁愛路四段10號B1</t>
        </is>
      </c>
      <c r="AM103" s="63" t="n">
        <v>45121.41111111111</v>
      </c>
      <c r="AN103" s="63" t="n">
        <v>45139.45833333334</v>
      </c>
    </row>
    <row r="104" ht="15.6" customHeight="1" s="140">
      <c r="D104" s="60" t="n">
        <v>102</v>
      </c>
      <c r="E104" s="61" t="n">
        <v>4688</v>
      </c>
      <c r="F104" s="75" t="inlineStr">
        <is>
          <t>竹北中正西店</t>
        </is>
      </c>
      <c r="G104" s="62" t="inlineStr">
        <is>
          <t>新竹縣</t>
        </is>
      </c>
      <c r="H104" s="62" t="inlineStr">
        <is>
          <t>竹北市</t>
        </is>
      </c>
      <c r="I104" s="61" t="n">
        <v>2</v>
      </c>
      <c r="J104" s="63" t="n">
        <v>44496.41666666666</v>
      </c>
      <c r="K104" s="63" t="n">
        <v>44608.60416666666</v>
      </c>
      <c r="V104" s="60" t="n">
        <v>102</v>
      </c>
      <c r="W104" s="60">
        <f>LEFT(AB104,3)</f>
        <v/>
      </c>
      <c r="X104" s="67" t="inlineStr">
        <is>
          <t>新開</t>
        </is>
      </c>
      <c r="Y104" s="67" t="n">
        <v>2</v>
      </c>
      <c r="Z104" s="67" t="n">
        <v>5101</v>
      </c>
      <c r="AA104" s="67" t="inlineStr">
        <is>
          <t>淡水小坪頂</t>
        </is>
      </c>
      <c r="AB104" s="67" t="inlineStr">
        <is>
          <t>新北市淡水區小坪頂85號地下一層</t>
        </is>
      </c>
      <c r="AC104" s="63" t="n">
        <v>45075.42361111111</v>
      </c>
      <c r="AD104" s="63" t="n">
        <v>45090.45833333334</v>
      </c>
      <c r="AF104" s="60" t="n">
        <v>102</v>
      </c>
      <c r="AG104" s="60">
        <f>IF( AND((ISNA(VLOOKUP(AJ104,E:E,1,FALSE))),(ISNA(VLOOKUP(AJ104,N:N,1,FALSE))),(ISNA(VLOOKUP(AJ104,Z:Z,1,FALSE)))),"",LEFT(AL104,3))</f>
        <v/>
      </c>
      <c r="AH104" s="67" t="inlineStr">
        <is>
          <t>撤店</t>
        </is>
      </c>
      <c r="AI104" s="68" t="n">
        <v>2</v>
      </c>
      <c r="AJ104" s="67" t="n">
        <v>4092</v>
      </c>
      <c r="AK104" s="67" t="inlineStr">
        <is>
          <t>北市港玉店</t>
        </is>
      </c>
      <c r="AL104" s="67" t="inlineStr">
        <is>
          <t>台北市南港區南港路三段8、10號一樓全部</t>
        </is>
      </c>
      <c r="AM104" s="63" t="n">
        <v>45124.37430555555</v>
      </c>
      <c r="AN104" s="63" t="n">
        <v>45139.45833333334</v>
      </c>
    </row>
    <row r="105" ht="15.6" customHeight="1" s="140">
      <c r="D105" s="60" t="n">
        <v>103</v>
      </c>
      <c r="E105" s="61" t="n">
        <v>4615</v>
      </c>
      <c r="F105" s="62" t="inlineStr">
        <is>
          <t>竹東榮春店</t>
        </is>
      </c>
      <c r="G105" s="62" t="inlineStr">
        <is>
          <t>新竹縣</t>
        </is>
      </c>
      <c r="H105" s="62" t="inlineStr">
        <is>
          <t>竹東鎮</t>
        </is>
      </c>
      <c r="I105" s="61" t="n">
        <v>2</v>
      </c>
      <c r="J105" s="63" t="n">
        <v>44496.58333333334</v>
      </c>
      <c r="K105" s="63" t="n">
        <v>44580.60416666666</v>
      </c>
      <c r="V105" s="60" t="n">
        <v>103</v>
      </c>
      <c r="W105" s="60">
        <f>LEFT(AB105,3)</f>
        <v/>
      </c>
      <c r="X105" s="67" t="inlineStr">
        <is>
          <t>新開</t>
        </is>
      </c>
      <c r="Y105" s="67" t="n">
        <v>2</v>
      </c>
      <c r="Z105" s="67" t="n">
        <v>5096</v>
      </c>
      <c r="AA105" s="67" t="inlineStr">
        <is>
          <t>內埔豐田老街</t>
        </is>
      </c>
      <c r="AB105" s="67" t="inlineStr">
        <is>
          <t>屏東縣內埔鄉新中路182號</t>
        </is>
      </c>
      <c r="AC105" s="63" t="n">
        <v>45064.60277777778</v>
      </c>
      <c r="AD105" s="63" t="n">
        <v>45090.625</v>
      </c>
      <c r="AF105" s="60" t="n">
        <v>103</v>
      </c>
      <c r="AG105" s="60">
        <f>IF( AND((ISNA(VLOOKUP(AJ105,E:E,1,FALSE))),(ISNA(VLOOKUP(AJ105,N:N,1,FALSE))),(ISNA(VLOOKUP(AJ105,Z:Z,1,FALSE)))),"",LEFT(AL105,3))</f>
        <v/>
      </c>
      <c r="AH105" s="67" t="inlineStr">
        <is>
          <t>撤店</t>
        </is>
      </c>
      <c r="AI105" s="68" t="n">
        <v>2</v>
      </c>
      <c r="AJ105" s="67" t="n">
        <v>3890</v>
      </c>
      <c r="AK105" s="67" t="inlineStr">
        <is>
          <t>三重美堤店</t>
        </is>
      </c>
      <c r="AL105" s="67" t="inlineStr">
        <is>
          <t>新北市三重區二重疏洪道疏洪十六路重新橋下</t>
        </is>
      </c>
      <c r="AM105" s="63" t="n">
        <v>45140.57916666667</v>
      </c>
      <c r="AN105" s="63" t="n">
        <v>45140.72916666666</v>
      </c>
    </row>
    <row r="106" ht="15.6" customHeight="1" s="140">
      <c r="D106" s="60" t="n">
        <v>104</v>
      </c>
      <c r="E106" s="61" t="n">
        <v>4578</v>
      </c>
      <c r="F106" s="62" t="inlineStr">
        <is>
          <t>通霄北勢窩店</t>
        </is>
      </c>
      <c r="G106" s="62" t="inlineStr">
        <is>
          <t>苗栗縣</t>
        </is>
      </c>
      <c r="H106" s="62" t="inlineStr">
        <is>
          <t>通霄鎮</t>
        </is>
      </c>
      <c r="I106" s="61" t="n">
        <v>2</v>
      </c>
      <c r="J106" s="63" t="n">
        <v>44497.5625</v>
      </c>
      <c r="K106" s="63" t="n">
        <v>44613.45833333334</v>
      </c>
      <c r="V106" s="60" t="n">
        <v>104</v>
      </c>
      <c r="W106" s="60">
        <f>LEFT(AB106,3)</f>
        <v/>
      </c>
      <c r="X106" s="67" t="inlineStr">
        <is>
          <t>新開</t>
        </is>
      </c>
      <c r="Y106" s="67" t="n">
        <v>2</v>
      </c>
      <c r="Z106" s="67" t="n">
        <v>5019</v>
      </c>
      <c r="AA106" s="67" t="inlineStr">
        <is>
          <t>竹北光明店</t>
        </is>
      </c>
      <c r="AB106" s="67" t="inlineStr">
        <is>
          <t>新竹縣竹北市光明九路269號</t>
        </is>
      </c>
      <c r="AC106" s="63" t="n">
        <v>45071.69583333333</v>
      </c>
      <c r="AD106" s="63" t="n">
        <v>45092.45833333334</v>
      </c>
      <c r="AF106" s="60" t="n">
        <v>104</v>
      </c>
      <c r="AG106" s="60">
        <f>IF( AND((ISNA(VLOOKUP(AJ106,E:E,1,FALSE))),(ISNA(VLOOKUP(AJ106,N:N,1,FALSE))),(ISNA(VLOOKUP(AJ106,Z:Z,1,FALSE)))),"",LEFT(AL106,3))</f>
        <v/>
      </c>
      <c r="AH106" s="67" t="inlineStr">
        <is>
          <t>撤店</t>
        </is>
      </c>
      <c r="AI106" s="68" t="n">
        <v>2</v>
      </c>
      <c r="AJ106" s="67" t="n">
        <v>3015</v>
      </c>
      <c r="AK106" s="67" t="inlineStr">
        <is>
          <t>竹北竹慶店</t>
        </is>
      </c>
      <c r="AL106" s="67" t="inlineStr">
        <is>
          <t>新竹縣竹北市中山路12號</t>
        </is>
      </c>
      <c r="AM106" s="63" t="n">
        <v>45148.57986111111</v>
      </c>
      <c r="AN106" s="63" t="n">
        <v>45162.625</v>
      </c>
    </row>
    <row r="107" ht="15.6" customHeight="1" s="140">
      <c r="D107" s="60" t="n">
        <v>105</v>
      </c>
      <c r="E107" s="61" t="n">
        <v>4590</v>
      </c>
      <c r="F107" s="62" t="inlineStr">
        <is>
          <t>神岡大三元店</t>
        </is>
      </c>
      <c r="G107" s="62" t="inlineStr">
        <is>
          <t>台中市</t>
        </is>
      </c>
      <c r="H107" s="62" t="inlineStr">
        <is>
          <t>神岡區</t>
        </is>
      </c>
      <c r="I107" s="61" t="n">
        <v>2</v>
      </c>
      <c r="J107" s="63" t="n">
        <v>44494.58333333334</v>
      </c>
      <c r="K107" s="63" t="n">
        <v>44579.58333333334</v>
      </c>
      <c r="V107" s="60" t="n">
        <v>105</v>
      </c>
      <c r="W107" s="60">
        <f>LEFT(AB107,3)</f>
        <v/>
      </c>
      <c r="X107" s="67" t="inlineStr">
        <is>
          <t>新開</t>
        </is>
      </c>
      <c r="Y107" s="67" t="n">
        <v>2</v>
      </c>
      <c r="Z107" s="67" t="n">
        <v>5021</v>
      </c>
      <c r="AA107" s="67" t="inlineStr">
        <is>
          <t>梧棲皇后店</t>
        </is>
      </c>
      <c r="AB107" s="67" t="inlineStr">
        <is>
          <t>台中市梧棲區頂寮里16鄰四維中路209號</t>
        </is>
      </c>
      <c r="AC107" s="63" t="n">
        <v>45075.59236111111</v>
      </c>
      <c r="AD107" s="63" t="n">
        <v>45092.45833333334</v>
      </c>
      <c r="AF107" s="60" t="n">
        <v>105</v>
      </c>
      <c r="AG107" s="60">
        <f>IF( AND((ISNA(VLOOKUP(AJ107,E:E,1,FALSE))),(ISNA(VLOOKUP(AJ107,N:N,1,FALSE))),(ISNA(VLOOKUP(AJ107,Z:Z,1,FALSE)))),"",LEFT(AL107,3))</f>
        <v/>
      </c>
      <c r="AH107" s="67" t="inlineStr">
        <is>
          <t>撤店</t>
        </is>
      </c>
      <c r="AI107" s="68" t="n">
        <v>2</v>
      </c>
      <c r="AJ107" s="67" t="inlineStr">
        <is>
          <t>F154</t>
        </is>
      </c>
      <c r="AK107" s="67" t="inlineStr">
        <is>
          <t>新竹南大三店</t>
        </is>
      </c>
      <c r="AL107" s="67" t="inlineStr">
        <is>
          <t>新竹市東區南大路555號</t>
        </is>
      </c>
      <c r="AM107" s="63" t="n">
        <v>45149.40555555555</v>
      </c>
      <c r="AN107" s="63" t="n">
        <v>45166.625</v>
      </c>
    </row>
    <row r="108" ht="15.6" customHeight="1" s="140">
      <c r="D108" s="60" t="n">
        <v>106</v>
      </c>
      <c r="E108" s="61" t="n">
        <v>4842</v>
      </c>
      <c r="F108" s="62" t="inlineStr">
        <is>
          <t>大里好來店</t>
        </is>
      </c>
      <c r="G108" s="62" t="inlineStr">
        <is>
          <t>台中市</t>
        </is>
      </c>
      <c r="H108" s="62" t="inlineStr">
        <is>
          <t>大里區</t>
        </is>
      </c>
      <c r="I108" s="61" t="n">
        <v>2</v>
      </c>
      <c r="J108" s="63" t="n">
        <v>44494.58333333334</v>
      </c>
      <c r="K108" s="63" t="n">
        <v>44606.4375</v>
      </c>
      <c r="V108" s="60" t="n">
        <v>106</v>
      </c>
      <c r="W108" s="60">
        <f>LEFT(AB108,3)</f>
        <v/>
      </c>
      <c r="X108" s="67" t="inlineStr">
        <is>
          <t>新開</t>
        </is>
      </c>
      <c r="Y108" s="67" t="n">
        <v>2</v>
      </c>
      <c r="Z108" s="67" t="n">
        <v>5047</v>
      </c>
      <c r="AA108" s="67" t="inlineStr">
        <is>
          <t>和平博屋瑪</t>
        </is>
      </c>
      <c r="AB108" s="67" t="inlineStr">
        <is>
          <t>台中市和平區東崎路一段46號壹樓及達觀段202地號</t>
        </is>
      </c>
      <c r="AC108" s="63" t="n">
        <v>45064.65</v>
      </c>
      <c r="AD108" s="63" t="n">
        <v>45092.625</v>
      </c>
      <c r="AF108" s="60" t="n">
        <v>106</v>
      </c>
      <c r="AG108" s="60">
        <f>IF( AND((ISNA(VLOOKUP(AJ108,E:E,1,FALSE))),(ISNA(VLOOKUP(AJ108,N:N,1,FALSE))),(ISNA(VLOOKUP(AJ108,Z:Z,1,FALSE)))),"",LEFT(AL108,3))</f>
        <v/>
      </c>
      <c r="AH108" s="67" t="inlineStr">
        <is>
          <t>撤店</t>
        </is>
      </c>
      <c r="AI108" s="68" t="n">
        <v>2</v>
      </c>
      <c r="AJ108" s="67" t="n">
        <v>4799</v>
      </c>
      <c r="AK108" s="67" t="inlineStr">
        <is>
          <t>三重福利店</t>
        </is>
      </c>
      <c r="AL108" s="67" t="inlineStr">
        <is>
          <t>新北市三重區文化南路30及32號</t>
        </is>
      </c>
      <c r="AM108" s="63" t="n">
        <v>45153.76597222222</v>
      </c>
      <c r="AN108" s="63" t="n">
        <v>45167.625</v>
      </c>
    </row>
    <row r="109" ht="15.6" customHeight="1" s="140">
      <c r="D109" s="60" t="n">
        <v>107</v>
      </c>
      <c r="E109" s="61" t="n">
        <v>4741</v>
      </c>
      <c r="F109" s="62" t="inlineStr">
        <is>
          <t>台中永春店</t>
        </is>
      </c>
      <c r="G109" s="62" t="inlineStr">
        <is>
          <t>台中市</t>
        </is>
      </c>
      <c r="H109" s="62" t="inlineStr">
        <is>
          <t>南屯區</t>
        </is>
      </c>
      <c r="I109" s="61" t="n">
        <v>2</v>
      </c>
      <c r="J109" s="63" t="n">
        <v>44494.58333333334</v>
      </c>
      <c r="K109" s="63" t="n">
        <v>44607.4375</v>
      </c>
      <c r="V109" s="60" t="n">
        <v>107</v>
      </c>
      <c r="W109" s="60">
        <f>LEFT(AB109,3)</f>
        <v/>
      </c>
      <c r="X109" s="67" t="inlineStr">
        <is>
          <t>新開</t>
        </is>
      </c>
      <c r="Y109" s="67" t="n">
        <v>2</v>
      </c>
      <c r="Z109" s="67" t="n">
        <v>5102</v>
      </c>
      <c r="AA109" s="67" t="inlineStr">
        <is>
          <t>鹿草長壽店</t>
        </is>
      </c>
      <c r="AB109" s="67" t="inlineStr">
        <is>
          <t>嘉義縣鹿草鄉鹿草村6鄰長壽路251號</t>
        </is>
      </c>
      <c r="AC109" s="63" t="n">
        <v>45076.71736111111</v>
      </c>
      <c r="AD109" s="63" t="n">
        <v>45097.45833333334</v>
      </c>
      <c r="AF109" s="60" t="n">
        <v>107</v>
      </c>
      <c r="AG109" s="60">
        <f>IF( AND((ISNA(VLOOKUP(AJ109,E:E,1,FALSE))),(ISNA(VLOOKUP(AJ109,N:N,1,FALSE))),(ISNA(VLOOKUP(AJ109,Z:Z,1,FALSE)))),"",LEFT(AL109,3))</f>
        <v/>
      </c>
      <c r="AH109" s="67" t="inlineStr">
        <is>
          <t>撤店</t>
        </is>
      </c>
      <c r="AI109" s="68" t="n">
        <v>2</v>
      </c>
      <c r="AJ109" s="67" t="n">
        <v>5052</v>
      </c>
      <c r="AK109" s="67" t="inlineStr">
        <is>
          <t>泰山小天下</t>
        </is>
      </c>
      <c r="AL109" s="67" t="inlineStr">
        <is>
          <t>新北市泰山區明志路二段209及211號</t>
        </is>
      </c>
      <c r="AM109" s="63" t="n">
        <v>45153.75486111111</v>
      </c>
      <c r="AN109" s="63" t="n">
        <v>45168.625</v>
      </c>
    </row>
    <row r="110" ht="15.6" customHeight="1" s="140">
      <c r="D110" s="60" t="n">
        <v>108</v>
      </c>
      <c r="E110" s="61" t="n">
        <v>4632</v>
      </c>
      <c r="F110" s="62" t="inlineStr">
        <is>
          <t>南投八卦店</t>
        </is>
      </c>
      <c r="G110" s="62" t="inlineStr">
        <is>
          <t>南投縣</t>
        </is>
      </c>
      <c r="H110" s="62" t="inlineStr">
        <is>
          <t>南投市</t>
        </is>
      </c>
      <c r="I110" s="61" t="n">
        <v>2</v>
      </c>
      <c r="J110" s="63" t="n">
        <v>44495.58333333334</v>
      </c>
      <c r="K110" s="63" t="n">
        <v>44579.58333333334</v>
      </c>
      <c r="V110" s="60" t="n">
        <v>108</v>
      </c>
      <c r="W110" s="60">
        <f>LEFT(AB110,3)</f>
        <v/>
      </c>
      <c r="X110" s="67" t="inlineStr">
        <is>
          <t>新開</t>
        </is>
      </c>
      <c r="Y110" s="67" t="n">
        <v>2</v>
      </c>
      <c r="Z110" s="67" t="n">
        <v>5097</v>
      </c>
      <c r="AA110" s="67" t="inlineStr">
        <is>
          <t>斗南石溪里</t>
        </is>
      </c>
      <c r="AB110" s="67" t="inlineStr">
        <is>
          <t>雲林縣斗南鎮南生路3號一樓</t>
        </is>
      </c>
      <c r="AC110" s="63" t="n">
        <v>45076.75625</v>
      </c>
      <c r="AD110" s="63" t="n">
        <v>45097.625</v>
      </c>
      <c r="AF110" s="60" t="n">
        <v>108</v>
      </c>
      <c r="AG110" s="60">
        <f>IF( AND((ISNA(VLOOKUP(AJ110,E:E,1,FALSE))),(ISNA(VLOOKUP(AJ110,N:N,1,FALSE))),(ISNA(VLOOKUP(AJ110,Z:Z,1,FALSE)))),"",LEFT(AL110,3))</f>
        <v/>
      </c>
      <c r="AH110" s="67" t="inlineStr">
        <is>
          <t>撤店</t>
        </is>
      </c>
      <c r="AI110" s="68" t="n">
        <v>2</v>
      </c>
      <c r="AJ110" s="67" t="n">
        <v>3138</v>
      </c>
      <c r="AK110" s="67" t="inlineStr">
        <is>
          <t>彰縣彰壇店</t>
        </is>
      </c>
      <c r="AL110" s="67" t="inlineStr">
        <is>
          <t>彰化縣花壇鄉番花路5號</t>
        </is>
      </c>
      <c r="AM110" s="63" t="n">
        <v>45170.65972222222</v>
      </c>
      <c r="AN110" s="63" t="n">
        <v>45181.45833333334</v>
      </c>
    </row>
    <row r="111" ht="15.6" customHeight="1" s="140">
      <c r="D111" s="60" t="n">
        <v>109</v>
      </c>
      <c r="E111" s="61" t="n">
        <v>4611</v>
      </c>
      <c r="F111" s="62" t="inlineStr">
        <is>
          <t>中寮香蕉店</t>
        </is>
      </c>
      <c r="G111" s="62" t="inlineStr">
        <is>
          <t>南投縣</t>
        </is>
      </c>
      <c r="H111" s="62" t="inlineStr">
        <is>
          <t>中寮鄉</t>
        </is>
      </c>
      <c r="I111" s="61" t="n">
        <v>2</v>
      </c>
      <c r="J111" s="63" t="n">
        <v>44495.58333333334</v>
      </c>
      <c r="K111" s="63" t="n">
        <v>44608.45833333334</v>
      </c>
      <c r="V111" s="60" t="n">
        <v>109</v>
      </c>
      <c r="W111" s="60">
        <f>LEFT(AB111,3)</f>
        <v/>
      </c>
      <c r="X111" s="67" t="inlineStr">
        <is>
          <t>新開</t>
        </is>
      </c>
      <c r="Y111" s="67" t="n">
        <v>2</v>
      </c>
      <c r="Z111" s="67" t="n">
        <v>5017</v>
      </c>
      <c r="AA111" s="67" t="inlineStr">
        <is>
          <t>觀音自在店</t>
        </is>
      </c>
      <c r="AB111" s="67" t="inlineStr">
        <is>
          <t>桃園市觀音區成功路一段655、657、659、661號一樓</t>
        </is>
      </c>
      <c r="AC111" s="63" t="n">
        <v>45085.47916666666</v>
      </c>
      <c r="AD111" s="63" t="n">
        <v>45105.45833333334</v>
      </c>
      <c r="AF111" s="60" t="n">
        <v>109</v>
      </c>
      <c r="AG111" s="60">
        <f>IF( AND((ISNA(VLOOKUP(AJ111,E:E,1,FALSE))),(ISNA(VLOOKUP(AJ111,N:N,1,FALSE))),(ISNA(VLOOKUP(AJ111,Z:Z,1,FALSE)))),"",LEFT(AL111,3))</f>
        <v/>
      </c>
      <c r="AH111" s="67" t="inlineStr">
        <is>
          <t>撤店</t>
        </is>
      </c>
      <c r="AI111" s="68" t="n">
        <v>2</v>
      </c>
      <c r="AJ111" s="67" t="n">
        <v>4142</v>
      </c>
      <c r="AK111" s="67" t="inlineStr">
        <is>
          <t>新竹金竹店</t>
        </is>
      </c>
      <c r="AL111" s="67" t="inlineStr">
        <is>
          <t>新竹市北區金竹路121號</t>
        </is>
      </c>
      <c r="AM111" s="63" t="n">
        <v>45167.73611111111</v>
      </c>
      <c r="AN111" s="63" t="n">
        <v>45182.625</v>
      </c>
    </row>
    <row r="112" ht="15.6" customHeight="1" s="140">
      <c r="D112" s="60" t="n">
        <v>110</v>
      </c>
      <c r="E112" s="61" t="n">
        <v>2503</v>
      </c>
      <c r="F112" s="62" t="inlineStr">
        <is>
          <t>斗六雲德店</t>
        </is>
      </c>
      <c r="G112" s="62" t="inlineStr">
        <is>
          <t>雲林縣</t>
        </is>
      </c>
      <c r="H112" s="62" t="inlineStr">
        <is>
          <t>斗六市</t>
        </is>
      </c>
      <c r="I112" s="61" t="n">
        <v>2</v>
      </c>
      <c r="J112" s="63" t="n">
        <v>44495.58333333334</v>
      </c>
      <c r="K112" s="63" t="n">
        <v>44614.45833333334</v>
      </c>
      <c r="V112" s="60" t="n">
        <v>110</v>
      </c>
      <c r="W112" s="60">
        <f>LEFT(AB112,3)</f>
        <v/>
      </c>
      <c r="X112" s="67" t="inlineStr">
        <is>
          <t>新開</t>
        </is>
      </c>
      <c r="Y112" s="67" t="n">
        <v>2</v>
      </c>
      <c r="Z112" s="67" t="n">
        <v>4906</v>
      </c>
      <c r="AA112" s="67" t="inlineStr">
        <is>
          <t>金山銀山店</t>
        </is>
      </c>
      <c r="AB112" s="67" t="inlineStr">
        <is>
          <t>新北市金山區仁愛路66、68號一樓全部</t>
        </is>
      </c>
      <c r="AC112" s="63" t="n">
        <v>45086.47222222222</v>
      </c>
      <c r="AD112" s="63" t="n">
        <v>45106.45833333334</v>
      </c>
      <c r="AF112" s="60" t="n">
        <v>110</v>
      </c>
      <c r="AG112" s="60">
        <f>IF( AND((ISNA(VLOOKUP(AJ112,E:E,1,FALSE))),(ISNA(VLOOKUP(AJ112,N:N,1,FALSE))),(ISNA(VLOOKUP(AJ112,Z:Z,1,FALSE)))),"",LEFT(AL112,3))</f>
        <v/>
      </c>
      <c r="AH112" s="67" t="inlineStr">
        <is>
          <t>撤店</t>
        </is>
      </c>
      <c r="AI112" s="68" t="n">
        <v>2</v>
      </c>
      <c r="AJ112" s="67" t="n">
        <v>4185</v>
      </c>
      <c r="AK112" s="67" t="inlineStr">
        <is>
          <t>諸羅體育店</t>
        </is>
      </c>
      <c r="AL112" s="67" t="inlineStr">
        <is>
          <t>嘉義市東區體育路79號</t>
        </is>
      </c>
      <c r="AM112" s="63" t="n">
        <v>45163.55069444444</v>
      </c>
      <c r="AN112" s="63" t="n">
        <v>45183.45833333334</v>
      </c>
    </row>
    <row r="113" ht="15.6" customHeight="1" s="140">
      <c r="D113" s="60" t="n">
        <v>111</v>
      </c>
      <c r="E113" s="61" t="n">
        <v>4515</v>
      </c>
      <c r="F113" s="62" t="inlineStr">
        <is>
          <t>斗六宏泰店</t>
        </is>
      </c>
      <c r="G113" s="62" t="inlineStr">
        <is>
          <t>雲林縣</t>
        </is>
      </c>
      <c r="H113" s="62" t="inlineStr">
        <is>
          <t>斗六市</t>
        </is>
      </c>
      <c r="I113" s="61" t="n">
        <v>2</v>
      </c>
      <c r="J113" s="63" t="n">
        <v>44495.58333333334</v>
      </c>
      <c r="K113" s="63" t="n">
        <v>44614.45833333334</v>
      </c>
      <c r="V113" s="60" t="n">
        <v>111</v>
      </c>
      <c r="W113" s="60">
        <f>LEFT(AB113,3)</f>
        <v/>
      </c>
      <c r="X113" s="67" t="inlineStr">
        <is>
          <t>新開</t>
        </is>
      </c>
      <c r="Y113" s="67" t="n">
        <v>2</v>
      </c>
      <c r="Z113" s="67" t="n">
        <v>5109</v>
      </c>
      <c r="AA113" s="67" t="inlineStr">
        <is>
          <t>內埔水門村</t>
        </is>
      </c>
      <c r="AB113" s="67" t="inlineStr">
        <is>
          <t>屏東縣內埔鄉水門村成功路9、11號</t>
        </is>
      </c>
      <c r="AC113" s="63" t="n">
        <v>45086.69513888889</v>
      </c>
      <c r="AD113" s="63" t="n">
        <v>45118.625</v>
      </c>
      <c r="AF113" s="60" t="n">
        <v>111</v>
      </c>
      <c r="AG113" s="60">
        <f>IF( AND((ISNA(VLOOKUP(AJ113,E:E,1,FALSE))),(ISNA(VLOOKUP(AJ113,N:N,1,FALSE))),(ISNA(VLOOKUP(AJ113,Z:Z,1,FALSE)))),"",LEFT(AL113,3))</f>
        <v/>
      </c>
      <c r="AH113" s="67" t="inlineStr">
        <is>
          <t>撤店</t>
        </is>
      </c>
      <c r="AI113" s="68" t="n">
        <v>2</v>
      </c>
      <c r="AJ113" s="67" t="inlineStr">
        <is>
          <t>A225</t>
        </is>
      </c>
      <c r="AK113" s="67" t="inlineStr">
        <is>
          <t>北縣連興店</t>
        </is>
      </c>
      <c r="AL113" s="67" t="inlineStr">
        <is>
          <t>新北市汐止區連興街26號</t>
        </is>
      </c>
      <c r="AM113" s="63" t="n">
        <v>45174.72708333333</v>
      </c>
      <c r="AN113" s="63" t="n">
        <v>45187.625</v>
      </c>
    </row>
    <row r="114" ht="15.6" customHeight="1" s="140">
      <c r="D114" s="60" t="n">
        <v>112</v>
      </c>
      <c r="E114" s="61" t="n">
        <v>4520</v>
      </c>
      <c r="F114" s="62" t="inlineStr">
        <is>
          <t>永靖九分店</t>
        </is>
      </c>
      <c r="G114" s="62" t="inlineStr">
        <is>
          <t>彰化縣</t>
        </is>
      </c>
      <c r="H114" s="62" t="inlineStr">
        <is>
          <t>永靖鄉</t>
        </is>
      </c>
      <c r="I114" s="61" t="n">
        <v>2</v>
      </c>
      <c r="J114" s="63" t="n">
        <v>44496.58333333334</v>
      </c>
      <c r="K114" s="63" t="n">
        <v>44614.45833333334</v>
      </c>
      <c r="V114" s="60" t="n">
        <v>112</v>
      </c>
      <c r="W114" s="60">
        <f>LEFT(AB114,3)</f>
        <v/>
      </c>
      <c r="X114" s="67" t="inlineStr">
        <is>
          <t>新開</t>
        </is>
      </c>
      <c r="Y114" s="67" t="n">
        <v>2</v>
      </c>
      <c r="Z114" s="67" t="n">
        <v>5108</v>
      </c>
      <c r="AA114" s="67" t="inlineStr">
        <is>
          <t>莿桐義和村</t>
        </is>
      </c>
      <c r="AB114" s="67" t="inlineStr">
        <is>
          <t>雲林縣莿桐鄉義和村三和路137之1號1樓及137之2號1樓</t>
        </is>
      </c>
      <c r="AC114" s="63" t="n">
        <v>45096.39791666667</v>
      </c>
      <c r="AD114" s="63" t="n">
        <v>45118.625</v>
      </c>
      <c r="AF114" s="60" t="n">
        <v>112</v>
      </c>
      <c r="AG114" s="60">
        <f>IF( AND((ISNA(VLOOKUP(AJ114,E:E,1,FALSE))),(ISNA(VLOOKUP(AJ114,N:N,1,FALSE))),(ISNA(VLOOKUP(AJ114,Z:Z,1,FALSE)))),"",LEFT(AL114,3))</f>
        <v/>
      </c>
      <c r="AH114" s="67" t="inlineStr">
        <is>
          <t>撤店</t>
        </is>
      </c>
      <c r="AI114" s="68" t="n">
        <v>2</v>
      </c>
      <c r="AJ114" s="67" t="n">
        <v>2051</v>
      </c>
      <c r="AK114" s="67" t="inlineStr">
        <is>
          <t>北市新喜店</t>
        </is>
      </c>
      <c r="AL114" s="67" t="inlineStr">
        <is>
          <t>台北市中山區德惠街167巷2號</t>
        </is>
      </c>
      <c r="AM114" s="63" t="n">
        <v>45167.45555555556</v>
      </c>
      <c r="AN114" s="63" t="n">
        <v>45188.45833333334</v>
      </c>
    </row>
    <row r="115" ht="15.6" customHeight="1" s="140">
      <c r="D115" s="60" t="n">
        <v>113</v>
      </c>
      <c r="E115" s="61" t="n">
        <v>4810</v>
      </c>
      <c r="F115" s="62" t="inlineStr">
        <is>
          <t>永靖五汴頭店</t>
        </is>
      </c>
      <c r="G115" s="62" t="inlineStr">
        <is>
          <t>彰化縣</t>
        </is>
      </c>
      <c r="H115" s="62" t="inlineStr">
        <is>
          <t>永靖鄉</t>
        </is>
      </c>
      <c r="I115" s="61" t="n">
        <v>2</v>
      </c>
      <c r="J115" s="63" t="n">
        <v>44496.58333333334</v>
      </c>
      <c r="K115" s="63" t="n">
        <v>44614.45833333334</v>
      </c>
      <c r="V115" s="60" t="n">
        <v>113</v>
      </c>
      <c r="W115" s="60">
        <f>LEFT(AB115,3)</f>
        <v/>
      </c>
      <c r="X115" s="67" t="inlineStr">
        <is>
          <t>新開</t>
        </is>
      </c>
      <c r="Y115" s="67" t="n">
        <v>2</v>
      </c>
      <c r="Z115" s="67" t="n">
        <v>5111</v>
      </c>
      <c r="AA115" s="67" t="inlineStr">
        <is>
          <t>美濃廣興店</t>
        </is>
      </c>
      <c r="AB115" s="67" t="inlineStr">
        <is>
          <t>高雄市美濃區興隆里5鄰廣興街270.272號</t>
        </is>
      </c>
      <c r="AC115" s="63" t="n">
        <v>45106.73472222222</v>
      </c>
      <c r="AD115" s="63" t="n">
        <v>45131.45833333334</v>
      </c>
      <c r="AF115" s="60" t="n">
        <v>113</v>
      </c>
      <c r="AG115" s="60">
        <f>IF( AND((ISNA(VLOOKUP(AJ115,E:E,1,FALSE))),(ISNA(VLOOKUP(AJ115,N:N,1,FALSE))),(ISNA(VLOOKUP(AJ115,Z:Z,1,FALSE)))),"",LEFT(AL115,3))</f>
        <v/>
      </c>
      <c r="AH115" s="67" t="inlineStr">
        <is>
          <t>撤店</t>
        </is>
      </c>
      <c r="AI115" s="68" t="n">
        <v>2</v>
      </c>
      <c r="AJ115" s="67" t="n">
        <v>5045</v>
      </c>
      <c r="AK115" s="67" t="inlineStr">
        <is>
          <t>溪州登山路</t>
        </is>
      </c>
      <c r="AL115" s="67" t="inlineStr">
        <is>
          <t>彰化縣溪州鄉登山路四段543號全部</t>
        </is>
      </c>
      <c r="AM115" s="63" t="n">
        <v>45170.69444444445</v>
      </c>
      <c r="AN115" s="63" t="n">
        <v>45188.45833333334</v>
      </c>
    </row>
    <row r="116" ht="15.6" customHeight="1" s="140">
      <c r="D116" s="60" t="n">
        <v>114</v>
      </c>
      <c r="E116" s="61" t="n">
        <v>2839</v>
      </c>
      <c r="F116" s="62" t="inlineStr">
        <is>
          <t>彰縣彰宜店</t>
        </is>
      </c>
      <c r="G116" s="62" t="inlineStr">
        <is>
          <t>彰化縣</t>
        </is>
      </c>
      <c r="H116" s="62" t="inlineStr">
        <is>
          <t>鹿港鎮</t>
        </is>
      </c>
      <c r="I116" s="61" t="n">
        <v>2</v>
      </c>
      <c r="J116" s="63" t="n">
        <v>44497.58333333334</v>
      </c>
      <c r="K116" s="63" t="n">
        <v>44615.45833333334</v>
      </c>
      <c r="V116" s="60" t="n">
        <v>114</v>
      </c>
      <c r="W116" s="60">
        <f>LEFT(AB116,3)</f>
        <v/>
      </c>
      <c r="X116" s="67" t="inlineStr">
        <is>
          <t>新開</t>
        </is>
      </c>
      <c r="Y116" s="67" t="n">
        <v>2</v>
      </c>
      <c r="Z116" s="67" t="n">
        <v>5103</v>
      </c>
      <c r="AA116" s="67" t="inlineStr">
        <is>
          <t>觀音千眼店</t>
        </is>
      </c>
      <c r="AB116" s="67" t="inlineStr">
        <is>
          <t>桃園市觀音區大觀路三段607號整棟、609號一樓</t>
        </is>
      </c>
      <c r="AC116" s="63" t="n">
        <v>45107.62152777778</v>
      </c>
      <c r="AD116" s="63" t="n">
        <v>45132.45833333334</v>
      </c>
      <c r="AF116" s="60" t="n">
        <v>114</v>
      </c>
      <c r="AG116" s="60">
        <f>IF( AND((ISNA(VLOOKUP(AJ116,E:E,1,FALSE))),(ISNA(VLOOKUP(AJ116,N:N,1,FALSE))),(ISNA(VLOOKUP(AJ116,Z:Z,1,FALSE)))),"",LEFT(AL116,3))</f>
        <v/>
      </c>
      <c r="AH116" s="67" t="inlineStr">
        <is>
          <t>撤店</t>
        </is>
      </c>
      <c r="AI116" s="68" t="n">
        <v>2</v>
      </c>
      <c r="AJ116" s="67" t="n">
        <v>4688</v>
      </c>
      <c r="AK116" s="67" t="inlineStr">
        <is>
          <t>竹北中正西店</t>
        </is>
      </c>
      <c r="AL116" s="67" t="inlineStr">
        <is>
          <t>新竹縣竹北市中正西路213號</t>
        </is>
      </c>
      <c r="AM116" s="63" t="n">
        <v>45161.71944444445</v>
      </c>
      <c r="AN116" s="63" t="n">
        <v>45189.625</v>
      </c>
    </row>
    <row r="117" ht="15.6" customHeight="1" s="140">
      <c r="D117" s="60" t="n">
        <v>115</v>
      </c>
      <c r="E117" s="61" t="n">
        <v>4605</v>
      </c>
      <c r="F117" s="62" t="inlineStr">
        <is>
          <t>鹿港晨安店</t>
        </is>
      </c>
      <c r="G117" s="62" t="inlineStr">
        <is>
          <t>彰化縣</t>
        </is>
      </c>
      <c r="H117" s="62" t="inlineStr">
        <is>
          <t>鹿港鎮</t>
        </is>
      </c>
      <c r="I117" s="61" t="n">
        <v>2</v>
      </c>
      <c r="J117" s="63" t="n">
        <v>44497.58333333334</v>
      </c>
      <c r="K117" s="63" t="n">
        <v>44615.45833333334</v>
      </c>
      <c r="V117" s="60" t="n">
        <v>115</v>
      </c>
      <c r="W117" s="60">
        <f>LEFT(AB117,3)</f>
        <v/>
      </c>
      <c r="X117" s="67" t="inlineStr">
        <is>
          <t>新開</t>
        </is>
      </c>
      <c r="Y117" s="67" t="n">
        <v>2</v>
      </c>
      <c r="Z117" s="67" t="n">
        <v>5107</v>
      </c>
      <c r="AA117" s="67" t="inlineStr">
        <is>
          <t>土城阿城店</t>
        </is>
      </c>
      <c r="AB117" s="67" t="inlineStr">
        <is>
          <t>新北市土城區延平街71號1樓</t>
        </is>
      </c>
      <c r="AC117" s="63" t="n">
        <v>45114.5</v>
      </c>
      <c r="AD117" s="63" t="n">
        <v>45132.45833333334</v>
      </c>
      <c r="AF117" s="60" t="n">
        <v>115</v>
      </c>
      <c r="AG117" s="60">
        <f>IF(    AND((ISNA(VLOOKUP(AJ117,E:E,1,FALSE))),(ISNA(VLOOKUP(AJ117,N:N,1,FALSE))),(ISNA(VLOOKUP(AJ117,Z:Z,1,FALSE)))),"",LEFT(AL117,3))</f>
        <v/>
      </c>
      <c r="AH117" s="67" t="inlineStr">
        <is>
          <t>撤店</t>
        </is>
      </c>
      <c r="AI117" s="68" t="n">
        <v>2</v>
      </c>
      <c r="AJ117" s="67" t="n">
        <v>4951</v>
      </c>
      <c r="AK117" s="67" t="inlineStr">
        <is>
          <t>北市西湖店</t>
        </is>
      </c>
      <c r="AL117" s="67" t="inlineStr">
        <is>
          <t>台北市內湖區內湖路一段217巷37號</t>
        </is>
      </c>
      <c r="AM117" s="63" t="n">
        <v>45175.60208333333</v>
      </c>
      <c r="AN117" s="63" t="n">
        <v>45189.625</v>
      </c>
    </row>
    <row r="118" ht="15.6" customHeight="1" s="140">
      <c r="D118" s="60" t="n">
        <v>116</v>
      </c>
      <c r="E118" s="61" t="n">
        <v>4581</v>
      </c>
      <c r="F118" s="62" t="inlineStr">
        <is>
          <t>彰化西勢子店</t>
        </is>
      </c>
      <c r="G118" s="62" t="inlineStr">
        <is>
          <t>彰化縣</t>
        </is>
      </c>
      <c r="H118" s="62" t="inlineStr">
        <is>
          <t>彰化市</t>
        </is>
      </c>
      <c r="I118" s="61" t="n">
        <v>2</v>
      </c>
      <c r="J118" s="63" t="n">
        <v>44497.58333333334</v>
      </c>
      <c r="K118" s="63" t="n">
        <v>44615.45833333334</v>
      </c>
      <c r="V118" s="60" t="n">
        <v>116</v>
      </c>
      <c r="W118" s="60">
        <f>LEFT(AB118,3)</f>
        <v/>
      </c>
      <c r="X118" s="67" t="inlineStr">
        <is>
          <t>新開</t>
        </is>
      </c>
      <c r="Y118" s="67" t="n">
        <v>2</v>
      </c>
      <c r="Z118" s="67" t="n">
        <v>5094</v>
      </c>
      <c r="AA118" s="67" t="inlineStr">
        <is>
          <t>蘇澳白米甕</t>
        </is>
      </c>
      <c r="AB118" s="67" t="inlineStr">
        <is>
          <t>宜蘭縣蘇澳鎮成功路89號</t>
        </is>
      </c>
      <c r="AC118" s="63" t="n">
        <v>45114.62083333333</v>
      </c>
      <c r="AD118" s="63" t="n">
        <v>45132.625</v>
      </c>
      <c r="AF118" s="60" t="n">
        <v>116</v>
      </c>
      <c r="AG118" s="60">
        <f>IF( AND((ISNA(VLOOKUP(AJ118,E:E,1,FALSE))),(ISNA(VLOOKUP(AJ118,N:N,1,FALSE))),(ISNA(VLOOKUP(AJ118,Z:Z,1,FALSE)))),"",LEFT(AL118,3))</f>
        <v/>
      </c>
      <c r="AH118" s="67" t="inlineStr">
        <is>
          <t>撤店</t>
        </is>
      </c>
      <c r="AI118" s="68" t="n">
        <v>2</v>
      </c>
      <c r="AJ118" s="67" t="n">
        <v>2602</v>
      </c>
      <c r="AK118" s="67" t="inlineStr">
        <is>
          <t>苑裡苗苑店</t>
        </is>
      </c>
      <c r="AL118" s="67" t="inlineStr">
        <is>
          <t>苗栗縣苑裡鎮新復里9鄰新復132-13號</t>
        </is>
      </c>
      <c r="AM118" s="63" t="n">
        <v>45177.76805555556</v>
      </c>
      <c r="AN118" s="63" t="n">
        <v>45195.45833333334</v>
      </c>
    </row>
    <row r="119" ht="15.6" customHeight="1" s="140">
      <c r="D119" s="60" t="n">
        <v>117</v>
      </c>
      <c r="E119" s="61" t="n">
        <v>2512</v>
      </c>
      <c r="F119" s="62" t="inlineStr">
        <is>
          <t>台南南慶店</t>
        </is>
      </c>
      <c r="G119" s="62" t="inlineStr">
        <is>
          <t>台南市</t>
        </is>
      </c>
      <c r="H119" s="62" t="inlineStr">
        <is>
          <t>南區</t>
        </is>
      </c>
      <c r="I119" s="61" t="n">
        <v>2</v>
      </c>
      <c r="J119" s="63" t="n">
        <v>44494.4375</v>
      </c>
      <c r="K119" s="63" t="n">
        <v>44615.60416666666</v>
      </c>
      <c r="V119" s="60" t="n">
        <v>117</v>
      </c>
      <c r="W119" s="60">
        <f>LEFT(AB119,3)</f>
        <v/>
      </c>
      <c r="X119" s="67" t="inlineStr">
        <is>
          <t>新開</t>
        </is>
      </c>
      <c r="Y119" s="67" t="n">
        <v>2</v>
      </c>
      <c r="Z119" s="67" t="n">
        <v>5092</v>
      </c>
      <c r="AA119" s="67" t="inlineStr">
        <is>
          <t>東勢大安溪</t>
        </is>
      </c>
      <c r="AB119" s="67" t="inlineStr">
        <is>
          <t>台中市東勢區東蘭路216-2號</t>
        </is>
      </c>
      <c r="AC119" s="63" t="n">
        <v>45114.76597222222</v>
      </c>
      <c r="AD119" s="63" t="n">
        <v>45132.625</v>
      </c>
      <c r="AF119" s="60" t="n">
        <v>117</v>
      </c>
      <c r="AG119" s="60">
        <f>IF( AND((ISNA(VLOOKUP(AJ119,E:E,1,FALSE))),(ISNA(VLOOKUP(AJ119,N:N,1,FALSE))),(ISNA(VLOOKUP(AJ119,Z:Z,1,FALSE)))),"",LEFT(AL119,3))</f>
        <v/>
      </c>
      <c r="AH119" s="67" t="inlineStr">
        <is>
          <t>撤店</t>
        </is>
      </c>
      <c r="AI119" s="68" t="n">
        <v>2</v>
      </c>
      <c r="AJ119" s="67" t="inlineStr">
        <is>
          <t>D383</t>
        </is>
      </c>
      <c r="AK119" s="67" t="inlineStr">
        <is>
          <t>北縣長安二店</t>
        </is>
      </c>
      <c r="AL119" s="67" t="inlineStr">
        <is>
          <t>新北市蘆洲區長安街66號</t>
        </is>
      </c>
      <c r="AM119" s="63" t="n">
        <v>45189.42847222222</v>
      </c>
      <c r="AN119" s="63" t="n">
        <v>45197.625</v>
      </c>
    </row>
    <row r="120" ht="15.6" customHeight="1" s="140">
      <c r="D120" s="60" t="n">
        <v>118</v>
      </c>
      <c r="E120" s="61" t="n">
        <v>4545</v>
      </c>
      <c r="F120" s="62" t="inlineStr">
        <is>
          <t>仁德嘉藥店</t>
        </is>
      </c>
      <c r="G120" s="62" t="inlineStr">
        <is>
          <t>台南市</t>
        </is>
      </c>
      <c r="H120" s="62" t="inlineStr">
        <is>
          <t>仁德區</t>
        </is>
      </c>
      <c r="I120" s="61" t="n">
        <v>2</v>
      </c>
      <c r="J120" s="63" t="n">
        <v>44494.58333333334</v>
      </c>
      <c r="K120" s="63" t="n">
        <v>44582.58333333334</v>
      </c>
      <c r="V120" s="60" t="n">
        <v>118</v>
      </c>
      <c r="W120" s="60">
        <f>LEFT(AB120,3)</f>
        <v/>
      </c>
      <c r="X120" s="67" t="inlineStr">
        <is>
          <t>新開</t>
        </is>
      </c>
      <c r="Y120" s="67" t="n">
        <v>2</v>
      </c>
      <c r="Z120" s="67" t="n">
        <v>4946</v>
      </c>
      <c r="AA120" s="67" t="inlineStr">
        <is>
          <t>大園自立店</t>
        </is>
      </c>
      <c r="AB120" s="67" t="inlineStr">
        <is>
          <t>桃園市大園區工二路10號</t>
        </is>
      </c>
      <c r="AC120" s="63" t="n">
        <v>45114.73402777778</v>
      </c>
      <c r="AD120" s="63" t="n">
        <v>45134.45833333334</v>
      </c>
      <c r="AF120" s="60" t="n">
        <v>118</v>
      </c>
      <c r="AG120" s="60">
        <f>IF( AND((ISNA(VLOOKUP(AJ120,E:E,1,FALSE))),(ISNA(VLOOKUP(AJ120,N:N,1,FALSE))),(ISNA(VLOOKUP(AJ120,Z:Z,1,FALSE)))),"",LEFT(AL120,3))</f>
        <v/>
      </c>
      <c r="AH120" s="67" t="inlineStr">
        <is>
          <t>撤店</t>
        </is>
      </c>
      <c r="AI120" s="68" t="n">
        <v>3</v>
      </c>
      <c r="AJ120" s="67" t="n">
        <v>4119</v>
      </c>
      <c r="AK120" s="67" t="inlineStr">
        <is>
          <t>古坑華山店</t>
        </is>
      </c>
      <c r="AL120" s="67" t="inlineStr">
        <is>
          <t>雲林縣古坑鄉  崁腳村五鄰新興100號</t>
        </is>
      </c>
      <c r="AM120" s="63" t="n">
        <v>45191.36180555556</v>
      </c>
      <c r="AN120" s="63" t="n">
        <v>45197.70833333334</v>
      </c>
    </row>
    <row r="121" ht="15.6" customHeight="1" s="140">
      <c r="D121" s="60" t="n">
        <v>119</v>
      </c>
      <c r="E121" s="61" t="inlineStr">
        <is>
          <t>T279</t>
        </is>
      </c>
      <c r="F121" s="62" t="inlineStr">
        <is>
          <t>高市鼓元店</t>
        </is>
      </c>
      <c r="G121" s="62" t="inlineStr">
        <is>
          <t>高雄市</t>
        </is>
      </c>
      <c r="H121" s="62" t="inlineStr">
        <is>
          <t>鼓山區</t>
        </is>
      </c>
      <c r="I121" s="61" t="n">
        <v>2</v>
      </c>
      <c r="J121" s="63" t="n">
        <v>44495.4375</v>
      </c>
      <c r="K121" s="63" t="n">
        <v>44606.4375</v>
      </c>
      <c r="V121" s="60" t="n">
        <v>119</v>
      </c>
      <c r="W121" s="60">
        <f>LEFT(AB121,3)</f>
        <v/>
      </c>
      <c r="X121" s="67" t="inlineStr">
        <is>
          <t>新開</t>
        </is>
      </c>
      <c r="Y121" s="67" t="n">
        <v>2</v>
      </c>
      <c r="Z121" s="67" t="n">
        <v>5130</v>
      </c>
      <c r="AA121" s="67" t="inlineStr">
        <is>
          <t>大安仁醫店</t>
        </is>
      </c>
      <c r="AB121" s="67" t="inlineStr">
        <is>
          <t>台北市大安區仁愛路四段10號B1</t>
        </is>
      </c>
      <c r="AC121" s="63" t="n">
        <v>45121.41111111111</v>
      </c>
      <c r="AD121" s="63" t="n">
        <v>45139.45833333334</v>
      </c>
      <c r="AF121" s="60" t="n">
        <v>119</v>
      </c>
      <c r="AG121" s="60">
        <f>IF( AND((ISNA(VLOOKUP(AJ121,E:E,1,FALSE))),(ISNA(VLOOKUP(AJ121,N:N,1,FALSE))),(ISNA(VLOOKUP(AJ121,Z:Z,1,FALSE)))),"",LEFT(AL121,3))</f>
        <v/>
      </c>
      <c r="AH121" s="67" t="inlineStr">
        <is>
          <t>撤店</t>
        </is>
      </c>
      <c r="AI121" s="68" t="n">
        <v>2</v>
      </c>
      <c r="AJ121" s="67" t="n">
        <v>2492</v>
      </c>
      <c r="AK121" s="67" t="inlineStr">
        <is>
          <t>北縣莊年店</t>
        </is>
      </c>
      <c r="AL121" s="67" t="inlineStr">
        <is>
          <t>新北市新莊區新豐街11號</t>
        </is>
      </c>
      <c r="AM121" s="63" t="n">
        <v>45215.68402777778</v>
      </c>
      <c r="AN121" s="63" t="n">
        <v>45229.625</v>
      </c>
    </row>
    <row r="122" ht="15.6" customHeight="1" s="140">
      <c r="D122" s="60" t="n">
        <v>120</v>
      </c>
      <c r="E122" s="61" t="inlineStr">
        <is>
          <t>S269</t>
        </is>
      </c>
      <c r="F122" s="62" t="inlineStr">
        <is>
          <t>鳳山五福店</t>
        </is>
      </c>
      <c r="G122" s="62" t="inlineStr">
        <is>
          <t>高雄市</t>
        </is>
      </c>
      <c r="H122" s="62" t="inlineStr">
        <is>
          <t>鳳山區</t>
        </is>
      </c>
      <c r="I122" s="61" t="n">
        <v>2</v>
      </c>
      <c r="J122" s="63" t="n">
        <v>44495.4375</v>
      </c>
      <c r="K122" s="63" t="n">
        <v>44609.4375</v>
      </c>
      <c r="V122" s="60" t="n">
        <v>120</v>
      </c>
      <c r="W122" s="60">
        <f>LEFT(AB122,3)</f>
        <v/>
      </c>
      <c r="X122" s="67" t="inlineStr">
        <is>
          <t>新開</t>
        </is>
      </c>
      <c r="Y122" s="67" t="n">
        <v>2</v>
      </c>
      <c r="Z122" s="67" t="n">
        <v>5115</v>
      </c>
      <c r="AA122" s="67" t="inlineStr">
        <is>
          <t>安定大同店</t>
        </is>
      </c>
      <c r="AB122" s="67" t="inlineStr">
        <is>
          <t>台南市安定區嘉同里12鄰大同89號</t>
        </is>
      </c>
      <c r="AC122" s="63" t="n">
        <v>45117.80833333333</v>
      </c>
      <c r="AD122" s="63" t="n">
        <v>45139.625</v>
      </c>
      <c r="AF122" s="60" t="n">
        <v>120</v>
      </c>
      <c r="AG122" s="60">
        <f>IF( AND((ISNA(VLOOKUP(AJ122,E:E,1,FALSE))),(ISNA(VLOOKUP(AJ122,N:N,1,FALSE))),(ISNA(VLOOKUP(AJ122,Z:Z,1,FALSE)))),"",LEFT(AL122,3))</f>
        <v/>
      </c>
      <c r="AH122" s="67" t="inlineStr">
        <is>
          <t>撤店</t>
        </is>
      </c>
      <c r="AI122" s="68" t="n">
        <v>2</v>
      </c>
      <c r="AJ122" s="67" t="n">
        <v>3542</v>
      </c>
      <c r="AK122" s="67" t="inlineStr">
        <is>
          <t xml:space="preserve"> 嘉縣和發店</t>
        </is>
      </c>
      <c r="AL122" s="67" t="inlineStr">
        <is>
          <t xml:space="preserve">嘉義縣中埔鄉中山路5段736號 </t>
        </is>
      </c>
      <c r="AM122" s="63" t="n">
        <v>45224.52291666667</v>
      </c>
      <c r="AN122" s="63" t="n">
        <v>45230.45833333334</v>
      </c>
    </row>
    <row r="123" ht="15.6" customHeight="1" s="140">
      <c r="D123" s="60" t="n">
        <v>121</v>
      </c>
      <c r="E123" s="61" t="n">
        <v>3110</v>
      </c>
      <c r="F123" s="62" t="inlineStr">
        <is>
          <t>嘉縣嘉樂店</t>
        </is>
      </c>
      <c r="G123" s="62" t="inlineStr">
        <is>
          <t>嘉義縣</t>
        </is>
      </c>
      <c r="H123" s="62" t="inlineStr">
        <is>
          <t>梅山鄉</t>
        </is>
      </c>
      <c r="I123" s="61" t="n">
        <v>2</v>
      </c>
      <c r="J123" s="63" t="n">
        <v>44496.47916666666</v>
      </c>
      <c r="K123" s="63" t="n">
        <v>44582.4375</v>
      </c>
      <c r="V123" s="60" t="n">
        <v>121</v>
      </c>
      <c r="W123" s="60">
        <f>LEFT(AB123,3)</f>
        <v/>
      </c>
      <c r="X123" s="67" t="inlineStr">
        <is>
          <t>新開</t>
        </is>
      </c>
      <c r="Y123" s="67" t="n">
        <v>2</v>
      </c>
      <c r="Z123" s="67" t="n">
        <v>5121</v>
      </c>
      <c r="AA123" s="67" t="inlineStr">
        <is>
          <t>大內出高手</t>
        </is>
      </c>
      <c r="AB123" s="67" t="inlineStr">
        <is>
          <t>台南市大內區新厝仔45號</t>
        </is>
      </c>
      <c r="AC123" s="63" t="n">
        <v>45117.73472222222</v>
      </c>
      <c r="AD123" s="63" t="n">
        <v>45145.625</v>
      </c>
      <c r="AF123" s="60" t="n">
        <v>117</v>
      </c>
      <c r="AG123" s="60">
        <f>IF( AND((ISNA(VLOOKUP(AJ123,E:E,1,FALSE))),(ISNA(VLOOKUP(AJ123,N:N,1,FALSE))),(ISNA(VLOOKUP(AJ123,Z:Z,1,FALSE)))),"",LEFT(AL123,3))</f>
        <v/>
      </c>
      <c r="AH123" s="67" t="inlineStr">
        <is>
          <t>撤店</t>
        </is>
      </c>
      <c r="AI123" s="68" t="n">
        <v>2</v>
      </c>
      <c r="AJ123" s="67" t="n">
        <v>4832</v>
      </c>
      <c r="AK123" s="67" t="inlineStr">
        <is>
          <t>枋山海景店</t>
        </is>
      </c>
      <c r="AL123" s="67" t="inlineStr">
        <is>
          <t>屏東縣枋山鄉中山路三段61-1號</t>
        </is>
      </c>
      <c r="AM123" s="63" t="n">
        <v>45240.58819444444</v>
      </c>
      <c r="AN123" s="63" t="n">
        <v>45251.45833333334</v>
      </c>
    </row>
    <row r="124" ht="15.6" customHeight="1" s="140">
      <c r="D124" s="60" t="n">
        <v>122</v>
      </c>
      <c r="E124" s="61" t="n">
        <v>4743</v>
      </c>
      <c r="F124" s="62" t="inlineStr">
        <is>
          <t>民雄三興店</t>
        </is>
      </c>
      <c r="G124" s="62" t="inlineStr">
        <is>
          <t>嘉義縣</t>
        </is>
      </c>
      <c r="H124" s="62" t="inlineStr">
        <is>
          <t>民雄鄉</t>
        </is>
      </c>
      <c r="I124" s="61" t="n">
        <v>2</v>
      </c>
      <c r="J124" s="63" t="n">
        <v>44496.47916666666</v>
      </c>
      <c r="K124" s="63" t="n">
        <v>44615.47916666666</v>
      </c>
      <c r="V124" s="60" t="n">
        <v>122</v>
      </c>
      <c r="W124" s="60">
        <f>LEFT(AB124,3)</f>
        <v/>
      </c>
      <c r="X124" s="67" t="inlineStr">
        <is>
          <t>新開</t>
        </is>
      </c>
      <c r="Y124" s="67" t="n">
        <v>2</v>
      </c>
      <c r="Z124" s="67" t="n">
        <v>5091</v>
      </c>
      <c r="AA124" s="67" t="inlineStr">
        <is>
          <t>瑞芳水湳洞</t>
        </is>
      </c>
      <c r="AB124" s="67" t="inlineStr">
        <is>
          <t>新北市瑞芳區洞頂路210之4號</t>
        </is>
      </c>
      <c r="AC124" s="63" t="n">
        <v>45131.41180555556</v>
      </c>
      <c r="AD124" s="63" t="n">
        <v>45147.45833333334</v>
      </c>
      <c r="AF124" s="60" t="n">
        <v>118</v>
      </c>
      <c r="AG124" s="60">
        <f>IF( AND((ISNA(VLOOKUP(AJ124,E:E,1,FALSE))),(ISNA(VLOOKUP(AJ124,N:N,1,FALSE))),(ISNA(VLOOKUP(AJ124,Z:Z,1,FALSE)))),"",LEFT(AL124,3))</f>
        <v/>
      </c>
      <c r="AH124" s="67" t="inlineStr">
        <is>
          <t>撤店</t>
        </is>
      </c>
      <c r="AI124" s="68" t="n">
        <v>3</v>
      </c>
      <c r="AJ124" s="67" t="n">
        <v>3896</v>
      </c>
      <c r="AK124" s="67" t="inlineStr">
        <is>
          <t>五股憲兵店</t>
        </is>
      </c>
      <c r="AL124" s="67" t="inlineStr">
        <is>
          <t>新北市五股區成泰路一段175號(憲兵學校教學區)</t>
        </is>
      </c>
      <c r="AM124" s="63" t="n">
        <v>45232.49166666667</v>
      </c>
      <c r="AN124" s="63" t="n">
        <v>45253.45833333334</v>
      </c>
    </row>
    <row r="125" ht="15.6" customHeight="1" s="140">
      <c r="D125" s="60" t="n">
        <v>123</v>
      </c>
      <c r="E125" s="61" t="n">
        <v>4732</v>
      </c>
      <c r="F125" s="62" t="inlineStr">
        <is>
          <t>嘉義保建店</t>
        </is>
      </c>
      <c r="G125" s="62" t="inlineStr">
        <is>
          <t>嘉義市</t>
        </is>
      </c>
      <c r="H125" s="62" t="inlineStr">
        <is>
          <t>東區</t>
        </is>
      </c>
      <c r="I125" s="61" t="n">
        <v>2</v>
      </c>
      <c r="J125" s="63" t="n">
        <v>44496.60416666666</v>
      </c>
      <c r="K125" s="63" t="n">
        <v>44606.60416666666</v>
      </c>
      <c r="V125" s="60" t="n">
        <v>123</v>
      </c>
      <c r="W125" s="60">
        <f>LEFT(AB125,3)</f>
        <v/>
      </c>
      <c r="X125" s="67" t="inlineStr">
        <is>
          <t>新開</t>
        </is>
      </c>
      <c r="Y125" s="67" t="n">
        <v>2</v>
      </c>
      <c r="Z125" s="67" t="n">
        <v>5110</v>
      </c>
      <c r="AA125" s="67" t="inlineStr">
        <is>
          <t>蘆竹龍安店</t>
        </is>
      </c>
      <c r="AB125" s="67" t="inlineStr">
        <is>
          <t>桃園市蘆竹區龍安街147、149、151號壹樓</t>
        </is>
      </c>
      <c r="AC125" s="63" t="n">
        <v>45126.42847222222</v>
      </c>
      <c r="AD125" s="63" t="n">
        <v>45148.45833333334</v>
      </c>
    </row>
    <row r="126" ht="15.6" customHeight="1" s="140">
      <c r="D126" s="60" t="n">
        <v>124</v>
      </c>
      <c r="E126" s="61" t="n">
        <v>4654</v>
      </c>
      <c r="F126" s="62" t="inlineStr">
        <is>
          <t>萬巒佳興店</t>
        </is>
      </c>
      <c r="G126" s="62" t="inlineStr">
        <is>
          <t>屏東縣</t>
        </is>
      </c>
      <c r="H126" s="62" t="inlineStr">
        <is>
          <t>萬巒鄉</t>
        </is>
      </c>
      <c r="I126" s="61" t="n">
        <v>2</v>
      </c>
      <c r="J126" s="63" t="n">
        <v>44497.45833333334</v>
      </c>
      <c r="K126" s="63" t="n">
        <v>44607.45833333334</v>
      </c>
      <c r="V126" s="60" t="n">
        <v>124</v>
      </c>
      <c r="W126" s="60">
        <f>LEFT(AB126,3)</f>
        <v/>
      </c>
      <c r="X126" s="67" t="inlineStr">
        <is>
          <t>新開</t>
        </is>
      </c>
      <c r="Y126" s="67" t="n">
        <v>2</v>
      </c>
      <c r="Z126" s="67" t="n">
        <v>4811</v>
      </c>
      <c r="AA126" s="67" t="inlineStr">
        <is>
          <t>鳥松仁美店</t>
        </is>
      </c>
      <c r="AB126" s="67" t="inlineStr">
        <is>
          <t>高雄市鳥松區美山路99號</t>
        </is>
      </c>
      <c r="AC126" s="63" t="n">
        <v>45126.37777777778</v>
      </c>
      <c r="AD126" s="63" t="n">
        <v>45154.625</v>
      </c>
    </row>
    <row r="127" ht="15.6" customHeight="1" s="140">
      <c r="D127" s="60" t="n">
        <v>125</v>
      </c>
      <c r="E127" s="61" t="n">
        <v>4753</v>
      </c>
      <c r="F127" s="62" t="inlineStr">
        <is>
          <t>新園鹽港店</t>
        </is>
      </c>
      <c r="G127" s="62" t="inlineStr">
        <is>
          <t>屏東縣</t>
        </is>
      </c>
      <c r="H127" s="62" t="inlineStr">
        <is>
          <t>新園鄉</t>
        </is>
      </c>
      <c r="I127" s="61" t="n">
        <v>2</v>
      </c>
      <c r="J127" s="63" t="n">
        <v>44497.45833333334</v>
      </c>
      <c r="K127" s="63" t="n">
        <v>44607.45833333334</v>
      </c>
      <c r="V127" s="60" t="n">
        <v>125</v>
      </c>
      <c r="W127" s="60">
        <f>LEFT(AB127,3)</f>
        <v/>
      </c>
      <c r="X127" s="67" t="inlineStr">
        <is>
          <t>新開</t>
        </is>
      </c>
      <c r="Y127" s="67" t="n">
        <v>2</v>
      </c>
      <c r="Z127" s="67" t="n">
        <v>5125</v>
      </c>
      <c r="AA127" s="67" t="inlineStr">
        <is>
          <t>羅東夜市店</t>
        </is>
      </c>
      <c r="AB127" s="67" t="inlineStr">
        <is>
          <t>宜蘭縣羅東鎮民權路147號</t>
        </is>
      </c>
      <c r="AC127" s="63" t="n">
        <v>45134.49652777778</v>
      </c>
      <c r="AD127" s="63" t="n">
        <v>45155.45833333334</v>
      </c>
    </row>
    <row r="128" ht="15.6" customHeight="1" s="140">
      <c r="D128" s="60" t="n">
        <v>126</v>
      </c>
      <c r="E128" s="61" t="n">
        <v>4659</v>
      </c>
      <c r="F128" s="62" t="inlineStr">
        <is>
          <t>新園鹽埔店</t>
        </is>
      </c>
      <c r="G128" s="62" t="inlineStr">
        <is>
          <t>屏東縣</t>
        </is>
      </c>
      <c r="H128" s="62" t="inlineStr">
        <is>
          <t>新園鄉</t>
        </is>
      </c>
      <c r="I128" s="61" t="n">
        <v>2</v>
      </c>
      <c r="J128" s="63" t="n">
        <v>44497.58333333334</v>
      </c>
      <c r="K128" s="63" t="n">
        <v>44578.45138888889</v>
      </c>
      <c r="V128" s="60" t="n">
        <v>126</v>
      </c>
      <c r="W128" s="60">
        <f>LEFT(AB128,3)</f>
        <v/>
      </c>
      <c r="X128" s="67" t="inlineStr">
        <is>
          <t>新開</t>
        </is>
      </c>
      <c r="Y128" s="67" t="n">
        <v>2</v>
      </c>
      <c r="Z128" s="67" t="n">
        <v>4978</v>
      </c>
      <c r="AA128" s="67" t="inlineStr">
        <is>
          <t>二水源泉店</t>
        </is>
      </c>
      <c r="AB128" s="67" t="inlineStr">
        <is>
          <t>彰化縣二水鄉員集路二段275號</t>
        </is>
      </c>
      <c r="AC128" s="63" t="n">
        <v>45133.29791666667</v>
      </c>
      <c r="AD128" s="63" t="n">
        <v>45159.625</v>
      </c>
    </row>
    <row r="129" ht="15.6" customHeight="1" s="140">
      <c r="D129" s="60" t="n">
        <v>127</v>
      </c>
      <c r="E129" s="61" t="n">
        <v>4895</v>
      </c>
      <c r="F129" s="62" t="inlineStr">
        <is>
          <t>長治久安店</t>
        </is>
      </c>
      <c r="G129" s="62" t="inlineStr">
        <is>
          <t>屏東縣</t>
        </is>
      </c>
      <c r="H129" s="62" t="inlineStr">
        <is>
          <t>長治鄉</t>
        </is>
      </c>
      <c r="I129" s="61" t="n">
        <v>2</v>
      </c>
      <c r="J129" s="63" t="n">
        <v>44497.58333333334</v>
      </c>
      <c r="K129" s="63" t="n">
        <v>44608.47916666666</v>
      </c>
      <c r="V129" s="60" t="n">
        <v>127</v>
      </c>
      <c r="W129" s="60">
        <f>LEFT(AB129,3)</f>
        <v/>
      </c>
      <c r="X129" s="67" t="inlineStr">
        <is>
          <t>新開</t>
        </is>
      </c>
      <c r="Y129" s="67" t="n">
        <v>2</v>
      </c>
      <c r="Z129" s="67" t="n">
        <v>5129</v>
      </c>
      <c r="AA129" s="67" t="inlineStr">
        <is>
          <t>大溪豆干樂</t>
        </is>
      </c>
      <c r="AB129" s="67" t="inlineStr">
        <is>
          <t>桃園市大溪區埔頂路一段79號壹樓</t>
        </is>
      </c>
      <c r="AC129" s="63" t="n">
        <v>45145.69027777778</v>
      </c>
      <c r="AD129" s="63" t="n">
        <v>45161.45833333334</v>
      </c>
    </row>
    <row r="130" ht="15.6" customHeight="1" s="140">
      <c r="D130" s="60" t="n">
        <v>128</v>
      </c>
      <c r="E130" s="61" t="inlineStr">
        <is>
          <t>D349</t>
        </is>
      </c>
      <c r="F130" s="62" t="inlineStr">
        <is>
          <t>北縣成都店</t>
        </is>
      </c>
      <c r="G130" s="62" t="inlineStr">
        <is>
          <t>新北市</t>
        </is>
      </c>
      <c r="H130" s="62" t="inlineStr">
        <is>
          <t>板橋區</t>
        </is>
      </c>
      <c r="I130" s="61" t="n">
        <v>2</v>
      </c>
      <c r="J130" s="80" t="n">
        <v>44622</v>
      </c>
      <c r="V130" s="60" t="n">
        <v>128</v>
      </c>
      <c r="W130" s="60">
        <f>LEFT(AB130,3)</f>
        <v/>
      </c>
      <c r="X130" s="67" t="inlineStr">
        <is>
          <t>新開</t>
        </is>
      </c>
      <c r="Y130" s="67" t="n">
        <v>2</v>
      </c>
      <c r="Z130" s="67" t="n">
        <v>5145</v>
      </c>
      <c r="AA130" s="67" t="inlineStr">
        <is>
          <t>樹林監理所</t>
        </is>
      </c>
      <c r="AB130" s="67" t="inlineStr">
        <is>
          <t>新北市樹林區中正路248巷7號</t>
        </is>
      </c>
      <c r="AC130" s="63" t="n">
        <v>45153.63958333333</v>
      </c>
      <c r="AD130" s="63" t="n">
        <v>45166.45833333334</v>
      </c>
    </row>
    <row r="131" ht="15.6" customHeight="1" s="140">
      <c r="D131" s="60" t="n">
        <v>129</v>
      </c>
      <c r="E131" s="61" t="n">
        <v>4015</v>
      </c>
      <c r="F131" s="62" t="inlineStr">
        <is>
          <t>平鎮平德店</t>
        </is>
      </c>
      <c r="G131" s="62" t="inlineStr">
        <is>
          <t>桃園市</t>
        </is>
      </c>
      <c r="H131" s="62" t="inlineStr">
        <is>
          <t>平鎮區</t>
        </is>
      </c>
      <c r="I131" s="61" t="n">
        <v>2</v>
      </c>
      <c r="J131" s="80" t="n">
        <v>44623</v>
      </c>
      <c r="V131" s="60" t="n">
        <v>129</v>
      </c>
      <c r="W131" s="60">
        <f>LEFT(AB131,3)</f>
        <v/>
      </c>
      <c r="X131" s="67" t="inlineStr">
        <is>
          <t>新開</t>
        </is>
      </c>
      <c r="Y131" s="67" t="n">
        <v>2</v>
      </c>
      <c r="Z131" s="67" t="n">
        <v>5126</v>
      </c>
      <c r="AA131" s="67" t="inlineStr">
        <is>
          <t>美濃吃粄條</t>
        </is>
      </c>
      <c r="AB131" s="67" t="inlineStr">
        <is>
          <t>高雄市美濃區中興路一522號</t>
        </is>
      </c>
      <c r="AC131" s="63" t="n">
        <v>45140.59652777778</v>
      </c>
      <c r="AD131" s="63" t="n">
        <v>45166.625</v>
      </c>
    </row>
    <row r="132" ht="15.6" customHeight="1" s="140">
      <c r="D132" s="60" t="n">
        <v>130</v>
      </c>
      <c r="E132" s="61" t="n">
        <v>2079</v>
      </c>
      <c r="F132" s="62" t="inlineStr">
        <is>
          <t>南投員集店</t>
        </is>
      </c>
      <c r="G132" s="62" t="inlineStr">
        <is>
          <t>南投縣</t>
        </is>
      </c>
      <c r="H132" s="62" t="inlineStr">
        <is>
          <t>名間鄉</t>
        </is>
      </c>
      <c r="I132" s="61" t="n">
        <v>2</v>
      </c>
      <c r="J132" s="80" t="n">
        <v>44623</v>
      </c>
      <c r="V132" s="60" t="n">
        <v>130</v>
      </c>
      <c r="W132" s="60">
        <f>LEFT(AB132,3)</f>
        <v/>
      </c>
      <c r="X132" s="67" t="inlineStr">
        <is>
          <t>新開</t>
        </is>
      </c>
      <c r="Y132" s="67" t="n">
        <v>2</v>
      </c>
      <c r="Z132" s="67" t="n">
        <v>5144</v>
      </c>
      <c r="AA132" s="67" t="inlineStr">
        <is>
          <t>平鎮龍陵店</t>
        </is>
      </c>
      <c r="AB132" s="67" t="inlineStr">
        <is>
          <t>桃園市平鎮區龍南路369號</t>
        </is>
      </c>
      <c r="AC132" s="63" t="n">
        <v>45152.69930555556</v>
      </c>
      <c r="AD132" s="63" t="n">
        <v>45167.45833333334</v>
      </c>
    </row>
    <row r="133" ht="15.6" customHeight="1" s="140">
      <c r="D133" s="60" t="n">
        <v>131</v>
      </c>
      <c r="E133" s="61" t="n">
        <v>2006</v>
      </c>
      <c r="F133" s="62" t="inlineStr">
        <is>
          <t>北市金湖店</t>
        </is>
      </c>
      <c r="G133" s="62" t="inlineStr">
        <is>
          <t>台北市</t>
        </is>
      </c>
      <c r="H133" s="62" t="inlineStr">
        <is>
          <t>內湖區</t>
        </is>
      </c>
      <c r="I133" s="61" t="n">
        <v>2</v>
      </c>
      <c r="J133" s="80" t="n">
        <v>44627</v>
      </c>
      <c r="V133" s="60" t="n">
        <v>131</v>
      </c>
      <c r="W133" s="60">
        <f>LEFT(AB133,3)</f>
        <v/>
      </c>
      <c r="X133" s="67" t="inlineStr">
        <is>
          <t>新開</t>
        </is>
      </c>
      <c r="Y133" s="67" t="n">
        <v>2</v>
      </c>
      <c r="Z133" s="67" t="n">
        <v>5066</v>
      </c>
      <c r="AA133" s="67" t="inlineStr">
        <is>
          <t>太平盛世店</t>
        </is>
      </c>
      <c r="AB133" s="67" t="inlineStr">
        <is>
          <t>台中市太平區大興路326號</t>
        </is>
      </c>
      <c r="AC133" s="63" t="n">
        <v>45142.39861111111</v>
      </c>
      <c r="AD133" s="63" t="n">
        <v>45167.625</v>
      </c>
    </row>
    <row r="134" ht="15.6" customHeight="1" s="140">
      <c r="D134" s="60" t="n">
        <v>132</v>
      </c>
      <c r="E134" s="61" t="n">
        <v>2020</v>
      </c>
      <c r="F134" s="62" t="inlineStr">
        <is>
          <t>北市國醫店</t>
        </is>
      </c>
      <c r="G134" s="62" t="inlineStr">
        <is>
          <t>台北市</t>
        </is>
      </c>
      <c r="H134" s="62" t="inlineStr">
        <is>
          <t>內湖區</t>
        </is>
      </c>
      <c r="I134" s="61" t="n">
        <v>2</v>
      </c>
      <c r="J134" s="80" t="n">
        <v>44627</v>
      </c>
      <c r="V134" s="60" t="n">
        <v>132</v>
      </c>
      <c r="W134" s="60">
        <f>LEFT(AB134,3)</f>
        <v/>
      </c>
      <c r="X134" s="67" t="inlineStr">
        <is>
          <t>新開</t>
        </is>
      </c>
      <c r="Y134" s="67" t="n">
        <v>2</v>
      </c>
      <c r="Z134" s="67" t="n">
        <v>5123</v>
      </c>
      <c r="AA134" s="67" t="inlineStr">
        <is>
          <t>大里山茶花</t>
        </is>
      </c>
      <c r="AB134" s="67" t="inlineStr">
        <is>
          <t>台中市大里區健民路21-5號</t>
        </is>
      </c>
      <c r="AC134" s="63" t="n">
        <v>45142.39166666667</v>
      </c>
      <c r="AD134" s="63" t="n">
        <v>45174.625</v>
      </c>
    </row>
    <row r="135" ht="15.6" customHeight="1" s="140">
      <c r="D135" s="60" t="n">
        <v>133</v>
      </c>
      <c r="E135" s="61" t="inlineStr">
        <is>
          <t>F773</t>
        </is>
      </c>
      <c r="F135" s="62" t="inlineStr">
        <is>
          <t>新竹光華店</t>
        </is>
      </c>
      <c r="G135" s="62" t="inlineStr">
        <is>
          <t>新竹市</t>
        </is>
      </c>
      <c r="H135" s="62" t="inlineStr">
        <is>
          <t>北區</t>
        </is>
      </c>
      <c r="I135" s="61" t="n">
        <v>2</v>
      </c>
      <c r="J135" s="80" t="n">
        <v>44627</v>
      </c>
      <c r="V135" s="60" t="n">
        <v>133</v>
      </c>
      <c r="W135" s="60">
        <f>LEFT(AB135,3)</f>
        <v/>
      </c>
      <c r="X135" s="67" t="inlineStr">
        <is>
          <t>新開</t>
        </is>
      </c>
      <c r="Y135" s="67" t="n">
        <v>2</v>
      </c>
      <c r="Z135" s="67" t="n">
        <v>4854</v>
      </c>
      <c r="AA135" s="67" t="inlineStr">
        <is>
          <t>新竹基地店</t>
        </is>
      </c>
      <c r="AB135" s="67" t="inlineStr">
        <is>
          <t>新竹市北區中正路808、810號</t>
        </is>
      </c>
      <c r="AC135" s="63" t="n">
        <v>45162.64375</v>
      </c>
      <c r="AD135" s="63" t="n">
        <v>45181.45833333334</v>
      </c>
    </row>
    <row r="136" ht="15.6" customHeight="1" s="140">
      <c r="D136" s="60" t="n">
        <v>134</v>
      </c>
      <c r="E136" s="61" t="inlineStr">
        <is>
          <t>F226</t>
        </is>
      </c>
      <c r="F136" s="62" t="inlineStr">
        <is>
          <t>新竹成功店</t>
        </is>
      </c>
      <c r="G136" s="62" t="inlineStr">
        <is>
          <t>新竹市</t>
        </is>
      </c>
      <c r="H136" s="62" t="inlineStr">
        <is>
          <t>北區</t>
        </is>
      </c>
      <c r="I136" s="61" t="n">
        <v>2</v>
      </c>
      <c r="J136" s="80" t="n">
        <v>44627</v>
      </c>
      <c r="V136" s="60" t="n">
        <v>134</v>
      </c>
      <c r="W136" s="60">
        <f>LEFT(AB136,3)</f>
        <v/>
      </c>
      <c r="X136" s="67" t="inlineStr">
        <is>
          <t>新開</t>
        </is>
      </c>
      <c r="Y136" s="67" t="n">
        <v>2</v>
      </c>
      <c r="Z136" s="67" t="n">
        <v>4963</v>
      </c>
      <c r="AA136" s="67" t="inlineStr">
        <is>
          <t>大里大元店</t>
        </is>
      </c>
      <c r="AB136" s="67" t="inlineStr">
        <is>
          <t>台中市大里區國中路55號1樓</t>
        </is>
      </c>
      <c r="AC136" s="63" t="n">
        <v>45173.42291666667</v>
      </c>
      <c r="AD136" s="63" t="n">
        <v>45188.625</v>
      </c>
    </row>
    <row r="137" ht="15.6" customHeight="1" s="140">
      <c r="D137" s="60" t="n">
        <v>135</v>
      </c>
      <c r="E137" s="61" t="n">
        <v>4485</v>
      </c>
      <c r="F137" s="62" t="inlineStr">
        <is>
          <t>新竹風采店</t>
        </is>
      </c>
      <c r="G137" s="62" t="inlineStr">
        <is>
          <t>新竹市</t>
        </is>
      </c>
      <c r="H137" s="62" t="inlineStr">
        <is>
          <t>北區</t>
        </is>
      </c>
      <c r="I137" s="61" t="n">
        <v>2</v>
      </c>
      <c r="J137" s="80" t="n">
        <v>44627</v>
      </c>
      <c r="V137" s="60" t="n">
        <v>135</v>
      </c>
      <c r="W137" s="60">
        <f>LEFT(AB137,3)</f>
        <v/>
      </c>
      <c r="X137" s="67" t="inlineStr">
        <is>
          <t>新開</t>
        </is>
      </c>
      <c r="Y137" s="67" t="n">
        <v>2</v>
      </c>
      <c r="Z137" s="67" t="n">
        <v>5147</v>
      </c>
      <c r="AA137" s="67" t="inlineStr">
        <is>
          <t>士林一號店</t>
        </is>
      </c>
      <c r="AB137" s="67" t="inlineStr">
        <is>
          <t>台北市士林區中山北路五段65號</t>
        </is>
      </c>
      <c r="AC137" s="63" t="n">
        <v>45182.36180555556</v>
      </c>
      <c r="AD137" s="63" t="n">
        <v>45189.45833333334</v>
      </c>
    </row>
    <row r="138" ht="15.6" customHeight="1" s="140">
      <c r="D138" s="60" t="n">
        <v>136</v>
      </c>
      <c r="E138" s="61" t="n">
        <v>4420</v>
      </c>
      <c r="F138" s="62" t="inlineStr">
        <is>
          <t>新竹藍海店</t>
        </is>
      </c>
      <c r="G138" s="62" t="inlineStr">
        <is>
          <t>新竹市</t>
        </is>
      </c>
      <c r="H138" s="62" t="inlineStr">
        <is>
          <t>北區</t>
        </is>
      </c>
      <c r="I138" s="61" t="n">
        <v>2</v>
      </c>
      <c r="J138" s="80" t="n">
        <v>44627</v>
      </c>
      <c r="V138" s="60" t="n">
        <v>136</v>
      </c>
      <c r="W138" s="60">
        <f>LEFT(AB138,3)</f>
        <v/>
      </c>
      <c r="X138" s="67" t="inlineStr">
        <is>
          <t>新開</t>
        </is>
      </c>
      <c r="Y138" s="67" t="n">
        <v>2</v>
      </c>
      <c r="Z138" s="67" t="n">
        <v>5133</v>
      </c>
      <c r="AA138" s="67" t="inlineStr">
        <is>
          <t>礁溪十六結</t>
        </is>
      </c>
      <c r="AB138" s="67" t="inlineStr">
        <is>
          <t>宜蘭縣礁溪鄉十六結路三城巷36號</t>
        </is>
      </c>
      <c r="AC138" s="63" t="n">
        <v>45174.76527777778</v>
      </c>
      <c r="AD138" s="63" t="n">
        <v>45194.45833333334</v>
      </c>
    </row>
    <row r="139" ht="15.6" customHeight="1" s="140">
      <c r="D139" s="60" t="n">
        <v>137</v>
      </c>
      <c r="E139" s="61" t="n">
        <v>4627</v>
      </c>
      <c r="F139" s="62" t="inlineStr">
        <is>
          <t>台中嘉明湖店</t>
        </is>
      </c>
      <c r="G139" s="62" t="inlineStr">
        <is>
          <t>台中市</t>
        </is>
      </c>
      <c r="H139" s="62" t="inlineStr">
        <is>
          <t>南屯區</t>
        </is>
      </c>
      <c r="I139" s="61" t="n">
        <v>2</v>
      </c>
      <c r="J139" s="80" t="n">
        <v>44627</v>
      </c>
      <c r="V139" s="60" t="n">
        <v>137</v>
      </c>
      <c r="W139" s="60">
        <f>LEFT(AB139,3)</f>
        <v/>
      </c>
      <c r="X139" s="67" t="inlineStr">
        <is>
          <t>新開</t>
        </is>
      </c>
      <c r="Y139" s="67" t="n">
        <v>2</v>
      </c>
      <c r="Z139" s="67" t="n">
        <v>5027</v>
      </c>
      <c r="AA139" s="67" t="inlineStr">
        <is>
          <t>安定人心店</t>
        </is>
      </c>
      <c r="AB139" s="67" t="inlineStr">
        <is>
          <t>台南市安定區海寮里4鄰海寮32-1號</t>
        </is>
      </c>
      <c r="AC139" s="63" t="n">
        <v>45169.69097222222</v>
      </c>
      <c r="AD139" s="63" t="n">
        <v>45194.625</v>
      </c>
    </row>
    <row r="140" ht="15.6" customHeight="1" s="140">
      <c r="D140" s="60" t="n">
        <v>138</v>
      </c>
      <c r="E140" s="61" t="n">
        <v>2731</v>
      </c>
      <c r="F140" s="62" t="inlineStr">
        <is>
          <t>台中中豐店</t>
        </is>
      </c>
      <c r="G140" s="62" t="inlineStr">
        <is>
          <t>台中市</t>
        </is>
      </c>
      <c r="H140" s="62" t="inlineStr">
        <is>
          <t>南屯區</t>
        </is>
      </c>
      <c r="I140" s="61" t="n">
        <v>2</v>
      </c>
      <c r="J140" s="80" t="n">
        <v>44627</v>
      </c>
      <c r="V140" s="60" t="n">
        <v>138</v>
      </c>
      <c r="W140" s="60">
        <f>LEFT(AB140,3)</f>
        <v/>
      </c>
      <c r="X140" s="67" t="inlineStr">
        <is>
          <t>新開</t>
        </is>
      </c>
      <c r="Y140" s="67" t="n">
        <v>2</v>
      </c>
      <c r="Z140" s="67" t="n">
        <v>5136</v>
      </c>
      <c r="AA140" s="67" t="inlineStr">
        <is>
          <t>溪州達人店</t>
        </is>
      </c>
      <c r="AB140" s="67" t="inlineStr">
        <is>
          <t>彰化縣溪州鄉坑厝村溪林路169號1樓</t>
        </is>
      </c>
      <c r="AC140" s="63" t="n">
        <v>45174.6</v>
      </c>
      <c r="AD140" s="63" t="n">
        <v>45194.625</v>
      </c>
    </row>
    <row r="141" ht="15.6" customHeight="1" s="140">
      <c r="D141" s="60" t="n">
        <v>139</v>
      </c>
      <c r="E141" s="61" t="n">
        <v>4382</v>
      </c>
      <c r="F141" s="62" t="inlineStr">
        <is>
          <t>台中城愛店</t>
        </is>
      </c>
      <c r="G141" s="62" t="inlineStr">
        <is>
          <t>台中市</t>
        </is>
      </c>
      <c r="H141" s="62" t="inlineStr">
        <is>
          <t>南屯區</t>
        </is>
      </c>
      <c r="I141" s="61" t="n">
        <v>2</v>
      </c>
      <c r="J141" s="80" t="n">
        <v>44627</v>
      </c>
      <c r="V141" s="60" t="n">
        <v>139</v>
      </c>
      <c r="W141" s="60">
        <f>LEFT(AB141,3)</f>
        <v/>
      </c>
      <c r="X141" s="67" t="inlineStr">
        <is>
          <t>新開</t>
        </is>
      </c>
      <c r="Y141" s="67" t="n">
        <v>2</v>
      </c>
      <c r="Z141" s="67" t="n">
        <v>5149</v>
      </c>
      <c r="AA141" s="67" t="inlineStr">
        <is>
          <t>左營軍艦店</t>
        </is>
      </c>
      <c r="AB141" s="67" t="inlineStr">
        <is>
          <t>高雄市左營區介壽路10號(觀海樓一樓右側)</t>
        </is>
      </c>
      <c r="AC141" s="63" t="n">
        <v>45184.74722222222</v>
      </c>
      <c r="AD141" s="63" t="n">
        <v>45196.625</v>
      </c>
    </row>
    <row r="142" ht="15.6" customHeight="1" s="140">
      <c r="D142" s="60" t="n">
        <v>140</v>
      </c>
      <c r="E142" s="61" t="n">
        <v>4450</v>
      </c>
      <c r="F142" s="62" t="inlineStr">
        <is>
          <t>台中豐富店</t>
        </is>
      </c>
      <c r="G142" s="62" t="inlineStr">
        <is>
          <t>台中市</t>
        </is>
      </c>
      <c r="H142" s="62" t="inlineStr">
        <is>
          <t>南屯區</t>
        </is>
      </c>
      <c r="I142" s="61" t="n">
        <v>2</v>
      </c>
      <c r="J142" s="80" t="n">
        <v>44627</v>
      </c>
      <c r="V142" s="60" t="n">
        <v>140</v>
      </c>
      <c r="W142" s="60">
        <f>LEFT(AB142,3)</f>
        <v/>
      </c>
      <c r="X142" s="67" t="inlineStr">
        <is>
          <t>新開</t>
        </is>
      </c>
      <c r="Y142" s="67" t="n">
        <v>2</v>
      </c>
      <c r="Z142" s="67" t="n">
        <v>5112</v>
      </c>
      <c r="AA142" s="67" t="inlineStr">
        <is>
          <t>大里六脈神劍</t>
        </is>
      </c>
      <c r="AB142" s="67" t="inlineStr">
        <is>
          <t>台中市大里區立中街73號1樓</t>
        </is>
      </c>
      <c r="AC142" s="63" t="n">
        <v>45188.44652777778</v>
      </c>
      <c r="AD142" s="63" t="n">
        <v>45202.625</v>
      </c>
    </row>
    <row r="143" ht="15.6" customHeight="1" s="140">
      <c r="D143" s="60" t="n">
        <v>141</v>
      </c>
      <c r="E143" s="61" t="inlineStr">
        <is>
          <t>U288</t>
        </is>
      </c>
      <c r="F143" s="62" t="inlineStr">
        <is>
          <t>高市漁港店</t>
        </is>
      </c>
      <c r="G143" s="62" t="inlineStr">
        <is>
          <t>高雄市</t>
        </is>
      </c>
      <c r="H143" s="62" t="inlineStr">
        <is>
          <t>前鎮區</t>
        </is>
      </c>
      <c r="I143" s="61" t="n">
        <v>2</v>
      </c>
      <c r="J143" s="80" t="n">
        <v>44627</v>
      </c>
      <c r="V143" s="60" t="n">
        <v>141</v>
      </c>
      <c r="W143" s="60">
        <f>LEFT(AB143,3)</f>
        <v/>
      </c>
      <c r="X143" s="67" t="inlineStr">
        <is>
          <t>新開</t>
        </is>
      </c>
      <c r="Y143" s="67" t="n">
        <v>2</v>
      </c>
      <c r="Z143" s="67" t="n">
        <v>5141</v>
      </c>
      <c r="AA143" s="67" t="inlineStr">
        <is>
          <t>竹塹港北店</t>
        </is>
      </c>
      <c r="AB143" s="67" t="inlineStr">
        <is>
          <t>新竹市北區延平路147、149號壹樓</t>
        </is>
      </c>
      <c r="AC143" s="63" t="n">
        <v>45189.49930555555</v>
      </c>
      <c r="AD143" s="63" t="n">
        <v>45211.45833333334</v>
      </c>
    </row>
    <row r="144" ht="15.6" customHeight="1" s="140">
      <c r="D144" s="60" t="n">
        <v>142</v>
      </c>
      <c r="E144" s="61" t="n">
        <v>2054</v>
      </c>
      <c r="F144" s="62" t="inlineStr">
        <is>
          <t>高市復興店</t>
        </is>
      </c>
      <c r="G144" s="62" t="inlineStr">
        <is>
          <t>高雄市</t>
        </is>
      </c>
      <c r="H144" s="62" t="inlineStr">
        <is>
          <t>前鎮區</t>
        </is>
      </c>
      <c r="I144" s="61" t="n">
        <v>2</v>
      </c>
      <c r="J144" s="80" t="n">
        <v>44627</v>
      </c>
      <c r="V144" s="60" t="n">
        <v>142</v>
      </c>
      <c r="W144" s="60">
        <f>LEFT(AB144,3)</f>
        <v/>
      </c>
      <c r="X144" s="67" t="inlineStr">
        <is>
          <t>新開</t>
        </is>
      </c>
      <c r="Y144" s="67" t="n">
        <v>2</v>
      </c>
      <c r="Z144" s="67" t="n">
        <v>5153</v>
      </c>
      <c r="AA144" s="67" t="inlineStr">
        <is>
          <t>霧峰夕月店</t>
        </is>
      </c>
      <c r="AB144" s="67" t="inlineStr">
        <is>
          <t>台中市霧峰區榮錦里吉峰東路630號1、2樓</t>
        </is>
      </c>
      <c r="AC144" s="63" t="n">
        <v>45191.2875</v>
      </c>
      <c r="AD144" s="63" t="n">
        <v>45211.625</v>
      </c>
    </row>
    <row r="145" ht="15.6" customHeight="1" s="140">
      <c r="D145" s="60" t="n">
        <v>143</v>
      </c>
      <c r="E145" s="61" t="n">
        <v>4324</v>
      </c>
      <c r="F145" s="62" t="inlineStr">
        <is>
          <t>高市展館店</t>
        </is>
      </c>
      <c r="G145" s="62" t="inlineStr">
        <is>
          <t>高雄市</t>
        </is>
      </c>
      <c r="H145" s="62" t="inlineStr">
        <is>
          <t>前鎮區</t>
        </is>
      </c>
      <c r="I145" s="61" t="n">
        <v>3</v>
      </c>
      <c r="J145" s="80" t="n">
        <v>44627</v>
      </c>
      <c r="V145" s="60" t="n">
        <v>143</v>
      </c>
      <c r="W145" s="60">
        <f>LEFT(AB145,3)</f>
        <v/>
      </c>
      <c r="X145" s="67" t="inlineStr">
        <is>
          <t>新開</t>
        </is>
      </c>
      <c r="Y145" s="67" t="n">
        <v>2</v>
      </c>
      <c r="Z145" s="67" t="n">
        <v>5116</v>
      </c>
      <c r="AA145" s="67" t="inlineStr">
        <is>
          <t>枋山加祿村</t>
        </is>
      </c>
      <c r="AB145" s="67" t="inlineStr">
        <is>
          <t>屏東縣枋山鄉加祿村加祿122-1.122-2號.122-3號</t>
        </is>
      </c>
      <c r="AC145" s="63" t="n">
        <v>45191.28194444445</v>
      </c>
      <c r="AD145" s="63" t="n">
        <v>45215.625</v>
      </c>
    </row>
    <row r="146" ht="15.6" customHeight="1" s="140">
      <c r="D146" s="60" t="n">
        <v>144</v>
      </c>
      <c r="E146" s="61" t="n">
        <v>4239</v>
      </c>
      <c r="F146" s="62" t="inlineStr">
        <is>
          <t>寶山寶鑫店</t>
        </is>
      </c>
      <c r="G146" s="62" t="inlineStr">
        <is>
          <t>新竹縣</t>
        </is>
      </c>
      <c r="H146" s="62" t="inlineStr">
        <is>
          <t>寶山鄉</t>
        </is>
      </c>
      <c r="I146" s="61" t="n">
        <v>2</v>
      </c>
      <c r="J146" s="80" t="n">
        <v>44627</v>
      </c>
      <c r="V146" s="60" t="n">
        <v>144</v>
      </c>
      <c r="W146" s="60">
        <f>LEFT(AB146,3)</f>
        <v/>
      </c>
      <c r="X146" s="67" t="inlineStr">
        <is>
          <t>新開</t>
        </is>
      </c>
      <c r="Y146" s="67" t="n">
        <v>2</v>
      </c>
      <c r="Z146" s="67" t="n">
        <v>5139</v>
      </c>
      <c r="AA146" s="67" t="inlineStr">
        <is>
          <t>大寮上寮店</t>
        </is>
      </c>
      <c r="AB146" s="67" t="inlineStr">
        <is>
          <t>高雄市大寮區上寮路154號</t>
        </is>
      </c>
      <c r="AC146" s="63" t="n">
        <v>45194.74583333333</v>
      </c>
      <c r="AD146" s="63" t="n">
        <v>45217.625</v>
      </c>
    </row>
    <row r="147" ht="15.6" customHeight="1" s="140">
      <c r="D147" s="60" t="n">
        <v>145</v>
      </c>
      <c r="E147" s="61" t="n">
        <v>2190</v>
      </c>
      <c r="F147" s="62" t="inlineStr">
        <is>
          <t>北市陽光店</t>
        </is>
      </c>
      <c r="G147" s="62" t="inlineStr">
        <is>
          <t>台北市</t>
        </is>
      </c>
      <c r="H147" s="62" t="inlineStr">
        <is>
          <t>內湖區</t>
        </is>
      </c>
      <c r="I147" s="61" t="n">
        <v>2</v>
      </c>
      <c r="J147" s="80" t="n">
        <v>44628</v>
      </c>
      <c r="V147" s="60" t="n">
        <v>145</v>
      </c>
      <c r="W147" s="60">
        <f>LEFT(AB147,3)</f>
        <v/>
      </c>
      <c r="X147" s="67" t="inlineStr">
        <is>
          <t>新開</t>
        </is>
      </c>
      <c r="Y147" s="67" t="n">
        <v>2</v>
      </c>
      <c r="Z147" s="67" t="n">
        <v>5105</v>
      </c>
      <c r="AA147" s="67" t="inlineStr">
        <is>
          <t>清水鎮北店</t>
        </is>
      </c>
      <c r="AB147" s="67" t="inlineStr">
        <is>
          <t>台中市清水區港都路230號</t>
        </is>
      </c>
      <c r="AC147" s="63" t="n">
        <v>45196.5875</v>
      </c>
      <c r="AD147" s="63" t="n">
        <v>45218.58333333334</v>
      </c>
    </row>
    <row r="148" ht="15.6" customHeight="1" s="140">
      <c r="D148" s="60" t="n">
        <v>146</v>
      </c>
      <c r="E148" s="61" t="n">
        <v>2233</v>
      </c>
      <c r="F148" s="62" t="inlineStr">
        <is>
          <t>北市湖森店</t>
        </is>
      </c>
      <c r="G148" s="62" t="inlineStr">
        <is>
          <t>台北市</t>
        </is>
      </c>
      <c r="H148" s="62" t="inlineStr">
        <is>
          <t>內湖區</t>
        </is>
      </c>
      <c r="I148" s="61" t="n">
        <v>2</v>
      </c>
      <c r="J148" s="80" t="n">
        <v>44628</v>
      </c>
      <c r="V148" s="60" t="n">
        <v>146</v>
      </c>
      <c r="W148" s="60">
        <f>LEFT(AB148,3)</f>
        <v/>
      </c>
      <c r="X148" s="67" t="inlineStr">
        <is>
          <t>新開</t>
        </is>
      </c>
      <c r="Y148" s="67" t="n">
        <v>2</v>
      </c>
      <c r="Z148" s="67" t="n">
        <v>5104</v>
      </c>
      <c r="AA148" s="67" t="inlineStr">
        <is>
          <t>頭城北宜店</t>
        </is>
      </c>
      <c r="AB148" s="67" t="inlineStr">
        <is>
          <t>宜蘭縣頭城鎮北宜路一段318號</t>
        </is>
      </c>
      <c r="AC148" s="63" t="n">
        <v>45210.42152777778</v>
      </c>
      <c r="AD148" s="63" t="n">
        <v>45223.45833333334</v>
      </c>
    </row>
    <row r="149" ht="15.6" customHeight="1" s="140">
      <c r="D149" s="60" t="n">
        <v>147</v>
      </c>
      <c r="E149" s="61" t="n">
        <v>3707</v>
      </c>
      <c r="F149" s="62" t="inlineStr">
        <is>
          <t>北市奇岩店</t>
        </is>
      </c>
      <c r="G149" s="62" t="inlineStr">
        <is>
          <t>台北市</t>
        </is>
      </c>
      <c r="H149" s="62" t="inlineStr">
        <is>
          <t>北投區</t>
        </is>
      </c>
      <c r="I149" s="61" t="n">
        <v>2</v>
      </c>
      <c r="J149" s="80" t="n">
        <v>44628</v>
      </c>
      <c r="V149" s="60" t="n">
        <v>147</v>
      </c>
      <c r="W149" s="60">
        <f>LEFT(AB149,3)</f>
        <v/>
      </c>
      <c r="X149" s="67" t="inlineStr">
        <is>
          <t>新開</t>
        </is>
      </c>
      <c r="Y149" s="67" t="n">
        <v>2</v>
      </c>
      <c r="Z149" s="67" t="n">
        <v>4944</v>
      </c>
      <c r="AA149" s="67" t="inlineStr">
        <is>
          <t>鹽埔振興店</t>
        </is>
      </c>
      <c r="AB149" s="67" t="inlineStr">
        <is>
          <t>屏東縣鹽埔鄉振興村中正路30號一樓</t>
        </is>
      </c>
      <c r="AC149" s="63" t="n">
        <v>45195.75138888889</v>
      </c>
      <c r="AD149" s="63" t="n">
        <v>45224.625</v>
      </c>
    </row>
    <row r="150" ht="15.6" customHeight="1" s="140">
      <c r="D150" s="60" t="n">
        <v>148</v>
      </c>
      <c r="E150" s="61" t="n">
        <v>4124</v>
      </c>
      <c r="F150" s="62" t="inlineStr">
        <is>
          <t>北市紗帽店</t>
        </is>
      </c>
      <c r="G150" s="62" t="inlineStr">
        <is>
          <t>台北市</t>
        </is>
      </c>
      <c r="H150" s="62" t="inlineStr">
        <is>
          <t>北投區</t>
        </is>
      </c>
      <c r="I150" s="61" t="n">
        <v>2</v>
      </c>
      <c r="J150" s="80" t="n">
        <v>44628</v>
      </c>
      <c r="V150" s="60" t="n">
        <v>148</v>
      </c>
      <c r="W150" s="60">
        <f>LEFT(AB150,3)</f>
        <v/>
      </c>
      <c r="X150" s="67" t="inlineStr">
        <is>
          <t>新開</t>
        </is>
      </c>
      <c r="Y150" s="67" t="n">
        <v>2</v>
      </c>
      <c r="Z150" s="67" t="n">
        <v>5154</v>
      </c>
      <c r="AA150" s="67" t="inlineStr">
        <is>
          <t>竹塹靜心湖</t>
        </is>
      </c>
      <c r="AB150" s="67" t="inlineStr">
        <is>
          <t>新竹市東區光復路一段525巷13號壹樓</t>
        </is>
      </c>
      <c r="AC150" s="63" t="n">
        <v>45194.67777777778</v>
      </c>
      <c r="AD150" s="63" t="n">
        <v>45225.45833333334</v>
      </c>
    </row>
    <row r="151" ht="15.6" customHeight="1" s="140">
      <c r="D151" s="60" t="n">
        <v>149</v>
      </c>
      <c r="E151" s="61" t="n">
        <v>3221</v>
      </c>
      <c r="F151" s="62" t="inlineStr">
        <is>
          <t>新竹竹鵬店</t>
        </is>
      </c>
      <c r="G151" s="62" t="inlineStr">
        <is>
          <t>新竹市</t>
        </is>
      </c>
      <c r="H151" s="62" t="inlineStr">
        <is>
          <t>北區</t>
        </is>
      </c>
      <c r="I151" s="61" t="n">
        <v>2</v>
      </c>
      <c r="J151" s="80" t="n">
        <v>44628</v>
      </c>
      <c r="V151" s="60" t="n">
        <v>149</v>
      </c>
      <c r="W151" s="60">
        <f>LEFT(AB151,3)</f>
        <v/>
      </c>
      <c r="X151" s="67" t="inlineStr">
        <is>
          <t>新開</t>
        </is>
      </c>
      <c r="Y151" s="67" t="n">
        <v>2</v>
      </c>
      <c r="Z151" s="67" t="n">
        <v>5156</v>
      </c>
      <c r="AA151" s="67" t="inlineStr">
        <is>
          <t>大溪文化店</t>
        </is>
      </c>
      <c r="AB151" s="67" t="inlineStr">
        <is>
          <t>桃園市大溪區文化路217之1號</t>
        </is>
      </c>
      <c r="AC151" s="63" t="n">
        <v>45203.72291666667</v>
      </c>
      <c r="AD151" s="63" t="n">
        <v>45225.45833333334</v>
      </c>
    </row>
    <row r="152" ht="15.6" customHeight="1" s="140">
      <c r="D152" s="60" t="n">
        <v>150</v>
      </c>
      <c r="E152" s="61" t="n">
        <v>4142</v>
      </c>
      <c r="F152" s="62" t="inlineStr">
        <is>
          <t>新竹金竹店</t>
        </is>
      </c>
      <c r="G152" s="62" t="inlineStr">
        <is>
          <t>新竹市</t>
        </is>
      </c>
      <c r="H152" s="62" t="inlineStr">
        <is>
          <t>北區</t>
        </is>
      </c>
      <c r="I152" s="61" t="n">
        <v>2</v>
      </c>
      <c r="J152" s="80" t="n">
        <v>44628</v>
      </c>
      <c r="V152" s="60" t="n">
        <v>150</v>
      </c>
      <c r="W152" s="60">
        <f>LEFT(AB152,3)</f>
        <v/>
      </c>
      <c r="X152" s="67" t="inlineStr">
        <is>
          <t>新開</t>
        </is>
      </c>
      <c r="Y152" s="67" t="n">
        <v>2</v>
      </c>
      <c r="Z152" s="67" t="n">
        <v>4918</v>
      </c>
      <c r="AA152" s="67" t="inlineStr">
        <is>
          <t>潮州光春店</t>
        </is>
      </c>
      <c r="AB152" s="67" t="inlineStr">
        <is>
          <t>屏東縣潮州鎮光春路208號</t>
        </is>
      </c>
      <c r="AC152" s="63" t="n">
        <v>45191.37291666667</v>
      </c>
      <c r="AD152" s="63" t="n">
        <v>45225.625</v>
      </c>
    </row>
    <row r="153" ht="15.6" customHeight="1" s="140">
      <c r="D153" s="60" t="n">
        <v>151</v>
      </c>
      <c r="E153" s="61" t="n">
        <v>4065</v>
      </c>
      <c r="F153" s="62" t="inlineStr">
        <is>
          <t>新竹羽成店</t>
        </is>
      </c>
      <c r="G153" s="62" t="inlineStr">
        <is>
          <t>新竹市</t>
        </is>
      </c>
      <c r="H153" s="62" t="inlineStr">
        <is>
          <t>北區</t>
        </is>
      </c>
      <c r="I153" s="61" t="n">
        <v>2</v>
      </c>
      <c r="J153" s="80" t="n">
        <v>44628</v>
      </c>
      <c r="V153" s="60" t="n">
        <v>150</v>
      </c>
      <c r="W153" s="60">
        <f>LEFT(AB153,3)</f>
        <v/>
      </c>
      <c r="X153" s="67" t="inlineStr">
        <is>
          <t>新開</t>
        </is>
      </c>
      <c r="Y153" s="67" t="n">
        <v>2</v>
      </c>
      <c r="Z153" s="67" t="n">
        <v>5117</v>
      </c>
      <c r="AA153" s="67" t="inlineStr">
        <is>
          <t>八德富城店</t>
        </is>
      </c>
      <c r="AB153" s="67" t="inlineStr">
        <is>
          <t>桃園市八德區富城街98號一樓及永興街一樓</t>
        </is>
      </c>
      <c r="AC153" s="63" t="n">
        <v>45223.63402777778</v>
      </c>
      <c r="AD153" s="63" t="n">
        <v>45246.45833333334</v>
      </c>
    </row>
    <row r="154" ht="15.6" customHeight="1" s="140">
      <c r="D154" s="60" t="n">
        <v>152</v>
      </c>
      <c r="E154" s="61" t="n">
        <v>4292</v>
      </c>
      <c r="F154" s="62" t="inlineStr">
        <is>
          <t>新竹花漾店</t>
        </is>
      </c>
      <c r="G154" s="62" t="inlineStr">
        <is>
          <t>新竹市</t>
        </is>
      </c>
      <c r="H154" s="62" t="inlineStr">
        <is>
          <t>北區</t>
        </is>
      </c>
      <c r="I154" s="61" t="n">
        <v>2</v>
      </c>
      <c r="J154" s="80" t="n">
        <v>44628</v>
      </c>
      <c r="V154" s="60" t="n">
        <v>150</v>
      </c>
      <c r="W154" s="60">
        <f>LEFT(AB154,3)</f>
        <v/>
      </c>
      <c r="X154" s="67" t="inlineStr">
        <is>
          <t>新開</t>
        </is>
      </c>
      <c r="Y154" s="67" t="n">
        <v>2</v>
      </c>
      <c r="Z154" s="67" t="n">
        <v>5127</v>
      </c>
      <c r="AA154" s="67" t="inlineStr">
        <is>
          <t>旗山香蕉遊</t>
        </is>
      </c>
      <c r="AB154" s="67" t="inlineStr">
        <is>
          <t>高雄市旗山區南洲里南洲街41之1號</t>
        </is>
      </c>
      <c r="AC154" s="63" t="n">
        <v>45217.61458333334</v>
      </c>
      <c r="AD154" s="63" t="n">
        <v>45246.625</v>
      </c>
    </row>
    <row r="155" ht="15.6" customHeight="1" s="140">
      <c r="D155" s="60" t="n">
        <v>153</v>
      </c>
      <c r="E155" s="61" t="n">
        <v>4399</v>
      </c>
      <c r="F155" s="62" t="inlineStr">
        <is>
          <t>台中愛萊店</t>
        </is>
      </c>
      <c r="G155" s="62" t="inlineStr">
        <is>
          <t>台中市</t>
        </is>
      </c>
      <c r="H155" s="62" t="inlineStr">
        <is>
          <t>西屯區</t>
        </is>
      </c>
      <c r="I155" s="61" t="n">
        <v>2</v>
      </c>
      <c r="J155" s="80" t="n">
        <v>44628</v>
      </c>
      <c r="V155" s="60" t="n">
        <v>150</v>
      </c>
      <c r="W155" s="60">
        <f>LEFT(AB155,3)</f>
        <v/>
      </c>
      <c r="X155" s="67" t="inlineStr">
        <is>
          <t>新開</t>
        </is>
      </c>
      <c r="Y155" s="67" t="n">
        <v>2</v>
      </c>
      <c r="Z155" s="67" t="n">
        <v>5142</v>
      </c>
      <c r="AA155" s="67" t="inlineStr">
        <is>
          <t>內埔新發店</t>
        </is>
      </c>
      <c r="AB155" s="67" t="inlineStr">
        <is>
          <t>屏東縣內埔鄉新發路19及21號</t>
        </is>
      </c>
      <c r="AC155" s="63" t="n">
        <v>45229.39305555556</v>
      </c>
      <c r="AD155" s="63" t="n">
        <v>45251.625</v>
      </c>
    </row>
    <row r="156" ht="15.6" customHeight="1" s="140">
      <c r="D156" s="60" t="n">
        <v>154</v>
      </c>
      <c r="E156" s="61" t="inlineStr">
        <is>
          <t>H835</t>
        </is>
      </c>
      <c r="F156" s="62" t="inlineStr">
        <is>
          <t>台中世貿店</t>
        </is>
      </c>
      <c r="G156" s="62" t="inlineStr">
        <is>
          <t>台中市</t>
        </is>
      </c>
      <c r="H156" s="62" t="inlineStr">
        <is>
          <t>西屯區</t>
        </is>
      </c>
      <c r="I156" s="61" t="n">
        <v>2</v>
      </c>
      <c r="J156" s="80" t="n">
        <v>44628</v>
      </c>
      <c r="V156" s="60" t="n">
        <v>150</v>
      </c>
      <c r="W156" s="60">
        <f>LEFT(AB156,3)</f>
        <v/>
      </c>
      <c r="X156" s="67" t="inlineStr">
        <is>
          <t>新開</t>
        </is>
      </c>
      <c r="Y156" s="67" t="n">
        <v>2</v>
      </c>
      <c r="Z156" s="67" t="n">
        <v>5162</v>
      </c>
      <c r="AA156" s="67" t="inlineStr">
        <is>
          <t>龜山茶專店</t>
        </is>
      </c>
      <c r="AB156" s="67" t="inlineStr">
        <is>
          <t>桃園市龜山區茶專路22號</t>
        </is>
      </c>
      <c r="AC156" s="63" t="n">
        <v>45236.3875</v>
      </c>
      <c r="AD156" s="63" t="n">
        <v>45253.45833333334</v>
      </c>
    </row>
    <row r="157" ht="15.6" customHeight="1" s="140">
      <c r="D157" s="60" t="n">
        <v>155</v>
      </c>
      <c r="E157" s="61" t="inlineStr">
        <is>
          <t>H869</t>
        </is>
      </c>
      <c r="F157" s="62" t="inlineStr">
        <is>
          <t>台中大恩店</t>
        </is>
      </c>
      <c r="G157" s="62" t="inlineStr">
        <is>
          <t>台中市</t>
        </is>
      </c>
      <c r="H157" s="62" t="inlineStr">
        <is>
          <t>西屯區</t>
        </is>
      </c>
      <c r="I157" s="61" t="n">
        <v>2</v>
      </c>
      <c r="J157" s="80" t="n">
        <v>44628</v>
      </c>
      <c r="V157" s="60" t="n">
        <v>150</v>
      </c>
      <c r="W157" s="60">
        <f>LEFT(AB157,3)</f>
        <v/>
      </c>
      <c r="X157" s="67" t="inlineStr">
        <is>
          <t>新開</t>
        </is>
      </c>
      <c r="Y157" s="67" t="n">
        <v>2</v>
      </c>
      <c r="Z157" s="67" t="n">
        <v>5157</v>
      </c>
      <c r="AA157" s="67" t="inlineStr">
        <is>
          <t>林園溪州店</t>
        </is>
      </c>
      <c r="AB157" s="67" t="inlineStr">
        <is>
          <t>高雄市林園區溪州一路51號</t>
        </is>
      </c>
      <c r="AC157" s="63" t="n">
        <v>45231.68819444445</v>
      </c>
      <c r="AD157" s="63" t="n">
        <v>45257.625</v>
      </c>
    </row>
    <row r="158" ht="15.6" customHeight="1" s="140">
      <c r="D158" s="60" t="n">
        <v>156</v>
      </c>
      <c r="E158" s="61" t="n">
        <v>2068</v>
      </c>
      <c r="F158" s="62" t="inlineStr">
        <is>
          <t>台中黎明店</t>
        </is>
      </c>
      <c r="G158" s="62" t="inlineStr">
        <is>
          <t>台中市</t>
        </is>
      </c>
      <c r="H158" s="62" t="inlineStr">
        <is>
          <t>南屯區</t>
        </is>
      </c>
      <c r="I158" s="61" t="n">
        <v>2</v>
      </c>
      <c r="J158" s="80" t="n">
        <v>44628</v>
      </c>
      <c r="V158" s="60" t="n">
        <v>150</v>
      </c>
      <c r="W158" s="60">
        <f>LEFT(AB158,3)</f>
        <v/>
      </c>
      <c r="X158" s="67" t="inlineStr">
        <is>
          <t>新開</t>
        </is>
      </c>
      <c r="Y158" s="67" t="n">
        <v>2</v>
      </c>
      <c r="Z158" s="67" t="n">
        <v>5148</v>
      </c>
      <c r="AA158" s="67" t="inlineStr">
        <is>
          <t>東勢水梨店</t>
        </is>
      </c>
      <c r="AB158" s="67" t="inlineStr">
        <is>
          <t>台中市東勢區東坑路611號壹樓</t>
        </is>
      </c>
      <c r="AC158" s="63" t="n">
        <v>45236.44236111111</v>
      </c>
      <c r="AD158" s="63" t="n">
        <v>45258.625</v>
      </c>
    </row>
    <row r="159" ht="15.6" customHeight="1" s="140">
      <c r="D159" s="60" t="n">
        <v>157</v>
      </c>
      <c r="E159" s="61" t="n">
        <v>2136</v>
      </c>
      <c r="F159" s="62" t="inlineStr">
        <is>
          <t>高市鎮榮店</t>
        </is>
      </c>
      <c r="G159" s="62" t="inlineStr">
        <is>
          <t>高雄市</t>
        </is>
      </c>
      <c r="H159" s="62" t="inlineStr">
        <is>
          <t>前鎮區</t>
        </is>
      </c>
      <c r="I159" s="61" t="n">
        <v>2</v>
      </c>
      <c r="J159" s="80" t="n">
        <v>44628</v>
      </c>
    </row>
    <row r="160" ht="15.6" customHeight="1" s="140">
      <c r="D160" s="60" t="n">
        <v>158</v>
      </c>
      <c r="E160" s="61" t="n">
        <v>3435</v>
      </c>
      <c r="F160" s="62" t="inlineStr">
        <is>
          <t>高市瑞福店</t>
        </is>
      </c>
      <c r="G160" s="62" t="inlineStr">
        <is>
          <t>高雄市</t>
        </is>
      </c>
      <c r="H160" s="62" t="inlineStr">
        <is>
          <t>前鎮區</t>
        </is>
      </c>
      <c r="I160" s="61" t="n">
        <v>2</v>
      </c>
      <c r="J160" s="80" t="n">
        <v>44628</v>
      </c>
    </row>
    <row r="161" ht="15.6" customHeight="1" s="140">
      <c r="D161" s="60" t="n">
        <v>159</v>
      </c>
      <c r="E161" s="61" t="n">
        <v>4022</v>
      </c>
      <c r="F161" s="62" t="inlineStr">
        <is>
          <t>高市鎮港店</t>
        </is>
      </c>
      <c r="G161" s="62" t="inlineStr">
        <is>
          <t>高雄市</t>
        </is>
      </c>
      <c r="H161" s="62" t="inlineStr">
        <is>
          <t>前鎮區</t>
        </is>
      </c>
      <c r="I161" s="61" t="n">
        <v>2</v>
      </c>
      <c r="J161" s="80" t="n">
        <v>44628</v>
      </c>
    </row>
    <row r="162" ht="15.6" customHeight="1" s="140">
      <c r="D162" s="60" t="n">
        <v>160</v>
      </c>
      <c r="E162" s="61" t="n">
        <v>3976</v>
      </c>
      <c r="F162" s="62" t="inlineStr">
        <is>
          <t>高市福鑽店</t>
        </is>
      </c>
      <c r="G162" s="62" t="inlineStr">
        <is>
          <t>高雄市</t>
        </is>
      </c>
      <c r="H162" s="62" t="inlineStr">
        <is>
          <t>前鎮區</t>
        </is>
      </c>
      <c r="I162" s="61" t="n">
        <v>2</v>
      </c>
      <c r="J162" s="80" t="n">
        <v>44628</v>
      </c>
    </row>
    <row r="163" ht="15.6" customHeight="1" s="140">
      <c r="D163" s="60" t="n">
        <v>161</v>
      </c>
      <c r="E163" s="61" t="n">
        <v>2228</v>
      </c>
      <c r="F163" s="62" t="inlineStr">
        <is>
          <t>北市湖光店</t>
        </is>
      </c>
      <c r="G163" s="62" t="inlineStr">
        <is>
          <t>台北市</t>
        </is>
      </c>
      <c r="H163" s="62" t="inlineStr">
        <is>
          <t>內湖區</t>
        </is>
      </c>
      <c r="I163" s="61" t="n">
        <v>2</v>
      </c>
      <c r="J163" s="80" t="n">
        <v>44629</v>
      </c>
    </row>
    <row r="164" ht="15.6" customHeight="1" s="140">
      <c r="D164" s="60" t="n">
        <v>162</v>
      </c>
      <c r="E164" s="61" t="inlineStr">
        <is>
          <t>A318</t>
        </is>
      </c>
      <c r="F164" s="62" t="inlineStr">
        <is>
          <t>北市民東店</t>
        </is>
      </c>
      <c r="G164" s="62" t="inlineStr">
        <is>
          <t>台北市</t>
        </is>
      </c>
      <c r="H164" s="62" t="inlineStr">
        <is>
          <t>內湖區</t>
        </is>
      </c>
      <c r="I164" s="61" t="n">
        <v>2</v>
      </c>
      <c r="J164" s="80" t="n">
        <v>44629</v>
      </c>
    </row>
    <row r="165" ht="15.6" customHeight="1" s="140">
      <c r="D165" s="60" t="n">
        <v>163</v>
      </c>
      <c r="E165" s="61" t="n">
        <v>3206</v>
      </c>
      <c r="F165" s="62" t="inlineStr">
        <is>
          <t>北市湖潤店</t>
        </is>
      </c>
      <c r="G165" s="62" t="inlineStr">
        <is>
          <t>台北市</t>
        </is>
      </c>
      <c r="H165" s="62" t="inlineStr">
        <is>
          <t>內湖區</t>
        </is>
      </c>
      <c r="I165" s="61" t="n">
        <v>2</v>
      </c>
      <c r="J165" s="80" t="n">
        <v>44629</v>
      </c>
    </row>
    <row r="166" ht="15.6" customHeight="1" s="140">
      <c r="D166" s="60" t="n">
        <v>164</v>
      </c>
      <c r="E166" s="61" t="n">
        <v>3969</v>
      </c>
      <c r="F166" s="62" t="inlineStr">
        <is>
          <t>北市北清店</t>
        </is>
      </c>
      <c r="G166" s="62" t="inlineStr">
        <is>
          <t>台北市</t>
        </is>
      </c>
      <c r="H166" s="62" t="inlineStr">
        <is>
          <t>北投區</t>
        </is>
      </c>
      <c r="I166" s="61" t="n">
        <v>2</v>
      </c>
      <c r="J166" s="80" t="n">
        <v>44629</v>
      </c>
    </row>
    <row r="167" ht="15.6" customHeight="1" s="140">
      <c r="D167" s="60" t="n">
        <v>165</v>
      </c>
      <c r="E167" s="61" t="n">
        <v>4498</v>
      </c>
      <c r="F167" s="62" t="inlineStr">
        <is>
          <t>北投希望店</t>
        </is>
      </c>
      <c r="G167" s="62" t="inlineStr">
        <is>
          <t>台北市</t>
        </is>
      </c>
      <c r="H167" s="62" t="inlineStr">
        <is>
          <t>北投區</t>
        </is>
      </c>
      <c r="I167" s="61" t="n">
        <v>2</v>
      </c>
      <c r="J167" s="80" t="n">
        <v>44629</v>
      </c>
    </row>
    <row r="168" ht="15.6" customHeight="1" s="140">
      <c r="D168" s="60" t="n">
        <v>166</v>
      </c>
      <c r="E168" s="61" t="n">
        <v>4956</v>
      </c>
      <c r="F168" s="62" t="inlineStr">
        <is>
          <t>北投立農店</t>
        </is>
      </c>
      <c r="G168" s="62" t="inlineStr">
        <is>
          <t>台北市</t>
        </is>
      </c>
      <c r="H168" s="62" t="inlineStr">
        <is>
          <t>北投區</t>
        </is>
      </c>
      <c r="I168" s="61" t="n">
        <v>2</v>
      </c>
      <c r="J168" s="80" t="n">
        <v>44629</v>
      </c>
    </row>
    <row r="169" ht="15.6" customHeight="1" s="140">
      <c r="D169" s="60" t="n">
        <v>167</v>
      </c>
      <c r="E169" s="61" t="n">
        <v>4313</v>
      </c>
      <c r="F169" s="62" t="inlineStr">
        <is>
          <t>北市地熱谷店</t>
        </is>
      </c>
      <c r="G169" s="62" t="inlineStr">
        <is>
          <t>台北市</t>
        </is>
      </c>
      <c r="H169" s="62" t="inlineStr">
        <is>
          <t>北投區</t>
        </is>
      </c>
      <c r="I169" s="61" t="n">
        <v>2</v>
      </c>
      <c r="J169" s="80" t="n">
        <v>44629</v>
      </c>
    </row>
    <row r="170" ht="15.6" customHeight="1" s="140">
      <c r="D170" s="60" t="n">
        <v>168</v>
      </c>
      <c r="E170" s="61" t="n">
        <v>2261</v>
      </c>
      <c r="F170" s="62" t="inlineStr">
        <is>
          <t>新竹竹塹店</t>
        </is>
      </c>
      <c r="G170" s="62" t="inlineStr">
        <is>
          <t>新竹市</t>
        </is>
      </c>
      <c r="H170" s="62" t="inlineStr">
        <is>
          <t>北區</t>
        </is>
      </c>
      <c r="I170" s="61" t="n">
        <v>2</v>
      </c>
      <c r="J170" s="80" t="n">
        <v>44629</v>
      </c>
    </row>
    <row r="171" ht="15.6" customHeight="1" s="140">
      <c r="D171" s="60" t="n">
        <v>169</v>
      </c>
      <c r="E171" s="61" t="n">
        <v>2972</v>
      </c>
      <c r="F171" s="62" t="inlineStr">
        <is>
          <t>新竹竹勇店</t>
        </is>
      </c>
      <c r="G171" s="62" t="inlineStr">
        <is>
          <t>新竹市</t>
        </is>
      </c>
      <c r="H171" s="62" t="inlineStr">
        <is>
          <t>北區</t>
        </is>
      </c>
      <c r="I171" s="61" t="n">
        <v>2</v>
      </c>
      <c r="J171" s="80" t="n">
        <v>44629</v>
      </c>
    </row>
    <row r="172" ht="15.6" customHeight="1" s="140">
      <c r="D172" s="60" t="n">
        <v>170</v>
      </c>
      <c r="E172" s="61" t="n">
        <v>3218</v>
      </c>
      <c r="F172" s="62" t="inlineStr">
        <is>
          <t>新竹竹湳店</t>
        </is>
      </c>
      <c r="G172" s="62" t="inlineStr">
        <is>
          <t>新竹市</t>
        </is>
      </c>
      <c r="H172" s="62" t="inlineStr">
        <is>
          <t>北區</t>
        </is>
      </c>
      <c r="I172" s="61" t="n">
        <v>2</v>
      </c>
      <c r="J172" s="80" t="n">
        <v>44629</v>
      </c>
    </row>
    <row r="173" ht="15.6" customHeight="1" s="140">
      <c r="D173" s="60" t="n">
        <v>171</v>
      </c>
      <c r="E173" s="61" t="n">
        <v>2787</v>
      </c>
      <c r="F173" s="62" t="inlineStr">
        <is>
          <t>新竹竹遠店</t>
        </is>
      </c>
      <c r="G173" s="62" t="inlineStr">
        <is>
          <t>新竹市</t>
        </is>
      </c>
      <c r="H173" s="62" t="inlineStr">
        <is>
          <t>北區</t>
        </is>
      </c>
      <c r="I173" s="61" t="n">
        <v>2</v>
      </c>
      <c r="J173" s="80" t="n">
        <v>44629</v>
      </c>
    </row>
    <row r="174" ht="15.6" customHeight="1" s="140">
      <c r="D174" s="60" t="n">
        <v>172</v>
      </c>
      <c r="E174" s="61" t="n">
        <v>2637</v>
      </c>
      <c r="F174" s="62" t="inlineStr">
        <is>
          <t>台中中集店</t>
        </is>
      </c>
      <c r="G174" s="62" t="inlineStr">
        <is>
          <t>台中市</t>
        </is>
      </c>
      <c r="H174" s="62" t="inlineStr">
        <is>
          <t>西屯區</t>
        </is>
      </c>
      <c r="I174" s="61" t="n">
        <v>2</v>
      </c>
      <c r="J174" s="80" t="n">
        <v>44629</v>
      </c>
    </row>
    <row r="175" ht="15.6" customHeight="1" s="140">
      <c r="D175" s="60" t="n">
        <v>173</v>
      </c>
      <c r="E175" s="61" t="n">
        <v>2767</v>
      </c>
      <c r="F175" s="62" t="inlineStr">
        <is>
          <t>台中中都店</t>
        </is>
      </c>
      <c r="G175" s="62" t="inlineStr">
        <is>
          <t>台中市</t>
        </is>
      </c>
      <c r="H175" s="62" t="inlineStr">
        <is>
          <t>西屯區</t>
        </is>
      </c>
      <c r="I175" s="61" t="n">
        <v>2</v>
      </c>
      <c r="J175" s="80" t="n">
        <v>44629</v>
      </c>
    </row>
    <row r="176" ht="15.6" customHeight="1" s="140">
      <c r="D176" s="60" t="n">
        <v>174</v>
      </c>
      <c r="E176" s="61" t="n">
        <v>3702</v>
      </c>
      <c r="F176" s="62" t="inlineStr">
        <is>
          <t>台中中宏店</t>
        </is>
      </c>
      <c r="G176" s="62" t="inlineStr">
        <is>
          <t>台中市</t>
        </is>
      </c>
      <c r="H176" s="62" t="inlineStr">
        <is>
          <t>西屯區</t>
        </is>
      </c>
      <c r="I176" s="61" t="n">
        <v>2</v>
      </c>
      <c r="J176" s="80" t="n">
        <v>44629</v>
      </c>
    </row>
    <row r="177" ht="15.6" customHeight="1" s="140">
      <c r="D177" s="60" t="n">
        <v>175</v>
      </c>
      <c r="E177" s="61" t="n">
        <v>4247</v>
      </c>
      <c r="F177" s="62" t="inlineStr">
        <is>
          <t>台中永讚店</t>
        </is>
      </c>
      <c r="G177" s="62" t="inlineStr">
        <is>
          <t>台中市</t>
        </is>
      </c>
      <c r="H177" s="62" t="inlineStr">
        <is>
          <t>西屯區</t>
        </is>
      </c>
      <c r="I177" s="61" t="n">
        <v>2</v>
      </c>
      <c r="J177" s="80" t="n">
        <v>44629</v>
      </c>
    </row>
    <row r="178" ht="15.6" customHeight="1" s="140">
      <c r="D178" s="60" t="n">
        <v>176</v>
      </c>
      <c r="E178" s="61" t="n">
        <v>4792</v>
      </c>
      <c r="F178" s="62" t="inlineStr">
        <is>
          <t>前金新田店</t>
        </is>
      </c>
      <c r="G178" s="62" t="inlineStr">
        <is>
          <t>高雄市</t>
        </is>
      </c>
      <c r="H178" s="62" t="inlineStr">
        <is>
          <t>前金區</t>
        </is>
      </c>
      <c r="I178" s="61" t="n">
        <v>2</v>
      </c>
      <c r="J178" s="80" t="n">
        <v>44629</v>
      </c>
    </row>
    <row r="179" ht="15.6" customHeight="1" s="140">
      <c r="D179" s="60" t="n">
        <v>177</v>
      </c>
      <c r="E179" s="61" t="inlineStr">
        <is>
          <t>U295</t>
        </is>
      </c>
      <c r="F179" s="62" t="inlineStr">
        <is>
          <t>高市大同店</t>
        </is>
      </c>
      <c r="G179" s="62" t="inlineStr">
        <is>
          <t>高雄市</t>
        </is>
      </c>
      <c r="H179" s="62" t="inlineStr">
        <is>
          <t>前金區</t>
        </is>
      </c>
      <c r="I179" s="61" t="n">
        <v>2</v>
      </c>
      <c r="J179" s="80" t="n">
        <v>44629</v>
      </c>
    </row>
    <row r="180" ht="15.6" customHeight="1" s="140">
      <c r="D180" s="60" t="n">
        <v>178</v>
      </c>
      <c r="E180" s="61" t="n">
        <v>2955</v>
      </c>
      <c r="F180" s="62" t="inlineStr">
        <is>
          <t>南投投家店</t>
        </is>
      </c>
      <c r="G180" s="62" t="inlineStr">
        <is>
          <t>南投縣</t>
        </is>
      </c>
      <c r="H180" s="62" t="inlineStr">
        <is>
          <t>草屯鎮</t>
        </is>
      </c>
      <c r="I180" s="61" t="n">
        <v>2</v>
      </c>
      <c r="J180" s="80" t="n">
        <v>44629</v>
      </c>
    </row>
    <row r="181" ht="15.6" customHeight="1" s="140">
      <c r="D181" s="60" t="n">
        <v>179</v>
      </c>
      <c r="E181" s="61" t="n">
        <v>3735</v>
      </c>
      <c r="F181" s="62" t="inlineStr">
        <is>
          <t>北市宏普店</t>
        </is>
      </c>
      <c r="G181" s="62" t="inlineStr">
        <is>
          <t>台北市</t>
        </is>
      </c>
      <c r="H181" s="62" t="inlineStr">
        <is>
          <t>內湖區</t>
        </is>
      </c>
      <c r="I181" s="61" t="n">
        <v>2</v>
      </c>
      <c r="J181" s="80" t="n">
        <v>44630</v>
      </c>
    </row>
    <row r="182" ht="15.6" customHeight="1" s="140">
      <c r="D182" s="60" t="n">
        <v>180</v>
      </c>
      <c r="E182" s="61" t="n">
        <v>3836</v>
      </c>
      <c r="F182" s="62" t="inlineStr">
        <is>
          <t>北市湖玉店</t>
        </is>
      </c>
      <c r="G182" s="62" t="inlineStr">
        <is>
          <t>台北市</t>
        </is>
      </c>
      <c r="H182" s="62" t="inlineStr">
        <is>
          <t>內湖區</t>
        </is>
      </c>
      <c r="I182" s="61" t="n">
        <v>2</v>
      </c>
      <c r="J182" s="80" t="n">
        <v>44630</v>
      </c>
    </row>
    <row r="183" ht="15.6" customHeight="1" s="140">
      <c r="D183" s="60" t="n">
        <v>181</v>
      </c>
      <c r="E183" s="61" t="n">
        <v>4160</v>
      </c>
      <c r="F183" s="62" t="inlineStr">
        <is>
          <t>北市湖元店</t>
        </is>
      </c>
      <c r="G183" s="62" t="inlineStr">
        <is>
          <t>台北市</t>
        </is>
      </c>
      <c r="H183" s="62" t="inlineStr">
        <is>
          <t>內湖區</t>
        </is>
      </c>
      <c r="I183" s="61" t="n">
        <v>2</v>
      </c>
      <c r="J183" s="80" t="n">
        <v>44630</v>
      </c>
    </row>
    <row r="184" ht="15.6" customHeight="1" s="140">
      <c r="D184" s="60" t="n">
        <v>182</v>
      </c>
      <c r="E184" s="61" t="n">
        <v>3118</v>
      </c>
      <c r="F184" s="62" t="inlineStr">
        <is>
          <t>北市北功店</t>
        </is>
      </c>
      <c r="G184" s="62" t="inlineStr">
        <is>
          <t>台北市</t>
        </is>
      </c>
      <c r="H184" s="62" t="inlineStr">
        <is>
          <t>北投區</t>
        </is>
      </c>
      <c r="I184" s="61" t="n">
        <v>2</v>
      </c>
      <c r="J184" s="80" t="n">
        <v>44630</v>
      </c>
    </row>
    <row r="185" ht="15.6" customHeight="1" s="140">
      <c r="D185" s="60" t="n">
        <v>183</v>
      </c>
      <c r="E185" s="61" t="n">
        <v>2528</v>
      </c>
      <c r="F185" s="62" t="inlineStr">
        <is>
          <t>北市北天店</t>
        </is>
      </c>
      <c r="G185" s="62" t="inlineStr">
        <is>
          <t>台北市</t>
        </is>
      </c>
      <c r="H185" s="62" t="inlineStr">
        <is>
          <t>北投區</t>
        </is>
      </c>
      <c r="I185" s="61" t="n">
        <v>2</v>
      </c>
      <c r="J185" s="80" t="n">
        <v>44630</v>
      </c>
    </row>
    <row r="186" ht="15.6" customHeight="1" s="140">
      <c r="D186" s="60" t="n">
        <v>184</v>
      </c>
      <c r="E186" s="61" t="n">
        <v>2673</v>
      </c>
      <c r="F186" s="62" t="inlineStr">
        <is>
          <t>北市北崗店</t>
        </is>
      </c>
      <c r="G186" s="62" t="inlineStr">
        <is>
          <t>台北市</t>
        </is>
      </c>
      <c r="H186" s="62" t="inlineStr">
        <is>
          <t>北投區</t>
        </is>
      </c>
      <c r="I186" s="61" t="n">
        <v>2</v>
      </c>
      <c r="J186" s="80" t="n">
        <v>44630</v>
      </c>
    </row>
    <row r="187" ht="15.6" customHeight="1" s="140">
      <c r="D187" s="60" t="n">
        <v>185</v>
      </c>
      <c r="E187" s="61" t="n">
        <v>4824</v>
      </c>
      <c r="F187" s="62" t="inlineStr">
        <is>
          <t>新竹浸水店</t>
        </is>
      </c>
      <c r="G187" s="62" t="inlineStr">
        <is>
          <t>新竹市</t>
        </is>
      </c>
      <c r="H187" s="62" t="inlineStr">
        <is>
          <t>香山區</t>
        </is>
      </c>
      <c r="I187" s="61" t="n">
        <v>2</v>
      </c>
      <c r="J187" s="80" t="n">
        <v>44630</v>
      </c>
    </row>
    <row r="188" ht="15.6" customHeight="1" s="140">
      <c r="D188" s="60" t="n">
        <v>186</v>
      </c>
      <c r="E188" s="61" t="inlineStr">
        <is>
          <t>F617</t>
        </is>
      </c>
      <c r="F188" s="62" t="inlineStr">
        <is>
          <t>新竹香北店</t>
        </is>
      </c>
      <c r="G188" s="62" t="inlineStr">
        <is>
          <t>新竹市</t>
        </is>
      </c>
      <c r="H188" s="62" t="inlineStr">
        <is>
          <t>香山區</t>
        </is>
      </c>
      <c r="I188" s="61" t="n">
        <v>2</v>
      </c>
      <c r="J188" s="80" t="n">
        <v>44630</v>
      </c>
    </row>
    <row r="189" ht="15.6" customHeight="1" s="140">
      <c r="D189" s="60" t="n">
        <v>187</v>
      </c>
      <c r="E189" s="61" t="n">
        <v>2025</v>
      </c>
      <c r="F189" s="62" t="inlineStr">
        <is>
          <t>新竹林森店</t>
        </is>
      </c>
      <c r="G189" s="62" t="inlineStr">
        <is>
          <t>新竹市</t>
        </is>
      </c>
      <c r="H189" s="62" t="inlineStr">
        <is>
          <t>北區</t>
        </is>
      </c>
      <c r="I189" s="61" t="n">
        <v>2</v>
      </c>
      <c r="J189" s="80" t="n">
        <v>44630</v>
      </c>
    </row>
    <row r="190" ht="15.6" customHeight="1" s="140">
      <c r="D190" s="60" t="n">
        <v>188</v>
      </c>
      <c r="E190" s="61" t="n">
        <v>2242</v>
      </c>
      <c r="F190" s="62" t="inlineStr">
        <is>
          <t>新竹境福店</t>
        </is>
      </c>
      <c r="G190" s="62" t="inlineStr">
        <is>
          <t>新竹市</t>
        </is>
      </c>
      <c r="H190" s="62" t="inlineStr">
        <is>
          <t>北區</t>
        </is>
      </c>
      <c r="I190" s="61" t="n">
        <v>2</v>
      </c>
      <c r="J190" s="80" t="n">
        <v>44630</v>
      </c>
    </row>
    <row r="191" ht="15.6" customHeight="1" s="140">
      <c r="D191" s="60" t="n">
        <v>189</v>
      </c>
      <c r="E191" s="61" t="n">
        <v>2064</v>
      </c>
      <c r="F191" s="62" t="inlineStr">
        <is>
          <t>台中逢甲店</t>
        </is>
      </c>
      <c r="G191" s="62" t="inlineStr">
        <is>
          <t>台中市</t>
        </is>
      </c>
      <c r="H191" s="62" t="inlineStr">
        <is>
          <t>西屯區</t>
        </is>
      </c>
      <c r="I191" s="61" t="n">
        <v>3</v>
      </c>
      <c r="J191" s="80" t="n">
        <v>44630</v>
      </c>
    </row>
    <row r="192" ht="15.6" customHeight="1" s="140">
      <c r="D192" s="60" t="n">
        <v>190</v>
      </c>
      <c r="E192" s="61" t="n">
        <v>2594</v>
      </c>
      <c r="F192" s="62" t="inlineStr">
        <is>
          <t>台中中河店</t>
        </is>
      </c>
      <c r="G192" s="62" t="inlineStr">
        <is>
          <t>台中市</t>
        </is>
      </c>
      <c r="H192" s="62" t="inlineStr">
        <is>
          <t>西屯區</t>
        </is>
      </c>
      <c r="I192" s="61" t="n">
        <v>2</v>
      </c>
      <c r="J192" s="80" t="n">
        <v>44630</v>
      </c>
    </row>
    <row r="193" ht="15.6" customHeight="1" s="140">
      <c r="D193" s="60" t="n">
        <v>191</v>
      </c>
      <c r="E193" s="61" t="n">
        <v>3277</v>
      </c>
      <c r="F193" s="62" t="inlineStr">
        <is>
          <t>高市雅福店</t>
        </is>
      </c>
      <c r="G193" s="62" t="inlineStr">
        <is>
          <t>高雄市</t>
        </is>
      </c>
      <c r="H193" s="62" t="inlineStr">
        <is>
          <t>苓雅區</t>
        </is>
      </c>
      <c r="I193" s="61" t="n">
        <v>2</v>
      </c>
      <c r="J193" s="80" t="n">
        <v>44630</v>
      </c>
    </row>
    <row r="194" ht="15.6" customHeight="1" s="140">
      <c r="D194" s="60" t="n">
        <v>192</v>
      </c>
      <c r="E194" s="61" t="n">
        <v>3495</v>
      </c>
      <c r="F194" s="62" t="inlineStr">
        <is>
          <t>高市武慶店</t>
        </is>
      </c>
      <c r="G194" s="62" t="inlineStr">
        <is>
          <t>高雄市</t>
        </is>
      </c>
      <c r="H194" s="62" t="inlineStr">
        <is>
          <t>苓雅區</t>
        </is>
      </c>
      <c r="I194" s="61" t="n">
        <v>2</v>
      </c>
      <c r="J194" s="80" t="n">
        <v>44630</v>
      </c>
    </row>
    <row r="195" ht="15.6" customHeight="1" s="140">
      <c r="D195" s="60" t="n">
        <v>193</v>
      </c>
      <c r="E195" s="61" t="inlineStr">
        <is>
          <t>A311</t>
        </is>
      </c>
      <c r="F195" s="62" t="inlineStr">
        <is>
          <t>北市康樂二店</t>
        </is>
      </c>
      <c r="G195" s="62" t="inlineStr">
        <is>
          <t>台北市</t>
        </is>
      </c>
      <c r="H195" s="62" t="inlineStr">
        <is>
          <t>內湖區</t>
        </is>
      </c>
      <c r="I195" s="61" t="n">
        <v>2</v>
      </c>
      <c r="J195" s="80" t="n">
        <v>44631</v>
      </c>
    </row>
    <row r="196" ht="15.6" customHeight="1" s="140">
      <c r="D196" s="60" t="n">
        <v>194</v>
      </c>
      <c r="E196" s="61" t="n">
        <v>4592</v>
      </c>
      <c r="F196" s="62" t="inlineStr">
        <is>
          <t>內湖紫陽店</t>
        </is>
      </c>
      <c r="G196" s="62" t="inlineStr">
        <is>
          <t>台北市</t>
        </is>
      </c>
      <c r="H196" s="62" t="inlineStr">
        <is>
          <t>內湖區</t>
        </is>
      </c>
      <c r="I196" s="61" t="n">
        <v>2</v>
      </c>
      <c r="J196" s="80" t="n">
        <v>44631</v>
      </c>
    </row>
    <row r="197" ht="15.6" customHeight="1" s="140">
      <c r="D197" s="60" t="n">
        <v>195</v>
      </c>
      <c r="E197" s="61" t="n">
        <v>4951</v>
      </c>
      <c r="F197" s="62" t="inlineStr">
        <is>
          <t>北市西湖店</t>
        </is>
      </c>
      <c r="G197" s="62" t="inlineStr">
        <is>
          <t>台北市</t>
        </is>
      </c>
      <c r="H197" s="62" t="inlineStr">
        <is>
          <t>內湖區</t>
        </is>
      </c>
      <c r="I197" s="61" t="n">
        <v>2</v>
      </c>
      <c r="J197" s="80" t="n">
        <v>44631</v>
      </c>
    </row>
    <row r="198" ht="15.6" customHeight="1" s="140">
      <c r="D198" s="60" t="n">
        <v>196</v>
      </c>
      <c r="E198" s="61" t="n">
        <v>3607</v>
      </c>
      <c r="F198" s="62" t="inlineStr">
        <is>
          <t>北市北裕店</t>
        </is>
      </c>
      <c r="G198" s="62" t="inlineStr">
        <is>
          <t>台北市</t>
        </is>
      </c>
      <c r="H198" s="62" t="inlineStr">
        <is>
          <t>北投區</t>
        </is>
      </c>
      <c r="I198" s="61" t="n">
        <v>2</v>
      </c>
      <c r="J198" s="80" t="n">
        <v>44631</v>
      </c>
    </row>
    <row r="199" ht="15.6" customHeight="1" s="140">
      <c r="D199" s="60" t="n">
        <v>197</v>
      </c>
      <c r="E199" s="61" t="inlineStr">
        <is>
          <t>A186</t>
        </is>
      </c>
      <c r="F199" s="62" t="inlineStr">
        <is>
          <t>北市懷德店</t>
        </is>
      </c>
      <c r="G199" s="62" t="inlineStr">
        <is>
          <t>台北市</t>
        </is>
      </c>
      <c r="H199" s="62" t="inlineStr">
        <is>
          <t>北投區</t>
        </is>
      </c>
      <c r="I199" s="61" t="n">
        <v>2</v>
      </c>
      <c r="J199" s="80" t="n">
        <v>44631</v>
      </c>
    </row>
    <row r="200" ht="15.6" customHeight="1" s="140">
      <c r="D200" s="60" t="n">
        <v>198</v>
      </c>
      <c r="E200" s="61" t="n">
        <v>3034</v>
      </c>
      <c r="F200" s="62" t="inlineStr">
        <is>
          <t>北市關渡店</t>
        </is>
      </c>
      <c r="G200" s="62" t="inlineStr">
        <is>
          <t>台北市</t>
        </is>
      </c>
      <c r="H200" s="62" t="inlineStr">
        <is>
          <t>北投區</t>
        </is>
      </c>
      <c r="I200" s="61" t="n">
        <v>2</v>
      </c>
      <c r="J200" s="80" t="n">
        <v>44631</v>
      </c>
    </row>
    <row r="201" ht="15.6" customHeight="1" s="140">
      <c r="D201" s="60" t="n">
        <v>199</v>
      </c>
      <c r="E201" s="61" t="n">
        <v>3931</v>
      </c>
      <c r="F201" s="62" t="inlineStr">
        <is>
          <t>新竹月光店</t>
        </is>
      </c>
      <c r="G201" s="62" t="inlineStr">
        <is>
          <t>新竹市</t>
        </is>
      </c>
      <c r="H201" s="62" t="inlineStr">
        <is>
          <t>香山區</t>
        </is>
      </c>
      <c r="I201" s="61" t="n">
        <v>2</v>
      </c>
      <c r="J201" s="80" t="n">
        <v>44631</v>
      </c>
    </row>
    <row r="202" ht="15.6" customHeight="1" s="140">
      <c r="D202" s="60" t="n">
        <v>200</v>
      </c>
      <c r="E202" s="61" t="n">
        <v>4059</v>
      </c>
      <c r="F202" s="62" t="inlineStr">
        <is>
          <t>新竹美森店</t>
        </is>
      </c>
      <c r="G202" s="62" t="inlineStr">
        <is>
          <t>新竹市</t>
        </is>
      </c>
      <c r="H202" s="62" t="inlineStr">
        <is>
          <t>香山區</t>
        </is>
      </c>
      <c r="I202" s="61" t="n">
        <v>2</v>
      </c>
      <c r="J202" s="80" t="n">
        <v>44631</v>
      </c>
    </row>
    <row r="203" ht="15.6" customHeight="1" s="140">
      <c r="D203" s="60" t="n">
        <v>201</v>
      </c>
      <c r="E203" s="61" t="n">
        <v>4361</v>
      </c>
      <c r="F203" s="62" t="inlineStr">
        <is>
          <t>新竹草原店</t>
        </is>
      </c>
      <c r="G203" s="62" t="inlineStr">
        <is>
          <t>新竹市</t>
        </is>
      </c>
      <c r="H203" s="62" t="inlineStr">
        <is>
          <t>香山區</t>
        </is>
      </c>
      <c r="I203" s="61" t="n">
        <v>2</v>
      </c>
      <c r="J203" s="80" t="n">
        <v>44631</v>
      </c>
    </row>
    <row r="204" ht="15.6" customHeight="1" s="140">
      <c r="D204" s="60" t="n">
        <v>202</v>
      </c>
      <c r="E204" s="61" t="n">
        <v>4367</v>
      </c>
      <c r="F204" s="62" t="inlineStr">
        <is>
          <t>新竹香山店</t>
        </is>
      </c>
      <c r="G204" s="62" t="inlineStr">
        <is>
          <t>新竹市</t>
        </is>
      </c>
      <c r="H204" s="62" t="inlineStr">
        <is>
          <t>香山區</t>
        </is>
      </c>
      <c r="I204" s="61" t="n">
        <v>2</v>
      </c>
      <c r="J204" s="80" t="n">
        <v>44631</v>
      </c>
    </row>
    <row r="205" ht="15.6" customHeight="1" s="140">
      <c r="D205" s="60" t="n">
        <v>203</v>
      </c>
      <c r="E205" s="61" t="n">
        <v>4067</v>
      </c>
      <c r="F205" s="62" t="inlineStr">
        <is>
          <t>高市英祥店</t>
        </is>
      </c>
      <c r="G205" s="62" t="inlineStr">
        <is>
          <t>高雄市</t>
        </is>
      </c>
      <c r="H205" s="62" t="inlineStr">
        <is>
          <t>苓雅區</t>
        </is>
      </c>
      <c r="I205" s="61" t="n">
        <v>2</v>
      </c>
      <c r="J205" s="80" t="n">
        <v>44631</v>
      </c>
    </row>
    <row r="206" ht="15.6" customHeight="1" s="140">
      <c r="D206" s="60" t="n">
        <v>204</v>
      </c>
      <c r="E206" s="61" t="inlineStr">
        <is>
          <t>T280</t>
        </is>
      </c>
      <c r="F206" s="62" t="inlineStr">
        <is>
          <t>高市建工店</t>
        </is>
      </c>
      <c r="G206" s="62" t="inlineStr">
        <is>
          <t>高雄市</t>
        </is>
      </c>
      <c r="H206" s="62" t="inlineStr">
        <is>
          <t>三民區</t>
        </is>
      </c>
      <c r="I206" s="61" t="n">
        <v>2</v>
      </c>
      <c r="J206" s="80" t="n">
        <v>44631</v>
      </c>
    </row>
    <row r="207" ht="15.6" customHeight="1" s="140">
      <c r="D207" s="60" t="n">
        <v>205</v>
      </c>
      <c r="E207" s="61" t="n">
        <v>4433</v>
      </c>
      <c r="F207" s="62" t="inlineStr">
        <is>
          <t>高市鼎盛店</t>
        </is>
      </c>
      <c r="G207" s="62" t="inlineStr">
        <is>
          <t>高雄市</t>
        </is>
      </c>
      <c r="H207" s="62" t="inlineStr">
        <is>
          <t>三民區</t>
        </is>
      </c>
      <c r="I207" s="61" t="n">
        <v>2</v>
      </c>
      <c r="J207" s="80" t="n">
        <v>44631</v>
      </c>
    </row>
    <row r="208" ht="15.6" customHeight="1" s="140">
      <c r="D208" s="60" t="n">
        <v>206</v>
      </c>
      <c r="E208" s="61" t="n">
        <v>4763</v>
      </c>
      <c r="F208" s="62" t="inlineStr">
        <is>
          <t>三民長明店</t>
        </is>
      </c>
      <c r="G208" s="62" t="inlineStr">
        <is>
          <t>高雄市</t>
        </is>
      </c>
      <c r="H208" s="62" t="inlineStr">
        <is>
          <t>三民區</t>
        </is>
      </c>
      <c r="I208" s="61" t="n">
        <v>2</v>
      </c>
      <c r="J208" s="80" t="n">
        <v>44631</v>
      </c>
    </row>
    <row r="209" ht="15.6" customHeight="1" s="140">
      <c r="D209" s="60" t="n">
        <v>207</v>
      </c>
      <c r="E209" s="61" t="n">
        <v>4053</v>
      </c>
      <c r="F209" s="62" t="inlineStr">
        <is>
          <t>北市亞緹店</t>
        </is>
      </c>
      <c r="G209" s="62" t="inlineStr">
        <is>
          <t>台北市</t>
        </is>
      </c>
      <c r="H209" s="62" t="inlineStr">
        <is>
          <t>內湖區</t>
        </is>
      </c>
      <c r="I209" s="61" t="n">
        <v>2</v>
      </c>
      <c r="J209" s="80" t="n">
        <v>44634</v>
      </c>
    </row>
    <row r="210" ht="15.6" customHeight="1" s="140">
      <c r="D210" s="60" t="n">
        <v>208</v>
      </c>
      <c r="E210" s="61" t="n">
        <v>4097</v>
      </c>
      <c r="F210" s="62" t="inlineStr">
        <is>
          <t>北市金碧店</t>
        </is>
      </c>
      <c r="G210" s="62" t="inlineStr">
        <is>
          <t>台北市</t>
        </is>
      </c>
      <c r="H210" s="62" t="inlineStr">
        <is>
          <t>內湖區</t>
        </is>
      </c>
      <c r="I210" s="61" t="n">
        <v>2</v>
      </c>
      <c r="J210" s="80" t="n">
        <v>44634</v>
      </c>
    </row>
    <row r="211" ht="15.6" customHeight="1" s="140">
      <c r="D211" s="60" t="n">
        <v>209</v>
      </c>
      <c r="E211" s="61" t="n">
        <v>4158</v>
      </c>
      <c r="F211" s="62" t="inlineStr">
        <is>
          <t>北市新明店</t>
        </is>
      </c>
      <c r="G211" s="62" t="inlineStr">
        <is>
          <t>台北市</t>
        </is>
      </c>
      <c r="H211" s="62" t="inlineStr">
        <is>
          <t>內湖區</t>
        </is>
      </c>
      <c r="I211" s="61" t="n">
        <v>2</v>
      </c>
      <c r="J211" s="80" t="n">
        <v>44634</v>
      </c>
    </row>
    <row r="212" ht="15.6" customHeight="1" s="140">
      <c r="D212" s="60" t="n">
        <v>210</v>
      </c>
      <c r="E212" s="61" t="n">
        <v>4931</v>
      </c>
      <c r="F212" s="62" t="inlineStr">
        <is>
          <t>中山合江店</t>
        </is>
      </c>
      <c r="G212" s="62" t="inlineStr">
        <is>
          <t>台北市</t>
        </is>
      </c>
      <c r="H212" s="62" t="inlineStr">
        <is>
          <t>中山區</t>
        </is>
      </c>
      <c r="I212" s="61" t="n">
        <v>2</v>
      </c>
      <c r="J212" s="80" t="n">
        <v>44634</v>
      </c>
    </row>
    <row r="213" ht="15.6" customHeight="1" s="140">
      <c r="D213" s="60" t="n">
        <v>211</v>
      </c>
      <c r="E213" s="61" t="n">
        <v>4752</v>
      </c>
      <c r="F213" s="62" t="inlineStr">
        <is>
          <t>中山錦東店</t>
        </is>
      </c>
      <c r="G213" s="62" t="inlineStr">
        <is>
          <t>台北市</t>
        </is>
      </c>
      <c r="H213" s="62" t="inlineStr">
        <is>
          <t>中山區</t>
        </is>
      </c>
      <c r="I213" s="61" t="n">
        <v>2</v>
      </c>
      <c r="J213" s="80" t="n">
        <v>44634</v>
      </c>
    </row>
    <row r="214" ht="15.6" customHeight="1" s="140">
      <c r="D214" s="60" t="n">
        <v>212</v>
      </c>
      <c r="E214" s="61" t="n">
        <v>3078</v>
      </c>
      <c r="F214" s="62" t="inlineStr">
        <is>
          <t>新竹竹恩店</t>
        </is>
      </c>
      <c r="G214" s="62" t="inlineStr">
        <is>
          <t>新竹市</t>
        </is>
      </c>
      <c r="H214" s="62" t="inlineStr">
        <is>
          <t>東區</t>
        </is>
      </c>
      <c r="I214" s="61" t="n">
        <v>2</v>
      </c>
      <c r="J214" s="80" t="n">
        <v>44634</v>
      </c>
    </row>
    <row r="215" ht="15.6" customHeight="1" s="140">
      <c r="D215" s="60" t="n">
        <v>213</v>
      </c>
      <c r="E215" s="61" t="n">
        <v>3240</v>
      </c>
      <c r="F215" s="62" t="inlineStr">
        <is>
          <t>新竹竹賓店</t>
        </is>
      </c>
      <c r="G215" s="62" t="inlineStr">
        <is>
          <t>新竹市</t>
        </is>
      </c>
      <c r="H215" s="62" t="inlineStr">
        <is>
          <t>東區</t>
        </is>
      </c>
      <c r="I215" s="61" t="n">
        <v>2</v>
      </c>
      <c r="J215" s="80" t="n">
        <v>44634</v>
      </c>
    </row>
    <row r="216" ht="15.6" customHeight="1" s="140">
      <c r="D216" s="60" t="n">
        <v>214</v>
      </c>
      <c r="E216" s="61" t="n">
        <v>3436</v>
      </c>
      <c r="F216" s="62" t="inlineStr">
        <is>
          <t>新竹竹沐店</t>
        </is>
      </c>
      <c r="G216" s="62" t="inlineStr">
        <is>
          <t>新竹市</t>
        </is>
      </c>
      <c r="H216" s="62" t="inlineStr">
        <is>
          <t>東區</t>
        </is>
      </c>
      <c r="I216" s="61" t="n">
        <v>2</v>
      </c>
      <c r="J216" s="80" t="n">
        <v>44634</v>
      </c>
    </row>
    <row r="217" ht="15.6" customHeight="1" s="140">
      <c r="D217" s="60" t="n">
        <v>215</v>
      </c>
      <c r="E217" s="61" t="n">
        <v>3927</v>
      </c>
      <c r="F217" s="62" t="inlineStr">
        <is>
          <t>烏日溪南店</t>
        </is>
      </c>
      <c r="G217" s="62" t="inlineStr">
        <is>
          <t>台中市</t>
        </is>
      </c>
      <c r="H217" s="62" t="inlineStr">
        <is>
          <t>烏日區</t>
        </is>
      </c>
      <c r="I217" s="61" t="n">
        <v>2</v>
      </c>
      <c r="J217" s="80" t="n">
        <v>44634</v>
      </c>
    </row>
    <row r="218" ht="15.6" customHeight="1" s="140">
      <c r="D218" s="60" t="n">
        <v>216</v>
      </c>
      <c r="E218" s="61" t="n">
        <v>4517</v>
      </c>
      <c r="F218" s="62" t="inlineStr">
        <is>
          <t>龍井茄投店</t>
        </is>
      </c>
      <c r="G218" s="62" t="inlineStr">
        <is>
          <t>台中市</t>
        </is>
      </c>
      <c r="H218" s="62" t="inlineStr">
        <is>
          <t>龍井區</t>
        </is>
      </c>
      <c r="I218" s="61" t="n">
        <v>2</v>
      </c>
      <c r="J218" s="80" t="n">
        <v>44634</v>
      </c>
    </row>
    <row r="219" ht="15.6" customHeight="1" s="140">
      <c r="D219" s="60" t="n">
        <v>217</v>
      </c>
      <c r="E219" s="61" t="n">
        <v>3912</v>
      </c>
      <c r="F219" s="62" t="inlineStr">
        <is>
          <t>烏日成中店</t>
        </is>
      </c>
      <c r="G219" s="62" t="inlineStr">
        <is>
          <t>台中市</t>
        </is>
      </c>
      <c r="H219" s="62" t="inlineStr">
        <is>
          <t>烏日區</t>
        </is>
      </c>
      <c r="I219" s="61" t="n">
        <v>2</v>
      </c>
      <c r="J219" s="80" t="n">
        <v>44634</v>
      </c>
    </row>
    <row r="220" ht="15.6" customHeight="1" s="140">
      <c r="D220" s="60" t="n">
        <v>218</v>
      </c>
      <c r="E220" s="61" t="n">
        <v>4742</v>
      </c>
      <c r="F220" s="62" t="inlineStr">
        <is>
          <t>烏日學田店</t>
        </is>
      </c>
      <c r="G220" s="62" t="inlineStr">
        <is>
          <t>台中市</t>
        </is>
      </c>
      <c r="H220" s="62" t="inlineStr">
        <is>
          <t>烏日區</t>
        </is>
      </c>
      <c r="I220" s="61" t="n">
        <v>2</v>
      </c>
      <c r="J220" s="80" t="n">
        <v>44634</v>
      </c>
    </row>
    <row r="221" ht="15.6" customHeight="1" s="140">
      <c r="D221" s="60" t="n">
        <v>219</v>
      </c>
      <c r="E221" s="61" t="n">
        <v>4151</v>
      </c>
      <c r="F221" s="62" t="inlineStr">
        <is>
          <t>高市鼎金店</t>
        </is>
      </c>
      <c r="G221" s="62" t="inlineStr">
        <is>
          <t>高雄市</t>
        </is>
      </c>
      <c r="H221" s="62" t="inlineStr">
        <is>
          <t>三民區</t>
        </is>
      </c>
      <c r="I221" s="61" t="n">
        <v>2</v>
      </c>
      <c r="J221" s="80" t="n">
        <v>44634</v>
      </c>
    </row>
    <row r="222" ht="15.6" customHeight="1" s="140">
      <c r="D222" s="60" t="n">
        <v>220</v>
      </c>
      <c r="E222" s="61" t="n">
        <v>4235</v>
      </c>
      <c r="F222" s="62" t="inlineStr">
        <is>
          <t>高市大港店</t>
        </is>
      </c>
      <c r="G222" s="62" t="inlineStr">
        <is>
          <t>高雄市</t>
        </is>
      </c>
      <c r="H222" s="62" t="inlineStr">
        <is>
          <t>三民區</t>
        </is>
      </c>
      <c r="I222" s="61" t="n">
        <v>2</v>
      </c>
      <c r="J222" s="80" t="n">
        <v>44634</v>
      </c>
    </row>
    <row r="223" ht="15.6" customHeight="1" s="140">
      <c r="D223" s="60" t="n">
        <v>221</v>
      </c>
      <c r="E223" s="61" t="n">
        <v>4314</v>
      </c>
      <c r="F223" s="62" t="inlineStr">
        <is>
          <t>高市元隆店</t>
        </is>
      </c>
      <c r="G223" s="62" t="inlineStr">
        <is>
          <t>高雄市</t>
        </is>
      </c>
      <c r="H223" s="62" t="inlineStr">
        <is>
          <t>三民區</t>
        </is>
      </c>
      <c r="I223" s="61" t="n">
        <v>2</v>
      </c>
      <c r="J223" s="80" t="n">
        <v>44634</v>
      </c>
    </row>
    <row r="224" ht="15.6" customHeight="1" s="140">
      <c r="D224" s="60" t="n">
        <v>222</v>
      </c>
      <c r="E224" s="61" t="n">
        <v>4161</v>
      </c>
      <c r="F224" s="62" t="inlineStr">
        <is>
          <t>北市湖月店</t>
        </is>
      </c>
      <c r="G224" s="62" t="inlineStr">
        <is>
          <t>台北市</t>
        </is>
      </c>
      <c r="H224" s="62" t="inlineStr">
        <is>
          <t>內湖區</t>
        </is>
      </c>
      <c r="I224" s="61" t="n">
        <v>2</v>
      </c>
      <c r="J224" s="80" t="n">
        <v>44635</v>
      </c>
    </row>
    <row r="225" ht="15.6" customHeight="1" s="140">
      <c r="D225" s="60" t="n">
        <v>223</v>
      </c>
      <c r="E225" s="61" t="n">
        <v>4211</v>
      </c>
      <c r="F225" s="62" t="inlineStr">
        <is>
          <t>北市湖康店</t>
        </is>
      </c>
      <c r="G225" s="62" t="inlineStr">
        <is>
          <t>台北市</t>
        </is>
      </c>
      <c r="H225" s="62" t="inlineStr">
        <is>
          <t>內湖區</t>
        </is>
      </c>
      <c r="I225" s="61" t="n">
        <v>2</v>
      </c>
      <c r="J225" s="80" t="n">
        <v>44635</v>
      </c>
    </row>
    <row r="226" ht="15.6" customHeight="1" s="140">
      <c r="D226" s="60" t="n">
        <v>224</v>
      </c>
      <c r="E226" s="61" t="n">
        <v>4754</v>
      </c>
      <c r="F226" s="62" t="inlineStr">
        <is>
          <t>內湖安康店</t>
        </is>
      </c>
      <c r="G226" s="62" t="inlineStr">
        <is>
          <t>台北市</t>
        </is>
      </c>
      <c r="H226" s="62" t="inlineStr">
        <is>
          <t>內湖區</t>
        </is>
      </c>
      <c r="I226" s="61" t="n">
        <v>2</v>
      </c>
      <c r="J226" s="80" t="n">
        <v>44635</v>
      </c>
    </row>
    <row r="227" ht="15.6" customHeight="1" s="140">
      <c r="D227" s="60" t="n">
        <v>225</v>
      </c>
      <c r="E227" s="61" t="n">
        <v>4551</v>
      </c>
      <c r="F227" s="62" t="inlineStr">
        <is>
          <t>中山榮耀店</t>
        </is>
      </c>
      <c r="G227" s="62" t="inlineStr">
        <is>
          <t>台北市</t>
        </is>
      </c>
      <c r="H227" s="62" t="inlineStr">
        <is>
          <t>中山區</t>
        </is>
      </c>
      <c r="I227" s="61" t="n">
        <v>2</v>
      </c>
      <c r="J227" s="80" t="n">
        <v>44635</v>
      </c>
    </row>
    <row r="228" ht="15.6" customHeight="1" s="140">
      <c r="D228" s="60" t="n">
        <v>226</v>
      </c>
      <c r="E228" s="61" t="inlineStr">
        <is>
          <t>B098</t>
        </is>
      </c>
      <c r="F228" s="62" t="inlineStr">
        <is>
          <t>北市中原二店</t>
        </is>
      </c>
      <c r="G228" s="62" t="inlineStr">
        <is>
          <t>台北市</t>
        </is>
      </c>
      <c r="H228" s="62" t="inlineStr">
        <is>
          <t>中山區</t>
        </is>
      </c>
      <c r="I228" s="61" t="n">
        <v>2</v>
      </c>
      <c r="J228" s="80" t="n">
        <v>44635</v>
      </c>
    </row>
    <row r="229" ht="15.6" customHeight="1" s="140">
      <c r="D229" s="60" t="n">
        <v>227</v>
      </c>
      <c r="E229" s="61" t="n">
        <v>2051</v>
      </c>
      <c r="F229" s="62" t="inlineStr">
        <is>
          <t>北市新喜店</t>
        </is>
      </c>
      <c r="G229" s="62" t="inlineStr">
        <is>
          <t>台北市</t>
        </is>
      </c>
      <c r="H229" s="62" t="inlineStr">
        <is>
          <t>中山區</t>
        </is>
      </c>
      <c r="I229" s="61" t="n">
        <v>2</v>
      </c>
      <c r="J229" s="80" t="n">
        <v>44635</v>
      </c>
    </row>
    <row r="230" ht="15.6" customHeight="1" s="140">
      <c r="D230" s="60" t="n">
        <v>228</v>
      </c>
      <c r="E230" s="61" t="n">
        <v>2952</v>
      </c>
      <c r="F230" s="62" t="inlineStr">
        <is>
          <t>新竹竹群店</t>
        </is>
      </c>
      <c r="G230" s="62" t="inlineStr">
        <is>
          <t>新竹市</t>
        </is>
      </c>
      <c r="H230" s="62" t="inlineStr">
        <is>
          <t>東區</t>
        </is>
      </c>
      <c r="I230" s="61" t="n">
        <v>2</v>
      </c>
      <c r="J230" s="80" t="n">
        <v>44635</v>
      </c>
    </row>
    <row r="231" ht="15.6" customHeight="1" s="140">
      <c r="D231" s="60" t="n">
        <v>229</v>
      </c>
      <c r="E231" s="61" t="n">
        <v>4645</v>
      </c>
      <c r="F231" s="62" t="inlineStr">
        <is>
          <t>新竹大蓮店</t>
        </is>
      </c>
      <c r="G231" s="62" t="inlineStr">
        <is>
          <t>新竹市</t>
        </is>
      </c>
      <c r="H231" s="62" t="inlineStr">
        <is>
          <t>東區</t>
        </is>
      </c>
      <c r="I231" s="61" t="n">
        <v>2</v>
      </c>
      <c r="J231" s="80" t="n">
        <v>44635</v>
      </c>
    </row>
    <row r="232" ht="15.6" customHeight="1" s="140">
      <c r="D232" s="60" t="n">
        <v>230</v>
      </c>
      <c r="E232" s="61" t="inlineStr">
        <is>
          <t>F712</t>
        </is>
      </c>
      <c r="F232" s="62" t="inlineStr">
        <is>
          <t>新竹民權店</t>
        </is>
      </c>
      <c r="G232" s="62" t="inlineStr">
        <is>
          <t>新竹市</t>
        </is>
      </c>
      <c r="H232" s="62" t="inlineStr">
        <is>
          <t>東區</t>
        </is>
      </c>
      <c r="I232" s="61" t="n">
        <v>2</v>
      </c>
      <c r="J232" s="80" t="n">
        <v>44635</v>
      </c>
    </row>
    <row r="233" ht="15.6" customHeight="1" s="140">
      <c r="D233" s="60" t="n">
        <v>231</v>
      </c>
      <c r="E233" s="61" t="n">
        <v>2656</v>
      </c>
      <c r="F233" s="62" t="inlineStr">
        <is>
          <t>中縣中溪店</t>
        </is>
      </c>
      <c r="G233" s="62" t="inlineStr">
        <is>
          <t>台中市</t>
        </is>
      </c>
      <c r="H233" s="62" t="inlineStr">
        <is>
          <t>烏日區</t>
        </is>
      </c>
      <c r="I233" s="61" t="n">
        <v>2</v>
      </c>
      <c r="J233" s="80" t="n">
        <v>44635</v>
      </c>
    </row>
    <row r="234" ht="15.6" customHeight="1" s="140">
      <c r="D234" s="60" t="n">
        <v>232</v>
      </c>
      <c r="E234" s="61" t="n">
        <v>2734</v>
      </c>
      <c r="F234" s="62" t="inlineStr">
        <is>
          <t>中縣中連店</t>
        </is>
      </c>
      <c r="G234" s="62" t="inlineStr">
        <is>
          <t>台中市</t>
        </is>
      </c>
      <c r="H234" s="62" t="inlineStr">
        <is>
          <t>烏日區</t>
        </is>
      </c>
      <c r="I234" s="61" t="n">
        <v>2</v>
      </c>
      <c r="J234" s="80" t="n">
        <v>44635</v>
      </c>
    </row>
    <row r="235" ht="15.6" customHeight="1" s="140">
      <c r="D235" s="60" t="n">
        <v>233</v>
      </c>
      <c r="E235" s="61" t="n">
        <v>2863</v>
      </c>
      <c r="F235" s="62" t="inlineStr">
        <is>
          <t>中縣中武店</t>
        </is>
      </c>
      <c r="G235" s="62" t="inlineStr">
        <is>
          <t>台中市</t>
        </is>
      </c>
      <c r="H235" s="62" t="inlineStr">
        <is>
          <t>烏日區</t>
        </is>
      </c>
      <c r="I235" s="61" t="n">
        <v>2</v>
      </c>
      <c r="J235" s="80" t="n">
        <v>44635</v>
      </c>
    </row>
    <row r="236" ht="15.6" customHeight="1" s="140">
      <c r="D236" s="60" t="n">
        <v>234</v>
      </c>
      <c r="E236" s="61" t="n">
        <v>3377</v>
      </c>
      <c r="F236" s="62" t="inlineStr">
        <is>
          <t>中縣中分店</t>
        </is>
      </c>
      <c r="G236" s="62" t="inlineStr">
        <is>
          <t>台中市</t>
        </is>
      </c>
      <c r="H236" s="62" t="inlineStr">
        <is>
          <t>烏日區</t>
        </is>
      </c>
      <c r="I236" s="61" t="n">
        <v>2</v>
      </c>
      <c r="J236" s="80" t="n">
        <v>44635</v>
      </c>
    </row>
    <row r="237" ht="15.6" customHeight="1" s="140">
      <c r="D237" s="60" t="n">
        <v>235</v>
      </c>
      <c r="E237" s="61" t="n">
        <v>2641</v>
      </c>
      <c r="F237" s="62" t="inlineStr">
        <is>
          <t>高市高進店</t>
        </is>
      </c>
      <c r="G237" s="62" t="inlineStr">
        <is>
          <t>高雄市</t>
        </is>
      </c>
      <c r="H237" s="62" t="inlineStr">
        <is>
          <t>三民區</t>
        </is>
      </c>
      <c r="I237" s="61" t="n">
        <v>2</v>
      </c>
      <c r="J237" s="80" t="n">
        <v>44635</v>
      </c>
    </row>
    <row r="238" ht="15.6" customHeight="1" s="140">
      <c r="D238" s="60" t="n">
        <v>236</v>
      </c>
      <c r="E238" s="61" t="n">
        <v>4085</v>
      </c>
      <c r="F238" s="62" t="inlineStr">
        <is>
          <t>高市鼎力店</t>
        </is>
      </c>
      <c r="G238" s="62" t="inlineStr">
        <is>
          <t>高雄市</t>
        </is>
      </c>
      <c r="H238" s="62" t="inlineStr">
        <is>
          <t>三民區</t>
        </is>
      </c>
      <c r="I238" s="61" t="n">
        <v>2</v>
      </c>
      <c r="J238" s="80" t="n">
        <v>44635</v>
      </c>
    </row>
    <row r="239" ht="15.6" customHeight="1" s="140">
      <c r="D239" s="60" t="n">
        <v>237</v>
      </c>
      <c r="E239" s="61" t="n">
        <v>4847</v>
      </c>
      <c r="F239" s="62" t="inlineStr">
        <is>
          <t>六合夜市店</t>
        </is>
      </c>
      <c r="G239" s="62" t="inlineStr">
        <is>
          <t>高雄市</t>
        </is>
      </c>
      <c r="H239" s="62" t="inlineStr">
        <is>
          <t>新興區</t>
        </is>
      </c>
      <c r="I239" s="61" t="n">
        <v>2</v>
      </c>
      <c r="J239" s="80" t="n">
        <v>44635</v>
      </c>
    </row>
    <row r="240" ht="15.6" customHeight="1" s="140">
      <c r="D240" s="60" t="n">
        <v>238</v>
      </c>
      <c r="E240" s="61" t="n">
        <v>4935</v>
      </c>
      <c r="F240" s="62" t="inlineStr">
        <is>
          <t>內湖安泰店</t>
        </is>
      </c>
      <c r="G240" s="62" t="inlineStr">
        <is>
          <t>台北市</t>
        </is>
      </c>
      <c r="H240" s="62" t="inlineStr">
        <is>
          <t>內湖區</t>
        </is>
      </c>
      <c r="I240" s="61" t="n">
        <v>2</v>
      </c>
      <c r="J240" s="80" t="n">
        <v>44636</v>
      </c>
    </row>
    <row r="241" ht="15.6" customHeight="1" s="140">
      <c r="D241" s="60" t="n">
        <v>239</v>
      </c>
      <c r="E241" s="61" t="n">
        <v>4893</v>
      </c>
      <c r="F241" s="62" t="inlineStr">
        <is>
          <t>內湖湖人店</t>
        </is>
      </c>
      <c r="G241" s="62" t="inlineStr">
        <is>
          <t>台北市</t>
        </is>
      </c>
      <c r="H241" s="62" t="inlineStr">
        <is>
          <t>內湖區</t>
        </is>
      </c>
      <c r="I241" s="61" t="n">
        <v>2</v>
      </c>
      <c r="J241" s="80" t="n">
        <v>44636</v>
      </c>
    </row>
    <row r="242" ht="15.6" customHeight="1" s="140">
      <c r="D242" s="60" t="n">
        <v>240</v>
      </c>
      <c r="E242" s="61" t="inlineStr">
        <is>
          <t>C388</t>
        </is>
      </c>
      <c r="F242" s="62" t="inlineStr">
        <is>
          <t>北縣水源店</t>
        </is>
      </c>
      <c r="G242" s="62" t="inlineStr">
        <is>
          <t>新北市</t>
        </is>
      </c>
      <c r="H242" s="62" t="inlineStr">
        <is>
          <t>中和區</t>
        </is>
      </c>
      <c r="I242" s="61" t="n">
        <v>2</v>
      </c>
      <c r="J242" s="80" t="n">
        <v>44636</v>
      </c>
    </row>
    <row r="243" ht="15.6" customHeight="1" s="140">
      <c r="D243" s="60" t="n">
        <v>241</v>
      </c>
      <c r="E243" s="61" t="n">
        <v>4957</v>
      </c>
      <c r="F243" s="62" t="inlineStr">
        <is>
          <t>中山美妍店</t>
        </is>
      </c>
      <c r="G243" s="62" t="inlineStr">
        <is>
          <t>台北市</t>
        </is>
      </c>
      <c r="H243" s="62" t="inlineStr">
        <is>
          <t>中山區</t>
        </is>
      </c>
      <c r="I243" s="61" t="n">
        <v>2</v>
      </c>
      <c r="J243" s="80" t="n">
        <v>44636</v>
      </c>
    </row>
    <row r="244" ht="15.6" customHeight="1" s="140">
      <c r="D244" s="60" t="n">
        <v>242</v>
      </c>
      <c r="E244" s="61" t="inlineStr">
        <is>
          <t>B876</t>
        </is>
      </c>
      <c r="F244" s="62" t="inlineStr">
        <is>
          <t>北市馬偕店</t>
        </is>
      </c>
      <c r="G244" s="62" t="inlineStr">
        <is>
          <t>台北市</t>
        </is>
      </c>
      <c r="H244" s="62" t="inlineStr">
        <is>
          <t>中山區</t>
        </is>
      </c>
      <c r="I244" s="61" t="n">
        <v>2</v>
      </c>
      <c r="J244" s="80" t="n">
        <v>44636</v>
      </c>
    </row>
    <row r="245" ht="15.6" customHeight="1" s="140">
      <c r="D245" s="60" t="n">
        <v>243</v>
      </c>
      <c r="E245" s="61" t="inlineStr">
        <is>
          <t>B048</t>
        </is>
      </c>
      <c r="F245" s="62" t="inlineStr">
        <is>
          <t>北市民生店</t>
        </is>
      </c>
      <c r="G245" s="62" t="inlineStr">
        <is>
          <t>台北市</t>
        </is>
      </c>
      <c r="H245" s="62" t="inlineStr">
        <is>
          <t>中山區</t>
        </is>
      </c>
      <c r="I245" s="61" t="n">
        <v>2</v>
      </c>
      <c r="J245" s="80" t="n">
        <v>44636</v>
      </c>
    </row>
    <row r="246" ht="15.6" customHeight="1" s="140">
      <c r="D246" s="60" t="n">
        <v>244</v>
      </c>
      <c r="E246" s="61" t="n">
        <v>3449</v>
      </c>
      <c r="F246" s="62" t="inlineStr">
        <is>
          <t>北市山擎店</t>
        </is>
      </c>
      <c r="G246" s="62" t="inlineStr">
        <is>
          <t>台北市</t>
        </is>
      </c>
      <c r="H246" s="62" t="inlineStr">
        <is>
          <t>中山區</t>
        </is>
      </c>
      <c r="I246" s="61" t="n">
        <v>2</v>
      </c>
      <c r="J246" s="80" t="n">
        <v>44636</v>
      </c>
    </row>
    <row r="247" ht="15.6" customHeight="1" s="140">
      <c r="D247" s="60" t="n">
        <v>245</v>
      </c>
      <c r="E247" s="61" t="inlineStr">
        <is>
          <t>F621</t>
        </is>
      </c>
      <c r="F247" s="62" t="inlineStr">
        <is>
          <t>新竹金城店</t>
        </is>
      </c>
      <c r="G247" s="62" t="inlineStr">
        <is>
          <t>新竹市</t>
        </is>
      </c>
      <c r="H247" s="62" t="inlineStr">
        <is>
          <t>東區</t>
        </is>
      </c>
      <c r="I247" s="61" t="n">
        <v>2</v>
      </c>
      <c r="J247" s="80" t="n">
        <v>44636</v>
      </c>
    </row>
    <row r="248" ht="15.6" customHeight="1" s="140">
      <c r="D248" s="60" t="n">
        <v>246</v>
      </c>
      <c r="E248" s="61" t="inlineStr">
        <is>
          <t>F699</t>
        </is>
      </c>
      <c r="F248" s="62" t="inlineStr">
        <is>
          <t>新竹錦華店</t>
        </is>
      </c>
      <c r="G248" s="62" t="inlineStr">
        <is>
          <t>新竹市</t>
        </is>
      </c>
      <c r="H248" s="62" t="inlineStr">
        <is>
          <t>東區</t>
        </is>
      </c>
      <c r="I248" s="61" t="n">
        <v>2</v>
      </c>
      <c r="J248" s="80" t="n">
        <v>44636</v>
      </c>
    </row>
    <row r="249" ht="15.6" customHeight="1" s="140">
      <c r="D249" s="60" t="n">
        <v>247</v>
      </c>
      <c r="E249" s="61" t="n">
        <v>2539</v>
      </c>
      <c r="F249" s="62" t="inlineStr">
        <is>
          <t>台中中大店</t>
        </is>
      </c>
      <c r="G249" s="62" t="inlineStr">
        <is>
          <t>台中市</t>
        </is>
      </c>
      <c r="H249" s="62" t="inlineStr">
        <is>
          <t>南區</t>
        </is>
      </c>
      <c r="I249" s="61" t="n">
        <v>2</v>
      </c>
      <c r="J249" s="80" t="n">
        <v>44636</v>
      </c>
    </row>
    <row r="250" ht="15.6" customHeight="1" s="140">
      <c r="D250" s="60" t="n">
        <v>248</v>
      </c>
      <c r="E250" s="61" t="n">
        <v>2595</v>
      </c>
      <c r="F250" s="62" t="inlineStr">
        <is>
          <t>中縣中佳店</t>
        </is>
      </c>
      <c r="G250" s="62" t="inlineStr">
        <is>
          <t>台中市</t>
        </is>
      </c>
      <c r="H250" s="62" t="inlineStr">
        <is>
          <t>烏日區</t>
        </is>
      </c>
      <c r="I250" s="61" t="n">
        <v>2</v>
      </c>
      <c r="J250" s="80" t="n">
        <v>44636</v>
      </c>
    </row>
    <row r="251" ht="15.6" customHeight="1" s="140">
      <c r="D251" s="60" t="n">
        <v>249</v>
      </c>
      <c r="E251" s="61" t="n">
        <v>2998</v>
      </c>
      <c r="F251" s="62" t="inlineStr">
        <is>
          <t>台中中慶店</t>
        </is>
      </c>
      <c r="G251" s="62" t="inlineStr">
        <is>
          <t>台中市</t>
        </is>
      </c>
      <c r="H251" s="62" t="inlineStr">
        <is>
          <t>南區</t>
        </is>
      </c>
      <c r="I251" s="61" t="n">
        <v>2</v>
      </c>
      <c r="J251" s="80" t="n">
        <v>44636</v>
      </c>
    </row>
    <row r="252" ht="15.6" customHeight="1" s="140">
      <c r="D252" s="60" t="n">
        <v>250</v>
      </c>
      <c r="E252" s="61" t="n">
        <v>2832</v>
      </c>
      <c r="F252" s="62" t="inlineStr">
        <is>
          <t>台中中鑽店</t>
        </is>
      </c>
      <c r="G252" s="62" t="inlineStr">
        <is>
          <t>台中市</t>
        </is>
      </c>
      <c r="H252" s="62" t="inlineStr">
        <is>
          <t>南區</t>
        </is>
      </c>
      <c r="I252" s="61" t="n">
        <v>2</v>
      </c>
      <c r="J252" s="80" t="n">
        <v>44636</v>
      </c>
    </row>
    <row r="253" ht="15.6" customHeight="1" s="140">
      <c r="D253" s="60" t="n">
        <v>251</v>
      </c>
      <c r="E253" s="61" t="inlineStr">
        <is>
          <t>S373</t>
        </is>
      </c>
      <c r="F253" s="62" t="inlineStr">
        <is>
          <t>鳳山鳳福店</t>
        </is>
      </c>
      <c r="G253" s="62" t="inlineStr">
        <is>
          <t>高雄市</t>
        </is>
      </c>
      <c r="H253" s="62" t="inlineStr">
        <is>
          <t>鳳山區</t>
        </is>
      </c>
      <c r="I253" s="61" t="n">
        <v>2</v>
      </c>
      <c r="J253" s="80" t="n">
        <v>44636</v>
      </c>
    </row>
    <row r="254" ht="15.6" customHeight="1" s="140">
      <c r="D254" s="60" t="n">
        <v>252</v>
      </c>
      <c r="E254" s="61" t="inlineStr">
        <is>
          <t>S380</t>
        </is>
      </c>
      <c r="F254" s="62" t="inlineStr">
        <is>
          <t>鳳山高鳳店</t>
        </is>
      </c>
      <c r="G254" s="62" t="inlineStr">
        <is>
          <t>高雄市</t>
        </is>
      </c>
      <c r="H254" s="62" t="inlineStr">
        <is>
          <t>鳳山區</t>
        </is>
      </c>
      <c r="I254" s="61" t="n">
        <v>2</v>
      </c>
      <c r="J254" s="80" t="n">
        <v>44636</v>
      </c>
    </row>
    <row r="255" ht="15.6" customHeight="1" s="140">
      <c r="D255" s="60" t="n">
        <v>253</v>
      </c>
      <c r="E255" s="61" t="n">
        <v>2047</v>
      </c>
      <c r="F255" s="62" t="inlineStr">
        <is>
          <t>鳳山博愛店</t>
        </is>
      </c>
      <c r="G255" s="62" t="inlineStr">
        <is>
          <t>高雄市</t>
        </is>
      </c>
      <c r="H255" s="62" t="inlineStr">
        <is>
          <t>鳳山區</t>
        </is>
      </c>
      <c r="I255" s="61" t="n">
        <v>2</v>
      </c>
      <c r="J255" s="80" t="n">
        <v>44636</v>
      </c>
    </row>
    <row r="256" ht="15.6" customHeight="1" s="140">
      <c r="D256" s="60" t="n">
        <v>254</v>
      </c>
      <c r="E256" s="61" t="inlineStr">
        <is>
          <t>C192</t>
        </is>
      </c>
      <c r="F256" s="62" t="inlineStr">
        <is>
          <t>北縣福美店</t>
        </is>
      </c>
      <c r="G256" s="62" t="inlineStr">
        <is>
          <t>新北市</t>
        </is>
      </c>
      <c r="H256" s="62" t="inlineStr">
        <is>
          <t>中和區</t>
        </is>
      </c>
      <c r="I256" s="61" t="n">
        <v>2</v>
      </c>
      <c r="J256" s="80" t="n">
        <v>44637</v>
      </c>
    </row>
    <row r="257" ht="15.6" customHeight="1" s="140">
      <c r="D257" s="60" t="n">
        <v>255</v>
      </c>
      <c r="E257" s="61" t="inlineStr">
        <is>
          <t>C660</t>
        </is>
      </c>
      <c r="F257" s="62" t="inlineStr">
        <is>
          <t>北縣嘉和店</t>
        </is>
      </c>
      <c r="G257" s="62" t="inlineStr">
        <is>
          <t>新北市</t>
        </is>
      </c>
      <c r="H257" s="62" t="inlineStr">
        <is>
          <t>中和區</t>
        </is>
      </c>
      <c r="I257" s="61" t="n">
        <v>2</v>
      </c>
      <c r="J257" s="80" t="n">
        <v>44637</v>
      </c>
    </row>
    <row r="258" ht="15.6" customHeight="1" s="140">
      <c r="D258" s="60" t="n">
        <v>256</v>
      </c>
      <c r="E258" s="61" t="n">
        <v>3899</v>
      </c>
      <c r="F258" s="62" t="inlineStr">
        <is>
          <t>北市永捷店</t>
        </is>
      </c>
      <c r="G258" s="62" t="inlineStr">
        <is>
          <t>台北市</t>
        </is>
      </c>
      <c r="H258" s="62" t="inlineStr">
        <is>
          <t>中山區</t>
        </is>
      </c>
      <c r="I258" s="61" t="n">
        <v>2</v>
      </c>
      <c r="J258" s="80" t="n">
        <v>44637</v>
      </c>
    </row>
    <row r="259" ht="15.6" customHeight="1" s="140">
      <c r="D259" s="60" t="n">
        <v>257</v>
      </c>
      <c r="E259" s="61" t="n">
        <v>4055</v>
      </c>
      <c r="F259" s="62" t="inlineStr">
        <is>
          <t>北市長松店</t>
        </is>
      </c>
      <c r="G259" s="62" t="inlineStr">
        <is>
          <t>台北市</t>
        </is>
      </c>
      <c r="H259" s="62" t="inlineStr">
        <is>
          <t>中山區</t>
        </is>
      </c>
      <c r="I259" s="61" t="n">
        <v>2</v>
      </c>
      <c r="J259" s="80" t="n">
        <v>44637</v>
      </c>
    </row>
    <row r="260" ht="15.6" customHeight="1" s="140">
      <c r="D260" s="60" t="n">
        <v>258</v>
      </c>
      <c r="E260" s="61" t="n">
        <v>4472</v>
      </c>
      <c r="F260" s="62" t="inlineStr">
        <is>
          <t>中山逸仙店</t>
        </is>
      </c>
      <c r="G260" s="62" t="inlineStr">
        <is>
          <t>台北市</t>
        </is>
      </c>
      <c r="H260" s="62" t="inlineStr">
        <is>
          <t>中山區</t>
        </is>
      </c>
      <c r="I260" s="61" t="n">
        <v>2</v>
      </c>
      <c r="J260" s="80" t="n">
        <v>44637</v>
      </c>
    </row>
    <row r="261" ht="15.6" customHeight="1" s="140">
      <c r="D261" s="60" t="n">
        <v>259</v>
      </c>
      <c r="E261" s="61" t="inlineStr">
        <is>
          <t>F246</t>
        </is>
      </c>
      <c r="F261" s="62" t="inlineStr">
        <is>
          <t>新竹西大店</t>
        </is>
      </c>
      <c r="G261" s="62" t="inlineStr">
        <is>
          <t>新竹市</t>
        </is>
      </c>
      <c r="H261" s="62" t="inlineStr">
        <is>
          <t>東區</t>
        </is>
      </c>
      <c r="I261" s="61" t="n">
        <v>2</v>
      </c>
      <c r="J261" s="80" t="n">
        <v>44637</v>
      </c>
    </row>
    <row r="262" ht="15.6" customHeight="1" s="140">
      <c r="D262" s="60" t="n">
        <v>260</v>
      </c>
      <c r="E262" s="61" t="inlineStr">
        <is>
          <t>F367</t>
        </is>
      </c>
      <c r="F262" s="62" t="inlineStr">
        <is>
          <t>新竹民族店</t>
        </is>
      </c>
      <c r="G262" s="62" t="inlineStr">
        <is>
          <t>新竹市</t>
        </is>
      </c>
      <c r="H262" s="62" t="inlineStr">
        <is>
          <t>東區</t>
        </is>
      </c>
      <c r="I262" s="61" t="n">
        <v>2</v>
      </c>
      <c r="J262" s="80" t="n">
        <v>44637</v>
      </c>
    </row>
    <row r="263" ht="15.6" customHeight="1" s="140">
      <c r="D263" s="60" t="n">
        <v>261</v>
      </c>
      <c r="E263" s="61" t="n">
        <v>4757</v>
      </c>
      <c r="F263" s="62" t="inlineStr">
        <is>
          <t>新竹水仙店</t>
        </is>
      </c>
      <c r="G263" s="62" t="inlineStr">
        <is>
          <t>新竹市</t>
        </is>
      </c>
      <c r="H263" s="62" t="inlineStr">
        <is>
          <t>東區</t>
        </is>
      </c>
      <c r="I263" s="61" t="n">
        <v>2</v>
      </c>
      <c r="J263" s="80" t="n">
        <v>44637</v>
      </c>
    </row>
    <row r="264" ht="15.6" customHeight="1" s="140">
      <c r="D264" s="60" t="n">
        <v>262</v>
      </c>
      <c r="E264" s="61" t="n">
        <v>4760</v>
      </c>
      <c r="F264" s="62" t="inlineStr">
        <is>
          <t>新竹廣場店</t>
        </is>
      </c>
      <c r="G264" s="62" t="inlineStr">
        <is>
          <t>新竹市</t>
        </is>
      </c>
      <c r="H264" s="62" t="inlineStr">
        <is>
          <t>東區</t>
        </is>
      </c>
      <c r="I264" s="61" t="n">
        <v>2</v>
      </c>
      <c r="J264" s="80" t="n">
        <v>44637</v>
      </c>
    </row>
    <row r="265" ht="15.6" customHeight="1" s="140">
      <c r="D265" s="60" t="n">
        <v>263</v>
      </c>
      <c r="E265" s="61" t="inlineStr">
        <is>
          <t>G951</t>
        </is>
      </c>
      <c r="F265" s="62" t="inlineStr">
        <is>
          <t>太平新福店</t>
        </is>
      </c>
      <c r="G265" s="62" t="inlineStr">
        <is>
          <t>台中市</t>
        </is>
      </c>
      <c r="H265" s="62" t="inlineStr">
        <is>
          <t>太平區</t>
        </is>
      </c>
      <c r="I265" s="61" t="n">
        <v>2</v>
      </c>
      <c r="J265" s="80" t="n">
        <v>44637</v>
      </c>
    </row>
    <row r="266" ht="15.6" customHeight="1" s="140">
      <c r="D266" s="60" t="n">
        <v>264</v>
      </c>
      <c r="E266" s="61" t="n">
        <v>4733</v>
      </c>
      <c r="F266" s="62" t="inlineStr">
        <is>
          <t>台中福順店</t>
        </is>
      </c>
      <c r="G266" s="62" t="inlineStr">
        <is>
          <t>台中市</t>
        </is>
      </c>
      <c r="H266" s="62" t="inlineStr">
        <is>
          <t>南區</t>
        </is>
      </c>
      <c r="I266" s="61" t="n">
        <v>2</v>
      </c>
      <c r="J266" s="80" t="n">
        <v>44637</v>
      </c>
    </row>
    <row r="267" ht="15.6" customHeight="1" s="140">
      <c r="D267" s="60" t="n">
        <v>265</v>
      </c>
      <c r="E267" s="61" t="n">
        <v>4253</v>
      </c>
      <c r="F267" s="62" t="inlineStr">
        <is>
          <t>鳳山工協店</t>
        </is>
      </c>
      <c r="G267" s="62" t="inlineStr">
        <is>
          <t>高雄市</t>
        </is>
      </c>
      <c r="H267" s="62" t="inlineStr">
        <is>
          <t>鳳山區</t>
        </is>
      </c>
      <c r="I267" s="61" t="n">
        <v>2</v>
      </c>
      <c r="J267" s="80" t="n">
        <v>44637</v>
      </c>
    </row>
    <row r="268" ht="15.6" customHeight="1" s="140">
      <c r="D268" s="60" t="n">
        <v>266</v>
      </c>
      <c r="E268" s="61" t="n">
        <v>4362</v>
      </c>
      <c r="F268" s="62" t="inlineStr">
        <is>
          <t>鳳山府前店</t>
        </is>
      </c>
      <c r="G268" s="62" t="inlineStr">
        <is>
          <t>高雄市</t>
        </is>
      </c>
      <c r="H268" s="62" t="inlineStr">
        <is>
          <t>鳳山區</t>
        </is>
      </c>
      <c r="I268" s="61" t="n">
        <v>2</v>
      </c>
      <c r="J268" s="80" t="n">
        <v>44637</v>
      </c>
    </row>
    <row r="269" ht="15.6" customHeight="1" s="140">
      <c r="D269" s="60" t="n">
        <v>267</v>
      </c>
      <c r="E269" s="61" t="n">
        <v>4348</v>
      </c>
      <c r="F269" s="62" t="inlineStr">
        <is>
          <t>鳳山文東店</t>
        </is>
      </c>
      <c r="G269" s="62" t="inlineStr">
        <is>
          <t>高雄市</t>
        </is>
      </c>
      <c r="H269" s="62" t="inlineStr">
        <is>
          <t>鳳山區</t>
        </is>
      </c>
      <c r="I269" s="61" t="n">
        <v>2</v>
      </c>
      <c r="J269" s="80" t="n">
        <v>44637</v>
      </c>
    </row>
    <row r="270" ht="15.6" customHeight="1" s="140">
      <c r="D270" s="60" t="n">
        <v>268</v>
      </c>
      <c r="E270" s="61" t="n">
        <v>2171</v>
      </c>
      <c r="F270" s="62" t="inlineStr">
        <is>
          <t>北縣興南店</t>
        </is>
      </c>
      <c r="G270" s="62" t="inlineStr">
        <is>
          <t>新北市</t>
        </is>
      </c>
      <c r="H270" s="62" t="inlineStr">
        <is>
          <t>中和區</t>
        </is>
      </c>
      <c r="I270" s="61" t="n">
        <v>2</v>
      </c>
      <c r="J270" s="80" t="n">
        <v>44638</v>
      </c>
    </row>
    <row r="271" ht="15.6" customHeight="1" s="140">
      <c r="D271" s="60" t="n">
        <v>269</v>
      </c>
      <c r="E271" s="61" t="n">
        <v>3913</v>
      </c>
      <c r="F271" s="62" t="inlineStr">
        <is>
          <t>中和和玉店</t>
        </is>
      </c>
      <c r="G271" s="62" t="inlineStr">
        <is>
          <t>新北市</t>
        </is>
      </c>
      <c r="H271" s="62" t="inlineStr">
        <is>
          <t>中和區</t>
        </is>
      </c>
      <c r="I271" s="61" t="n">
        <v>2</v>
      </c>
      <c r="J271" s="80" t="n">
        <v>44638</v>
      </c>
    </row>
    <row r="272" ht="15.6" customHeight="1" s="140">
      <c r="D272" s="60" t="n">
        <v>270</v>
      </c>
      <c r="E272" s="61" t="n">
        <v>4008</v>
      </c>
      <c r="F272" s="62" t="inlineStr">
        <is>
          <t>中和力德店</t>
        </is>
      </c>
      <c r="G272" s="62" t="inlineStr">
        <is>
          <t>新北市</t>
        </is>
      </c>
      <c r="H272" s="62" t="inlineStr">
        <is>
          <t>中和區</t>
        </is>
      </c>
      <c r="I272" s="61" t="n">
        <v>2</v>
      </c>
      <c r="J272" s="80" t="n">
        <v>44638</v>
      </c>
    </row>
    <row r="273" ht="15.6" customHeight="1" s="140">
      <c r="D273" s="60" t="n">
        <v>271</v>
      </c>
      <c r="E273" s="61" t="inlineStr">
        <is>
          <t>C052</t>
        </is>
      </c>
      <c r="F273" s="62" t="inlineStr">
        <is>
          <t>北縣連城店</t>
        </is>
      </c>
      <c r="G273" s="62" t="inlineStr">
        <is>
          <t>新北市</t>
        </is>
      </c>
      <c r="H273" s="62" t="inlineStr">
        <is>
          <t>中和區</t>
        </is>
      </c>
      <c r="I273" s="61" t="n">
        <v>2</v>
      </c>
      <c r="J273" s="80" t="n">
        <v>44638</v>
      </c>
    </row>
    <row r="274" ht="15.6" customHeight="1" s="140">
      <c r="D274" s="60" t="n">
        <v>272</v>
      </c>
      <c r="E274" s="61" t="inlineStr">
        <is>
          <t>C216</t>
        </is>
      </c>
      <c r="F274" s="62" t="inlineStr">
        <is>
          <t>北縣南勢店</t>
        </is>
      </c>
      <c r="G274" s="62" t="inlineStr">
        <is>
          <t>新北市</t>
        </is>
      </c>
      <c r="H274" s="62" t="inlineStr">
        <is>
          <t>中和區</t>
        </is>
      </c>
      <c r="I274" s="61" t="n">
        <v>2</v>
      </c>
      <c r="J274" s="80" t="n">
        <v>44638</v>
      </c>
    </row>
    <row r="275" ht="15.6" customHeight="1" s="140">
      <c r="D275" s="60" t="n">
        <v>273</v>
      </c>
      <c r="E275" s="61" t="n">
        <v>2407</v>
      </c>
      <c r="F275" s="62" t="inlineStr">
        <is>
          <t>北市山寧店</t>
        </is>
      </c>
      <c r="G275" s="62" t="inlineStr">
        <is>
          <t>台北市</t>
        </is>
      </c>
      <c r="H275" s="62" t="inlineStr">
        <is>
          <t>中山區</t>
        </is>
      </c>
      <c r="I275" s="61" t="n">
        <v>2</v>
      </c>
      <c r="J275" s="80" t="n">
        <v>44638</v>
      </c>
    </row>
    <row r="276" ht="15.6" customHeight="1" s="140">
      <c r="D276" s="60" t="n">
        <v>274</v>
      </c>
      <c r="E276" s="61" t="n">
        <v>2425</v>
      </c>
      <c r="F276" s="62" t="inlineStr">
        <is>
          <t>北市山華店</t>
        </is>
      </c>
      <c r="G276" s="62" t="inlineStr">
        <is>
          <t>台北市</t>
        </is>
      </c>
      <c r="H276" s="62" t="inlineStr">
        <is>
          <t>中山區</t>
        </is>
      </c>
      <c r="I276" s="61" t="n">
        <v>2</v>
      </c>
      <c r="J276" s="80" t="n">
        <v>44638</v>
      </c>
    </row>
    <row r="277" ht="15.6" customHeight="1" s="140">
      <c r="D277" s="60" t="n">
        <v>275</v>
      </c>
      <c r="E277" s="61" t="n">
        <v>4123</v>
      </c>
      <c r="F277" s="62" t="inlineStr">
        <is>
          <t>新竹凱旋店</t>
        </is>
      </c>
      <c r="G277" s="62" t="inlineStr">
        <is>
          <t>新竹市</t>
        </is>
      </c>
      <c r="H277" s="62" t="inlineStr">
        <is>
          <t>東區</t>
        </is>
      </c>
      <c r="I277" s="61" t="n">
        <v>2</v>
      </c>
      <c r="J277" s="80" t="n">
        <v>44638</v>
      </c>
    </row>
    <row r="278" ht="15.6" customHeight="1" s="140">
      <c r="D278" s="60" t="n">
        <v>276</v>
      </c>
      <c r="E278" s="61" t="n">
        <v>4343</v>
      </c>
      <c r="F278" s="62" t="inlineStr">
        <is>
          <t>新竹文旅店</t>
        </is>
      </c>
      <c r="G278" s="62" t="inlineStr">
        <is>
          <t>新竹市</t>
        </is>
      </c>
      <c r="H278" s="62" t="inlineStr">
        <is>
          <t>東區</t>
        </is>
      </c>
      <c r="I278" s="61" t="n">
        <v>2</v>
      </c>
      <c r="J278" s="80" t="n">
        <v>44638</v>
      </c>
    </row>
    <row r="279" ht="15.6" customHeight="1" s="140">
      <c r="D279" s="60" t="n">
        <v>277</v>
      </c>
      <c r="E279" s="61" t="n">
        <v>4305</v>
      </c>
      <c r="F279" s="62" t="inlineStr">
        <is>
          <t>新竹虹鑫店</t>
        </is>
      </c>
      <c r="G279" s="62" t="inlineStr">
        <is>
          <t>新竹市</t>
        </is>
      </c>
      <c r="H279" s="62" t="inlineStr">
        <is>
          <t>東區</t>
        </is>
      </c>
      <c r="I279" s="61" t="n">
        <v>2</v>
      </c>
      <c r="J279" s="80" t="n">
        <v>44638</v>
      </c>
    </row>
    <row r="280" ht="15.6" customHeight="1" s="140">
      <c r="D280" s="60" t="n">
        <v>278</v>
      </c>
      <c r="E280" s="61" t="n">
        <v>3964</v>
      </c>
      <c r="F280" s="62" t="inlineStr">
        <is>
          <t>台中衛斯理店</t>
        </is>
      </c>
      <c r="G280" s="62" t="inlineStr">
        <is>
          <t>台中市</t>
        </is>
      </c>
      <c r="H280" s="62" t="inlineStr">
        <is>
          <t>南區</t>
        </is>
      </c>
      <c r="I280" s="61" t="n">
        <v>2</v>
      </c>
      <c r="J280" s="80" t="n">
        <v>44638</v>
      </c>
    </row>
    <row r="281" ht="15.6" customHeight="1" s="140">
      <c r="D281" s="60" t="n">
        <v>279</v>
      </c>
      <c r="E281" s="61" t="n">
        <v>4559</v>
      </c>
      <c r="F281" s="62" t="inlineStr">
        <is>
          <t>太平樂安店</t>
        </is>
      </c>
      <c r="G281" s="62" t="inlineStr">
        <is>
          <t>台中市</t>
        </is>
      </c>
      <c r="H281" s="62" t="inlineStr">
        <is>
          <t>太平區</t>
        </is>
      </c>
      <c r="I281" s="61" t="n">
        <v>2</v>
      </c>
      <c r="J281" s="80" t="n">
        <v>44638</v>
      </c>
    </row>
    <row r="282" ht="15.6" customHeight="1" s="140">
      <c r="D282" s="60" t="n">
        <v>280</v>
      </c>
      <c r="E282" s="61" t="n">
        <v>3670</v>
      </c>
      <c r="F282" s="62" t="inlineStr">
        <is>
          <t>鳳山文鳳店</t>
        </is>
      </c>
      <c r="G282" s="62" t="inlineStr">
        <is>
          <t>高雄市</t>
        </is>
      </c>
      <c r="H282" s="62" t="inlineStr">
        <is>
          <t>鳳山區</t>
        </is>
      </c>
      <c r="I282" s="61" t="n">
        <v>2</v>
      </c>
      <c r="J282" s="80" t="n">
        <v>44638</v>
      </c>
    </row>
    <row r="283" ht="15.6" customHeight="1" s="140">
      <c r="D283" s="60" t="n">
        <v>281</v>
      </c>
      <c r="E283" s="61" t="n">
        <v>3690</v>
      </c>
      <c r="F283" s="62" t="inlineStr">
        <is>
          <t>鳳山鳳祥店</t>
        </is>
      </c>
      <c r="G283" s="62" t="inlineStr">
        <is>
          <t>高雄市</t>
        </is>
      </c>
      <c r="H283" s="62" t="inlineStr">
        <is>
          <t>鳳山區</t>
        </is>
      </c>
      <c r="I283" s="61" t="n">
        <v>2</v>
      </c>
      <c r="J283" s="80" t="n">
        <v>44638</v>
      </c>
    </row>
    <row r="284" ht="15.6" customHeight="1" s="140">
      <c r="D284" s="60" t="n">
        <v>282</v>
      </c>
      <c r="E284" s="61" t="n">
        <v>4174</v>
      </c>
      <c r="F284" s="62" t="inlineStr">
        <is>
          <t>鳳山鳳頂店</t>
        </is>
      </c>
      <c r="G284" s="62" t="inlineStr">
        <is>
          <t>高雄市</t>
        </is>
      </c>
      <c r="H284" s="62" t="inlineStr">
        <is>
          <t>鳳山區</t>
        </is>
      </c>
      <c r="I284" s="61" t="n">
        <v>2</v>
      </c>
      <c r="J284" s="80" t="n">
        <v>44638</v>
      </c>
    </row>
    <row r="285" ht="15.6" customHeight="1" s="140">
      <c r="D285" s="60" t="n">
        <v>283</v>
      </c>
      <c r="E285" s="61" t="n">
        <v>4087</v>
      </c>
      <c r="F285" s="62" t="inlineStr">
        <is>
          <t>新竹東美店</t>
        </is>
      </c>
      <c r="G285" s="62" t="inlineStr">
        <is>
          <t>新竹市</t>
        </is>
      </c>
      <c r="H285" s="62" t="inlineStr">
        <is>
          <t>東區</t>
        </is>
      </c>
      <c r="I285" s="61" t="n">
        <v>2</v>
      </c>
      <c r="J285" s="80" t="n">
        <v>44639</v>
      </c>
    </row>
    <row r="286" ht="15.6" customHeight="1" s="140">
      <c r="D286" s="60" t="n">
        <v>284</v>
      </c>
      <c r="E286" s="61" t="inlineStr">
        <is>
          <t>B044</t>
        </is>
      </c>
      <c r="F286" s="62" t="inlineStr">
        <is>
          <t>北市中山店</t>
        </is>
      </c>
      <c r="G286" s="62" t="inlineStr">
        <is>
          <t>台北市</t>
        </is>
      </c>
      <c r="H286" s="62" t="inlineStr">
        <is>
          <t>中山區</t>
        </is>
      </c>
      <c r="I286" s="61" t="n">
        <v>2</v>
      </c>
      <c r="J286" s="80" t="n">
        <v>44641</v>
      </c>
    </row>
    <row r="287" ht="15.6" customHeight="1" s="140">
      <c r="D287" s="60" t="n">
        <v>285</v>
      </c>
      <c r="E287" s="61" t="inlineStr">
        <is>
          <t>F154</t>
        </is>
      </c>
      <c r="F287" s="62" t="inlineStr">
        <is>
          <t>新竹南大三店</t>
        </is>
      </c>
      <c r="G287" s="62" t="inlineStr">
        <is>
          <t>新竹市</t>
        </is>
      </c>
      <c r="H287" s="62" t="inlineStr">
        <is>
          <t>東區</t>
        </is>
      </c>
      <c r="I287" s="61" t="n">
        <v>2</v>
      </c>
      <c r="J287" s="80" t="n">
        <v>44641</v>
      </c>
    </row>
    <row r="288" ht="15.6" customHeight="1" s="140">
      <c r="D288" s="60" t="n">
        <v>286</v>
      </c>
      <c r="E288" s="61" t="n">
        <v>4970</v>
      </c>
      <c r="F288" s="62" t="inlineStr">
        <is>
          <t>中和一品苑</t>
        </is>
      </c>
      <c r="G288" s="62" t="inlineStr">
        <is>
          <t>新北市</t>
        </is>
      </c>
      <c r="H288" s="62" t="inlineStr">
        <is>
          <t>中和區</t>
        </is>
      </c>
      <c r="I288" s="61" t="n">
        <v>2</v>
      </c>
      <c r="J288" s="80" t="n">
        <v>44641</v>
      </c>
    </row>
    <row r="289" ht="15.6" customHeight="1" s="140">
      <c r="D289" s="60" t="n">
        <v>287</v>
      </c>
      <c r="E289" s="61" t="n">
        <v>2398</v>
      </c>
      <c r="F289" s="62" t="inlineStr">
        <is>
          <t>北縣和泰店</t>
        </is>
      </c>
      <c r="G289" s="62" t="inlineStr">
        <is>
          <t>新北市</t>
        </is>
      </c>
      <c r="H289" s="62" t="inlineStr">
        <is>
          <t>中和區</t>
        </is>
      </c>
      <c r="I289" s="61" t="n">
        <v>2</v>
      </c>
      <c r="J289" s="80" t="n">
        <v>44641</v>
      </c>
    </row>
    <row r="290" ht="15.6" customHeight="1" s="140">
      <c r="D290" s="60" t="n">
        <v>288</v>
      </c>
      <c r="E290" s="61" t="n">
        <v>2570</v>
      </c>
      <c r="F290" s="62" t="inlineStr">
        <is>
          <t>北縣和圓店</t>
        </is>
      </c>
      <c r="G290" s="62" t="inlineStr">
        <is>
          <t>新北市</t>
        </is>
      </c>
      <c r="H290" s="62" t="inlineStr">
        <is>
          <t>中和區</t>
        </is>
      </c>
      <c r="I290" s="61" t="n">
        <v>2</v>
      </c>
      <c r="J290" s="80" t="n">
        <v>44641</v>
      </c>
    </row>
    <row r="291" ht="15.6" customHeight="1" s="140">
      <c r="D291" s="60" t="n">
        <v>289</v>
      </c>
      <c r="E291" s="61" t="n">
        <v>3088</v>
      </c>
      <c r="F291" s="62" t="inlineStr">
        <is>
          <t>北市同蝶店</t>
        </is>
      </c>
      <c r="G291" s="62" t="inlineStr">
        <is>
          <t>台北市</t>
        </is>
      </c>
      <c r="H291" s="62" t="inlineStr">
        <is>
          <t>大同區</t>
        </is>
      </c>
      <c r="I291" s="61" t="n">
        <v>2</v>
      </c>
      <c r="J291" s="80" t="n">
        <v>44641</v>
      </c>
    </row>
    <row r="292" ht="15.6" customHeight="1" s="140">
      <c r="D292" s="60" t="n">
        <v>290</v>
      </c>
      <c r="E292" s="61" t="n">
        <v>3080</v>
      </c>
      <c r="F292" s="62" t="inlineStr">
        <is>
          <t>北市同安店</t>
        </is>
      </c>
      <c r="G292" s="62" t="inlineStr">
        <is>
          <t>台北市</t>
        </is>
      </c>
      <c r="H292" s="62" t="inlineStr">
        <is>
          <t>大同區</t>
        </is>
      </c>
      <c r="I292" s="61" t="n">
        <v>2</v>
      </c>
      <c r="J292" s="80" t="n">
        <v>44641</v>
      </c>
    </row>
    <row r="293" ht="15.6" customHeight="1" s="140">
      <c r="D293" s="60" t="n">
        <v>291</v>
      </c>
      <c r="E293" s="61" t="n">
        <v>3570</v>
      </c>
      <c r="F293" s="62" t="inlineStr">
        <is>
          <t>北市雙蝶店</t>
        </is>
      </c>
      <c r="G293" s="62" t="inlineStr">
        <is>
          <t>台北市</t>
        </is>
      </c>
      <c r="H293" s="62" t="inlineStr">
        <is>
          <t>大同區</t>
        </is>
      </c>
      <c r="I293" s="61" t="n">
        <v>2</v>
      </c>
      <c r="J293" s="80" t="n">
        <v>44641</v>
      </c>
    </row>
    <row r="294" ht="15.6" customHeight="1" s="140">
      <c r="D294" s="60" t="n">
        <v>292</v>
      </c>
      <c r="E294" s="61" t="n">
        <v>3856</v>
      </c>
      <c r="F294" s="62" t="inlineStr">
        <is>
          <t>新竹埔頂店</t>
        </is>
      </c>
      <c r="G294" s="62" t="inlineStr">
        <is>
          <t>新竹市</t>
        </is>
      </c>
      <c r="H294" s="62" t="inlineStr">
        <is>
          <t>東區</t>
        </is>
      </c>
      <c r="I294" s="61" t="n">
        <v>2</v>
      </c>
      <c r="J294" s="80" t="n">
        <v>44641</v>
      </c>
    </row>
    <row r="295" ht="15.6" customHeight="1" s="140">
      <c r="D295" s="60" t="n">
        <v>293</v>
      </c>
      <c r="E295" s="61" t="n">
        <v>3963</v>
      </c>
      <c r="F295" s="62" t="inlineStr">
        <is>
          <t>新竹竹青店</t>
        </is>
      </c>
      <c r="G295" s="62" t="inlineStr">
        <is>
          <t>新竹市</t>
        </is>
      </c>
      <c r="H295" s="62" t="inlineStr">
        <is>
          <t>東區</t>
        </is>
      </c>
      <c r="I295" s="61" t="n">
        <v>2</v>
      </c>
      <c r="J295" s="80" t="n">
        <v>44641</v>
      </c>
    </row>
    <row r="296" ht="15.6" customHeight="1" s="140">
      <c r="D296" s="60" t="n">
        <v>294</v>
      </c>
      <c r="E296" s="61" t="n">
        <v>3602</v>
      </c>
      <c r="F296" s="62" t="inlineStr">
        <is>
          <t>太平光德店</t>
        </is>
      </c>
      <c r="G296" s="62" t="inlineStr">
        <is>
          <t>台中市</t>
        </is>
      </c>
      <c r="H296" s="62" t="inlineStr">
        <is>
          <t>太平區</t>
        </is>
      </c>
      <c r="I296" s="61" t="n">
        <v>2</v>
      </c>
      <c r="J296" s="80" t="n">
        <v>44641</v>
      </c>
    </row>
    <row r="297" ht="15.6" customHeight="1" s="140">
      <c r="D297" s="60" t="n">
        <v>295</v>
      </c>
      <c r="E297" s="61" t="n">
        <v>3682</v>
      </c>
      <c r="F297" s="62" t="inlineStr">
        <is>
          <t>太平永成店</t>
        </is>
      </c>
      <c r="G297" s="62" t="inlineStr">
        <is>
          <t>台中市</t>
        </is>
      </c>
      <c r="H297" s="62" t="inlineStr">
        <is>
          <t>太平區</t>
        </is>
      </c>
      <c r="I297" s="61" t="n">
        <v>2</v>
      </c>
      <c r="J297" s="80" t="n">
        <v>44641</v>
      </c>
    </row>
    <row r="298" ht="15.6" customHeight="1" s="140">
      <c r="D298" s="60" t="n">
        <v>296</v>
      </c>
      <c r="E298" s="61" t="n">
        <v>3888</v>
      </c>
      <c r="F298" s="62" t="inlineStr">
        <is>
          <t>太平永平店</t>
        </is>
      </c>
      <c r="G298" s="62" t="inlineStr">
        <is>
          <t>台中市</t>
        </is>
      </c>
      <c r="H298" s="62" t="inlineStr">
        <is>
          <t>太平區</t>
        </is>
      </c>
      <c r="I298" s="61" t="n">
        <v>2</v>
      </c>
      <c r="J298" s="80" t="n">
        <v>44641</v>
      </c>
    </row>
    <row r="299" ht="15.6" customHeight="1" s="140">
      <c r="D299" s="60" t="n">
        <v>297</v>
      </c>
      <c r="E299" s="61" t="n">
        <v>4395</v>
      </c>
      <c r="F299" s="62" t="inlineStr">
        <is>
          <t>太平澄清店</t>
        </is>
      </c>
      <c r="G299" s="62" t="inlineStr">
        <is>
          <t>台中市</t>
        </is>
      </c>
      <c r="H299" s="62" t="inlineStr">
        <is>
          <t>太平區</t>
        </is>
      </c>
      <c r="I299" s="61" t="n">
        <v>2</v>
      </c>
      <c r="J299" s="80" t="n">
        <v>44641</v>
      </c>
    </row>
    <row r="300" ht="15.6" customHeight="1" s="140">
      <c r="D300" s="60" t="n">
        <v>298</v>
      </c>
      <c r="E300" s="61" t="n">
        <v>2760</v>
      </c>
      <c r="F300" s="62" t="inlineStr">
        <is>
          <t>鳳山高行店</t>
        </is>
      </c>
      <c r="G300" s="62" t="inlineStr">
        <is>
          <t>高雄市</t>
        </is>
      </c>
      <c r="H300" s="62" t="inlineStr">
        <is>
          <t>鳳山區</t>
        </is>
      </c>
      <c r="I300" s="61" t="n">
        <v>2</v>
      </c>
      <c r="J300" s="80" t="n">
        <v>44641</v>
      </c>
    </row>
    <row r="301" ht="15.6" customHeight="1" s="140">
      <c r="D301" s="60" t="n">
        <v>299</v>
      </c>
      <c r="E301" s="61" t="n">
        <v>3282</v>
      </c>
      <c r="F301" s="62" t="inlineStr">
        <is>
          <t>鳳山鳳育店</t>
        </is>
      </c>
      <c r="G301" s="62" t="inlineStr">
        <is>
          <t>高雄市</t>
        </is>
      </c>
      <c r="H301" s="62" t="inlineStr">
        <is>
          <t>鳳山區</t>
        </is>
      </c>
      <c r="I301" s="61" t="n">
        <v>2</v>
      </c>
      <c r="J301" s="80" t="n">
        <v>44641</v>
      </c>
    </row>
    <row r="302" ht="15.6" customHeight="1" s="140">
      <c r="D302" s="60" t="n">
        <v>300</v>
      </c>
      <c r="E302" s="61" t="inlineStr">
        <is>
          <t>C894</t>
        </is>
      </c>
      <c r="F302" s="62" t="inlineStr">
        <is>
          <t>北縣遠東店</t>
        </is>
      </c>
      <c r="G302" s="62" t="inlineStr">
        <is>
          <t>新北市</t>
        </is>
      </c>
      <c r="H302" s="62" t="inlineStr">
        <is>
          <t>中和區</t>
        </is>
      </c>
      <c r="I302" s="61" t="n">
        <v>2</v>
      </c>
      <c r="J302" s="80" t="n">
        <v>44642</v>
      </c>
    </row>
    <row r="303" ht="15.6" customHeight="1" s="140">
      <c r="D303" s="60" t="n">
        <v>301</v>
      </c>
      <c r="E303" s="61" t="n">
        <v>2180</v>
      </c>
      <c r="F303" s="62" t="inlineStr">
        <is>
          <t>北縣員山二店</t>
        </is>
      </c>
      <c r="G303" s="62" t="inlineStr">
        <is>
          <t>新北市</t>
        </is>
      </c>
      <c r="H303" s="62" t="inlineStr">
        <is>
          <t>中和區</t>
        </is>
      </c>
      <c r="I303" s="61" t="n">
        <v>2</v>
      </c>
      <c r="J303" s="80" t="n">
        <v>44642</v>
      </c>
    </row>
    <row r="304" ht="15.6" customHeight="1" s="140">
      <c r="D304" s="60" t="n">
        <v>302</v>
      </c>
      <c r="E304" s="61" t="n">
        <v>4020</v>
      </c>
      <c r="F304" s="62" t="inlineStr">
        <is>
          <t>中和連勝店</t>
        </is>
      </c>
      <c r="G304" s="62" t="inlineStr">
        <is>
          <t>新北市</t>
        </is>
      </c>
      <c r="H304" s="62" t="inlineStr">
        <is>
          <t>中和區</t>
        </is>
      </c>
      <c r="I304" s="61" t="n">
        <v>2</v>
      </c>
      <c r="J304" s="80" t="n">
        <v>44642</v>
      </c>
    </row>
    <row r="305" ht="15.6" customHeight="1" s="140">
      <c r="D305" s="60" t="n">
        <v>303</v>
      </c>
      <c r="E305" s="61" t="inlineStr">
        <is>
          <t>D010</t>
        </is>
      </c>
      <c r="F305" s="62" t="inlineStr">
        <is>
          <t>北市延平店</t>
        </is>
      </c>
      <c r="G305" s="62" t="inlineStr">
        <is>
          <t>台北市</t>
        </is>
      </c>
      <c r="H305" s="62" t="inlineStr">
        <is>
          <t>大同區</t>
        </is>
      </c>
      <c r="I305" s="61" t="n">
        <v>2</v>
      </c>
      <c r="J305" s="80" t="n">
        <v>44642</v>
      </c>
    </row>
    <row r="306" ht="15.6" customHeight="1" s="140">
      <c r="D306" s="60" t="n">
        <v>304</v>
      </c>
      <c r="E306" s="61" t="n">
        <v>2792</v>
      </c>
      <c r="F306" s="62" t="inlineStr">
        <is>
          <t>北市同達店</t>
        </is>
      </c>
      <c r="G306" s="62" t="inlineStr">
        <is>
          <t>台北市</t>
        </is>
      </c>
      <c r="H306" s="62" t="inlineStr">
        <is>
          <t>大同區</t>
        </is>
      </c>
      <c r="I306" s="61" t="n">
        <v>2</v>
      </c>
      <c r="J306" s="80" t="n">
        <v>44642</v>
      </c>
    </row>
    <row r="307" ht="15.6" customHeight="1" s="140">
      <c r="D307" s="60" t="n">
        <v>305</v>
      </c>
      <c r="E307" s="61" t="n">
        <v>2845</v>
      </c>
      <c r="F307" s="62" t="inlineStr">
        <is>
          <t>北市同京店</t>
        </is>
      </c>
      <c r="G307" s="62" t="inlineStr">
        <is>
          <t>台北市</t>
        </is>
      </c>
      <c r="H307" s="62" t="inlineStr">
        <is>
          <t>大同區</t>
        </is>
      </c>
      <c r="I307" s="61" t="n">
        <v>2</v>
      </c>
      <c r="J307" s="80" t="n">
        <v>44642</v>
      </c>
    </row>
    <row r="308" ht="15.6" customHeight="1" s="140">
      <c r="D308" s="60" t="n">
        <v>306</v>
      </c>
      <c r="E308" s="61" t="n">
        <v>3686</v>
      </c>
      <c r="F308" s="62" t="inlineStr">
        <is>
          <t>北市圓捷店</t>
        </is>
      </c>
      <c r="G308" s="62" t="inlineStr">
        <is>
          <t>台北市</t>
        </is>
      </c>
      <c r="H308" s="62" t="inlineStr">
        <is>
          <t>大同區</t>
        </is>
      </c>
      <c r="I308" s="61" t="n">
        <v>2</v>
      </c>
      <c r="J308" s="80" t="n">
        <v>44642</v>
      </c>
    </row>
    <row r="309" ht="15.6" customHeight="1" s="140">
      <c r="D309" s="60" t="n">
        <v>307</v>
      </c>
      <c r="E309" s="61" t="n">
        <v>2987</v>
      </c>
      <c r="F309" s="62" t="inlineStr">
        <is>
          <t>新竹竹高店</t>
        </is>
      </c>
      <c r="G309" s="62" t="inlineStr">
        <is>
          <t>新竹市</t>
        </is>
      </c>
      <c r="H309" s="62" t="inlineStr">
        <is>
          <t>東區</t>
        </is>
      </c>
      <c r="I309" s="61" t="n">
        <v>2</v>
      </c>
      <c r="J309" s="80" t="n">
        <v>44642</v>
      </c>
    </row>
    <row r="310" ht="15.6" customHeight="1" s="140">
      <c r="D310" s="60" t="n">
        <v>308</v>
      </c>
      <c r="E310" s="61" t="n">
        <v>3699</v>
      </c>
      <c r="F310" s="62" t="inlineStr">
        <is>
          <t>新竹竹亮店</t>
        </is>
      </c>
      <c r="G310" s="62" t="inlineStr">
        <is>
          <t>新竹市</t>
        </is>
      </c>
      <c r="H310" s="62" t="inlineStr">
        <is>
          <t>東區</t>
        </is>
      </c>
      <c r="I310" s="61" t="n">
        <v>2</v>
      </c>
      <c r="J310" s="80" t="n">
        <v>44642</v>
      </c>
    </row>
    <row r="311" ht="15.6" customHeight="1" s="140">
      <c r="D311" s="60" t="n">
        <v>309</v>
      </c>
      <c r="E311" s="61" t="inlineStr">
        <is>
          <t>G807</t>
        </is>
      </c>
      <c r="F311" s="62" t="inlineStr">
        <is>
          <t>大里東榮店</t>
        </is>
      </c>
      <c r="G311" s="62" t="inlineStr">
        <is>
          <t>台中市</t>
        </is>
      </c>
      <c r="H311" s="62" t="inlineStr">
        <is>
          <t>大里區</t>
        </is>
      </c>
      <c r="I311" s="61" t="n">
        <v>2</v>
      </c>
      <c r="J311" s="80" t="n">
        <v>44642</v>
      </c>
    </row>
    <row r="312" ht="15.6" customHeight="1" s="140">
      <c r="D312" s="60" t="n">
        <v>310</v>
      </c>
      <c r="E312" s="61" t="n">
        <v>2493</v>
      </c>
      <c r="F312" s="62" t="inlineStr">
        <is>
          <t>太平中業店</t>
        </is>
      </c>
      <c r="G312" s="62" t="inlineStr">
        <is>
          <t>台中市</t>
        </is>
      </c>
      <c r="H312" s="62" t="inlineStr">
        <is>
          <t>太平區</t>
        </is>
      </c>
      <c r="I312" s="61" t="n">
        <v>2</v>
      </c>
      <c r="J312" s="80" t="n">
        <v>44642</v>
      </c>
    </row>
    <row r="313" ht="15.6" customHeight="1" s="140">
      <c r="D313" s="60" t="n">
        <v>311</v>
      </c>
      <c r="E313" s="61" t="n">
        <v>2706</v>
      </c>
      <c r="F313" s="62" t="inlineStr">
        <is>
          <t>太平中光店</t>
        </is>
      </c>
      <c r="G313" s="62" t="inlineStr">
        <is>
          <t>台中市</t>
        </is>
      </c>
      <c r="H313" s="62" t="inlineStr">
        <is>
          <t>太平區</t>
        </is>
      </c>
      <c r="I313" s="61" t="n">
        <v>2</v>
      </c>
      <c r="J313" s="80" t="n">
        <v>44642</v>
      </c>
    </row>
    <row r="314" ht="15.6" customHeight="1" s="140">
      <c r="D314" s="60" t="n">
        <v>312</v>
      </c>
      <c r="E314" s="61" t="n">
        <v>4738</v>
      </c>
      <c r="F314" s="62" t="inlineStr">
        <is>
          <t>大寮工業店</t>
        </is>
      </c>
      <c r="G314" s="62" t="inlineStr">
        <is>
          <t>高雄市</t>
        </is>
      </c>
      <c r="H314" s="62" t="inlineStr">
        <is>
          <t>大寮區</t>
        </is>
      </c>
      <c r="I314" s="61" t="n">
        <v>2</v>
      </c>
      <c r="J314" s="80" t="n">
        <v>44642</v>
      </c>
    </row>
    <row r="315" ht="15.6" customHeight="1" s="140">
      <c r="D315" s="60" t="n">
        <v>313</v>
      </c>
      <c r="E315" s="61" t="inlineStr">
        <is>
          <t>S884</t>
        </is>
      </c>
      <c r="F315" s="62" t="inlineStr">
        <is>
          <t>高縣後庄店</t>
        </is>
      </c>
      <c r="G315" s="62" t="inlineStr">
        <is>
          <t>高雄市</t>
        </is>
      </c>
      <c r="H315" s="62" t="inlineStr">
        <is>
          <t>大寮區</t>
        </is>
      </c>
      <c r="I315" s="61" t="n">
        <v>2</v>
      </c>
      <c r="J315" s="80" t="n">
        <v>44642</v>
      </c>
    </row>
    <row r="316" ht="15.6" customHeight="1" s="140">
      <c r="D316" s="60" t="n">
        <v>314</v>
      </c>
      <c r="E316" s="61" t="n">
        <v>4277</v>
      </c>
      <c r="F316" s="62" t="inlineStr">
        <is>
          <t>大寮興會結店</t>
        </is>
      </c>
      <c r="G316" s="62" t="inlineStr">
        <is>
          <t>高雄市</t>
        </is>
      </c>
      <c r="H316" s="62" t="inlineStr">
        <is>
          <t>大寮區</t>
        </is>
      </c>
      <c r="I316" s="61" t="n">
        <v>2</v>
      </c>
      <c r="J316" s="80" t="n">
        <v>44642</v>
      </c>
    </row>
    <row r="317" ht="15.6" customHeight="1" s="140">
      <c r="D317" s="60" t="n">
        <v>315</v>
      </c>
      <c r="E317" s="61" t="inlineStr">
        <is>
          <t>C672</t>
        </is>
      </c>
      <c r="F317" s="62" t="inlineStr">
        <is>
          <t>北縣橋安店</t>
        </is>
      </c>
      <c r="G317" s="62" t="inlineStr">
        <is>
          <t>新北市</t>
        </is>
      </c>
      <c r="H317" s="62" t="inlineStr">
        <is>
          <t>中和區</t>
        </is>
      </c>
      <c r="I317" s="61" t="n">
        <v>2</v>
      </c>
      <c r="J317" s="80" t="n">
        <v>44643</v>
      </c>
    </row>
    <row r="318" ht="15.6" customHeight="1" s="140">
      <c r="D318" s="60" t="n">
        <v>316</v>
      </c>
      <c r="E318" s="61" t="n">
        <v>3318</v>
      </c>
      <c r="F318" s="62" t="inlineStr">
        <is>
          <t>北縣自治店</t>
        </is>
      </c>
      <c r="G318" s="62" t="inlineStr">
        <is>
          <t>新北市</t>
        </is>
      </c>
      <c r="H318" s="62" t="inlineStr">
        <is>
          <t>中和區</t>
        </is>
      </c>
      <c r="I318" s="61" t="n">
        <v>2</v>
      </c>
      <c r="J318" s="80" t="n">
        <v>44643</v>
      </c>
    </row>
    <row r="319" ht="15.6" customHeight="1" s="140">
      <c r="D319" s="60" t="n">
        <v>317</v>
      </c>
      <c r="E319" s="61" t="n">
        <v>4770</v>
      </c>
      <c r="F319" s="62" t="inlineStr">
        <is>
          <t>中和嘉德店</t>
        </is>
      </c>
      <c r="G319" s="62" t="inlineStr">
        <is>
          <t>新北市</t>
        </is>
      </c>
      <c r="H319" s="62" t="inlineStr">
        <is>
          <t>中和區</t>
        </is>
      </c>
      <c r="I319" s="61" t="n">
        <v>2</v>
      </c>
      <c r="J319" s="80" t="n">
        <v>44643</v>
      </c>
    </row>
    <row r="320" ht="15.6" customHeight="1" s="140">
      <c r="D320" s="60" t="n">
        <v>318</v>
      </c>
      <c r="E320" s="61" t="n">
        <v>2389</v>
      </c>
      <c r="F320" s="62" t="inlineStr">
        <is>
          <t>北市同吉店</t>
        </is>
      </c>
      <c r="G320" s="62" t="inlineStr">
        <is>
          <t>台北市</t>
        </is>
      </c>
      <c r="H320" s="62" t="inlineStr">
        <is>
          <t>大同區</t>
        </is>
      </c>
      <c r="I320" s="61" t="n">
        <v>2</v>
      </c>
      <c r="J320" s="80" t="n">
        <v>44643</v>
      </c>
    </row>
    <row r="321" ht="15.6" customHeight="1" s="140">
      <c r="D321" s="60" t="n">
        <v>319</v>
      </c>
      <c r="E321" s="61" t="n">
        <v>2707</v>
      </c>
      <c r="F321" s="62" t="inlineStr">
        <is>
          <t>北市同密店</t>
        </is>
      </c>
      <c r="G321" s="62" t="inlineStr">
        <is>
          <t>台北市</t>
        </is>
      </c>
      <c r="H321" s="62" t="inlineStr">
        <is>
          <t>大同區</t>
        </is>
      </c>
      <c r="I321" s="61" t="n">
        <v>2</v>
      </c>
      <c r="J321" s="80" t="n">
        <v>44643</v>
      </c>
    </row>
    <row r="322" ht="15.6" customHeight="1" s="140">
      <c r="D322" s="60" t="n">
        <v>320</v>
      </c>
      <c r="E322" s="61" t="n">
        <v>3633</v>
      </c>
      <c r="F322" s="62" t="inlineStr">
        <is>
          <t>北市延年店</t>
        </is>
      </c>
      <c r="G322" s="62" t="inlineStr">
        <is>
          <t>台北市</t>
        </is>
      </c>
      <c r="H322" s="62" t="inlineStr">
        <is>
          <t>大同區</t>
        </is>
      </c>
      <c r="I322" s="61" t="n">
        <v>2</v>
      </c>
      <c r="J322" s="80" t="n">
        <v>44643</v>
      </c>
    </row>
    <row r="323" ht="15.6" customHeight="1" s="140">
      <c r="D323" s="60" t="n">
        <v>321</v>
      </c>
      <c r="E323" s="61" t="n">
        <v>4232</v>
      </c>
      <c r="F323" s="62" t="inlineStr">
        <is>
          <t>北市同承店</t>
        </is>
      </c>
      <c r="G323" s="62" t="inlineStr">
        <is>
          <t>台北市</t>
        </is>
      </c>
      <c r="H323" s="62" t="inlineStr">
        <is>
          <t>大同區</t>
        </is>
      </c>
      <c r="I323" s="61" t="n">
        <v>2</v>
      </c>
      <c r="J323" s="80" t="n">
        <v>44643</v>
      </c>
    </row>
    <row r="324" ht="15.6" customHeight="1" s="140">
      <c r="D324" s="60" t="n">
        <v>322</v>
      </c>
      <c r="E324" s="61" t="n">
        <v>2635</v>
      </c>
      <c r="F324" s="62" t="inlineStr">
        <is>
          <t>新竹竹橋店</t>
        </is>
      </c>
      <c r="G324" s="62" t="inlineStr">
        <is>
          <t>新竹市</t>
        </is>
      </c>
      <c r="H324" s="62" t="inlineStr">
        <is>
          <t>東區</t>
        </is>
      </c>
      <c r="I324" s="61" t="n">
        <v>2</v>
      </c>
      <c r="J324" s="80" t="n">
        <v>44643</v>
      </c>
    </row>
    <row r="325" ht="15.6" customHeight="1" s="140">
      <c r="D325" s="60" t="n">
        <v>323</v>
      </c>
      <c r="E325" s="61" t="n">
        <v>2765</v>
      </c>
      <c r="F325" s="62" t="inlineStr">
        <is>
          <t>新竹竹峰店</t>
        </is>
      </c>
      <c r="G325" s="62" t="inlineStr">
        <is>
          <t>新竹市</t>
        </is>
      </c>
      <c r="H325" s="62" t="inlineStr">
        <is>
          <t>東區</t>
        </is>
      </c>
      <c r="I325" s="61" t="n">
        <v>2</v>
      </c>
      <c r="J325" s="80" t="n">
        <v>44643</v>
      </c>
    </row>
    <row r="326" ht="15.6" customHeight="1" s="140">
      <c r="D326" s="60" t="n">
        <v>324</v>
      </c>
      <c r="E326" s="61" t="n">
        <v>2965</v>
      </c>
      <c r="F326" s="62" t="inlineStr">
        <is>
          <t>新竹竹旺店</t>
        </is>
      </c>
      <c r="G326" s="62" t="inlineStr">
        <is>
          <t>新竹市</t>
        </is>
      </c>
      <c r="H326" s="62" t="inlineStr">
        <is>
          <t>東區</t>
        </is>
      </c>
      <c r="I326" s="61" t="n">
        <v>2</v>
      </c>
      <c r="J326" s="80" t="n">
        <v>44643</v>
      </c>
    </row>
    <row r="327" ht="15.6" customHeight="1" s="140">
      <c r="D327" s="60" t="n">
        <v>325</v>
      </c>
      <c r="E327" s="61" t="n">
        <v>2901</v>
      </c>
      <c r="F327" s="62" t="inlineStr">
        <is>
          <t>新竹竹神店</t>
        </is>
      </c>
      <c r="G327" s="62" t="inlineStr">
        <is>
          <t>新竹市</t>
        </is>
      </c>
      <c r="H327" s="62" t="inlineStr">
        <is>
          <t>東區</t>
        </is>
      </c>
      <c r="I327" s="61" t="n">
        <v>2</v>
      </c>
      <c r="J327" s="80" t="n">
        <v>44643</v>
      </c>
    </row>
    <row r="328" ht="15.6" customHeight="1" s="140">
      <c r="D328" s="60" t="n">
        <v>326</v>
      </c>
      <c r="E328" s="61" t="n">
        <v>3901</v>
      </c>
      <c r="F328" s="62" t="inlineStr">
        <is>
          <t>大里吉祥店</t>
        </is>
      </c>
      <c r="G328" s="62" t="inlineStr">
        <is>
          <t>台中市</t>
        </is>
      </c>
      <c r="H328" s="62" t="inlineStr">
        <is>
          <t>大里區</t>
        </is>
      </c>
      <c r="I328" s="61" t="n">
        <v>2</v>
      </c>
      <c r="J328" s="80" t="n">
        <v>44643</v>
      </c>
    </row>
    <row r="329" ht="15.6" customHeight="1" s="140">
      <c r="D329" s="60" t="n">
        <v>327</v>
      </c>
      <c r="E329" s="61" t="n">
        <v>4481</v>
      </c>
      <c r="F329" s="62" t="inlineStr">
        <is>
          <t>大里精采店</t>
        </is>
      </c>
      <c r="G329" s="62" t="inlineStr">
        <is>
          <t>台中市</t>
        </is>
      </c>
      <c r="H329" s="62" t="inlineStr">
        <is>
          <t>大里區</t>
        </is>
      </c>
      <c r="I329" s="61" t="n">
        <v>2</v>
      </c>
      <c r="J329" s="80" t="n">
        <v>44643</v>
      </c>
    </row>
    <row r="330" ht="15.6" customHeight="1" s="140">
      <c r="D330" s="60" t="n">
        <v>328</v>
      </c>
      <c r="E330" s="61" t="n">
        <v>4779</v>
      </c>
      <c r="F330" s="62" t="inlineStr">
        <is>
          <t>大里塗城店</t>
        </is>
      </c>
      <c r="G330" s="62" t="inlineStr">
        <is>
          <t>台中市</t>
        </is>
      </c>
      <c r="H330" s="62" t="inlineStr">
        <is>
          <t>大里區</t>
        </is>
      </c>
      <c r="I330" s="61" t="n">
        <v>2</v>
      </c>
      <c r="J330" s="80" t="n">
        <v>44643</v>
      </c>
    </row>
    <row r="331" ht="15.6" customHeight="1" s="140">
      <c r="D331" s="60" t="n">
        <v>329</v>
      </c>
      <c r="E331" s="61" t="n">
        <v>4830</v>
      </c>
      <c r="F331" s="62" t="inlineStr">
        <is>
          <t>大里永隆店</t>
        </is>
      </c>
      <c r="G331" s="62" t="inlineStr">
        <is>
          <t>台中市</t>
        </is>
      </c>
      <c r="H331" s="62" t="inlineStr">
        <is>
          <t>大里區</t>
        </is>
      </c>
      <c r="I331" s="61" t="n">
        <v>2</v>
      </c>
      <c r="J331" s="80" t="n">
        <v>44643</v>
      </c>
    </row>
    <row r="332" ht="15.6" customHeight="1" s="140">
      <c r="D332" s="60" t="n">
        <v>330</v>
      </c>
      <c r="E332" s="61" t="n">
        <v>4173</v>
      </c>
      <c r="F332" s="62" t="inlineStr">
        <is>
          <t>大寮江山店</t>
        </is>
      </c>
      <c r="G332" s="62" t="inlineStr">
        <is>
          <t>高雄市</t>
        </is>
      </c>
      <c r="H332" s="62" t="inlineStr">
        <is>
          <t>大寮區</t>
        </is>
      </c>
      <c r="I332" s="61" t="n">
        <v>2</v>
      </c>
      <c r="J332" s="80" t="n">
        <v>44643</v>
      </c>
    </row>
    <row r="333" ht="15.6" customHeight="1" s="140">
      <c r="D333" s="60" t="n">
        <v>331</v>
      </c>
      <c r="E333" s="61" t="n">
        <v>4245</v>
      </c>
      <c r="F333" s="62" t="inlineStr">
        <is>
          <t>大寮新林店</t>
        </is>
      </c>
      <c r="G333" s="62" t="inlineStr">
        <is>
          <t>高雄市</t>
        </is>
      </c>
      <c r="H333" s="62" t="inlineStr">
        <is>
          <t>大寮區</t>
        </is>
      </c>
      <c r="I333" s="61" t="n">
        <v>2</v>
      </c>
      <c r="J333" s="80" t="n">
        <v>44643</v>
      </c>
    </row>
    <row r="334" ht="15.6" customHeight="1" s="140">
      <c r="D334" s="60" t="n">
        <v>332</v>
      </c>
      <c r="E334" s="61" t="inlineStr">
        <is>
          <t>F133</t>
        </is>
      </c>
      <c r="F334" s="62" t="inlineStr">
        <is>
          <t>新竹武昌店</t>
        </is>
      </c>
      <c r="G334" s="62" t="inlineStr">
        <is>
          <t>新竹市</t>
        </is>
      </c>
      <c r="H334" s="62" t="inlineStr">
        <is>
          <t>東區</t>
        </is>
      </c>
      <c r="I334" s="61" t="n">
        <v>2</v>
      </c>
      <c r="J334" s="80" t="n">
        <v>44644</v>
      </c>
    </row>
    <row r="335" ht="15.6" customHeight="1" s="140">
      <c r="D335" s="60" t="n">
        <v>333</v>
      </c>
      <c r="E335" s="61" t="inlineStr">
        <is>
          <t>C742</t>
        </is>
      </c>
      <c r="F335" s="62" t="inlineStr">
        <is>
          <t>北縣平安店</t>
        </is>
      </c>
      <c r="G335" s="62" t="inlineStr">
        <is>
          <t>新北市</t>
        </is>
      </c>
      <c r="H335" s="62" t="inlineStr">
        <is>
          <t>中和區</t>
        </is>
      </c>
      <c r="I335" s="61" t="n">
        <v>2</v>
      </c>
      <c r="J335" s="80" t="n">
        <v>44644</v>
      </c>
    </row>
    <row r="336" ht="15.6" customHeight="1" s="140">
      <c r="D336" s="60" t="n">
        <v>334</v>
      </c>
      <c r="E336" s="61" t="n">
        <v>2911</v>
      </c>
      <c r="F336" s="62" t="inlineStr">
        <is>
          <t>北縣和大店</t>
        </is>
      </c>
      <c r="G336" s="62" t="inlineStr">
        <is>
          <t>新北市</t>
        </is>
      </c>
      <c r="H336" s="62" t="inlineStr">
        <is>
          <t>中和區</t>
        </is>
      </c>
      <c r="I336" s="61" t="n">
        <v>2</v>
      </c>
      <c r="J336" s="80" t="n">
        <v>44644</v>
      </c>
    </row>
    <row r="337" ht="15.6" customHeight="1" s="140">
      <c r="D337" s="60" t="n">
        <v>335</v>
      </c>
      <c r="E337" s="61" t="n">
        <v>3569</v>
      </c>
      <c r="F337" s="62" t="inlineStr">
        <is>
          <t>北縣飛和店</t>
        </is>
      </c>
      <c r="G337" s="62" t="inlineStr">
        <is>
          <t>新北市</t>
        </is>
      </c>
      <c r="H337" s="62" t="inlineStr">
        <is>
          <t>中和區</t>
        </is>
      </c>
      <c r="I337" s="61" t="n">
        <v>2</v>
      </c>
      <c r="J337" s="80" t="n">
        <v>44644</v>
      </c>
    </row>
    <row r="338" ht="15.6" customHeight="1" s="140">
      <c r="D338" s="60" t="n">
        <v>336</v>
      </c>
      <c r="E338" s="61" t="inlineStr">
        <is>
          <t>D070</t>
        </is>
      </c>
      <c r="F338" s="62" t="inlineStr">
        <is>
          <t>北縣重新店</t>
        </is>
      </c>
      <c r="G338" s="62" t="inlineStr">
        <is>
          <t>新北市</t>
        </is>
      </c>
      <c r="H338" s="62" t="inlineStr">
        <is>
          <t>三重區</t>
        </is>
      </c>
      <c r="I338" s="61" t="n">
        <v>2</v>
      </c>
      <c r="J338" s="80" t="n">
        <v>44644</v>
      </c>
    </row>
    <row r="339" ht="15.6" customHeight="1" s="140">
      <c r="D339" s="60" t="n">
        <v>337</v>
      </c>
      <c r="E339" s="61" t="n">
        <v>4084</v>
      </c>
      <c r="F339" s="62" t="inlineStr">
        <is>
          <t>三重美集店</t>
        </is>
      </c>
      <c r="G339" s="62" t="inlineStr">
        <is>
          <t>新北市</t>
        </is>
      </c>
      <c r="H339" s="62" t="inlineStr">
        <is>
          <t>三重區</t>
        </is>
      </c>
      <c r="I339" s="61" t="n">
        <v>2</v>
      </c>
      <c r="J339" s="80" t="n">
        <v>44644</v>
      </c>
    </row>
    <row r="340" ht="15.6" customHeight="1" s="140">
      <c r="D340" s="60" t="n">
        <v>338</v>
      </c>
      <c r="E340" s="61" t="n">
        <v>4260</v>
      </c>
      <c r="F340" s="62" t="inlineStr">
        <is>
          <t>三重重高店</t>
        </is>
      </c>
      <c r="G340" s="62" t="inlineStr">
        <is>
          <t>新北市</t>
        </is>
      </c>
      <c r="H340" s="62" t="inlineStr">
        <is>
          <t>三重區</t>
        </is>
      </c>
      <c r="I340" s="61" t="n">
        <v>2</v>
      </c>
      <c r="J340" s="80" t="n">
        <v>44644</v>
      </c>
    </row>
    <row r="341" ht="15.6" customHeight="1" s="140">
      <c r="D341" s="60" t="n">
        <v>339</v>
      </c>
      <c r="E341" s="61" t="n">
        <v>2589</v>
      </c>
      <c r="F341" s="62" t="inlineStr">
        <is>
          <t>新竹竹利店</t>
        </is>
      </c>
      <c r="G341" s="62" t="inlineStr">
        <is>
          <t>新竹市</t>
        </is>
      </c>
      <c r="H341" s="62" t="inlineStr">
        <is>
          <t>東區</t>
        </is>
      </c>
      <c r="I341" s="61" t="n">
        <v>2</v>
      </c>
      <c r="J341" s="80" t="n">
        <v>44644</v>
      </c>
    </row>
    <row r="342" ht="15.6" customHeight="1" s="140">
      <c r="D342" s="60" t="n">
        <v>340</v>
      </c>
      <c r="E342" s="61" t="n">
        <v>2561</v>
      </c>
      <c r="F342" s="62" t="inlineStr">
        <is>
          <t>新竹竹國店</t>
        </is>
      </c>
      <c r="G342" s="62" t="inlineStr">
        <is>
          <t>新竹市</t>
        </is>
      </c>
      <c r="H342" s="62" t="inlineStr">
        <is>
          <t>東區</t>
        </is>
      </c>
      <c r="I342" s="61" t="n">
        <v>2</v>
      </c>
      <c r="J342" s="80" t="n">
        <v>44644</v>
      </c>
    </row>
    <row r="343" ht="15.6" customHeight="1" s="140">
      <c r="D343" s="60" t="n">
        <v>341</v>
      </c>
      <c r="E343" s="61" t="n">
        <v>3765</v>
      </c>
      <c r="F343" s="62" t="inlineStr">
        <is>
          <t>大里竹子坑店</t>
        </is>
      </c>
      <c r="G343" s="62" t="inlineStr">
        <is>
          <t>台中市</t>
        </is>
      </c>
      <c r="H343" s="62" t="inlineStr">
        <is>
          <t>大里區</t>
        </is>
      </c>
      <c r="I343" s="61" t="n">
        <v>2</v>
      </c>
      <c r="J343" s="80" t="n">
        <v>44644</v>
      </c>
    </row>
    <row r="344" ht="15.6" customHeight="1" s="140">
      <c r="D344" s="60" t="n">
        <v>342</v>
      </c>
      <c r="E344" s="61" t="n">
        <v>3831</v>
      </c>
      <c r="F344" s="62" t="inlineStr">
        <is>
          <t>大里光正店</t>
        </is>
      </c>
      <c r="G344" s="62" t="inlineStr">
        <is>
          <t>台中市</t>
        </is>
      </c>
      <c r="H344" s="62" t="inlineStr">
        <is>
          <t>大里區</t>
        </is>
      </c>
      <c r="I344" s="61" t="n">
        <v>2</v>
      </c>
      <c r="J344" s="80" t="n">
        <v>44644</v>
      </c>
    </row>
    <row r="345" ht="15.6" customHeight="1" s="140">
      <c r="D345" s="60" t="n">
        <v>343</v>
      </c>
      <c r="E345" s="61" t="n">
        <v>4003</v>
      </c>
      <c r="F345" s="62" t="inlineStr">
        <is>
          <t>大寮正順店</t>
        </is>
      </c>
      <c r="G345" s="62" t="inlineStr">
        <is>
          <t>高雄市</t>
        </is>
      </c>
      <c r="H345" s="62" t="inlineStr">
        <is>
          <t>大寮區</t>
        </is>
      </c>
      <c r="I345" s="61" t="n">
        <v>2</v>
      </c>
      <c r="J345" s="80" t="n">
        <v>44644</v>
      </c>
    </row>
    <row r="346" ht="15.6" customHeight="1" s="140">
      <c r="D346" s="60" t="n">
        <v>344</v>
      </c>
      <c r="E346" s="61" t="n">
        <v>3401</v>
      </c>
      <c r="F346" s="62" t="inlineStr">
        <is>
          <t>高縣高金店</t>
        </is>
      </c>
      <c r="G346" s="62" t="inlineStr">
        <is>
          <t>高雄市</t>
        </is>
      </c>
      <c r="H346" s="62" t="inlineStr">
        <is>
          <t>大寮區</t>
        </is>
      </c>
      <c r="I346" s="61" t="n">
        <v>2</v>
      </c>
      <c r="J346" s="80" t="n">
        <v>44644</v>
      </c>
    </row>
    <row r="347" ht="15.6" customHeight="1" s="140">
      <c r="D347" s="60" t="n">
        <v>345</v>
      </c>
      <c r="E347" s="61" t="n">
        <v>3992</v>
      </c>
      <c r="F347" s="62" t="inlineStr">
        <is>
          <t>大寮鑫鳳林店</t>
        </is>
      </c>
      <c r="G347" s="62" t="inlineStr">
        <is>
          <t>高雄市</t>
        </is>
      </c>
      <c r="H347" s="62" t="inlineStr">
        <is>
          <t>大寮區</t>
        </is>
      </c>
      <c r="I347" s="61" t="n">
        <v>2</v>
      </c>
      <c r="J347" s="80" t="n">
        <v>44644</v>
      </c>
    </row>
    <row r="348" ht="15.6" customHeight="1" s="140">
      <c r="D348" s="60" t="n">
        <v>346</v>
      </c>
      <c r="E348" s="61" t="n">
        <v>3049</v>
      </c>
      <c r="F348" s="62" t="inlineStr">
        <is>
          <t>高市高育店</t>
        </is>
      </c>
      <c r="G348" s="62" t="inlineStr">
        <is>
          <t>高雄市</t>
        </is>
      </c>
      <c r="H348" s="62" t="inlineStr">
        <is>
          <t>左營區</t>
        </is>
      </c>
      <c r="I348" s="61" t="n">
        <v>2</v>
      </c>
      <c r="J348" s="80" t="n">
        <v>44644</v>
      </c>
    </row>
    <row r="349" ht="15.6" customHeight="1" s="140">
      <c r="D349" s="60" t="n">
        <v>347</v>
      </c>
      <c r="E349" s="61" t="inlineStr">
        <is>
          <t>D642</t>
        </is>
      </c>
      <c r="F349" s="62" t="inlineStr">
        <is>
          <t>北縣樹正店</t>
        </is>
      </c>
      <c r="G349" s="62" t="inlineStr">
        <is>
          <t>新北市</t>
        </is>
      </c>
      <c r="H349" s="62" t="inlineStr">
        <is>
          <t>樹林區</t>
        </is>
      </c>
      <c r="I349" s="61" t="n">
        <v>2</v>
      </c>
      <c r="J349" s="80" t="n">
        <v>44645</v>
      </c>
    </row>
    <row r="350" ht="15.6" customHeight="1" s="140">
      <c r="D350" s="60" t="n">
        <v>348</v>
      </c>
      <c r="E350" s="61" t="n">
        <v>2128</v>
      </c>
      <c r="F350" s="62" t="inlineStr">
        <is>
          <t>北縣樹俊店</t>
        </is>
      </c>
      <c r="G350" s="62" t="inlineStr">
        <is>
          <t>新北市</t>
        </is>
      </c>
      <c r="H350" s="62" t="inlineStr">
        <is>
          <t>樹林區</t>
        </is>
      </c>
      <c r="I350" s="61" t="n">
        <v>2</v>
      </c>
      <c r="J350" s="80" t="n">
        <v>44645</v>
      </c>
    </row>
    <row r="351" ht="15.6" customHeight="1" s="140">
      <c r="D351" s="60" t="n">
        <v>349</v>
      </c>
      <c r="E351" s="61" t="n">
        <v>2291</v>
      </c>
      <c r="F351" s="62" t="inlineStr">
        <is>
          <t>北縣樹興店</t>
        </is>
      </c>
      <c r="G351" s="62" t="inlineStr">
        <is>
          <t>新北市</t>
        </is>
      </c>
      <c r="H351" s="62" t="inlineStr">
        <is>
          <t>樹林區</t>
        </is>
      </c>
      <c r="I351" s="61" t="n">
        <v>2</v>
      </c>
      <c r="J351" s="80" t="n">
        <v>44645</v>
      </c>
    </row>
    <row r="352" ht="15.6" customHeight="1" s="140">
      <c r="D352" s="60" t="n">
        <v>350</v>
      </c>
      <c r="E352" s="61" t="n">
        <v>2273</v>
      </c>
      <c r="F352" s="62" t="inlineStr">
        <is>
          <t>北縣樹太店</t>
        </is>
      </c>
      <c r="G352" s="62" t="inlineStr">
        <is>
          <t>新北市</t>
        </is>
      </c>
      <c r="H352" s="62" t="inlineStr">
        <is>
          <t>樹林區</t>
        </is>
      </c>
      <c r="I352" s="61" t="n">
        <v>2</v>
      </c>
      <c r="J352" s="80" t="n">
        <v>44645</v>
      </c>
    </row>
    <row r="353" ht="15.6" customHeight="1" s="140">
      <c r="D353" s="60" t="n">
        <v>351</v>
      </c>
      <c r="E353" s="61" t="inlineStr">
        <is>
          <t>D350</t>
        </is>
      </c>
      <c r="F353" s="62" t="inlineStr">
        <is>
          <t>北縣仁和店</t>
        </is>
      </c>
      <c r="G353" s="62" t="inlineStr">
        <is>
          <t>新北市</t>
        </is>
      </c>
      <c r="H353" s="62" t="inlineStr">
        <is>
          <t>三重區</t>
        </is>
      </c>
      <c r="I353" s="61" t="n">
        <v>2</v>
      </c>
      <c r="J353" s="80" t="n">
        <v>44645</v>
      </c>
    </row>
    <row r="354" ht="15.6" customHeight="1" s="140">
      <c r="D354" s="60" t="n">
        <v>352</v>
      </c>
      <c r="E354" s="61" t="n">
        <v>2349</v>
      </c>
      <c r="F354" s="62" t="inlineStr">
        <is>
          <t>北縣重永店</t>
        </is>
      </c>
      <c r="G354" s="62" t="inlineStr">
        <is>
          <t>新北市</t>
        </is>
      </c>
      <c r="H354" s="62" t="inlineStr">
        <is>
          <t>三重區</t>
        </is>
      </c>
      <c r="I354" s="61" t="n">
        <v>2</v>
      </c>
      <c r="J354" s="80" t="n">
        <v>44645</v>
      </c>
    </row>
    <row r="355" ht="15.6" customHeight="1" s="140">
      <c r="D355" s="60" t="n">
        <v>353</v>
      </c>
      <c r="E355" s="82" t="n">
        <v>4784</v>
      </c>
      <c r="F355" s="83" t="inlineStr">
        <is>
          <t>三重五順店</t>
        </is>
      </c>
      <c r="G355" s="83" t="inlineStr">
        <is>
          <t>新北市</t>
        </is>
      </c>
      <c r="H355" s="83" t="inlineStr">
        <is>
          <t>三重區</t>
        </is>
      </c>
      <c r="I355" s="61" t="n">
        <v>2</v>
      </c>
      <c r="J355" s="80" t="n">
        <v>44645</v>
      </c>
    </row>
    <row r="356" ht="15.6" customHeight="1" s="140">
      <c r="D356" s="60" t="n">
        <v>354</v>
      </c>
      <c r="E356" s="61" t="n">
        <v>2510</v>
      </c>
      <c r="F356" s="62" t="inlineStr">
        <is>
          <t>新竹竹森店</t>
        </is>
      </c>
      <c r="G356" s="62" t="inlineStr">
        <is>
          <t>新竹市</t>
        </is>
      </c>
      <c r="H356" s="62" t="inlineStr">
        <is>
          <t>東區</t>
        </is>
      </c>
      <c r="I356" s="61" t="n">
        <v>2</v>
      </c>
      <c r="J356" s="80" t="n">
        <v>44645</v>
      </c>
    </row>
    <row r="357" ht="15.6" customHeight="1" s="140">
      <c r="D357" s="60" t="n">
        <v>355</v>
      </c>
      <c r="E357" s="61" t="n">
        <v>2552</v>
      </c>
      <c r="F357" s="62" t="inlineStr">
        <is>
          <t>新竹竹化店</t>
        </is>
      </c>
      <c r="G357" s="62" t="inlineStr">
        <is>
          <t>新竹市</t>
        </is>
      </c>
      <c r="H357" s="62" t="inlineStr">
        <is>
          <t>東區</t>
        </is>
      </c>
      <c r="I357" s="61" t="n">
        <v>2</v>
      </c>
      <c r="J357" s="80" t="n">
        <v>44645</v>
      </c>
    </row>
    <row r="358" ht="15.6" customHeight="1" s="140">
      <c r="D358" s="60" t="n">
        <v>356</v>
      </c>
      <c r="E358" s="61" t="n">
        <v>4169</v>
      </c>
      <c r="F358" s="62" t="inlineStr">
        <is>
          <t>大寮潮龍店</t>
        </is>
      </c>
      <c r="G358" s="62" t="inlineStr">
        <is>
          <t>高雄市</t>
        </is>
      </c>
      <c r="H358" s="62" t="inlineStr">
        <is>
          <t>大寮區</t>
        </is>
      </c>
      <c r="I358" s="61" t="n">
        <v>2</v>
      </c>
      <c r="J358" s="80" t="n">
        <v>44645</v>
      </c>
    </row>
    <row r="359" ht="15.6" customHeight="1" s="140">
      <c r="D359" s="60" t="n">
        <v>357</v>
      </c>
      <c r="E359" s="61" t="n">
        <v>2781</v>
      </c>
      <c r="F359" s="62" t="inlineStr">
        <is>
          <t>高縣高庄店</t>
        </is>
      </c>
      <c r="G359" s="62" t="inlineStr">
        <is>
          <t>高雄市</t>
        </is>
      </c>
      <c r="H359" s="62" t="inlineStr">
        <is>
          <t>大寮區</t>
        </is>
      </c>
      <c r="I359" s="61" t="n">
        <v>2</v>
      </c>
      <c r="J359" s="80" t="n">
        <v>44645</v>
      </c>
    </row>
    <row r="360" ht="15.6" customHeight="1" s="140">
      <c r="D360" s="60" t="n">
        <v>358</v>
      </c>
      <c r="E360" s="61" t="n">
        <v>3356</v>
      </c>
      <c r="F360" s="62" t="inlineStr">
        <is>
          <t>高縣翁園店</t>
        </is>
      </c>
      <c r="G360" s="62" t="inlineStr">
        <is>
          <t>高雄市</t>
        </is>
      </c>
      <c r="H360" s="62" t="inlineStr">
        <is>
          <t>大寮區</t>
        </is>
      </c>
      <c r="I360" s="61" t="n">
        <v>2</v>
      </c>
      <c r="J360" s="80" t="n">
        <v>44645</v>
      </c>
    </row>
    <row r="361" ht="15.6" customHeight="1" s="140">
      <c r="D361" s="60" t="n">
        <v>359</v>
      </c>
      <c r="E361" s="61" t="n">
        <v>2259</v>
      </c>
      <c r="F361" s="62" t="inlineStr">
        <is>
          <t>北縣重鈴店</t>
        </is>
      </c>
      <c r="G361" s="62" t="inlineStr">
        <is>
          <t>新北市</t>
        </is>
      </c>
      <c r="H361" s="62" t="inlineStr">
        <is>
          <t>三重區</t>
        </is>
      </c>
      <c r="I361" s="61" t="n">
        <v>2</v>
      </c>
      <c r="J361" s="80" t="n">
        <v>44649</v>
      </c>
    </row>
    <row r="362" ht="15.6" customHeight="1" s="140">
      <c r="D362" s="60" t="n">
        <v>360</v>
      </c>
      <c r="E362" s="61" t="n">
        <v>3337</v>
      </c>
      <c r="F362" s="62" t="inlineStr">
        <is>
          <t>竹縣東竹店</t>
        </is>
      </c>
      <c r="G362" s="62" t="inlineStr">
        <is>
          <t>新竹縣</t>
        </is>
      </c>
      <c r="H362" s="62" t="inlineStr">
        <is>
          <t>竹東鎮</t>
        </is>
      </c>
      <c r="I362" s="61" t="n">
        <v>2</v>
      </c>
      <c r="J362" s="80" t="n">
        <v>44649</v>
      </c>
    </row>
    <row r="363" ht="15.6" customHeight="1" s="140">
      <c r="D363" s="60" t="n">
        <v>361</v>
      </c>
      <c r="E363" s="61" t="n">
        <v>2846</v>
      </c>
      <c r="F363" s="62" t="inlineStr">
        <is>
          <t>南縣南工店</t>
        </is>
      </c>
      <c r="G363" s="62" t="inlineStr">
        <is>
          <t>台南市</t>
        </is>
      </c>
      <c r="H363" s="62" t="inlineStr">
        <is>
          <t>仁德區</t>
        </is>
      </c>
      <c r="I363" s="61" t="n">
        <v>2</v>
      </c>
      <c r="J363" s="80" t="n">
        <v>44650</v>
      </c>
    </row>
    <row r="364" ht="15.6" customHeight="1" s="140">
      <c r="D364" s="60" t="n">
        <v>362</v>
      </c>
      <c r="E364" s="61" t="n">
        <v>2602</v>
      </c>
      <c r="F364" s="62" t="inlineStr">
        <is>
          <t>苗縣苗苑店</t>
        </is>
      </c>
      <c r="G364" s="62" t="inlineStr">
        <is>
          <t>苗栗縣</t>
        </is>
      </c>
      <c r="H364" s="62" t="inlineStr">
        <is>
          <t>苑裡鎮</t>
        </is>
      </c>
      <c r="I364" s="61" t="n">
        <v>2</v>
      </c>
      <c r="J364" s="80" t="n">
        <v>44652</v>
      </c>
    </row>
    <row r="365" ht="15.6" customHeight="1" s="140">
      <c r="D365" s="60" t="n">
        <v>363</v>
      </c>
      <c r="E365" s="61" t="n">
        <v>2457</v>
      </c>
      <c r="F365" s="62" t="inlineStr">
        <is>
          <t>北市正泉店</t>
        </is>
      </c>
      <c r="G365" s="62" t="inlineStr">
        <is>
          <t>台北市</t>
        </is>
      </c>
      <c r="H365" s="62" t="inlineStr">
        <is>
          <t>中正區</t>
        </is>
      </c>
      <c r="I365" s="61" t="n">
        <v>2</v>
      </c>
      <c r="J365" s="80" t="n">
        <v>44662</v>
      </c>
    </row>
    <row r="366" ht="15.6" customHeight="1" s="140">
      <c r="D366" s="60" t="n">
        <v>364</v>
      </c>
      <c r="E366" s="61" t="n">
        <v>2636</v>
      </c>
      <c r="F366" s="62" t="inlineStr">
        <is>
          <t>南投投源店</t>
        </is>
      </c>
      <c r="G366" s="62" t="inlineStr">
        <is>
          <t>南投縣</t>
        </is>
      </c>
      <c r="H366" s="62" t="inlineStr">
        <is>
          <t>草屯鎮</t>
        </is>
      </c>
      <c r="I366" s="61" t="n">
        <v>2</v>
      </c>
      <c r="J366" s="80" t="n">
        <v>44663</v>
      </c>
    </row>
    <row r="367" ht="15.6" customHeight="1" s="140">
      <c r="D367" s="60" t="n">
        <v>365</v>
      </c>
      <c r="E367" s="61" t="n">
        <v>2380</v>
      </c>
      <c r="F367" s="62" t="inlineStr">
        <is>
          <t>北縣永富店</t>
        </is>
      </c>
      <c r="G367" s="62" t="inlineStr">
        <is>
          <t>新北市</t>
        </is>
      </c>
      <c r="H367" s="62" t="inlineStr">
        <is>
          <t>永和區</t>
        </is>
      </c>
      <c r="I367" s="61" t="n">
        <v>2</v>
      </c>
      <c r="J367" s="80" t="n">
        <v>44669</v>
      </c>
    </row>
    <row r="368" ht="15.6" customHeight="1" s="140">
      <c r="D368" s="60" t="n">
        <v>366</v>
      </c>
      <c r="E368" s="61" t="n">
        <v>2941</v>
      </c>
      <c r="F368" s="62" t="inlineStr">
        <is>
          <t>北縣永任店</t>
        </is>
      </c>
      <c r="G368" s="62" t="inlineStr">
        <is>
          <t>新北市</t>
        </is>
      </c>
      <c r="H368" s="62" t="inlineStr">
        <is>
          <t>永和區</t>
        </is>
      </c>
      <c r="I368" s="61" t="n">
        <v>2</v>
      </c>
      <c r="J368" s="80" t="n">
        <v>44669</v>
      </c>
    </row>
    <row r="369" ht="15.6" customHeight="1" s="140">
      <c r="D369" s="60" t="n">
        <v>367</v>
      </c>
      <c r="E369" s="61" t="n">
        <v>3840</v>
      </c>
      <c r="F369" s="62" t="inlineStr">
        <is>
          <t>北縣天龍店</t>
        </is>
      </c>
      <c r="G369" s="62" t="inlineStr">
        <is>
          <t>新北市</t>
        </is>
      </c>
      <c r="H369" s="62" t="inlineStr">
        <is>
          <t>三重區</t>
        </is>
      </c>
      <c r="I369" s="61" t="n">
        <v>2</v>
      </c>
      <c r="J369" s="80" t="n">
        <v>44669</v>
      </c>
    </row>
    <row r="370" ht="15.6" customHeight="1" s="140">
      <c r="D370" s="60" t="n">
        <v>368</v>
      </c>
      <c r="E370" s="61" t="n">
        <v>4029</v>
      </c>
      <c r="F370" s="62" t="inlineStr">
        <is>
          <t>三重龍濱店</t>
        </is>
      </c>
      <c r="G370" s="62" t="inlineStr">
        <is>
          <t>新北市</t>
        </is>
      </c>
      <c r="H370" s="62" t="inlineStr">
        <is>
          <t>三重區</t>
        </is>
      </c>
      <c r="I370" s="61" t="n">
        <v>2</v>
      </c>
      <c r="J370" s="80" t="n">
        <v>44669</v>
      </c>
    </row>
    <row r="371" ht="15.6" customHeight="1" s="140">
      <c r="D371" s="60" t="n">
        <v>369</v>
      </c>
      <c r="E371" s="61" t="n">
        <v>4560</v>
      </c>
      <c r="F371" s="62" t="inlineStr">
        <is>
          <t>三重大院店</t>
        </is>
      </c>
      <c r="G371" s="62" t="inlineStr">
        <is>
          <t>新北市</t>
        </is>
      </c>
      <c r="H371" s="62" t="inlineStr">
        <is>
          <t>三重區</t>
        </is>
      </c>
      <c r="I371" s="61" t="n">
        <v>2</v>
      </c>
      <c r="J371" s="80" t="n">
        <v>44669</v>
      </c>
    </row>
    <row r="372" ht="15.6" customHeight="1" s="140">
      <c r="D372" s="60" t="n">
        <v>370</v>
      </c>
      <c r="E372" s="61" t="n">
        <v>4841</v>
      </c>
      <c r="F372" s="62" t="inlineStr">
        <is>
          <t>湖口波羅店</t>
        </is>
      </c>
      <c r="G372" s="62" t="inlineStr">
        <is>
          <t>新竹縣</t>
        </is>
      </c>
      <c r="H372" s="62" t="inlineStr">
        <is>
          <t>湖口鄉</t>
        </is>
      </c>
      <c r="I372" s="61" t="n">
        <v>2</v>
      </c>
      <c r="J372" s="80" t="n">
        <v>44669</v>
      </c>
    </row>
    <row r="373" ht="15.6" customHeight="1" s="140">
      <c r="D373" s="60" t="n">
        <v>371</v>
      </c>
      <c r="E373" s="61" t="n">
        <v>4079</v>
      </c>
      <c r="F373" s="62" t="inlineStr">
        <is>
          <t>湖口鳳凰店</t>
        </is>
      </c>
      <c r="G373" s="62" t="inlineStr">
        <is>
          <t>新竹縣</t>
        </is>
      </c>
      <c r="H373" s="62" t="inlineStr">
        <is>
          <t>湖口鄉</t>
        </is>
      </c>
      <c r="I373" s="61" t="n">
        <v>2</v>
      </c>
      <c r="J373" s="80" t="n">
        <v>44669</v>
      </c>
    </row>
    <row r="374" ht="15.6" customHeight="1" s="140">
      <c r="D374" s="60" t="n">
        <v>372</v>
      </c>
      <c r="E374" s="61" t="n">
        <v>3163</v>
      </c>
      <c r="F374" s="62" t="inlineStr">
        <is>
          <t>竹縣竹賀店</t>
        </is>
      </c>
      <c r="G374" s="62" t="inlineStr">
        <is>
          <t>新竹縣</t>
        </is>
      </c>
      <c r="H374" s="62" t="inlineStr">
        <is>
          <t>湖口鄉</t>
        </is>
      </c>
      <c r="I374" s="61" t="n">
        <v>2</v>
      </c>
      <c r="J374" s="80" t="n">
        <v>44669</v>
      </c>
    </row>
    <row r="375" ht="15.6" customHeight="1" s="140">
      <c r="D375" s="60" t="n">
        <v>373</v>
      </c>
      <c r="E375" s="61" t="n">
        <v>3540</v>
      </c>
      <c r="F375" s="62" t="inlineStr">
        <is>
          <t>中縣雅環店</t>
        </is>
      </c>
      <c r="G375" s="62" t="inlineStr">
        <is>
          <t>台中市</t>
        </is>
      </c>
      <c r="H375" s="62" t="inlineStr">
        <is>
          <t>大雅區</t>
        </is>
      </c>
      <c r="I375" s="61" t="n">
        <v>2</v>
      </c>
      <c r="J375" s="80" t="n">
        <v>44669</v>
      </c>
    </row>
    <row r="376" ht="15.6" customHeight="1" s="140">
      <c r="D376" s="60" t="n">
        <v>374</v>
      </c>
      <c r="E376" s="61" t="n">
        <v>4821</v>
      </c>
      <c r="F376" s="62" t="inlineStr">
        <is>
          <t>大雅月祥店</t>
        </is>
      </c>
      <c r="G376" s="62" t="inlineStr">
        <is>
          <t>台中市</t>
        </is>
      </c>
      <c r="H376" s="62" t="inlineStr">
        <is>
          <t>大雅區</t>
        </is>
      </c>
      <c r="I376" s="61" t="n">
        <v>2</v>
      </c>
      <c r="J376" s="80" t="n">
        <v>44669</v>
      </c>
    </row>
    <row r="377" ht="15.6" customHeight="1" s="140">
      <c r="D377" s="60" t="n">
        <v>375</v>
      </c>
      <c r="E377" s="61" t="n">
        <v>3135</v>
      </c>
      <c r="F377" s="62" t="inlineStr">
        <is>
          <t>中縣中勇店</t>
        </is>
      </c>
      <c r="G377" s="62" t="inlineStr">
        <is>
          <t>台中市</t>
        </is>
      </c>
      <c r="H377" s="62" t="inlineStr">
        <is>
          <t>大雅區</t>
        </is>
      </c>
      <c r="I377" s="61" t="n">
        <v>2</v>
      </c>
      <c r="J377" s="80" t="n">
        <v>44669</v>
      </c>
    </row>
    <row r="378" ht="15.6" customHeight="1" s="140">
      <c r="D378" s="60" t="n">
        <v>376</v>
      </c>
      <c r="E378" s="61" t="n">
        <v>4165</v>
      </c>
      <c r="F378" s="62" t="inlineStr">
        <is>
          <t>高市合群店</t>
        </is>
      </c>
      <c r="G378" s="62" t="inlineStr">
        <is>
          <t>高雄市</t>
        </is>
      </c>
      <c r="H378" s="62" t="inlineStr">
        <is>
          <t>左營區</t>
        </is>
      </c>
      <c r="I378" s="61" t="n">
        <v>2</v>
      </c>
      <c r="J378" s="80" t="n">
        <v>44669</v>
      </c>
    </row>
    <row r="379" ht="15.6" customHeight="1" s="140">
      <c r="D379" s="60" t="n">
        <v>377</v>
      </c>
      <c r="E379" s="61" t="n">
        <v>2999</v>
      </c>
      <c r="F379" s="62" t="inlineStr">
        <is>
          <t>高市高富店</t>
        </is>
      </c>
      <c r="G379" s="62" t="inlineStr">
        <is>
          <t>高雄市</t>
        </is>
      </c>
      <c r="H379" s="62" t="inlineStr">
        <is>
          <t>左營區</t>
        </is>
      </c>
      <c r="I379" s="61" t="n">
        <v>3</v>
      </c>
      <c r="J379" s="80" t="n">
        <v>44669</v>
      </c>
    </row>
    <row r="380" ht="15.6" customHeight="1" s="140">
      <c r="D380" s="60" t="n">
        <v>378</v>
      </c>
      <c r="E380" s="61" t="n">
        <v>3082</v>
      </c>
      <c r="F380" s="62" t="inlineStr">
        <is>
          <t>北縣永遠店</t>
        </is>
      </c>
      <c r="G380" s="62" t="inlineStr">
        <is>
          <t>新北市</t>
        </is>
      </c>
      <c r="H380" s="62" t="inlineStr">
        <is>
          <t>永和區</t>
        </is>
      </c>
      <c r="I380" s="61" t="n">
        <v>2</v>
      </c>
      <c r="J380" s="80" t="n">
        <v>44670</v>
      </c>
    </row>
    <row r="381" ht="15.6" customHeight="1" s="140">
      <c r="D381" s="60" t="n">
        <v>379</v>
      </c>
      <c r="E381" s="61" t="n">
        <v>3968</v>
      </c>
      <c r="F381" s="62" t="inlineStr">
        <is>
          <t>永和永寧店</t>
        </is>
      </c>
      <c r="G381" s="62" t="inlineStr">
        <is>
          <t>新北市</t>
        </is>
      </c>
      <c r="H381" s="62" t="inlineStr">
        <is>
          <t>永和區</t>
        </is>
      </c>
      <c r="I381" s="61" t="n">
        <v>2</v>
      </c>
      <c r="J381" s="80" t="n">
        <v>44670</v>
      </c>
    </row>
    <row r="382" ht="15.6" customHeight="1" s="140">
      <c r="D382" s="60" t="n">
        <v>380</v>
      </c>
      <c r="E382" s="61" t="n">
        <v>2209</v>
      </c>
      <c r="F382" s="62" t="inlineStr">
        <is>
          <t>北縣重強店</t>
        </is>
      </c>
      <c r="G382" s="62" t="inlineStr">
        <is>
          <t>新北市</t>
        </is>
      </c>
      <c r="H382" s="62" t="inlineStr">
        <is>
          <t>三重區</t>
        </is>
      </c>
      <c r="I382" s="61" t="n">
        <v>2</v>
      </c>
      <c r="J382" s="80" t="n">
        <v>44670</v>
      </c>
    </row>
    <row r="383" ht="15.6" customHeight="1" s="140">
      <c r="D383" s="60" t="n">
        <v>381</v>
      </c>
      <c r="E383" s="61" t="n">
        <v>2543</v>
      </c>
      <c r="F383" s="62" t="inlineStr">
        <is>
          <t>北縣重大店</t>
        </is>
      </c>
      <c r="G383" s="62" t="inlineStr">
        <is>
          <t>新北市</t>
        </is>
      </c>
      <c r="H383" s="62" t="inlineStr">
        <is>
          <t>三重區</t>
        </is>
      </c>
      <c r="I383" s="61" t="n">
        <v>2</v>
      </c>
      <c r="J383" s="80" t="n">
        <v>44670</v>
      </c>
    </row>
    <row r="384" ht="15.6" customHeight="1" s="140">
      <c r="D384" s="60" t="n">
        <v>382</v>
      </c>
      <c r="E384" s="61" t="n">
        <v>3362</v>
      </c>
      <c r="F384" s="62" t="inlineStr">
        <is>
          <t>北縣重武店</t>
        </is>
      </c>
      <c r="G384" s="62" t="inlineStr">
        <is>
          <t>新北市</t>
        </is>
      </c>
      <c r="H384" s="62" t="inlineStr">
        <is>
          <t>三重區</t>
        </is>
      </c>
      <c r="I384" s="61" t="n">
        <v>2</v>
      </c>
      <c r="J384" s="80" t="n">
        <v>44670</v>
      </c>
    </row>
    <row r="385" ht="15.6" customHeight="1" s="140">
      <c r="D385" s="60" t="n">
        <v>383</v>
      </c>
      <c r="E385" s="61" t="inlineStr">
        <is>
          <t>D028</t>
        </is>
      </c>
      <c r="F385" s="62" t="inlineStr">
        <is>
          <t>北縣正義店</t>
        </is>
      </c>
      <c r="G385" s="62" t="inlineStr">
        <is>
          <t>新北市</t>
        </is>
      </c>
      <c r="H385" s="62" t="inlineStr">
        <is>
          <t>三重區</t>
        </is>
      </c>
      <c r="I385" s="61" t="n">
        <v>2</v>
      </c>
      <c r="J385" s="80" t="n">
        <v>44670</v>
      </c>
    </row>
    <row r="386" ht="15.6" customHeight="1" s="140">
      <c r="D386" s="60" t="n">
        <v>384</v>
      </c>
      <c r="E386" s="61" t="n">
        <v>3579</v>
      </c>
      <c r="F386" s="62" t="inlineStr">
        <is>
          <t>竹縣東光店</t>
        </is>
      </c>
      <c r="G386" s="62" t="inlineStr">
        <is>
          <t>新竹縣</t>
        </is>
      </c>
      <c r="H386" s="62" t="inlineStr">
        <is>
          <t>湖口鄉</t>
        </is>
      </c>
      <c r="I386" s="61" t="n">
        <v>2</v>
      </c>
      <c r="J386" s="80" t="n">
        <v>44670</v>
      </c>
    </row>
    <row r="387" ht="15.6" customHeight="1" s="140">
      <c r="D387" s="60" t="n">
        <v>385</v>
      </c>
      <c r="E387" s="61" t="n">
        <v>3389</v>
      </c>
      <c r="F387" s="62" t="inlineStr">
        <is>
          <t>竹縣湖丰店</t>
        </is>
      </c>
      <c r="G387" s="62" t="inlineStr">
        <is>
          <t>新竹縣</t>
        </is>
      </c>
      <c r="H387" s="62" t="inlineStr">
        <is>
          <t>湖口鄉</t>
        </is>
      </c>
      <c r="I387" s="61" t="n">
        <v>2</v>
      </c>
      <c r="J387" s="80" t="n">
        <v>44670</v>
      </c>
    </row>
    <row r="388" ht="15.6" customHeight="1" s="140">
      <c r="D388" s="60" t="n">
        <v>386</v>
      </c>
      <c r="E388" s="61" t="n">
        <v>2675</v>
      </c>
      <c r="F388" s="62" t="inlineStr">
        <is>
          <t>竹縣竹祥店</t>
        </is>
      </c>
      <c r="G388" s="62" t="inlineStr">
        <is>
          <t>新竹縣</t>
        </is>
      </c>
      <c r="H388" s="62" t="inlineStr">
        <is>
          <t>湖口鄉</t>
        </is>
      </c>
      <c r="I388" s="61" t="n">
        <v>2</v>
      </c>
      <c r="J388" s="80" t="n">
        <v>44670</v>
      </c>
    </row>
    <row r="389" ht="15.6" customHeight="1" s="140">
      <c r="D389" s="60" t="n">
        <v>387</v>
      </c>
      <c r="E389" s="61" t="n">
        <v>3095</v>
      </c>
      <c r="F389" s="62" t="inlineStr">
        <is>
          <t>中縣中潭店</t>
        </is>
      </c>
      <c r="G389" s="62" t="inlineStr">
        <is>
          <t>台中市</t>
        </is>
      </c>
      <c r="H389" s="62" t="inlineStr">
        <is>
          <t>大雅區</t>
        </is>
      </c>
      <c r="I389" s="61" t="n">
        <v>2</v>
      </c>
      <c r="J389" s="80" t="n">
        <v>44670</v>
      </c>
    </row>
    <row r="390" ht="15.6" customHeight="1" s="140">
      <c r="D390" s="60" t="n">
        <v>388</v>
      </c>
      <c r="E390" s="61" t="n">
        <v>4961</v>
      </c>
      <c r="F390" s="62" t="inlineStr">
        <is>
          <t>大雅雅楓店</t>
        </is>
      </c>
      <c r="G390" s="62" t="inlineStr">
        <is>
          <t>台中市</t>
        </is>
      </c>
      <c r="H390" s="62" t="inlineStr">
        <is>
          <t>大雅區</t>
        </is>
      </c>
      <c r="I390" s="61" t="n">
        <v>2</v>
      </c>
      <c r="J390" s="80" t="n">
        <v>44670</v>
      </c>
    </row>
    <row r="391" ht="15.6" customHeight="1" s="140">
      <c r="D391" s="60" t="n">
        <v>389</v>
      </c>
      <c r="E391" s="61" t="n">
        <v>4665</v>
      </c>
      <c r="F391" s="62" t="inlineStr">
        <is>
          <t>外埔馬鳴埔店</t>
        </is>
      </c>
      <c r="G391" s="62" t="inlineStr">
        <is>
          <t>台中市</t>
        </is>
      </c>
      <c r="H391" s="62" t="inlineStr">
        <is>
          <t>外埔區</t>
        </is>
      </c>
      <c r="I391" s="61" t="n">
        <v>2</v>
      </c>
      <c r="J391" s="80" t="n">
        <v>44670</v>
      </c>
    </row>
    <row r="392" ht="15.6" customHeight="1" s="140">
      <c r="D392" s="60" t="n">
        <v>390</v>
      </c>
      <c r="E392" s="61" t="n">
        <v>3731</v>
      </c>
      <c r="F392" s="62" t="inlineStr">
        <is>
          <t>北市家聲店</t>
        </is>
      </c>
      <c r="G392" s="62" t="inlineStr">
        <is>
          <t>台北市</t>
        </is>
      </c>
      <c r="H392" s="62" t="inlineStr">
        <is>
          <t>松山區</t>
        </is>
      </c>
      <c r="I392" s="61" t="n">
        <v>3</v>
      </c>
      <c r="J392" s="80" t="n">
        <v>44671</v>
      </c>
    </row>
    <row r="393" ht="15.6" customHeight="1" s="140">
      <c r="D393" s="60" t="n">
        <v>391</v>
      </c>
      <c r="E393" s="61" t="n">
        <v>4234</v>
      </c>
      <c r="F393" s="62" t="inlineStr">
        <is>
          <t>北市新樸實店</t>
        </is>
      </c>
      <c r="G393" s="62" t="inlineStr">
        <is>
          <t>台北市</t>
        </is>
      </c>
      <c r="H393" s="62" t="inlineStr">
        <is>
          <t>松山區</t>
        </is>
      </c>
      <c r="I393" s="61" t="n">
        <v>3</v>
      </c>
      <c r="J393" s="80" t="n">
        <v>44671</v>
      </c>
    </row>
    <row r="394" ht="15.6" customHeight="1" s="140">
      <c r="D394" s="60" t="n">
        <v>392</v>
      </c>
      <c r="E394" s="61" t="inlineStr">
        <is>
          <t>C034</t>
        </is>
      </c>
      <c r="F394" s="62" t="inlineStr">
        <is>
          <t>北縣建國店</t>
        </is>
      </c>
      <c r="G394" s="62" t="inlineStr">
        <is>
          <t>新北市</t>
        </is>
      </c>
      <c r="H394" s="62" t="inlineStr">
        <is>
          <t>新店區</t>
        </is>
      </c>
      <c r="I394" s="61" t="n">
        <v>2</v>
      </c>
      <c r="J394" s="80" t="n">
        <v>44671</v>
      </c>
    </row>
    <row r="395" ht="15.6" customHeight="1" s="140">
      <c r="D395" s="60" t="n">
        <v>393</v>
      </c>
      <c r="E395" s="61" t="n">
        <v>4241</v>
      </c>
      <c r="F395" s="62" t="inlineStr">
        <is>
          <t>三重興義店</t>
        </is>
      </c>
      <c r="G395" s="62" t="inlineStr">
        <is>
          <t>新北市</t>
        </is>
      </c>
      <c r="H395" s="62" t="inlineStr">
        <is>
          <t>三重區</t>
        </is>
      </c>
      <c r="I395" s="61" t="n">
        <v>2</v>
      </c>
      <c r="J395" s="80" t="n">
        <v>44671</v>
      </c>
    </row>
    <row r="396" ht="15.6" customHeight="1" s="140">
      <c r="D396" s="60" t="n">
        <v>394</v>
      </c>
      <c r="E396" s="61" t="n">
        <v>4352</v>
      </c>
      <c r="F396" s="62" t="inlineStr">
        <is>
          <t>三重公園店</t>
        </is>
      </c>
      <c r="G396" s="62" t="inlineStr">
        <is>
          <t>新北市</t>
        </is>
      </c>
      <c r="H396" s="62" t="inlineStr">
        <is>
          <t>三重區</t>
        </is>
      </c>
      <c r="I396" s="61" t="n">
        <v>2</v>
      </c>
      <c r="J396" s="80" t="n">
        <v>44671</v>
      </c>
    </row>
    <row r="397" ht="15.6" customHeight="1" s="140">
      <c r="D397" s="60" t="n">
        <v>395</v>
      </c>
      <c r="E397" s="61" t="n">
        <v>4397</v>
      </c>
      <c r="F397" s="62" t="inlineStr">
        <is>
          <t>三重仁旺店</t>
        </is>
      </c>
      <c r="G397" s="62" t="inlineStr">
        <is>
          <t>新北市</t>
        </is>
      </c>
      <c r="H397" s="62" t="inlineStr">
        <is>
          <t>三重區</t>
        </is>
      </c>
      <c r="I397" s="61" t="n">
        <v>2</v>
      </c>
      <c r="J397" s="80" t="n">
        <v>44671</v>
      </c>
    </row>
    <row r="398" ht="15.6" customHeight="1" s="140">
      <c r="D398" s="60" t="n">
        <v>396</v>
      </c>
      <c r="E398" s="61" t="inlineStr">
        <is>
          <t>D346</t>
        </is>
      </c>
      <c r="F398" s="62" t="inlineStr">
        <is>
          <t>北縣三和二店</t>
        </is>
      </c>
      <c r="G398" s="62" t="inlineStr">
        <is>
          <t>新北市</t>
        </is>
      </c>
      <c r="H398" s="62" t="inlineStr">
        <is>
          <t>三重區</t>
        </is>
      </c>
      <c r="I398" s="61" t="n">
        <v>2</v>
      </c>
      <c r="J398" s="80" t="n">
        <v>44671</v>
      </c>
    </row>
    <row r="399" ht="15.6" customHeight="1" s="140">
      <c r="D399" s="60" t="n">
        <v>397</v>
      </c>
      <c r="E399" s="61" t="n">
        <v>4058</v>
      </c>
      <c r="F399" s="62" t="inlineStr">
        <is>
          <t>桃市民光店</t>
        </is>
      </c>
      <c r="G399" s="62" t="inlineStr">
        <is>
          <t>桃園市</t>
        </is>
      </c>
      <c r="H399" s="62" t="inlineStr">
        <is>
          <t>桃園區</t>
        </is>
      </c>
      <c r="I399" s="61" t="n">
        <v>2</v>
      </c>
      <c r="J399" s="80" t="n">
        <v>44671</v>
      </c>
    </row>
    <row r="400" ht="15.6" customHeight="1" s="140">
      <c r="D400" s="60" t="n">
        <v>398</v>
      </c>
      <c r="E400" s="61" t="n">
        <v>3549</v>
      </c>
      <c r="F400" s="62" t="inlineStr">
        <is>
          <t>桃縣楊翔店</t>
        </is>
      </c>
      <c r="G400" s="62" t="inlineStr">
        <is>
          <t>桃園市</t>
        </is>
      </c>
      <c r="H400" s="62" t="inlineStr">
        <is>
          <t>楊梅區</t>
        </is>
      </c>
      <c r="I400" s="61" t="n">
        <v>2</v>
      </c>
      <c r="J400" s="80" t="n">
        <v>44671</v>
      </c>
    </row>
    <row r="401" ht="15.6" customHeight="1" s="140">
      <c r="D401" s="60" t="n">
        <v>399</v>
      </c>
      <c r="E401" s="61" t="n">
        <v>3249</v>
      </c>
      <c r="F401" s="62" t="inlineStr">
        <is>
          <t>中縣常春藤店</t>
        </is>
      </c>
      <c r="G401" s="62" t="inlineStr">
        <is>
          <t>台中市</t>
        </is>
      </c>
      <c r="H401" s="62" t="inlineStr">
        <is>
          <t>潭子區</t>
        </is>
      </c>
      <c r="I401" s="61" t="n">
        <v>2</v>
      </c>
      <c r="J401" s="80" t="n">
        <v>44671</v>
      </c>
    </row>
    <row r="402" ht="15.6" customHeight="1" s="140">
      <c r="D402" s="60" t="n">
        <v>400</v>
      </c>
      <c r="E402" s="61" t="n">
        <v>4337</v>
      </c>
      <c r="F402" s="62" t="inlineStr">
        <is>
          <t>潭子曇晨店</t>
        </is>
      </c>
      <c r="G402" s="62" t="inlineStr">
        <is>
          <t>台中市</t>
        </is>
      </c>
      <c r="H402" s="62" t="inlineStr">
        <is>
          <t>潭子區</t>
        </is>
      </c>
      <c r="I402" s="61" t="n">
        <v>2</v>
      </c>
      <c r="J402" s="80" t="n">
        <v>44671</v>
      </c>
    </row>
    <row r="403" ht="15.6" customHeight="1" s="140">
      <c r="D403" s="60" t="n">
        <v>401</v>
      </c>
      <c r="E403" s="61" t="inlineStr">
        <is>
          <t>C117</t>
        </is>
      </c>
      <c r="F403" s="62" t="inlineStr">
        <is>
          <t>北縣建國二店</t>
        </is>
      </c>
      <c r="G403" s="62" t="inlineStr">
        <is>
          <t>新北市</t>
        </is>
      </c>
      <c r="H403" s="62" t="inlineStr">
        <is>
          <t>新店區</t>
        </is>
      </c>
      <c r="I403" s="61" t="n">
        <v>2</v>
      </c>
      <c r="J403" s="80" t="n">
        <v>44672</v>
      </c>
    </row>
    <row r="404" ht="15.6" customHeight="1" s="140">
      <c r="D404" s="60" t="n">
        <v>402</v>
      </c>
      <c r="E404" s="61" t="inlineStr">
        <is>
          <t>C769</t>
        </is>
      </c>
      <c r="F404" s="62" t="inlineStr">
        <is>
          <t>北縣新和店</t>
        </is>
      </c>
      <c r="G404" s="62" t="inlineStr">
        <is>
          <t>新北市</t>
        </is>
      </c>
      <c r="H404" s="62" t="inlineStr">
        <is>
          <t>新店區</t>
        </is>
      </c>
      <c r="I404" s="61" t="n">
        <v>2</v>
      </c>
      <c r="J404" s="80" t="n">
        <v>44672</v>
      </c>
    </row>
    <row r="405" ht="15.6" customHeight="1" s="140">
      <c r="D405" s="60" t="n">
        <v>403</v>
      </c>
      <c r="E405" s="61" t="n">
        <v>2353</v>
      </c>
      <c r="F405" s="62" t="inlineStr">
        <is>
          <t>北縣新元店</t>
        </is>
      </c>
      <c r="G405" s="62" t="inlineStr">
        <is>
          <t>新北市</t>
        </is>
      </c>
      <c r="H405" s="62" t="inlineStr">
        <is>
          <t>新店區</t>
        </is>
      </c>
      <c r="I405" s="61" t="n">
        <v>2</v>
      </c>
      <c r="J405" s="80" t="n">
        <v>44672</v>
      </c>
    </row>
    <row r="406" ht="15.6" customHeight="1" s="140">
      <c r="D406" s="60" t="n">
        <v>404</v>
      </c>
      <c r="E406" s="61" t="n">
        <v>3623</v>
      </c>
      <c r="F406" s="62" t="inlineStr">
        <is>
          <t>北縣重國店</t>
        </is>
      </c>
      <c r="G406" s="62" t="inlineStr">
        <is>
          <t>新北市</t>
        </is>
      </c>
      <c r="H406" s="62" t="inlineStr">
        <is>
          <t>三重區</t>
        </is>
      </c>
      <c r="I406" s="61" t="n">
        <v>2</v>
      </c>
      <c r="J406" s="80" t="n">
        <v>44672</v>
      </c>
    </row>
    <row r="407" ht="15.6" customHeight="1" s="140">
      <c r="D407" s="60" t="n">
        <v>405</v>
      </c>
      <c r="E407" s="61" t="n">
        <v>4388</v>
      </c>
      <c r="F407" s="62" t="inlineStr">
        <is>
          <t>三重薔薇店</t>
        </is>
      </c>
      <c r="G407" s="62" t="inlineStr">
        <is>
          <t>新北市</t>
        </is>
      </c>
      <c r="H407" s="62" t="inlineStr">
        <is>
          <t>三重區</t>
        </is>
      </c>
      <c r="I407" s="61" t="n">
        <v>2</v>
      </c>
      <c r="J407" s="80" t="n">
        <v>44672</v>
      </c>
    </row>
    <row r="408" ht="15.6" customHeight="1" s="140">
      <c r="D408" s="60" t="n">
        <v>406</v>
      </c>
      <c r="E408" s="61" t="inlineStr">
        <is>
          <t>D195</t>
        </is>
      </c>
      <c r="F408" s="62" t="inlineStr">
        <is>
          <t>北縣車路頭店</t>
        </is>
      </c>
      <c r="G408" s="62" t="inlineStr">
        <is>
          <t>新北市</t>
        </is>
      </c>
      <c r="H408" s="62" t="inlineStr">
        <is>
          <t>三重區</t>
        </is>
      </c>
      <c r="I408" s="61" t="n">
        <v>2</v>
      </c>
      <c r="J408" s="80" t="n">
        <v>44672</v>
      </c>
    </row>
    <row r="409" ht="15.6" customHeight="1" s="140">
      <c r="D409" s="60" t="n">
        <v>407</v>
      </c>
      <c r="E409" s="61" t="n">
        <v>4075</v>
      </c>
      <c r="F409" s="62" t="inlineStr">
        <is>
          <t>龍潭大池店</t>
        </is>
      </c>
      <c r="G409" s="62" t="inlineStr">
        <is>
          <t>桃園市</t>
        </is>
      </c>
      <c r="H409" s="62" t="inlineStr">
        <is>
          <t>龍潭區</t>
        </is>
      </c>
      <c r="I409" s="61" t="n">
        <v>2</v>
      </c>
      <c r="J409" s="80" t="n">
        <v>44672</v>
      </c>
    </row>
    <row r="410" ht="15.6" customHeight="1" s="140">
      <c r="D410" s="60" t="n">
        <v>408</v>
      </c>
      <c r="E410" s="61" t="n">
        <v>2788</v>
      </c>
      <c r="F410" s="62" t="inlineStr">
        <is>
          <t>桃縣桃天店</t>
        </is>
      </c>
      <c r="G410" s="62" t="inlineStr">
        <is>
          <t>桃園市</t>
        </is>
      </c>
      <c r="H410" s="62" t="inlineStr">
        <is>
          <t>大溪區</t>
        </is>
      </c>
      <c r="I410" s="61" t="n">
        <v>2</v>
      </c>
      <c r="J410" s="80" t="n">
        <v>44672</v>
      </c>
    </row>
    <row r="411" ht="15.6" customHeight="1" s="140">
      <c r="D411" s="60" t="n">
        <v>409</v>
      </c>
      <c r="E411" s="61" t="n">
        <v>4526</v>
      </c>
      <c r="F411" s="62" t="inlineStr">
        <is>
          <t>鼓山華泰店</t>
        </is>
      </c>
      <c r="G411" s="62" t="inlineStr">
        <is>
          <t>高雄市</t>
        </is>
      </c>
      <c r="H411" s="62" t="inlineStr">
        <is>
          <t>鼓山區</t>
        </is>
      </c>
      <c r="I411" s="61" t="n">
        <v>2</v>
      </c>
      <c r="J411" s="80" t="n">
        <v>44672</v>
      </c>
    </row>
    <row r="412" ht="15.6" customHeight="1" s="140">
      <c r="D412" s="60" t="n">
        <v>410</v>
      </c>
      <c r="E412" s="61" t="n">
        <v>4051</v>
      </c>
      <c r="F412" s="62" t="inlineStr">
        <is>
          <t>高市濱海店</t>
        </is>
      </c>
      <c r="G412" s="62" t="inlineStr">
        <is>
          <t>高雄市</t>
        </is>
      </c>
      <c r="H412" s="62" t="inlineStr">
        <is>
          <t>鼓山區</t>
        </is>
      </c>
      <c r="I412" s="61" t="n">
        <v>2</v>
      </c>
      <c r="J412" s="80" t="n">
        <v>44672</v>
      </c>
    </row>
    <row r="413" ht="15.6" customHeight="1" s="140">
      <c r="D413" s="60" t="n">
        <v>411</v>
      </c>
      <c r="E413" s="61" t="n">
        <v>3817</v>
      </c>
      <c r="F413" s="62" t="inlineStr">
        <is>
          <t>高市學亨店</t>
        </is>
      </c>
      <c r="G413" s="62" t="inlineStr">
        <is>
          <t>高雄市</t>
        </is>
      </c>
      <c r="H413" s="62" t="inlineStr">
        <is>
          <t>鼓山區</t>
        </is>
      </c>
      <c r="I413" s="61" t="n">
        <v>2</v>
      </c>
      <c r="J413" s="80" t="n">
        <v>44672</v>
      </c>
    </row>
    <row r="414" ht="15.6" customHeight="1" s="140">
      <c r="D414" s="60" t="n">
        <v>412</v>
      </c>
      <c r="E414" s="61" t="n">
        <v>3441</v>
      </c>
      <c r="F414" s="62" t="inlineStr">
        <is>
          <t>北縣新戰店</t>
        </is>
      </c>
      <c r="G414" s="62" t="inlineStr">
        <is>
          <t>新北市</t>
        </is>
      </c>
      <c r="H414" s="62" t="inlineStr">
        <is>
          <t>新店區</t>
        </is>
      </c>
      <c r="I414" s="61" t="n">
        <v>2</v>
      </c>
      <c r="J414" s="80" t="n">
        <v>44673</v>
      </c>
    </row>
    <row r="415" ht="15.6" customHeight="1" s="140">
      <c r="D415" s="60" t="n">
        <v>413</v>
      </c>
      <c r="E415" s="61" t="n">
        <v>3534</v>
      </c>
      <c r="F415" s="62" t="inlineStr">
        <is>
          <t>北縣新國店</t>
        </is>
      </c>
      <c r="G415" s="62" t="inlineStr">
        <is>
          <t>新北市</t>
        </is>
      </c>
      <c r="H415" s="62" t="inlineStr">
        <is>
          <t>新店區</t>
        </is>
      </c>
      <c r="I415" s="61" t="n">
        <v>2</v>
      </c>
      <c r="J415" s="80" t="n">
        <v>44673</v>
      </c>
    </row>
    <row r="416" ht="15.6" customHeight="1" s="140">
      <c r="D416" s="60" t="n">
        <v>414</v>
      </c>
      <c r="E416" s="61" t="n">
        <v>3973</v>
      </c>
      <c r="F416" s="62" t="inlineStr">
        <is>
          <t>新店天廈店</t>
        </is>
      </c>
      <c r="G416" s="62" t="inlineStr">
        <is>
          <t>新北市</t>
        </is>
      </c>
      <c r="H416" s="62" t="inlineStr">
        <is>
          <t>新店區</t>
        </is>
      </c>
      <c r="I416" s="61" t="n">
        <v>2</v>
      </c>
      <c r="J416" s="80" t="n">
        <v>44673</v>
      </c>
    </row>
    <row r="417" ht="15.6" customHeight="1" s="140">
      <c r="D417" s="60" t="n">
        <v>415</v>
      </c>
      <c r="E417" s="61" t="n">
        <v>4836</v>
      </c>
      <c r="F417" s="62" t="inlineStr">
        <is>
          <t>三重阿勇店</t>
        </is>
      </c>
      <c r="G417" s="62" t="inlineStr">
        <is>
          <t>新北市</t>
        </is>
      </c>
      <c r="H417" s="62" t="inlineStr">
        <is>
          <t>三重區</t>
        </is>
      </c>
      <c r="I417" s="61" t="n">
        <v>2</v>
      </c>
      <c r="J417" s="80" t="n">
        <v>44673</v>
      </c>
    </row>
    <row r="418" ht="15.6" customHeight="1" s="140">
      <c r="D418" s="60" t="n">
        <v>416</v>
      </c>
      <c r="E418" s="61" t="inlineStr">
        <is>
          <t>D390</t>
        </is>
      </c>
      <c r="F418" s="62" t="inlineStr">
        <is>
          <t>北縣中正北店</t>
        </is>
      </c>
      <c r="G418" s="62" t="inlineStr">
        <is>
          <t>新北市</t>
        </is>
      </c>
      <c r="H418" s="62" t="inlineStr">
        <is>
          <t>三重區</t>
        </is>
      </c>
      <c r="I418" s="61" t="n">
        <v>2</v>
      </c>
      <c r="J418" s="80" t="n">
        <v>44673</v>
      </c>
    </row>
    <row r="419" ht="15.6" customHeight="1" s="140">
      <c r="D419" s="60" t="n">
        <v>417</v>
      </c>
      <c r="E419" s="61" t="n">
        <v>4155</v>
      </c>
      <c r="F419" s="62" t="inlineStr">
        <is>
          <t>三重重賓店</t>
        </is>
      </c>
      <c r="G419" s="62" t="inlineStr">
        <is>
          <t>新北市</t>
        </is>
      </c>
      <c r="H419" s="62" t="inlineStr">
        <is>
          <t>三重區</t>
        </is>
      </c>
      <c r="I419" s="61" t="n">
        <v>2</v>
      </c>
      <c r="J419" s="80" t="n">
        <v>44673</v>
      </c>
    </row>
    <row r="420" ht="15.6" customHeight="1" s="140">
      <c r="D420" s="60" t="n">
        <v>418</v>
      </c>
      <c r="E420" s="61" t="n">
        <v>3910</v>
      </c>
      <c r="F420" s="62" t="inlineStr">
        <is>
          <t>新埔新田店</t>
        </is>
      </c>
      <c r="G420" s="62" t="inlineStr">
        <is>
          <t>新竹縣</t>
        </is>
      </c>
      <c r="H420" s="62" t="inlineStr">
        <is>
          <t>新埔鎮</t>
        </is>
      </c>
      <c r="I420" s="61" t="n">
        <v>2</v>
      </c>
      <c r="J420" s="80" t="n">
        <v>44673</v>
      </c>
    </row>
    <row r="421" ht="15.6" customHeight="1" s="140">
      <c r="D421" s="60" t="n">
        <v>419</v>
      </c>
      <c r="E421" s="61" t="n">
        <v>4416</v>
      </c>
      <c r="F421" s="62" t="inlineStr">
        <is>
          <t>苗縣頂尖店</t>
        </is>
      </c>
      <c r="G421" s="62" t="inlineStr">
        <is>
          <t>苗栗縣</t>
        </is>
      </c>
      <c r="H421" s="62" t="inlineStr">
        <is>
          <t>頭份市</t>
        </is>
      </c>
      <c r="I421" s="61" t="n">
        <v>2</v>
      </c>
      <c r="J421" s="80" t="n">
        <v>44673</v>
      </c>
    </row>
    <row r="422" ht="15.6" customHeight="1" s="140">
      <c r="D422" s="60" t="n">
        <v>420</v>
      </c>
      <c r="E422" s="61" t="n">
        <v>3126</v>
      </c>
      <c r="F422" s="62" t="inlineStr">
        <is>
          <t>高市高旅店</t>
        </is>
      </c>
      <c r="G422" s="62" t="inlineStr">
        <is>
          <t>高雄市</t>
        </is>
      </c>
      <c r="H422" s="62" t="inlineStr">
        <is>
          <t>小港區</t>
        </is>
      </c>
      <c r="I422" s="61" t="n">
        <v>2</v>
      </c>
      <c r="J422" s="80" t="n">
        <v>44694</v>
      </c>
    </row>
    <row r="423" ht="15.6" customHeight="1" s="140">
      <c r="D423" s="60" t="n">
        <v>421</v>
      </c>
      <c r="E423" s="61" t="n">
        <v>4527</v>
      </c>
      <c r="F423" s="62" t="inlineStr">
        <is>
          <t>文山大王店</t>
        </is>
      </c>
      <c r="G423" s="62" t="inlineStr">
        <is>
          <t>台北市</t>
        </is>
      </c>
      <c r="H423" s="62" t="inlineStr">
        <is>
          <t>文山區</t>
        </is>
      </c>
      <c r="I423" s="61" t="n">
        <v>2</v>
      </c>
      <c r="J423" s="80" t="n">
        <v>44697</v>
      </c>
    </row>
    <row r="424" ht="15.6" customHeight="1" s="140">
      <c r="D424" s="60" t="n">
        <v>422</v>
      </c>
      <c r="E424" s="61" t="inlineStr">
        <is>
          <t>C055</t>
        </is>
      </c>
      <c r="F424" s="62" t="inlineStr">
        <is>
          <t>北市木新二店</t>
        </is>
      </c>
      <c r="G424" s="62" t="inlineStr">
        <is>
          <t>台北市</t>
        </is>
      </c>
      <c r="H424" s="62" t="inlineStr">
        <is>
          <t>文山區</t>
        </is>
      </c>
      <c r="I424" s="61" t="n">
        <v>2</v>
      </c>
      <c r="J424" s="80" t="n">
        <v>44697</v>
      </c>
    </row>
    <row r="425" ht="15.6" customHeight="1" s="140">
      <c r="D425" s="60" t="n">
        <v>423</v>
      </c>
      <c r="E425" s="61" t="n">
        <v>4973</v>
      </c>
      <c r="F425" s="62" t="inlineStr">
        <is>
          <t>北市日出店</t>
        </is>
      </c>
      <c r="G425" s="62" t="inlineStr">
        <is>
          <t>台北市</t>
        </is>
      </c>
      <c r="H425" s="62" t="inlineStr">
        <is>
          <t>文山區</t>
        </is>
      </c>
      <c r="I425" s="61" t="n">
        <v>2</v>
      </c>
      <c r="J425" s="80" t="n">
        <v>44697</v>
      </c>
    </row>
    <row r="426" ht="15.6" customHeight="1" s="140">
      <c r="D426" s="60" t="n">
        <v>424</v>
      </c>
      <c r="E426" s="61" t="inlineStr">
        <is>
          <t>C348</t>
        </is>
      </c>
      <c r="F426" s="62" t="inlineStr">
        <is>
          <t>北市世新店</t>
        </is>
      </c>
      <c r="G426" s="62" t="inlineStr">
        <is>
          <t>台北市</t>
        </is>
      </c>
      <c r="H426" s="62" t="inlineStr">
        <is>
          <t>文山區</t>
        </is>
      </c>
      <c r="I426" s="61" t="n">
        <v>2</v>
      </c>
      <c r="J426" s="80" t="n">
        <v>44697</v>
      </c>
    </row>
    <row r="427" ht="15.6" customHeight="1" s="140">
      <c r="D427" s="60" t="n">
        <v>425</v>
      </c>
      <c r="E427" s="61" t="n">
        <v>4658</v>
      </c>
      <c r="F427" s="62" t="inlineStr">
        <is>
          <t>淡水英才店</t>
        </is>
      </c>
      <c r="G427" s="62" t="inlineStr">
        <is>
          <t>新北市</t>
        </is>
      </c>
      <c r="H427" s="62" t="inlineStr">
        <is>
          <t>淡水區</t>
        </is>
      </c>
      <c r="I427" s="61" t="n">
        <v>2</v>
      </c>
      <c r="J427" s="80" t="n">
        <v>44697</v>
      </c>
    </row>
    <row r="428" ht="15.6" customHeight="1" s="140">
      <c r="D428" s="60" t="n">
        <v>426</v>
      </c>
      <c r="E428" s="61" t="inlineStr">
        <is>
          <t>A171</t>
        </is>
      </c>
      <c r="F428" s="62" t="inlineStr">
        <is>
          <t>北縣金龍店</t>
        </is>
      </c>
      <c r="G428" s="62" t="inlineStr">
        <is>
          <t>新北市</t>
        </is>
      </c>
      <c r="H428" s="62" t="inlineStr">
        <is>
          <t>淡水區</t>
        </is>
      </c>
      <c r="I428" s="61" t="n">
        <v>2</v>
      </c>
      <c r="J428" s="80" t="n">
        <v>44697</v>
      </c>
    </row>
    <row r="429" ht="15.6" customHeight="1" s="140">
      <c r="D429" s="60" t="n">
        <v>427</v>
      </c>
      <c r="E429" s="61" t="n">
        <v>2318</v>
      </c>
      <c r="F429" s="62" t="inlineStr">
        <is>
          <t>北縣淡俊店</t>
        </is>
      </c>
      <c r="G429" s="62" t="inlineStr">
        <is>
          <t>新北市</t>
        </is>
      </c>
      <c r="H429" s="62" t="inlineStr">
        <is>
          <t>淡水區</t>
        </is>
      </c>
      <c r="I429" s="61" t="n">
        <v>2</v>
      </c>
      <c r="J429" s="80" t="n">
        <v>44697</v>
      </c>
    </row>
    <row r="430" ht="15.6" customHeight="1" s="140">
      <c r="D430" s="60" t="n">
        <v>428</v>
      </c>
      <c r="E430" s="61" t="n">
        <v>2897</v>
      </c>
      <c r="F430" s="62" t="inlineStr">
        <is>
          <t>北縣淡鑫店</t>
        </is>
      </c>
      <c r="G430" s="62" t="inlineStr">
        <is>
          <t>新北市</t>
        </is>
      </c>
      <c r="H430" s="62" t="inlineStr">
        <is>
          <t>淡水區</t>
        </is>
      </c>
      <c r="I430" s="61" t="n">
        <v>2</v>
      </c>
      <c r="J430" s="80" t="n">
        <v>44697</v>
      </c>
    </row>
    <row r="431" ht="15.6" customHeight="1" s="140">
      <c r="D431" s="60" t="n">
        <v>429</v>
      </c>
      <c r="E431" s="61" t="n">
        <v>3015</v>
      </c>
      <c r="F431" s="62" t="inlineStr">
        <is>
          <t>竹北竹慶店</t>
        </is>
      </c>
      <c r="G431" s="62" t="inlineStr">
        <is>
          <t>新竹縣</t>
        </is>
      </c>
      <c r="H431" s="62" t="inlineStr">
        <is>
          <t>竹北市</t>
        </is>
      </c>
      <c r="I431" s="61" t="n">
        <v>2</v>
      </c>
      <c r="J431" s="80" t="n">
        <v>44697</v>
      </c>
    </row>
    <row r="432" ht="15.6" customHeight="1" s="140">
      <c r="D432" s="60" t="n">
        <v>430</v>
      </c>
      <c r="E432" s="61" t="n">
        <v>2057</v>
      </c>
      <c r="F432" s="62" t="inlineStr">
        <is>
          <t>竹北東興店</t>
        </is>
      </c>
      <c r="G432" s="62" t="inlineStr">
        <is>
          <t>新竹縣</t>
        </is>
      </c>
      <c r="H432" s="62" t="inlineStr">
        <is>
          <t>竹北市</t>
        </is>
      </c>
      <c r="I432" s="61" t="n">
        <v>2</v>
      </c>
      <c r="J432" s="80" t="n">
        <v>44697</v>
      </c>
    </row>
    <row r="433" ht="15.6" customHeight="1" s="140">
      <c r="D433" s="60" t="n">
        <v>431</v>
      </c>
      <c r="E433" s="61" t="n">
        <v>4120</v>
      </c>
      <c r="F433" s="62" t="inlineStr">
        <is>
          <t>竹北水岸店</t>
        </is>
      </c>
      <c r="G433" s="62" t="inlineStr">
        <is>
          <t>新竹縣</t>
        </is>
      </c>
      <c r="H433" s="62" t="inlineStr">
        <is>
          <t>竹北市</t>
        </is>
      </c>
      <c r="I433" s="61" t="n">
        <v>2</v>
      </c>
      <c r="J433" s="80" t="n">
        <v>44697</v>
      </c>
    </row>
    <row r="434" ht="15.6" customHeight="1" s="140">
      <c r="D434" s="60" t="n">
        <v>432</v>
      </c>
      <c r="E434" s="61" t="inlineStr">
        <is>
          <t>H851</t>
        </is>
      </c>
      <c r="F434" s="62" t="inlineStr">
        <is>
          <t>台中東山二店</t>
        </is>
      </c>
      <c r="G434" s="62" t="inlineStr">
        <is>
          <t>台中市</t>
        </is>
      </c>
      <c r="H434" s="62" t="inlineStr">
        <is>
          <t>北屯區</t>
        </is>
      </c>
      <c r="I434" s="61" t="n">
        <v>2</v>
      </c>
      <c r="J434" s="80" t="n">
        <v>44697</v>
      </c>
    </row>
    <row r="435" ht="15.6" customHeight="1" s="140">
      <c r="D435" s="60" t="n">
        <v>433</v>
      </c>
      <c r="E435" s="61" t="n">
        <v>2329</v>
      </c>
      <c r="F435" s="62" t="inlineStr">
        <is>
          <t>台中中清店</t>
        </is>
      </c>
      <c r="G435" s="62" t="inlineStr">
        <is>
          <t>台中市</t>
        </is>
      </c>
      <c r="H435" s="62" t="inlineStr">
        <is>
          <t>北屯區</t>
        </is>
      </c>
      <c r="I435" s="61" t="n">
        <v>2</v>
      </c>
      <c r="J435" s="80" t="n">
        <v>44697</v>
      </c>
    </row>
    <row r="436" ht="15.6" customHeight="1" s="140">
      <c r="D436" s="60" t="n">
        <v>434</v>
      </c>
      <c r="E436" s="61" t="n">
        <v>3285</v>
      </c>
      <c r="F436" s="62" t="inlineStr">
        <is>
          <t>台中中軍店</t>
        </is>
      </c>
      <c r="G436" s="62" t="inlineStr">
        <is>
          <t>台中市</t>
        </is>
      </c>
      <c r="H436" s="62" t="inlineStr">
        <is>
          <t>北屯區</t>
        </is>
      </c>
      <c r="I436" s="61" t="n">
        <v>2</v>
      </c>
      <c r="J436" s="80" t="n">
        <v>44697</v>
      </c>
    </row>
    <row r="437" ht="15.6" customHeight="1" s="140">
      <c r="D437" s="60" t="n">
        <v>435</v>
      </c>
      <c r="E437" s="61" t="n">
        <v>3327</v>
      </c>
      <c r="F437" s="62" t="inlineStr">
        <is>
          <t>台中中竹店</t>
        </is>
      </c>
      <c r="G437" s="62" t="inlineStr">
        <is>
          <t>台中市</t>
        </is>
      </c>
      <c r="H437" s="62" t="inlineStr">
        <is>
          <t>北屯區</t>
        </is>
      </c>
      <c r="I437" s="61" t="n">
        <v>2</v>
      </c>
      <c r="J437" s="80" t="n">
        <v>44697</v>
      </c>
    </row>
    <row r="438" ht="15.6" customHeight="1" s="140">
      <c r="D438" s="60" t="n">
        <v>436</v>
      </c>
      <c r="E438" s="61" t="n">
        <v>4577</v>
      </c>
      <c r="F438" s="62" t="inlineStr">
        <is>
          <t>大社中里店</t>
        </is>
      </c>
      <c r="G438" s="62" t="inlineStr">
        <is>
          <t>高雄市</t>
        </is>
      </c>
      <c r="H438" s="62" t="inlineStr">
        <is>
          <t>大社區</t>
        </is>
      </c>
      <c r="I438" s="61" t="n">
        <v>2</v>
      </c>
      <c r="J438" s="80" t="n">
        <v>44697</v>
      </c>
    </row>
    <row r="439" ht="15.6" customHeight="1" s="140">
      <c r="D439" s="60" t="n">
        <v>437</v>
      </c>
      <c r="E439" s="61" t="n">
        <v>4530</v>
      </c>
      <c r="F439" s="62" t="inlineStr">
        <is>
          <t>大社翠屏店</t>
        </is>
      </c>
      <c r="G439" s="62" t="inlineStr">
        <is>
          <t>高雄市</t>
        </is>
      </c>
      <c r="H439" s="62" t="inlineStr">
        <is>
          <t>大社區</t>
        </is>
      </c>
      <c r="I439" s="61" t="n">
        <v>2</v>
      </c>
      <c r="J439" s="80" t="n">
        <v>44697</v>
      </c>
    </row>
    <row r="440" ht="15.6" customHeight="1" s="140">
      <c r="D440" s="60" t="n">
        <v>438</v>
      </c>
      <c r="E440" s="61" t="n">
        <v>3875</v>
      </c>
      <c r="F440" s="62" t="inlineStr">
        <is>
          <t>大社鑫龍店</t>
        </is>
      </c>
      <c r="G440" s="62" t="inlineStr">
        <is>
          <t>高雄市</t>
        </is>
      </c>
      <c r="H440" s="62" t="inlineStr">
        <is>
          <t>大社區</t>
        </is>
      </c>
      <c r="I440" s="61" t="n">
        <v>2</v>
      </c>
      <c r="J440" s="80" t="n">
        <v>44697</v>
      </c>
    </row>
    <row r="441" ht="15.6" customHeight="1" s="140">
      <c r="D441" s="60" t="n">
        <v>439</v>
      </c>
      <c r="E441" s="61" t="n">
        <v>2895</v>
      </c>
      <c r="F441" s="62" t="inlineStr">
        <is>
          <t>北市正東店</t>
        </is>
      </c>
      <c r="G441" s="62" t="inlineStr">
        <is>
          <t>台北市</t>
        </is>
      </c>
      <c r="H441" s="62" t="inlineStr">
        <is>
          <t>中正區</t>
        </is>
      </c>
      <c r="I441" s="61" t="n">
        <v>2</v>
      </c>
      <c r="J441" s="80" t="n">
        <v>44698</v>
      </c>
    </row>
    <row r="442" ht="15.6" customHeight="1" s="140">
      <c r="D442" s="60" t="n">
        <v>440</v>
      </c>
      <c r="E442" s="61" t="n">
        <v>3611</v>
      </c>
      <c r="F442" s="62" t="inlineStr">
        <is>
          <t>北市正慶店</t>
        </is>
      </c>
      <c r="G442" s="62" t="inlineStr">
        <is>
          <t>台北市</t>
        </is>
      </c>
      <c r="H442" s="62" t="inlineStr">
        <is>
          <t>中正區</t>
        </is>
      </c>
      <c r="I442" s="61" t="n">
        <v>2</v>
      </c>
      <c r="J442" s="80" t="n">
        <v>44698</v>
      </c>
    </row>
    <row r="443" ht="15.6" customHeight="1" s="140">
      <c r="D443" s="60" t="n">
        <v>441</v>
      </c>
      <c r="E443" s="61" t="n">
        <v>4739</v>
      </c>
      <c r="F443" s="62" t="inlineStr">
        <is>
          <t>淡水櫻花店</t>
        </is>
      </c>
      <c r="G443" s="62" t="inlineStr">
        <is>
          <t>新北市</t>
        </is>
      </c>
      <c r="H443" s="62" t="inlineStr">
        <is>
          <t>淡水區</t>
        </is>
      </c>
      <c r="I443" s="61" t="n">
        <v>2</v>
      </c>
      <c r="J443" s="80" t="n">
        <v>44698</v>
      </c>
    </row>
    <row r="444" ht="15.6" customHeight="1" s="140">
      <c r="D444" s="60" t="n">
        <v>442</v>
      </c>
      <c r="E444" s="61" t="n">
        <v>4081</v>
      </c>
      <c r="F444" s="62" t="inlineStr">
        <is>
          <t>淡水天元店</t>
        </is>
      </c>
      <c r="G444" s="62" t="inlineStr">
        <is>
          <t>新北市</t>
        </is>
      </c>
      <c r="H444" s="62" t="inlineStr">
        <is>
          <t>淡水區</t>
        </is>
      </c>
      <c r="I444" s="61" t="n">
        <v>2</v>
      </c>
      <c r="J444" s="80" t="n">
        <v>44698</v>
      </c>
    </row>
    <row r="445" ht="15.6" customHeight="1" s="140">
      <c r="D445" s="60" t="n">
        <v>443</v>
      </c>
      <c r="E445" s="61" t="n">
        <v>2749</v>
      </c>
      <c r="F445" s="62" t="inlineStr">
        <is>
          <t>北縣淡虹店</t>
        </is>
      </c>
      <c r="G445" s="62" t="inlineStr">
        <is>
          <t>新北市</t>
        </is>
      </c>
      <c r="H445" s="62" t="inlineStr">
        <is>
          <t>淡水區</t>
        </is>
      </c>
      <c r="I445" s="61" t="n">
        <v>2</v>
      </c>
      <c r="J445" s="80" t="n">
        <v>44698</v>
      </c>
    </row>
    <row r="446" ht="15.6" customHeight="1" s="140">
      <c r="D446" s="60" t="n">
        <v>444</v>
      </c>
      <c r="E446" s="61" t="n">
        <v>4511</v>
      </c>
      <c r="F446" s="62" t="inlineStr">
        <is>
          <t>淡水屯山店</t>
        </is>
      </c>
      <c r="G446" s="62" t="inlineStr">
        <is>
          <t>新北市</t>
        </is>
      </c>
      <c r="H446" s="62" t="inlineStr">
        <is>
          <t>淡水區</t>
        </is>
      </c>
      <c r="I446" s="61" t="n">
        <v>2</v>
      </c>
      <c r="J446" s="80" t="n">
        <v>44698</v>
      </c>
    </row>
    <row r="447" ht="15.6" customHeight="1" s="140">
      <c r="D447" s="60" t="n">
        <v>445</v>
      </c>
      <c r="E447" s="61" t="n">
        <v>4175</v>
      </c>
      <c r="F447" s="62" t="inlineStr">
        <is>
          <t>竹北裕新店</t>
        </is>
      </c>
      <c r="G447" s="62" t="inlineStr">
        <is>
          <t>新竹縣</t>
        </is>
      </c>
      <c r="H447" s="62" t="inlineStr">
        <is>
          <t>竹北市</t>
        </is>
      </c>
      <c r="I447" s="61" t="n">
        <v>2</v>
      </c>
      <c r="J447" s="80" t="n">
        <v>44698</v>
      </c>
    </row>
    <row r="448" ht="15.6" customHeight="1" s="140">
      <c r="D448" s="60" t="n">
        <v>446</v>
      </c>
      <c r="E448" s="61" t="n">
        <v>4437</v>
      </c>
      <c r="F448" s="62" t="inlineStr">
        <is>
          <t>竹北起飛店</t>
        </is>
      </c>
      <c r="G448" s="62" t="inlineStr">
        <is>
          <t>新竹縣</t>
        </is>
      </c>
      <c r="H448" s="62" t="inlineStr">
        <is>
          <t>竹北市</t>
        </is>
      </c>
      <c r="I448" s="61" t="n">
        <v>2</v>
      </c>
      <c r="J448" s="80" t="n">
        <v>44698</v>
      </c>
    </row>
    <row r="449" ht="15.6" customHeight="1" s="140">
      <c r="D449" s="60" t="n">
        <v>447</v>
      </c>
      <c r="E449" s="61" t="n">
        <v>3508</v>
      </c>
      <c r="F449" s="62" t="inlineStr">
        <is>
          <t>竹北北鮮店</t>
        </is>
      </c>
      <c r="G449" s="62" t="inlineStr">
        <is>
          <t>新竹縣</t>
        </is>
      </c>
      <c r="H449" s="62" t="inlineStr">
        <is>
          <t>竹北市</t>
        </is>
      </c>
      <c r="I449" s="61" t="n">
        <v>2</v>
      </c>
      <c r="J449" s="80" t="n">
        <v>44698</v>
      </c>
    </row>
    <row r="450" ht="15.6" customHeight="1" s="140">
      <c r="D450" s="60" t="n">
        <v>448</v>
      </c>
      <c r="E450" s="61" t="n">
        <v>4318</v>
      </c>
      <c r="F450" s="62" t="inlineStr">
        <is>
          <t>台中永太店</t>
        </is>
      </c>
      <c r="G450" s="62" t="inlineStr">
        <is>
          <t>台中市</t>
        </is>
      </c>
      <c r="H450" s="62" t="inlineStr">
        <is>
          <t>北區</t>
        </is>
      </c>
      <c r="I450" s="61" t="n">
        <v>2</v>
      </c>
      <c r="J450" s="80" t="n">
        <v>44698</v>
      </c>
    </row>
    <row r="451" ht="15.6" customHeight="1" s="140">
      <c r="D451" s="60" t="n">
        <v>449</v>
      </c>
      <c r="E451" s="61" t="n">
        <v>4435</v>
      </c>
      <c r="F451" s="62" t="inlineStr">
        <is>
          <t>台中豐衣店</t>
        </is>
      </c>
      <c r="G451" s="62" t="inlineStr">
        <is>
          <t>台中市</t>
        </is>
      </c>
      <c r="H451" s="62" t="inlineStr">
        <is>
          <t>北區</t>
        </is>
      </c>
      <c r="I451" s="61" t="n">
        <v>2</v>
      </c>
      <c r="J451" s="80" t="n">
        <v>44698</v>
      </c>
    </row>
    <row r="452" ht="15.6" customHeight="1" s="140">
      <c r="D452" s="60" t="n">
        <v>450</v>
      </c>
      <c r="E452" s="61" t="inlineStr">
        <is>
          <t>H809</t>
        </is>
      </c>
      <c r="F452" s="62" t="inlineStr">
        <is>
          <t>台中忠誠店</t>
        </is>
      </c>
      <c r="G452" s="62" t="inlineStr">
        <is>
          <t>台中市</t>
        </is>
      </c>
      <c r="H452" s="62" t="inlineStr">
        <is>
          <t>西區</t>
        </is>
      </c>
      <c r="I452" s="61" t="n">
        <v>2</v>
      </c>
      <c r="J452" s="80" t="n">
        <v>44698</v>
      </c>
    </row>
    <row r="453" ht="15.6" customHeight="1" s="140">
      <c r="D453" s="60" t="n">
        <v>451</v>
      </c>
      <c r="E453" s="61" t="n">
        <v>3081</v>
      </c>
      <c r="F453" s="62" t="inlineStr">
        <is>
          <t>台中中堂店</t>
        </is>
      </c>
      <c r="G453" s="62" t="inlineStr">
        <is>
          <t>台中市</t>
        </is>
      </c>
      <c r="H453" s="62" t="inlineStr">
        <is>
          <t>西區</t>
        </is>
      </c>
      <c r="I453" s="61" t="n">
        <v>2</v>
      </c>
      <c r="J453" s="80" t="n">
        <v>44698</v>
      </c>
    </row>
    <row r="454" ht="15.6" customHeight="1" s="140">
      <c r="D454" s="60" t="n">
        <v>452</v>
      </c>
      <c r="E454" s="61" t="inlineStr">
        <is>
          <t>S272</t>
        </is>
      </c>
      <c r="F454" s="62" t="inlineStr">
        <is>
          <t>高縣鳳仁店</t>
        </is>
      </c>
      <c r="G454" s="62" t="inlineStr">
        <is>
          <t>高雄市</t>
        </is>
      </c>
      <c r="H454" s="62" t="inlineStr">
        <is>
          <t>仁武區</t>
        </is>
      </c>
      <c r="I454" s="61" t="n">
        <v>2</v>
      </c>
      <c r="J454" s="80" t="n">
        <v>44698</v>
      </c>
    </row>
    <row r="455" ht="15.6" customHeight="1" s="140">
      <c r="D455" s="60" t="n">
        <v>453</v>
      </c>
      <c r="E455" s="61" t="n">
        <v>4831</v>
      </c>
      <c r="F455" s="62" t="inlineStr">
        <is>
          <t>仁武仁林店</t>
        </is>
      </c>
      <c r="G455" s="62" t="inlineStr">
        <is>
          <t>高雄市</t>
        </is>
      </c>
      <c r="H455" s="62" t="inlineStr">
        <is>
          <t>仁武區</t>
        </is>
      </c>
      <c r="I455" s="61" t="n">
        <v>2</v>
      </c>
      <c r="J455" s="80" t="n">
        <v>44698</v>
      </c>
    </row>
    <row r="456" ht="15.6" customHeight="1" s="140">
      <c r="D456" s="60" t="n">
        <v>454</v>
      </c>
      <c r="E456" s="61" t="n">
        <v>4618</v>
      </c>
      <c r="F456" s="62" t="inlineStr">
        <is>
          <t>仁武永仁店</t>
        </is>
      </c>
      <c r="G456" s="62" t="inlineStr">
        <is>
          <t>高雄市</t>
        </is>
      </c>
      <c r="H456" s="62" t="inlineStr">
        <is>
          <t>仁武區</t>
        </is>
      </c>
      <c r="I456" s="61" t="n">
        <v>2</v>
      </c>
      <c r="J456" s="80" t="n">
        <v>44698</v>
      </c>
    </row>
    <row r="457" ht="15.6" customHeight="1" s="140">
      <c r="D457" s="60" t="n">
        <v>455</v>
      </c>
      <c r="E457" s="61" t="n">
        <v>3576</v>
      </c>
      <c r="F457" s="62" t="inlineStr">
        <is>
          <t>北市正光店</t>
        </is>
      </c>
      <c r="G457" s="62" t="inlineStr">
        <is>
          <t>台北市</t>
        </is>
      </c>
      <c r="H457" s="62" t="inlineStr">
        <is>
          <t>中正區</t>
        </is>
      </c>
      <c r="I457" s="61" t="n">
        <v>2</v>
      </c>
      <c r="J457" s="80" t="n">
        <v>44699</v>
      </c>
    </row>
    <row r="458" ht="15.6" customHeight="1" s="140">
      <c r="D458" s="60" t="n">
        <v>456</v>
      </c>
      <c r="E458" s="61" t="n">
        <v>4096</v>
      </c>
      <c r="F458" s="62" t="inlineStr">
        <is>
          <t>北市正忠店</t>
        </is>
      </c>
      <c r="G458" s="62" t="inlineStr">
        <is>
          <t>台北市</t>
        </is>
      </c>
      <c r="H458" s="62" t="inlineStr">
        <is>
          <t>中正區</t>
        </is>
      </c>
      <c r="I458" s="61" t="n">
        <v>2</v>
      </c>
      <c r="J458" s="80" t="n">
        <v>44699</v>
      </c>
    </row>
    <row r="459" ht="15.6" customHeight="1" s="140">
      <c r="D459" s="60" t="n">
        <v>457</v>
      </c>
      <c r="E459" s="61" t="n">
        <v>2755</v>
      </c>
      <c r="F459" s="62" t="inlineStr">
        <is>
          <t>北市士慶店</t>
        </is>
      </c>
      <c r="G459" s="62" t="inlineStr">
        <is>
          <t>台北市</t>
        </is>
      </c>
      <c r="H459" s="62" t="inlineStr">
        <is>
          <t>士林區</t>
        </is>
      </c>
      <c r="I459" s="61" t="n">
        <v>2</v>
      </c>
      <c r="J459" s="80" t="n">
        <v>44699</v>
      </c>
    </row>
    <row r="460" ht="15.6" customHeight="1" s="140">
      <c r="D460" s="60" t="n">
        <v>458</v>
      </c>
      <c r="E460" s="61" t="inlineStr">
        <is>
          <t>A067</t>
        </is>
      </c>
      <c r="F460" s="62" t="inlineStr">
        <is>
          <t>北市社正店</t>
        </is>
      </c>
      <c r="G460" s="62" t="inlineStr">
        <is>
          <t>台北市</t>
        </is>
      </c>
      <c r="H460" s="62" t="inlineStr">
        <is>
          <t>士林區</t>
        </is>
      </c>
      <c r="I460" s="61" t="n">
        <v>2</v>
      </c>
      <c r="J460" s="80" t="n">
        <v>44699</v>
      </c>
    </row>
    <row r="461" ht="15.6" customHeight="1" s="140">
      <c r="D461" s="60" t="n">
        <v>459</v>
      </c>
      <c r="E461" s="61" t="inlineStr">
        <is>
          <t>A163</t>
        </is>
      </c>
      <c r="F461" s="62" t="inlineStr">
        <is>
          <t>北市社子店</t>
        </is>
      </c>
      <c r="G461" s="62" t="inlineStr">
        <is>
          <t>台北市</t>
        </is>
      </c>
      <c r="H461" s="62" t="inlineStr">
        <is>
          <t>士林區</t>
        </is>
      </c>
      <c r="I461" s="61" t="n">
        <v>2</v>
      </c>
      <c r="J461" s="80" t="n">
        <v>44699</v>
      </c>
    </row>
    <row r="462" ht="15.6" customHeight="1" s="140">
      <c r="D462" s="60" t="n">
        <v>460</v>
      </c>
      <c r="E462" s="61" t="n">
        <v>3087</v>
      </c>
      <c r="F462" s="62" t="inlineStr">
        <is>
          <t>竹北竹文店</t>
        </is>
      </c>
      <c r="G462" s="62" t="inlineStr">
        <is>
          <t>新竹縣</t>
        </is>
      </c>
      <c r="H462" s="62" t="inlineStr">
        <is>
          <t>竹北市</t>
        </is>
      </c>
      <c r="I462" s="61" t="n">
        <v>2</v>
      </c>
      <c r="J462" s="80" t="n">
        <v>44699</v>
      </c>
    </row>
    <row r="463" ht="15.6" customHeight="1" s="140">
      <c r="D463" s="60" t="n">
        <v>461</v>
      </c>
      <c r="E463" s="61" t="n">
        <v>3289</v>
      </c>
      <c r="F463" s="62" t="inlineStr">
        <is>
          <t>竹北北冠店</t>
        </is>
      </c>
      <c r="G463" s="62" t="inlineStr">
        <is>
          <t>新竹縣</t>
        </is>
      </c>
      <c r="H463" s="62" t="inlineStr">
        <is>
          <t>竹北市</t>
        </is>
      </c>
      <c r="I463" s="61" t="n">
        <v>2</v>
      </c>
      <c r="J463" s="80" t="n">
        <v>44699</v>
      </c>
    </row>
    <row r="464" ht="15.6" customHeight="1" s="140">
      <c r="D464" s="60" t="n">
        <v>462</v>
      </c>
      <c r="E464" s="61" t="n">
        <v>2411</v>
      </c>
      <c r="F464" s="62" t="inlineStr">
        <is>
          <t>竹北竹振店</t>
        </is>
      </c>
      <c r="G464" s="62" t="inlineStr">
        <is>
          <t>新竹縣</t>
        </is>
      </c>
      <c r="H464" s="62" t="inlineStr">
        <is>
          <t>竹北市</t>
        </is>
      </c>
      <c r="I464" s="61" t="n">
        <v>2</v>
      </c>
      <c r="J464" s="80" t="n">
        <v>44699</v>
      </c>
    </row>
    <row r="465" ht="15.6" customHeight="1" s="140">
      <c r="D465" s="60" t="n">
        <v>463</v>
      </c>
      <c r="E465" s="61" t="n">
        <v>4603</v>
      </c>
      <c r="F465" s="62" t="inlineStr">
        <is>
          <t>鹿港鹿草店</t>
        </is>
      </c>
      <c r="G465" s="62" t="inlineStr">
        <is>
          <t>彰化縣</t>
        </is>
      </c>
      <c r="H465" s="62" t="inlineStr">
        <is>
          <t>鹿港鎮</t>
        </is>
      </c>
      <c r="I465" s="61" t="n">
        <v>2</v>
      </c>
      <c r="J465" s="80" t="n">
        <v>44699</v>
      </c>
    </row>
    <row r="466" ht="15.6" customHeight="1" s="140">
      <c r="D466" s="60" t="n">
        <v>464</v>
      </c>
      <c r="E466" s="61" t="n">
        <v>3839</v>
      </c>
      <c r="F466" s="62" t="inlineStr">
        <is>
          <t>彰縣安可店</t>
        </is>
      </c>
      <c r="G466" s="62" t="inlineStr">
        <is>
          <t>彰化縣</t>
        </is>
      </c>
      <c r="H466" s="62" t="inlineStr">
        <is>
          <t>鹿港鎮</t>
        </is>
      </c>
      <c r="I466" s="61" t="n">
        <v>2</v>
      </c>
      <c r="J466" s="80" t="n">
        <v>44699</v>
      </c>
    </row>
    <row r="467" ht="15.6" customHeight="1" s="140">
      <c r="D467" s="60" t="n">
        <v>465</v>
      </c>
      <c r="E467" s="61" t="n">
        <v>4296</v>
      </c>
      <c r="F467" s="62" t="inlineStr">
        <is>
          <t>仁武澄湖店</t>
        </is>
      </c>
      <c r="G467" s="62" t="inlineStr">
        <is>
          <t>高雄市</t>
        </is>
      </c>
      <c r="H467" s="62" t="inlineStr">
        <is>
          <t>仁武區</t>
        </is>
      </c>
      <c r="I467" s="61" t="n">
        <v>2</v>
      </c>
      <c r="J467" s="80" t="n">
        <v>44699</v>
      </c>
    </row>
    <row r="468" ht="15.6" customHeight="1" s="140">
      <c r="D468" s="60" t="n">
        <v>466</v>
      </c>
      <c r="E468" s="61" t="n">
        <v>4250</v>
      </c>
      <c r="F468" s="62" t="inlineStr">
        <is>
          <t>仁武鳳成店</t>
        </is>
      </c>
      <c r="G468" s="62" t="inlineStr">
        <is>
          <t>高雄市</t>
        </is>
      </c>
      <c r="H468" s="62" t="inlineStr">
        <is>
          <t>仁武區</t>
        </is>
      </c>
      <c r="I468" s="61" t="n">
        <v>2</v>
      </c>
      <c r="J468" s="80" t="n">
        <v>44699</v>
      </c>
    </row>
    <row r="469" ht="15.6" customHeight="1" s="140">
      <c r="D469" s="60" t="n">
        <v>467</v>
      </c>
      <c r="E469" s="61" t="n">
        <v>4170</v>
      </c>
      <c r="F469" s="62" t="inlineStr">
        <is>
          <t>仁武正和店</t>
        </is>
      </c>
      <c r="G469" s="62" t="inlineStr">
        <is>
          <t>高雄市</t>
        </is>
      </c>
      <c r="H469" s="62" t="inlineStr">
        <is>
          <t>仁武區</t>
        </is>
      </c>
      <c r="I469" s="61" t="n">
        <v>2</v>
      </c>
      <c r="J469" s="80" t="n">
        <v>44699</v>
      </c>
    </row>
    <row r="470" ht="15.6" customHeight="1" s="140">
      <c r="D470" s="60" t="n">
        <v>468</v>
      </c>
      <c r="E470" s="61" t="n">
        <v>4199</v>
      </c>
      <c r="F470" s="62" t="inlineStr">
        <is>
          <t>北市古亭店</t>
        </is>
      </c>
      <c r="G470" s="62" t="inlineStr">
        <is>
          <t>台北市</t>
        </is>
      </c>
      <c r="H470" s="62" t="inlineStr">
        <is>
          <t>中正區</t>
        </is>
      </c>
      <c r="I470" s="61" t="n">
        <v>2</v>
      </c>
      <c r="J470" s="80" t="n">
        <v>44700</v>
      </c>
    </row>
    <row r="471" ht="15.6" customHeight="1" s="140">
      <c r="D471" s="60" t="n">
        <v>469</v>
      </c>
      <c r="E471" s="61" t="n">
        <v>4227</v>
      </c>
      <c r="F471" s="62" t="inlineStr">
        <is>
          <t>北市秋葉原店</t>
        </is>
      </c>
      <c r="G471" s="62" t="inlineStr">
        <is>
          <t>台北市</t>
        </is>
      </c>
      <c r="H471" s="62" t="inlineStr">
        <is>
          <t>中正區</t>
        </is>
      </c>
      <c r="I471" s="61" t="n">
        <v>2</v>
      </c>
      <c r="J471" s="80" t="n">
        <v>44700</v>
      </c>
    </row>
    <row r="472" ht="15.6" customHeight="1" s="140">
      <c r="D472" s="60" t="n">
        <v>470</v>
      </c>
      <c r="E472" s="61" t="n">
        <v>4898</v>
      </c>
      <c r="F472" s="62" t="inlineStr">
        <is>
          <t>中正大忠門</t>
        </is>
      </c>
      <c r="G472" s="62" t="inlineStr">
        <is>
          <t>台北市</t>
        </is>
      </c>
      <c r="H472" s="62" t="inlineStr">
        <is>
          <t>中正區</t>
        </is>
      </c>
      <c r="I472" s="61" t="n">
        <v>2</v>
      </c>
      <c r="J472" s="80" t="n">
        <v>44700</v>
      </c>
    </row>
    <row r="473" ht="15.6" customHeight="1" s="140">
      <c r="D473" s="60" t="n">
        <v>471</v>
      </c>
      <c r="E473" s="61" t="n">
        <v>4108</v>
      </c>
      <c r="F473" s="62" t="inlineStr">
        <is>
          <t>北市天福店</t>
        </is>
      </c>
      <c r="G473" s="62" t="inlineStr">
        <is>
          <t>台北市</t>
        </is>
      </c>
      <c r="H473" s="62" t="inlineStr">
        <is>
          <t>士林區</t>
        </is>
      </c>
      <c r="I473" s="61" t="n">
        <v>2</v>
      </c>
      <c r="J473" s="80" t="n">
        <v>44700</v>
      </c>
    </row>
    <row r="474" ht="15.6" customHeight="1" s="140">
      <c r="D474" s="60" t="n">
        <v>472</v>
      </c>
      <c r="E474" s="61" t="n">
        <v>3062</v>
      </c>
      <c r="F474" s="62" t="inlineStr">
        <is>
          <t>北市士銓店</t>
        </is>
      </c>
      <c r="G474" s="62" t="inlineStr">
        <is>
          <t>台北市</t>
        </is>
      </c>
      <c r="H474" s="62" t="inlineStr">
        <is>
          <t>士林區</t>
        </is>
      </c>
      <c r="I474" s="61" t="n">
        <v>2</v>
      </c>
      <c r="J474" s="80" t="n">
        <v>44700</v>
      </c>
    </row>
    <row r="475" ht="15.6" customHeight="1" s="140">
      <c r="D475" s="60" t="n">
        <v>473</v>
      </c>
      <c r="E475" s="61" t="n">
        <v>4574</v>
      </c>
      <c r="F475" s="62" t="inlineStr">
        <is>
          <t>士林月圓店</t>
        </is>
      </c>
      <c r="G475" s="62" t="inlineStr">
        <is>
          <t>台北市</t>
        </is>
      </c>
      <c r="H475" s="62" t="inlineStr">
        <is>
          <t>士林區</t>
        </is>
      </c>
      <c r="I475" s="61" t="n">
        <v>2</v>
      </c>
      <c r="J475" s="80" t="n">
        <v>44700</v>
      </c>
    </row>
    <row r="476" ht="15.6" customHeight="1" s="140">
      <c r="D476" s="60" t="n">
        <v>474</v>
      </c>
      <c r="E476" s="61" t="inlineStr">
        <is>
          <t>F603</t>
        </is>
      </c>
      <c r="F476" s="62" t="inlineStr">
        <is>
          <t>竹北華興店</t>
        </is>
      </c>
      <c r="G476" s="62" t="inlineStr">
        <is>
          <t>新竹縣</t>
        </is>
      </c>
      <c r="H476" s="62" t="inlineStr">
        <is>
          <t>竹北市</t>
        </is>
      </c>
      <c r="I476" s="61" t="n">
        <v>2</v>
      </c>
      <c r="J476" s="80" t="n">
        <v>44700</v>
      </c>
    </row>
    <row r="477" ht="15.6" customHeight="1" s="140">
      <c r="D477" s="60" t="n">
        <v>475</v>
      </c>
      <c r="E477" s="61" t="n">
        <v>4497</v>
      </c>
      <c r="F477" s="62" t="inlineStr">
        <is>
          <t>竹北晨晞店</t>
        </is>
      </c>
      <c r="G477" s="62" t="inlineStr">
        <is>
          <t>新竹縣</t>
        </is>
      </c>
      <c r="H477" s="62" t="inlineStr">
        <is>
          <t>竹北市</t>
        </is>
      </c>
      <c r="I477" s="61" t="n">
        <v>2</v>
      </c>
      <c r="J477" s="80" t="n">
        <v>44700</v>
      </c>
    </row>
    <row r="478" ht="15.6" customHeight="1" s="140">
      <c r="D478" s="60" t="n">
        <v>476</v>
      </c>
      <c r="E478" s="61" t="n">
        <v>2713</v>
      </c>
      <c r="F478" s="62" t="inlineStr">
        <is>
          <t>竹北竹洲店</t>
        </is>
      </c>
      <c r="G478" s="62" t="inlineStr">
        <is>
          <t>新竹縣</t>
        </is>
      </c>
      <c r="H478" s="62" t="inlineStr">
        <is>
          <t>竹北市</t>
        </is>
      </c>
      <c r="I478" s="61" t="n">
        <v>2</v>
      </c>
      <c r="J478" s="80" t="n">
        <v>44700</v>
      </c>
    </row>
    <row r="479" ht="15.6" customHeight="1" s="140">
      <c r="D479" s="60" t="n">
        <v>477</v>
      </c>
      <c r="E479" s="61" t="n">
        <v>4370</v>
      </c>
      <c r="F479" s="62" t="inlineStr">
        <is>
          <t>鳥松夢裡店</t>
        </is>
      </c>
      <c r="G479" s="62" t="inlineStr">
        <is>
          <t>高雄市</t>
        </is>
      </c>
      <c r="H479" s="62" t="inlineStr">
        <is>
          <t>鳥松區</t>
        </is>
      </c>
      <c r="I479" s="61" t="n">
        <v>2</v>
      </c>
      <c r="J479" s="80" t="n">
        <v>44700</v>
      </c>
    </row>
    <row r="480" ht="15.6" customHeight="1" s="140">
      <c r="D480" s="60" t="n">
        <v>478</v>
      </c>
      <c r="E480" s="61" t="inlineStr">
        <is>
          <t>A225</t>
        </is>
      </c>
      <c r="F480" s="62" t="inlineStr">
        <is>
          <t>北縣連興店</t>
        </is>
      </c>
      <c r="G480" s="62" t="inlineStr">
        <is>
          <t>新北市</t>
        </is>
      </c>
      <c r="H480" s="62" t="inlineStr">
        <is>
          <t>汐止區</t>
        </is>
      </c>
      <c r="I480" s="61" t="n">
        <v>2</v>
      </c>
      <c r="J480" s="80" t="n">
        <v>44704</v>
      </c>
    </row>
    <row r="481" ht="15.6" customHeight="1" s="140">
      <c r="D481" s="60" t="n">
        <v>479</v>
      </c>
      <c r="E481" s="61" t="inlineStr">
        <is>
          <t>A299</t>
        </is>
      </c>
      <c r="F481" s="62" t="inlineStr">
        <is>
          <t>北縣宏福店</t>
        </is>
      </c>
      <c r="G481" s="62" t="inlineStr">
        <is>
          <t>新北市</t>
        </is>
      </c>
      <c r="H481" s="62" t="inlineStr">
        <is>
          <t>汐止區</t>
        </is>
      </c>
      <c r="I481" s="61" t="n">
        <v>2</v>
      </c>
      <c r="J481" s="80" t="n">
        <v>44704</v>
      </c>
    </row>
    <row r="482" ht="15.6" customHeight="1" s="140">
      <c r="D482" s="60" t="n">
        <v>480</v>
      </c>
      <c r="E482" s="61" t="n">
        <v>2189</v>
      </c>
      <c r="F482" s="62" t="inlineStr">
        <is>
          <t>北縣北山店</t>
        </is>
      </c>
      <c r="G482" s="62" t="inlineStr">
        <is>
          <t>新北市</t>
        </is>
      </c>
      <c r="H482" s="62" t="inlineStr">
        <is>
          <t>汐止區</t>
        </is>
      </c>
      <c r="I482" s="61" t="n">
        <v>2</v>
      </c>
      <c r="J482" s="80" t="n">
        <v>44704</v>
      </c>
    </row>
    <row r="483" ht="15.6" customHeight="1" s="140">
      <c r="D483" s="60" t="n">
        <v>481</v>
      </c>
      <c r="E483" s="61" t="n">
        <v>4884</v>
      </c>
      <c r="F483" s="62" t="inlineStr">
        <is>
          <t>士林承德店</t>
        </is>
      </c>
      <c r="G483" s="62" t="inlineStr">
        <is>
          <t>台北市</t>
        </is>
      </c>
      <c r="H483" s="62" t="inlineStr">
        <is>
          <t>士林區</t>
        </is>
      </c>
      <c r="I483" s="61" t="n">
        <v>2</v>
      </c>
      <c r="J483" s="80" t="n">
        <v>44704</v>
      </c>
    </row>
    <row r="484" ht="15.6" customHeight="1" s="140">
      <c r="D484" s="60" t="n">
        <v>482</v>
      </c>
      <c r="E484" s="61" t="n">
        <v>4418</v>
      </c>
      <c r="F484" s="62" t="inlineStr">
        <is>
          <t>士林花好店</t>
        </is>
      </c>
      <c r="G484" s="62" t="inlineStr">
        <is>
          <t>台北市</t>
        </is>
      </c>
      <c r="H484" s="62" t="inlineStr">
        <is>
          <t>士林區</t>
        </is>
      </c>
      <c r="I484" s="61" t="n">
        <v>2</v>
      </c>
      <c r="J484" s="80" t="n">
        <v>44704</v>
      </c>
    </row>
    <row r="485" ht="15.6" customHeight="1" s="140">
      <c r="D485" s="60" t="n">
        <v>483</v>
      </c>
      <c r="E485" s="61" t="inlineStr">
        <is>
          <t>D043</t>
        </is>
      </c>
      <c r="F485" s="62" t="inlineStr">
        <is>
          <t>北市延平二店</t>
        </is>
      </c>
      <c r="G485" s="62" t="inlineStr">
        <is>
          <t>台北市</t>
        </is>
      </c>
      <c r="H485" s="62" t="inlineStr">
        <is>
          <t>士林區</t>
        </is>
      </c>
      <c r="I485" s="61" t="n">
        <v>2</v>
      </c>
      <c r="J485" s="80" t="n">
        <v>44704</v>
      </c>
    </row>
    <row r="486" ht="15.6" customHeight="1" s="140">
      <c r="D486" s="60" t="n">
        <v>484</v>
      </c>
      <c r="E486" s="61" t="n">
        <v>4157</v>
      </c>
      <c r="F486" s="62" t="inlineStr">
        <is>
          <t>竹北新鳳店</t>
        </is>
      </c>
      <c r="G486" s="62" t="inlineStr">
        <is>
          <t>新竹縣</t>
        </is>
      </c>
      <c r="H486" s="62" t="inlineStr">
        <is>
          <t>竹北市</t>
        </is>
      </c>
      <c r="I486" s="61" t="n">
        <v>2</v>
      </c>
      <c r="J486" s="80" t="n">
        <v>44704</v>
      </c>
    </row>
    <row r="487" ht="15.6" customHeight="1" s="140">
      <c r="D487" s="60" t="n">
        <v>485</v>
      </c>
      <c r="E487" s="61" t="n">
        <v>3028</v>
      </c>
      <c r="F487" s="62" t="inlineStr">
        <is>
          <t>竹北竹凰店</t>
        </is>
      </c>
      <c r="G487" s="62" t="inlineStr">
        <is>
          <t>新竹縣</t>
        </is>
      </c>
      <c r="H487" s="62" t="inlineStr">
        <is>
          <t>竹北市</t>
        </is>
      </c>
      <c r="I487" s="61" t="n">
        <v>2</v>
      </c>
      <c r="J487" s="80" t="n">
        <v>44704</v>
      </c>
    </row>
    <row r="488" ht="15.6" customHeight="1" s="140">
      <c r="D488" s="60" t="n">
        <v>486</v>
      </c>
      <c r="E488" s="61" t="n">
        <v>3739</v>
      </c>
      <c r="F488" s="62" t="inlineStr">
        <is>
          <t>竹北鳳岡店</t>
        </is>
      </c>
      <c r="G488" s="62" t="inlineStr">
        <is>
          <t>新竹縣</t>
        </is>
      </c>
      <c r="H488" s="62" t="inlineStr">
        <is>
          <t>竹北市</t>
        </is>
      </c>
      <c r="I488" s="61" t="n">
        <v>2</v>
      </c>
      <c r="J488" s="80" t="n">
        <v>44704</v>
      </c>
    </row>
    <row r="489" ht="15.6" customHeight="1" s="140">
      <c r="D489" s="60" t="n">
        <v>487</v>
      </c>
      <c r="E489" s="61" t="n">
        <v>4816</v>
      </c>
      <c r="F489" s="62" t="inlineStr">
        <is>
          <t>鹿港路加店</t>
        </is>
      </c>
      <c r="G489" s="62" t="inlineStr">
        <is>
          <t>彰化縣</t>
        </is>
      </c>
      <c r="H489" s="62" t="inlineStr">
        <is>
          <t>鹿港鎮</t>
        </is>
      </c>
      <c r="I489" s="61" t="n">
        <v>2</v>
      </c>
      <c r="J489" s="80" t="n">
        <v>44704</v>
      </c>
    </row>
    <row r="490" ht="15.6" customHeight="1" s="140">
      <c r="D490" s="60" t="n">
        <v>488</v>
      </c>
      <c r="E490" s="61" t="n">
        <v>3613</v>
      </c>
      <c r="F490" s="62" t="inlineStr">
        <is>
          <t>高縣神農店</t>
        </is>
      </c>
      <c r="G490" s="62" t="inlineStr">
        <is>
          <t>高雄市</t>
        </is>
      </c>
      <c r="H490" s="62" t="inlineStr">
        <is>
          <t>鳥松區</t>
        </is>
      </c>
      <c r="I490" s="61" t="n">
        <v>2</v>
      </c>
      <c r="J490" s="80" t="n">
        <v>44704</v>
      </c>
    </row>
    <row r="491" ht="15.6" customHeight="1" s="140">
      <c r="D491" s="60" t="n">
        <v>489</v>
      </c>
      <c r="E491" s="61" t="n">
        <v>3672</v>
      </c>
      <c r="F491" s="62" t="inlineStr">
        <is>
          <t>高縣仁忠店</t>
        </is>
      </c>
      <c r="G491" s="62" t="inlineStr">
        <is>
          <t>高雄市</t>
        </is>
      </c>
      <c r="H491" s="62" t="inlineStr">
        <is>
          <t>仁武區</t>
        </is>
      </c>
      <c r="I491" s="61" t="n">
        <v>2</v>
      </c>
      <c r="J491" s="80" t="n">
        <v>44704</v>
      </c>
    </row>
    <row r="492" ht="15.6" customHeight="1" s="140">
      <c r="D492" s="60" t="n">
        <v>490</v>
      </c>
      <c r="E492" s="61" t="n">
        <v>3513</v>
      </c>
      <c r="F492" s="62" t="inlineStr">
        <is>
          <t>高縣鼎仁店</t>
        </is>
      </c>
      <c r="G492" s="62" t="inlineStr">
        <is>
          <t>高雄市</t>
        </is>
      </c>
      <c r="H492" s="62" t="inlineStr">
        <is>
          <t>仁武區</t>
        </is>
      </c>
      <c r="I492" s="61" t="n">
        <v>2</v>
      </c>
      <c r="J492" s="80" t="n">
        <v>44704</v>
      </c>
    </row>
    <row r="493" ht="15.6" customHeight="1" s="140">
      <c r="D493" s="60" t="n">
        <v>491</v>
      </c>
      <c r="E493" s="61" t="n">
        <v>2312</v>
      </c>
      <c r="F493" s="62" t="inlineStr">
        <is>
          <t>北縣五堵店</t>
        </is>
      </c>
      <c r="G493" s="62" t="inlineStr">
        <is>
          <t>新北市</t>
        </is>
      </c>
      <c r="H493" s="62" t="inlineStr">
        <is>
          <t>汐止區</t>
        </is>
      </c>
      <c r="I493" s="61" t="n">
        <v>2</v>
      </c>
      <c r="J493" s="80" t="n">
        <v>44705</v>
      </c>
    </row>
    <row r="494" ht="15.6" customHeight="1" s="140">
      <c r="D494" s="60" t="n">
        <v>492</v>
      </c>
      <c r="E494" s="61" t="n">
        <v>2642</v>
      </c>
      <c r="F494" s="62" t="inlineStr">
        <is>
          <t>北縣汐福店</t>
        </is>
      </c>
      <c r="G494" s="62" t="inlineStr">
        <is>
          <t>新北市</t>
        </is>
      </c>
      <c r="H494" s="62" t="inlineStr">
        <is>
          <t>汐止區</t>
        </is>
      </c>
      <c r="I494" s="61" t="n">
        <v>2</v>
      </c>
      <c r="J494" s="80" t="n">
        <v>44705</v>
      </c>
    </row>
    <row r="495" ht="15.6" customHeight="1" s="140">
      <c r="D495" s="60" t="n">
        <v>493</v>
      </c>
      <c r="E495" s="61" t="n">
        <v>2912</v>
      </c>
      <c r="F495" s="62" t="inlineStr">
        <is>
          <t>北縣汐忠店</t>
        </is>
      </c>
      <c r="G495" s="62" t="inlineStr">
        <is>
          <t>新北市</t>
        </is>
      </c>
      <c r="H495" s="62" t="inlineStr">
        <is>
          <t>汐止區</t>
        </is>
      </c>
      <c r="I495" s="61" t="n">
        <v>2</v>
      </c>
      <c r="J495" s="80" t="n">
        <v>44705</v>
      </c>
    </row>
    <row r="496" ht="15.6" customHeight="1" s="140">
      <c r="D496" s="60" t="n">
        <v>494</v>
      </c>
      <c r="E496" s="61" t="n">
        <v>3785</v>
      </c>
      <c r="F496" s="62" t="inlineStr">
        <is>
          <t>北縣莊榮店</t>
        </is>
      </c>
      <c r="G496" s="62" t="inlineStr">
        <is>
          <t>新北市</t>
        </is>
      </c>
      <c r="H496" s="62" t="inlineStr">
        <is>
          <t>新莊區</t>
        </is>
      </c>
      <c r="I496" s="61" t="n">
        <v>2</v>
      </c>
      <c r="J496" s="80" t="n">
        <v>44705</v>
      </c>
    </row>
    <row r="497" ht="15.6" customHeight="1" s="140">
      <c r="D497" s="60" t="n">
        <v>495</v>
      </c>
      <c r="E497" s="61" t="n">
        <v>2492</v>
      </c>
      <c r="F497" s="62" t="inlineStr">
        <is>
          <t>北縣莊年店</t>
        </is>
      </c>
      <c r="G497" s="62" t="inlineStr">
        <is>
          <t>新北市</t>
        </is>
      </c>
      <c r="H497" s="62" t="inlineStr">
        <is>
          <t>新莊區</t>
        </is>
      </c>
      <c r="I497" s="61" t="n">
        <v>2</v>
      </c>
      <c r="J497" s="80" t="n">
        <v>44705</v>
      </c>
    </row>
    <row r="498" ht="15.6" customHeight="1" s="140">
      <c r="D498" s="60" t="n">
        <v>496</v>
      </c>
      <c r="E498" s="61" t="n">
        <v>2743</v>
      </c>
      <c r="F498" s="62" t="inlineStr">
        <is>
          <t>北縣豐年店</t>
        </is>
      </c>
      <c r="G498" s="62" t="inlineStr">
        <is>
          <t>新北市</t>
        </is>
      </c>
      <c r="H498" s="62" t="inlineStr">
        <is>
          <t>新莊區</t>
        </is>
      </c>
      <c r="I498" s="61" t="n">
        <v>2</v>
      </c>
      <c r="J498" s="80" t="n">
        <v>44705</v>
      </c>
    </row>
    <row r="499" ht="15.6" customHeight="1" s="140">
      <c r="D499" s="60" t="n">
        <v>497</v>
      </c>
      <c r="E499" s="61" t="n">
        <v>4208</v>
      </c>
      <c r="F499" s="62" t="inlineStr">
        <is>
          <t>新莊瓊泰店</t>
        </is>
      </c>
      <c r="G499" s="62" t="inlineStr">
        <is>
          <t>新北市</t>
        </is>
      </c>
      <c r="H499" s="62" t="inlineStr">
        <is>
          <t>新莊區</t>
        </is>
      </c>
      <c r="I499" s="61" t="n">
        <v>2</v>
      </c>
      <c r="J499" s="80" t="n">
        <v>44705</v>
      </c>
    </row>
    <row r="500" ht="15.6" customHeight="1" s="140">
      <c r="D500" s="60" t="n">
        <v>498</v>
      </c>
      <c r="E500" s="61" t="n">
        <v>3933</v>
      </c>
      <c r="F500" s="62" t="inlineStr">
        <is>
          <t>湖口長安店</t>
        </is>
      </c>
      <c r="G500" s="62" t="inlineStr">
        <is>
          <t>新竹縣</t>
        </is>
      </c>
      <c r="H500" s="62" t="inlineStr">
        <is>
          <t>湖口鄉</t>
        </is>
      </c>
      <c r="I500" s="61" t="n">
        <v>2</v>
      </c>
      <c r="J500" s="80" t="n">
        <v>44705</v>
      </c>
    </row>
    <row r="501" ht="15.6" customHeight="1" s="140">
      <c r="D501" s="60" t="n">
        <v>499</v>
      </c>
      <c r="E501" s="61" t="n">
        <v>3872</v>
      </c>
      <c r="F501" s="62" t="inlineStr">
        <is>
          <t>湖口長嶺店</t>
        </is>
      </c>
      <c r="G501" s="62" t="inlineStr">
        <is>
          <t>新竹縣</t>
        </is>
      </c>
      <c r="H501" s="62" t="inlineStr">
        <is>
          <t>湖口鄉</t>
        </is>
      </c>
      <c r="I501" s="61" t="n">
        <v>2</v>
      </c>
      <c r="J501" s="80" t="n">
        <v>44705</v>
      </c>
    </row>
    <row r="502" ht="15.6" customHeight="1" s="140">
      <c r="D502" s="60" t="n">
        <v>500</v>
      </c>
      <c r="E502" s="61" t="n">
        <v>3575</v>
      </c>
      <c r="F502" s="62" t="inlineStr">
        <is>
          <t>竹縣湖笙店</t>
        </is>
      </c>
      <c r="G502" s="62" t="inlineStr">
        <is>
          <t>新竹縣</t>
        </is>
      </c>
      <c r="H502" s="62" t="inlineStr">
        <is>
          <t>湖口鄉</t>
        </is>
      </c>
      <c r="I502" s="61" t="n">
        <v>2</v>
      </c>
      <c r="J502" s="80" t="n">
        <v>44705</v>
      </c>
    </row>
    <row r="503" ht="15.6" customHeight="1" s="140">
      <c r="D503" s="60" t="n">
        <v>501</v>
      </c>
      <c r="E503" s="61" t="n">
        <v>3792</v>
      </c>
      <c r="F503" s="62" t="inlineStr">
        <is>
          <t>彰縣沿海店</t>
        </is>
      </c>
      <c r="G503" s="62" t="inlineStr">
        <is>
          <t>彰化縣</t>
        </is>
      </c>
      <c r="H503" s="62" t="inlineStr">
        <is>
          <t>福興鄉</t>
        </is>
      </c>
      <c r="I503" s="61" t="n">
        <v>2</v>
      </c>
      <c r="J503" s="80" t="n">
        <v>44705</v>
      </c>
    </row>
    <row r="504" ht="15.6" customHeight="1" s="140">
      <c r="D504" s="60" t="n">
        <v>502</v>
      </c>
      <c r="E504" s="61" t="n">
        <v>3572</v>
      </c>
      <c r="F504" s="62" t="inlineStr">
        <is>
          <t>彰縣番花店</t>
        </is>
      </c>
      <c r="G504" s="62" t="inlineStr">
        <is>
          <t>彰化縣</t>
        </is>
      </c>
      <c r="H504" s="62" t="inlineStr">
        <is>
          <t>福興鄉</t>
        </is>
      </c>
      <c r="I504" s="61" t="n">
        <v>2</v>
      </c>
      <c r="J504" s="80" t="n">
        <v>44705</v>
      </c>
    </row>
    <row r="505" ht="15.6" customHeight="1" s="140">
      <c r="D505" s="60" t="n">
        <v>503</v>
      </c>
      <c r="E505" s="61" t="n">
        <v>4431</v>
      </c>
      <c r="F505" s="62" t="inlineStr">
        <is>
          <t>二林鴻苑店</t>
        </is>
      </c>
      <c r="G505" s="62" t="inlineStr">
        <is>
          <t>彰化縣</t>
        </is>
      </c>
      <c r="H505" s="62" t="inlineStr">
        <is>
          <t>二林鎮</t>
        </is>
      </c>
      <c r="I505" s="61" t="n">
        <v>2</v>
      </c>
      <c r="J505" s="80" t="n">
        <v>44705</v>
      </c>
    </row>
    <row r="506" ht="15.6" customHeight="1" s="140">
      <c r="D506" s="60" t="n">
        <v>504</v>
      </c>
      <c r="E506" s="61" t="n">
        <v>4771</v>
      </c>
      <c r="F506" s="62" t="inlineStr">
        <is>
          <t>左營正心店</t>
        </is>
      </c>
      <c r="G506" s="62" t="inlineStr">
        <is>
          <t>高雄市</t>
        </is>
      </c>
      <c r="H506" s="62" t="inlineStr">
        <is>
          <t>左營區</t>
        </is>
      </c>
      <c r="I506" s="61" t="n">
        <v>2</v>
      </c>
      <c r="J506" s="80" t="n">
        <v>44705</v>
      </c>
    </row>
    <row r="507" ht="15.6" customHeight="1" s="140">
      <c r="D507" s="60" t="n">
        <v>505</v>
      </c>
      <c r="E507" s="61" t="n">
        <v>4557</v>
      </c>
      <c r="F507" s="62" t="inlineStr">
        <is>
          <t>左營廟東店</t>
        </is>
      </c>
      <c r="G507" s="62" t="inlineStr">
        <is>
          <t>高雄市</t>
        </is>
      </c>
      <c r="H507" s="62" t="inlineStr">
        <is>
          <t>左營區</t>
        </is>
      </c>
      <c r="I507" s="61" t="n">
        <v>2</v>
      </c>
      <c r="J507" s="80" t="n">
        <v>44705</v>
      </c>
    </row>
    <row r="508" ht="15.6" customHeight="1" s="140">
      <c r="D508" s="60" t="n">
        <v>506</v>
      </c>
      <c r="E508" s="61" t="n">
        <v>4491</v>
      </c>
      <c r="F508" s="62" t="inlineStr">
        <is>
          <t>左營典愛店</t>
        </is>
      </c>
      <c r="G508" s="62" t="inlineStr">
        <is>
          <t>高雄市</t>
        </is>
      </c>
      <c r="H508" s="62" t="inlineStr">
        <is>
          <t>左營區</t>
        </is>
      </c>
      <c r="I508" s="61" t="n">
        <v>2</v>
      </c>
      <c r="J508" s="80" t="n">
        <v>44705</v>
      </c>
    </row>
    <row r="509" ht="15.6" customHeight="1" s="140">
      <c r="D509" s="60" t="n">
        <v>507</v>
      </c>
      <c r="E509" s="61" t="n">
        <v>4512</v>
      </c>
      <c r="F509" s="62" t="inlineStr">
        <is>
          <t>汐止思鄉店</t>
        </is>
      </c>
      <c r="G509" s="62" t="inlineStr">
        <is>
          <t>新北市</t>
        </is>
      </c>
      <c r="H509" s="62" t="inlineStr">
        <is>
          <t>汐止區</t>
        </is>
      </c>
      <c r="I509" s="61" t="n">
        <v>2</v>
      </c>
      <c r="J509" s="80" t="n">
        <v>44706</v>
      </c>
    </row>
    <row r="510" ht="15.6" customHeight="1" s="140">
      <c r="D510" s="60" t="n">
        <v>508</v>
      </c>
      <c r="E510" s="61" t="n">
        <v>4144</v>
      </c>
      <c r="F510" s="62" t="inlineStr">
        <is>
          <t>新莊頭前店</t>
        </is>
      </c>
      <c r="G510" s="62" t="inlineStr">
        <is>
          <t>新北市</t>
        </is>
      </c>
      <c r="H510" s="62" t="inlineStr">
        <is>
          <t>新莊區</t>
        </is>
      </c>
      <c r="I510" s="61" t="n">
        <v>2</v>
      </c>
      <c r="J510" s="80" t="n">
        <v>44706</v>
      </c>
    </row>
    <row r="511" ht="15.6" customHeight="1" s="140">
      <c r="D511" s="60" t="n">
        <v>509</v>
      </c>
      <c r="E511" s="61" t="n">
        <v>2362</v>
      </c>
      <c r="F511" s="62" t="inlineStr">
        <is>
          <t>北縣莊廣店</t>
        </is>
      </c>
      <c r="G511" s="62" t="inlineStr">
        <is>
          <t>新北市</t>
        </is>
      </c>
      <c r="H511" s="62" t="inlineStr">
        <is>
          <t>新莊區</t>
        </is>
      </c>
      <c r="I511" s="61" t="n">
        <v>2</v>
      </c>
      <c r="J511" s="80" t="n">
        <v>44706</v>
      </c>
    </row>
    <row r="512" ht="15.6" customHeight="1" s="140">
      <c r="D512" s="60" t="n">
        <v>510</v>
      </c>
      <c r="E512" s="61" t="n">
        <v>3938</v>
      </c>
      <c r="F512" s="62" t="inlineStr">
        <is>
          <t>新莊鑫鴻店</t>
        </is>
      </c>
      <c r="G512" s="62" t="inlineStr">
        <is>
          <t>新北市</t>
        </is>
      </c>
      <c r="H512" s="62" t="inlineStr">
        <is>
          <t>新莊區</t>
        </is>
      </c>
      <c r="I512" s="61" t="n">
        <v>2</v>
      </c>
      <c r="J512" s="80" t="n">
        <v>44706</v>
      </c>
    </row>
    <row r="513" ht="15.6" customHeight="1" s="140">
      <c r="D513" s="60" t="n">
        <v>511</v>
      </c>
      <c r="E513" s="61" t="n">
        <v>2920</v>
      </c>
      <c r="F513" s="62" t="inlineStr">
        <is>
          <t>竹縣竹蓮店</t>
        </is>
      </c>
      <c r="G513" s="62" t="inlineStr">
        <is>
          <t>新竹縣</t>
        </is>
      </c>
      <c r="H513" s="62" t="inlineStr">
        <is>
          <t>湖口鄉</t>
        </is>
      </c>
      <c r="I513" s="61" t="n">
        <v>2</v>
      </c>
      <c r="J513" s="80" t="n">
        <v>44706</v>
      </c>
    </row>
    <row r="514" ht="15.6" customHeight="1" s="140">
      <c r="D514" s="60" t="n">
        <v>512</v>
      </c>
      <c r="E514" s="61" t="n">
        <v>2865</v>
      </c>
      <c r="F514" s="62" t="inlineStr">
        <is>
          <t>竹縣竹鑽店</t>
        </is>
      </c>
      <c r="G514" s="62" t="inlineStr">
        <is>
          <t>新竹縣</t>
        </is>
      </c>
      <c r="H514" s="62" t="inlineStr">
        <is>
          <t>湖口鄉</t>
        </is>
      </c>
      <c r="I514" s="61" t="n">
        <v>2</v>
      </c>
      <c r="J514" s="80" t="n">
        <v>44706</v>
      </c>
    </row>
    <row r="515" ht="15.6" customHeight="1" s="140">
      <c r="D515" s="60" t="n">
        <v>513</v>
      </c>
      <c r="E515" s="61" t="n">
        <v>4202</v>
      </c>
      <c r="F515" s="62" t="inlineStr">
        <is>
          <t>湖口德旺店</t>
        </is>
      </c>
      <c r="G515" s="62" t="inlineStr">
        <is>
          <t>新竹縣</t>
        </is>
      </c>
      <c r="H515" s="62" t="inlineStr">
        <is>
          <t>湖口鄉</t>
        </is>
      </c>
      <c r="I515" s="61" t="n">
        <v>2</v>
      </c>
      <c r="J515" s="80" t="n">
        <v>44706</v>
      </c>
    </row>
    <row r="516" ht="15.6" customHeight="1" s="140">
      <c r="D516" s="60" t="n">
        <v>514</v>
      </c>
      <c r="E516" s="61" t="n">
        <v>4631</v>
      </c>
      <c r="F516" s="62" t="inlineStr">
        <is>
          <t>溪湖甜心店</t>
        </is>
      </c>
      <c r="G516" s="62" t="inlineStr">
        <is>
          <t>彰化縣</t>
        </is>
      </c>
      <c r="H516" s="62" t="inlineStr">
        <is>
          <t>溪湖鎮</t>
        </is>
      </c>
      <c r="I516" s="61" t="n">
        <v>2</v>
      </c>
      <c r="J516" s="80" t="n">
        <v>44706</v>
      </c>
    </row>
    <row r="517" ht="15.6" customHeight="1" s="140">
      <c r="D517" s="60" t="n">
        <v>515</v>
      </c>
      <c r="E517" s="61" t="n">
        <v>3090</v>
      </c>
      <c r="F517" s="62" t="inlineStr">
        <is>
          <t>彰縣彰福店</t>
        </is>
      </c>
      <c r="G517" s="62" t="inlineStr">
        <is>
          <t>彰化縣</t>
        </is>
      </c>
      <c r="H517" s="62" t="inlineStr">
        <is>
          <t>溪湖鎮</t>
        </is>
      </c>
      <c r="I517" s="61" t="n">
        <v>2</v>
      </c>
      <c r="J517" s="80" t="n">
        <v>44706</v>
      </c>
    </row>
    <row r="518" ht="15.6" customHeight="1" s="140">
      <c r="D518" s="60" t="n">
        <v>516</v>
      </c>
      <c r="E518" s="61" t="inlineStr">
        <is>
          <t>T711</t>
        </is>
      </c>
      <c r="F518" s="62" t="inlineStr">
        <is>
          <t>高市陸橋店</t>
        </is>
      </c>
      <c r="G518" s="62" t="inlineStr">
        <is>
          <t>高雄市</t>
        </is>
      </c>
      <c r="H518" s="62" t="inlineStr">
        <is>
          <t>楠梓區</t>
        </is>
      </c>
      <c r="I518" s="61" t="n">
        <v>2</v>
      </c>
      <c r="J518" s="80" t="n">
        <v>44706</v>
      </c>
    </row>
    <row r="519" ht="15.6" customHeight="1" s="140">
      <c r="D519" s="60" t="n">
        <v>517</v>
      </c>
      <c r="E519" s="61" t="n">
        <v>4634</v>
      </c>
      <c r="F519" s="62" t="inlineStr">
        <is>
          <t>楠梓常德店</t>
        </is>
      </c>
      <c r="G519" s="62" t="inlineStr">
        <is>
          <t>高雄市</t>
        </is>
      </c>
      <c r="H519" s="62" t="inlineStr">
        <is>
          <t>楠梓區</t>
        </is>
      </c>
      <c r="I519" s="61" t="n">
        <v>2</v>
      </c>
      <c r="J519" s="80" t="n">
        <v>44706</v>
      </c>
    </row>
    <row r="520" ht="15.6" customHeight="1" s="140">
      <c r="D520" s="60" t="n">
        <v>518</v>
      </c>
      <c r="E520" s="61" t="n">
        <v>4566</v>
      </c>
      <c r="F520" s="62" t="inlineStr">
        <is>
          <t>楠梓高大店</t>
        </is>
      </c>
      <c r="G520" s="62" t="inlineStr">
        <is>
          <t>高雄市</t>
        </is>
      </c>
      <c r="H520" s="62" t="inlineStr">
        <is>
          <t>楠梓區</t>
        </is>
      </c>
      <c r="I520" s="61" t="n">
        <v>2</v>
      </c>
      <c r="J520" s="80" t="n">
        <v>44706</v>
      </c>
    </row>
    <row r="521" ht="15.6" customHeight="1" s="140">
      <c r="D521" s="60" t="n">
        <v>519</v>
      </c>
      <c r="E521" s="61" t="n">
        <v>4837</v>
      </c>
      <c r="F521" s="62" t="inlineStr">
        <is>
          <t>汐止夢湖店</t>
        </is>
      </c>
      <c r="G521" s="62" t="inlineStr">
        <is>
          <t>新北市</t>
        </is>
      </c>
      <c r="H521" s="62" t="inlineStr">
        <is>
          <t>汐止區</t>
        </is>
      </c>
      <c r="I521" s="61" t="n">
        <v>2</v>
      </c>
      <c r="J521" s="80" t="n">
        <v>44707</v>
      </c>
    </row>
    <row r="522" ht="15.6" customHeight="1" s="140">
      <c r="D522" s="60" t="n">
        <v>520</v>
      </c>
      <c r="E522" s="61" t="n">
        <v>4950</v>
      </c>
      <c r="F522" s="62" t="inlineStr">
        <is>
          <t>汐止早安店</t>
        </is>
      </c>
      <c r="G522" s="62" t="inlineStr">
        <is>
          <t>新北市</t>
        </is>
      </c>
      <c r="H522" s="62" t="inlineStr">
        <is>
          <t>汐止區</t>
        </is>
      </c>
      <c r="I522" s="61" t="n">
        <v>2</v>
      </c>
      <c r="J522" s="80" t="n">
        <v>44707</v>
      </c>
    </row>
    <row r="523" ht="15.6" customHeight="1" s="140">
      <c r="D523" s="60" t="n">
        <v>521</v>
      </c>
      <c r="E523" s="61" t="n">
        <v>4568</v>
      </c>
      <c r="F523" s="62" t="inlineStr">
        <is>
          <t>汐止千萬店</t>
        </is>
      </c>
      <c r="G523" s="62" t="inlineStr">
        <is>
          <t>新北市</t>
        </is>
      </c>
      <c r="H523" s="62" t="inlineStr">
        <is>
          <t>汐止區</t>
        </is>
      </c>
      <c r="I523" s="61" t="n">
        <v>2</v>
      </c>
      <c r="J523" s="80" t="n">
        <v>44707</v>
      </c>
    </row>
    <row r="524" ht="15.6" customHeight="1" s="140">
      <c r="D524" s="60" t="n">
        <v>522</v>
      </c>
      <c r="E524" s="61" t="n">
        <v>4228</v>
      </c>
      <c r="F524" s="62" t="inlineStr">
        <is>
          <t>新莊鼎豐店</t>
        </is>
      </c>
      <c r="G524" s="62" t="inlineStr">
        <is>
          <t>新北市</t>
        </is>
      </c>
      <c r="H524" s="62" t="inlineStr">
        <is>
          <t>新莊區</t>
        </is>
      </c>
      <c r="I524" s="61" t="n">
        <v>2</v>
      </c>
      <c r="J524" s="80" t="n">
        <v>44707</v>
      </c>
    </row>
    <row r="525" ht="15.6" customHeight="1" s="140">
      <c r="D525" s="60" t="n">
        <v>523</v>
      </c>
      <c r="E525" s="61" t="n">
        <v>4237</v>
      </c>
      <c r="F525" s="62" t="inlineStr">
        <is>
          <t>新莊品莊店</t>
        </is>
      </c>
      <c r="G525" s="62" t="inlineStr">
        <is>
          <t>新北市</t>
        </is>
      </c>
      <c r="H525" s="62" t="inlineStr">
        <is>
          <t>新莊區</t>
        </is>
      </c>
      <c r="I525" s="61" t="n">
        <v>2</v>
      </c>
      <c r="J525" s="80" t="n">
        <v>44707</v>
      </c>
    </row>
    <row r="526" ht="15.6" customHeight="1" s="140">
      <c r="D526" s="60" t="n">
        <v>524</v>
      </c>
      <c r="E526" s="61" t="n">
        <v>4194</v>
      </c>
      <c r="F526" s="62" t="inlineStr">
        <is>
          <t>新莊美福店</t>
        </is>
      </c>
      <c r="G526" s="62" t="inlineStr">
        <is>
          <t>新北市</t>
        </is>
      </c>
      <c r="H526" s="62" t="inlineStr">
        <is>
          <t>新莊區</t>
        </is>
      </c>
      <c r="I526" s="61" t="n">
        <v>2</v>
      </c>
      <c r="J526" s="80" t="n">
        <v>44707</v>
      </c>
    </row>
    <row r="527" ht="15.6" customHeight="1" s="140">
      <c r="D527" s="60" t="n">
        <v>525</v>
      </c>
      <c r="E527" s="61" t="n">
        <v>2893</v>
      </c>
      <c r="F527" s="62" t="inlineStr">
        <is>
          <t>竹縣竹麟店</t>
        </is>
      </c>
      <c r="G527" s="62" t="inlineStr">
        <is>
          <t>新竹縣</t>
        </is>
      </c>
      <c r="H527" s="62" t="inlineStr">
        <is>
          <t>湖口鄉</t>
        </is>
      </c>
      <c r="I527" s="61" t="n">
        <v>2</v>
      </c>
      <c r="J527" s="80" t="n">
        <v>44707</v>
      </c>
    </row>
    <row r="528" ht="15.6" customHeight="1" s="140">
      <c r="D528" s="60" t="n">
        <v>526</v>
      </c>
      <c r="E528" s="61" t="n">
        <v>4304</v>
      </c>
      <c r="F528" s="62" t="inlineStr">
        <is>
          <t>湖口德成店</t>
        </is>
      </c>
      <c r="G528" s="62" t="inlineStr">
        <is>
          <t>新竹縣</t>
        </is>
      </c>
      <c r="H528" s="62" t="inlineStr">
        <is>
          <t>湖口鄉</t>
        </is>
      </c>
      <c r="I528" s="61" t="n">
        <v>2</v>
      </c>
      <c r="J528" s="80" t="n">
        <v>44707</v>
      </c>
    </row>
    <row r="529" ht="15.6" customHeight="1" s="140">
      <c r="D529" s="60" t="n">
        <v>527</v>
      </c>
      <c r="E529" s="61" t="n">
        <v>3451</v>
      </c>
      <c r="F529" s="62" t="inlineStr">
        <is>
          <t>竹縣湖德店</t>
        </is>
      </c>
      <c r="G529" s="62" t="inlineStr">
        <is>
          <t>新竹縣</t>
        </is>
      </c>
      <c r="H529" s="62" t="inlineStr">
        <is>
          <t>湖口鄉</t>
        </is>
      </c>
      <c r="I529" s="61" t="n">
        <v>2</v>
      </c>
      <c r="J529" s="80" t="n">
        <v>44707</v>
      </c>
    </row>
    <row r="530" ht="15.6" customHeight="1" s="140">
      <c r="D530" s="60" t="n">
        <v>528</v>
      </c>
      <c r="E530" s="61" t="n">
        <v>2603</v>
      </c>
      <c r="F530" s="62" t="inlineStr">
        <is>
          <t>中縣中燕店</t>
        </is>
      </c>
      <c r="G530" s="62" t="inlineStr">
        <is>
          <t>台中市</t>
        </is>
      </c>
      <c r="H530" s="62" t="inlineStr">
        <is>
          <t>清水區</t>
        </is>
      </c>
      <c r="I530" s="61" t="n">
        <v>2</v>
      </c>
      <c r="J530" s="80" t="n">
        <v>44707</v>
      </c>
    </row>
    <row r="531" ht="15.6" customHeight="1" s="140">
      <c r="D531" s="60" t="n">
        <v>529</v>
      </c>
      <c r="E531" s="61" t="n">
        <v>3321</v>
      </c>
      <c r="F531" s="62" t="inlineStr">
        <is>
          <t>中縣甲南店</t>
        </is>
      </c>
      <c r="G531" s="62" t="inlineStr">
        <is>
          <t>台中市</t>
        </is>
      </c>
      <c r="H531" s="62" t="inlineStr">
        <is>
          <t>清水區</t>
        </is>
      </c>
      <c r="I531" s="61" t="n">
        <v>2</v>
      </c>
      <c r="J531" s="80" t="n">
        <v>44707</v>
      </c>
    </row>
    <row r="532" ht="15.6" customHeight="1" s="140">
      <c r="D532" s="60" t="n">
        <v>530</v>
      </c>
      <c r="E532" s="61" t="n">
        <v>4909</v>
      </c>
      <c r="F532" s="62" t="inlineStr">
        <is>
          <t>清水米糕店</t>
        </is>
      </c>
      <c r="G532" s="62" t="inlineStr">
        <is>
          <t>台中市</t>
        </is>
      </c>
      <c r="H532" s="62" t="inlineStr">
        <is>
          <t>清水區</t>
        </is>
      </c>
      <c r="I532" s="61" t="n">
        <v>2</v>
      </c>
      <c r="J532" s="80" t="n">
        <v>44707</v>
      </c>
    </row>
    <row r="533" ht="15.6" customHeight="1" s="140">
      <c r="D533" s="60" t="n">
        <v>531</v>
      </c>
      <c r="E533" s="61" t="n">
        <v>4354</v>
      </c>
      <c r="F533" s="62" t="inlineStr">
        <is>
          <t>高市三山店</t>
        </is>
      </c>
      <c r="G533" s="62" t="inlineStr">
        <is>
          <t>高雄市</t>
        </is>
      </c>
      <c r="H533" s="62" t="inlineStr">
        <is>
          <t>楠梓區</t>
        </is>
      </c>
      <c r="I533" s="61" t="n">
        <v>2</v>
      </c>
      <c r="J533" s="80" t="n">
        <v>44707</v>
      </c>
    </row>
    <row r="534" ht="15.6" customHeight="1" s="140">
      <c r="D534" s="60" t="n">
        <v>532</v>
      </c>
      <c r="E534" s="61" t="n">
        <v>4195</v>
      </c>
      <c r="F534" s="62" t="inlineStr">
        <is>
          <t>高市藍田店</t>
        </is>
      </c>
      <c r="G534" s="62" t="inlineStr">
        <is>
          <t>高雄市</t>
        </is>
      </c>
      <c r="H534" s="62" t="inlineStr">
        <is>
          <t>楠梓區</t>
        </is>
      </c>
      <c r="I534" s="61" t="n">
        <v>2</v>
      </c>
      <c r="J534" s="80" t="n">
        <v>44707</v>
      </c>
    </row>
    <row r="535" ht="15.6" customHeight="1" s="140">
      <c r="D535" s="60" t="n">
        <v>533</v>
      </c>
      <c r="E535" s="61" t="n">
        <v>4086</v>
      </c>
      <c r="F535" s="62" t="inlineStr">
        <is>
          <t>高市盛昌店</t>
        </is>
      </c>
      <c r="G535" s="62" t="inlineStr">
        <is>
          <t>高雄市</t>
        </is>
      </c>
      <c r="H535" s="62" t="inlineStr">
        <is>
          <t>楠梓區</t>
        </is>
      </c>
      <c r="I535" s="61" t="n">
        <v>2</v>
      </c>
      <c r="J535" s="80" t="n">
        <v>44707</v>
      </c>
    </row>
    <row r="536" ht="15.6" customHeight="1" s="140">
      <c r="D536" s="60" t="n">
        <v>534</v>
      </c>
      <c r="E536" s="84" t="inlineStr">
        <is>
          <t>B056</t>
        </is>
      </c>
      <c r="F536" s="85" t="inlineStr">
        <is>
          <t>北市林口店</t>
        </is>
      </c>
      <c r="G536" s="85" t="inlineStr">
        <is>
          <t>台北市</t>
        </is>
      </c>
      <c r="H536" s="85" t="inlineStr">
        <is>
          <t>信義區</t>
        </is>
      </c>
      <c r="I536" s="84" t="n">
        <v>2</v>
      </c>
      <c r="J536" s="80" t="n">
        <v>44708</v>
      </c>
    </row>
    <row r="537" ht="15.6" customHeight="1" s="140">
      <c r="D537" s="60" t="n">
        <v>535</v>
      </c>
      <c r="E537" s="84" t="inlineStr">
        <is>
          <t>B643</t>
        </is>
      </c>
      <c r="F537" s="85" t="inlineStr">
        <is>
          <t>北市松永店</t>
        </is>
      </c>
      <c r="G537" s="85" t="inlineStr">
        <is>
          <t>台北市</t>
        </is>
      </c>
      <c r="H537" s="85" t="inlineStr">
        <is>
          <t>信義區</t>
        </is>
      </c>
      <c r="I537" s="84" t="n">
        <v>2</v>
      </c>
      <c r="J537" s="80" t="n">
        <v>44708</v>
      </c>
    </row>
    <row r="538" ht="15.6" customHeight="1" s="140">
      <c r="D538" s="60" t="n">
        <v>536</v>
      </c>
      <c r="E538" s="84" t="n">
        <v>2638</v>
      </c>
      <c r="F538" s="85" t="inlineStr">
        <is>
          <t>北市信德店</t>
        </is>
      </c>
      <c r="G538" s="85" t="inlineStr">
        <is>
          <t>台北市</t>
        </is>
      </c>
      <c r="H538" s="85" t="inlineStr">
        <is>
          <t>信義區</t>
        </is>
      </c>
      <c r="I538" s="84" t="n">
        <v>2</v>
      </c>
      <c r="J538" s="80" t="n">
        <v>44708</v>
      </c>
    </row>
    <row r="539" ht="15.6" customHeight="1" s="140">
      <c r="D539" s="60" t="n">
        <v>537</v>
      </c>
      <c r="E539" s="84" t="n">
        <v>3779</v>
      </c>
      <c r="F539" s="85" t="inlineStr">
        <is>
          <t>北縣城府店</t>
        </is>
      </c>
      <c r="G539" s="85" t="inlineStr">
        <is>
          <t>新北市</t>
        </is>
      </c>
      <c r="H539" s="85" t="inlineStr">
        <is>
          <t>土城區</t>
        </is>
      </c>
      <c r="I539" s="84" t="n">
        <v>2</v>
      </c>
      <c r="J539" s="80" t="n">
        <v>44708</v>
      </c>
    </row>
    <row r="540" ht="15.6" customHeight="1" s="140">
      <c r="D540" s="60" t="n">
        <v>538</v>
      </c>
      <c r="E540" s="84" t="n">
        <v>3993</v>
      </c>
      <c r="F540" s="85" t="inlineStr">
        <is>
          <t>土城學成店</t>
        </is>
      </c>
      <c r="G540" s="85" t="inlineStr">
        <is>
          <t>新北市</t>
        </is>
      </c>
      <c r="H540" s="85" t="inlineStr">
        <is>
          <t>土城區</t>
        </is>
      </c>
      <c r="I540" s="84" t="n">
        <v>2</v>
      </c>
      <c r="J540" s="80" t="n">
        <v>44708</v>
      </c>
    </row>
    <row r="541" ht="15.6" customHeight="1" s="140">
      <c r="D541" s="60" t="n">
        <v>539</v>
      </c>
      <c r="E541" s="84" t="n">
        <v>4279</v>
      </c>
      <c r="F541" s="85" t="inlineStr">
        <is>
          <t>土城城央店</t>
        </is>
      </c>
      <c r="G541" s="85" t="inlineStr">
        <is>
          <t>新北市</t>
        </is>
      </c>
      <c r="H541" s="85" t="inlineStr">
        <is>
          <t>土城區</t>
        </is>
      </c>
      <c r="I541" s="84" t="n">
        <v>2</v>
      </c>
      <c r="J541" s="80" t="n">
        <v>44708</v>
      </c>
    </row>
    <row r="542" ht="15.6" customHeight="1" s="140">
      <c r="D542" s="60" t="n">
        <v>540</v>
      </c>
      <c r="E542" s="84" t="n">
        <v>2367</v>
      </c>
      <c r="F542" s="85" t="inlineStr">
        <is>
          <t>北縣城正店</t>
        </is>
      </c>
      <c r="G542" s="85" t="inlineStr">
        <is>
          <t>新北市</t>
        </is>
      </c>
      <c r="H542" s="85" t="inlineStr">
        <is>
          <t>土城區</t>
        </is>
      </c>
      <c r="I542" s="84" t="n">
        <v>2</v>
      </c>
      <c r="J542" s="80" t="n">
        <v>44708</v>
      </c>
    </row>
    <row r="543" ht="15.6" customHeight="1" s="140">
      <c r="D543" s="60" t="n">
        <v>541</v>
      </c>
      <c r="E543" s="84" t="n">
        <v>2298</v>
      </c>
      <c r="F543" s="85" t="inlineStr">
        <is>
          <t>北縣樹愛店</t>
        </is>
      </c>
      <c r="G543" s="85" t="inlineStr">
        <is>
          <t>新北市</t>
        </is>
      </c>
      <c r="H543" s="85" t="inlineStr">
        <is>
          <t>樹林區</t>
        </is>
      </c>
      <c r="I543" s="84" t="n">
        <v>2</v>
      </c>
      <c r="J543" s="80" t="n">
        <v>44711</v>
      </c>
      <c r="K543" s="86" t="n"/>
    </row>
    <row r="544" ht="15.6" customHeight="1" s="140">
      <c r="D544" s="60" t="n">
        <v>542</v>
      </c>
      <c r="E544" s="84" t="n">
        <v>2527</v>
      </c>
      <c r="F544" s="85" t="inlineStr">
        <is>
          <t>北縣樹東店</t>
        </is>
      </c>
      <c r="G544" s="85" t="inlineStr">
        <is>
          <t>新北市</t>
        </is>
      </c>
      <c r="H544" s="85" t="inlineStr">
        <is>
          <t>樹林區</t>
        </is>
      </c>
      <c r="I544" s="84" t="n">
        <v>2</v>
      </c>
      <c r="J544" s="80" t="n">
        <v>44711</v>
      </c>
      <c r="K544" s="80" t="n"/>
    </row>
    <row r="545" ht="15.6" customHeight="1" s="140">
      <c r="D545" s="60" t="n">
        <v>543</v>
      </c>
      <c r="E545" s="84" t="n">
        <v>2887</v>
      </c>
      <c r="F545" s="85" t="inlineStr">
        <is>
          <t>北縣樹博店</t>
        </is>
      </c>
      <c r="G545" s="85" t="inlineStr">
        <is>
          <t>新北市</t>
        </is>
      </c>
      <c r="H545" s="85" t="inlineStr">
        <is>
          <t>樹林區</t>
        </is>
      </c>
      <c r="I545" s="84" t="n">
        <v>2</v>
      </c>
      <c r="J545" s="80" t="n">
        <v>44711</v>
      </c>
      <c r="K545" s="86" t="n"/>
    </row>
    <row r="546" ht="15.6" customHeight="1" s="140">
      <c r="D546" s="60" t="n">
        <v>544</v>
      </c>
      <c r="E546" s="84" t="inlineStr">
        <is>
          <t>D087</t>
        </is>
      </c>
      <c r="F546" s="85" t="inlineStr">
        <is>
          <t>北縣中興北店</t>
        </is>
      </c>
      <c r="G546" s="85" t="inlineStr">
        <is>
          <t>新北市</t>
        </is>
      </c>
      <c r="H546" s="85" t="inlineStr">
        <is>
          <t>三重區</t>
        </is>
      </c>
      <c r="I546" s="84" t="n">
        <v>2</v>
      </c>
      <c r="J546" s="80" t="n">
        <v>44711</v>
      </c>
      <c r="K546" s="86" t="n"/>
    </row>
    <row r="547" ht="15.6" customHeight="1" s="140">
      <c r="D547" s="60" t="n">
        <v>545</v>
      </c>
      <c r="E547" s="84" t="n">
        <v>4698</v>
      </c>
      <c r="F547" s="85" t="inlineStr">
        <is>
          <t>三重頂崁店</t>
        </is>
      </c>
      <c r="G547" s="85" t="inlineStr">
        <is>
          <t>新北市</t>
        </is>
      </c>
      <c r="H547" s="85" t="inlineStr">
        <is>
          <t>三重區</t>
        </is>
      </c>
      <c r="I547" s="84" t="n">
        <v>2</v>
      </c>
      <c r="J547" s="80" t="n">
        <v>44711</v>
      </c>
      <c r="K547" s="86" t="n"/>
    </row>
    <row r="548" ht="15.6" customHeight="1" s="140">
      <c r="D548" s="60" t="n">
        <v>546</v>
      </c>
      <c r="E548" s="84" t="inlineStr">
        <is>
          <t>D138</t>
        </is>
      </c>
      <c r="F548" s="85" t="inlineStr">
        <is>
          <t>北縣中興二店</t>
        </is>
      </c>
      <c r="G548" s="85" t="inlineStr">
        <is>
          <t>新北市</t>
        </is>
      </c>
      <c r="H548" s="85" t="inlineStr">
        <is>
          <t>三重區</t>
        </is>
      </c>
      <c r="I548" s="84" t="n">
        <v>2</v>
      </c>
      <c r="J548" s="80" t="n">
        <v>44711</v>
      </c>
      <c r="K548" s="86" t="n"/>
    </row>
    <row r="549" ht="15.6" customHeight="1" s="140">
      <c r="D549" s="60" t="n">
        <v>547</v>
      </c>
      <c r="E549" s="84" t="n">
        <v>4921</v>
      </c>
      <c r="F549" s="85" t="inlineStr">
        <is>
          <t>湖口生風店</t>
        </is>
      </c>
      <c r="G549" s="85" t="inlineStr">
        <is>
          <t>新竹縣</t>
        </is>
      </c>
      <c r="H549" s="85" t="inlineStr">
        <is>
          <t>湖口鄉</t>
        </is>
      </c>
      <c r="I549" s="84" t="n">
        <v>2</v>
      </c>
      <c r="J549" s="80" t="n">
        <v>44711</v>
      </c>
      <c r="K549" s="86" t="n"/>
    </row>
    <row r="550" ht="15.6" customHeight="1" s="140">
      <c r="D550" s="60" t="n">
        <v>548</v>
      </c>
      <c r="E550" s="84" t="inlineStr">
        <is>
          <t>F674</t>
        </is>
      </c>
      <c r="F550" s="85" t="inlineStr">
        <is>
          <t>竹縣新豐三店</t>
        </is>
      </c>
      <c r="G550" s="85" t="inlineStr">
        <is>
          <t>新竹縣</t>
        </is>
      </c>
      <c r="H550" s="85" t="inlineStr">
        <is>
          <t>新豐鄉</t>
        </is>
      </c>
      <c r="I550" s="84" t="n">
        <v>2</v>
      </c>
      <c r="J550" s="80" t="n">
        <v>44711</v>
      </c>
      <c r="K550" s="86" t="n"/>
    </row>
    <row r="551" ht="15.6" customHeight="1" s="140">
      <c r="D551" s="60" t="n">
        <v>549</v>
      </c>
      <c r="E551" s="84" t="n">
        <v>4133</v>
      </c>
      <c r="F551" s="85" t="inlineStr">
        <is>
          <t>新豐叮噹店</t>
        </is>
      </c>
      <c r="G551" s="85" t="inlineStr">
        <is>
          <t>新竹縣</t>
        </is>
      </c>
      <c r="H551" s="85" t="inlineStr">
        <is>
          <t>新豐鄉</t>
        </is>
      </c>
      <c r="I551" s="84" t="n">
        <v>2</v>
      </c>
      <c r="J551" s="80" t="n">
        <v>44711</v>
      </c>
      <c r="K551" s="86" t="n"/>
    </row>
    <row r="552" ht="15.6" customHeight="1" s="140">
      <c r="D552" s="60" t="n">
        <v>550</v>
      </c>
      <c r="E552" s="84" t="n">
        <v>4516</v>
      </c>
      <c r="F552" s="85" t="inlineStr">
        <is>
          <t>梧棲向上店</t>
        </is>
      </c>
      <c r="G552" s="85" t="inlineStr">
        <is>
          <t>台中市</t>
        </is>
      </c>
      <c r="H552" s="85" t="inlineStr">
        <is>
          <t>梧棲區</t>
        </is>
      </c>
      <c r="I552" s="84" t="n">
        <v>2</v>
      </c>
      <c r="J552" s="80" t="n">
        <v>44711</v>
      </c>
      <c r="K552" s="86" t="n"/>
    </row>
    <row r="553" ht="15.6" customHeight="1" s="140">
      <c r="D553" s="60" t="n">
        <v>551</v>
      </c>
      <c r="E553" s="84" t="inlineStr">
        <is>
          <t>G850</t>
        </is>
      </c>
      <c r="F553" s="85" t="inlineStr">
        <is>
          <t>中縣大智店</t>
        </is>
      </c>
      <c r="G553" s="85" t="inlineStr">
        <is>
          <t>台中市</t>
        </is>
      </c>
      <c r="H553" s="85" t="inlineStr">
        <is>
          <t>梧棲區</t>
        </is>
      </c>
      <c r="I553" s="84" t="n">
        <v>2</v>
      </c>
      <c r="J553" s="80" t="n">
        <v>44711</v>
      </c>
      <c r="K553" s="86" t="n"/>
    </row>
    <row r="554" ht="15.6" customHeight="1" s="140">
      <c r="D554" s="60" t="n">
        <v>552</v>
      </c>
      <c r="E554" s="84" t="n">
        <v>4888</v>
      </c>
      <c r="F554" s="85" t="inlineStr">
        <is>
          <t>梧棲市場店</t>
        </is>
      </c>
      <c r="G554" s="85" t="inlineStr">
        <is>
          <t>台中市</t>
        </is>
      </c>
      <c r="H554" s="85" t="inlineStr">
        <is>
          <t>梧棲區</t>
        </is>
      </c>
      <c r="I554" s="84" t="n">
        <v>2</v>
      </c>
      <c r="J554" s="80" t="n">
        <v>44711</v>
      </c>
      <c r="K554" s="86" t="n"/>
    </row>
    <row r="555" ht="15.6" customHeight="1" s="140">
      <c r="D555" s="60" t="n">
        <v>553</v>
      </c>
      <c r="E555" s="84" t="n">
        <v>2558</v>
      </c>
      <c r="F555" s="85" t="inlineStr">
        <is>
          <t>高市高梓店</t>
        </is>
      </c>
      <c r="G555" s="85" t="inlineStr">
        <is>
          <t>高雄市</t>
        </is>
      </c>
      <c r="H555" s="85" t="inlineStr">
        <is>
          <t>楠梓區</t>
        </is>
      </c>
      <c r="I555" s="84" t="n">
        <v>2</v>
      </c>
      <c r="J555" s="80" t="n">
        <v>44711</v>
      </c>
      <c r="K555" s="86" t="n"/>
    </row>
    <row r="556" ht="15.6" customHeight="1" s="140">
      <c r="D556" s="60" t="n">
        <v>554</v>
      </c>
      <c r="E556" s="84" t="n">
        <v>3972</v>
      </c>
      <c r="F556" s="85" t="inlineStr">
        <is>
          <t>橋頭仕豐店</t>
        </is>
      </c>
      <c r="G556" s="85" t="inlineStr">
        <is>
          <t>高雄市</t>
        </is>
      </c>
      <c r="H556" s="85" t="inlineStr">
        <is>
          <t>橋頭區</t>
        </is>
      </c>
      <c r="I556" s="84" t="n">
        <v>2</v>
      </c>
      <c r="J556" s="80" t="n">
        <v>44711</v>
      </c>
      <c r="K556" s="86" t="n"/>
    </row>
    <row r="557" ht="15.6" customHeight="1" s="140">
      <c r="D557" s="60" t="n">
        <v>555</v>
      </c>
      <c r="E557" s="84" t="n">
        <v>3988</v>
      </c>
      <c r="F557" s="85" t="inlineStr">
        <is>
          <t>燕巢援巢店</t>
        </is>
      </c>
      <c r="G557" s="85" t="inlineStr">
        <is>
          <t>高雄市</t>
        </is>
      </c>
      <c r="H557" s="85" t="inlineStr">
        <is>
          <t>燕巢區</t>
        </is>
      </c>
      <c r="I557" s="84" t="n">
        <v>2</v>
      </c>
      <c r="J557" s="80" t="n">
        <v>44711</v>
      </c>
      <c r="K557" s="86" t="n"/>
    </row>
    <row r="558" ht="15.6" customHeight="1" s="140">
      <c r="D558" s="60" t="n">
        <v>556</v>
      </c>
      <c r="E558" s="84" t="n">
        <v>3403</v>
      </c>
      <c r="F558" s="85" t="inlineStr">
        <is>
          <t>北縣樹佳店</t>
        </is>
      </c>
      <c r="G558" s="85" t="inlineStr">
        <is>
          <t>新北市</t>
        </is>
      </c>
      <c r="H558" s="85" t="inlineStr">
        <is>
          <t>樹林區</t>
        </is>
      </c>
      <c r="I558" s="84" t="n">
        <v>2</v>
      </c>
      <c r="J558" s="80" t="n">
        <v>44712</v>
      </c>
      <c r="K558" s="86" t="n"/>
    </row>
    <row r="559" ht="15.6" customHeight="1" s="140">
      <c r="D559" s="60" t="n">
        <v>557</v>
      </c>
      <c r="E559" s="84" t="n">
        <v>3407</v>
      </c>
      <c r="F559" s="85" t="inlineStr">
        <is>
          <t>北縣樹宏店</t>
        </is>
      </c>
      <c r="G559" s="85" t="inlineStr">
        <is>
          <t>新北市</t>
        </is>
      </c>
      <c r="H559" s="85" t="inlineStr">
        <is>
          <t>樹林區</t>
        </is>
      </c>
      <c r="I559" s="84" t="n">
        <v>2</v>
      </c>
      <c r="J559" s="80" t="n">
        <v>44712</v>
      </c>
      <c r="K559" s="86" t="n"/>
    </row>
    <row r="560" ht="15.6" customHeight="1" s="140">
      <c r="D560" s="60" t="n">
        <v>558</v>
      </c>
      <c r="E560" s="84" t="n">
        <v>4162</v>
      </c>
      <c r="F560" s="85" t="inlineStr">
        <is>
          <t>樹林保安店</t>
        </is>
      </c>
      <c r="G560" s="85" t="inlineStr">
        <is>
          <t>新北市</t>
        </is>
      </c>
      <c r="H560" s="85" t="inlineStr">
        <is>
          <t>樹林區</t>
        </is>
      </c>
      <c r="I560" s="84" t="n">
        <v>2</v>
      </c>
      <c r="J560" s="80" t="n">
        <v>44712</v>
      </c>
      <c r="K560" s="86" t="n"/>
    </row>
    <row r="561" ht="15.6" customHeight="1" s="140">
      <c r="D561" s="60" t="n">
        <v>559</v>
      </c>
      <c r="E561" s="84" t="n">
        <v>2759</v>
      </c>
      <c r="F561" s="85" t="inlineStr">
        <is>
          <t>北縣重化店</t>
        </is>
      </c>
      <c r="G561" s="85" t="inlineStr">
        <is>
          <t>新北市</t>
        </is>
      </c>
      <c r="H561" s="85" t="inlineStr">
        <is>
          <t>三重區</t>
        </is>
      </c>
      <c r="I561" s="84" t="n">
        <v>2</v>
      </c>
      <c r="J561" s="80" t="n">
        <v>44712</v>
      </c>
      <c r="K561" s="86" t="n"/>
    </row>
    <row r="562" ht="15.6" customHeight="1" s="140">
      <c r="D562" s="60" t="n">
        <v>560</v>
      </c>
      <c r="E562" s="84" t="n">
        <v>3983</v>
      </c>
      <c r="F562" s="85" t="inlineStr">
        <is>
          <t>三重星光店</t>
        </is>
      </c>
      <c r="G562" s="85" t="inlineStr">
        <is>
          <t>新北市</t>
        </is>
      </c>
      <c r="H562" s="85" t="inlineStr">
        <is>
          <t>三重區</t>
        </is>
      </c>
      <c r="I562" s="84" t="n">
        <v>2</v>
      </c>
      <c r="J562" s="80" t="n">
        <v>44712</v>
      </c>
      <c r="K562" s="86" t="n"/>
    </row>
    <row r="563" ht="15.6" customHeight="1" s="140">
      <c r="D563" s="60" t="n">
        <v>561</v>
      </c>
      <c r="E563" s="84" t="n">
        <v>4804</v>
      </c>
      <c r="F563" s="85" t="inlineStr">
        <is>
          <t>三重國隆店</t>
        </is>
      </c>
      <c r="G563" s="85" t="inlineStr">
        <is>
          <t>新北市</t>
        </is>
      </c>
      <c r="H563" s="85" t="inlineStr">
        <is>
          <t>三重區</t>
        </is>
      </c>
      <c r="I563" s="84" t="n">
        <v>2</v>
      </c>
      <c r="J563" s="80" t="n">
        <v>44712</v>
      </c>
      <c r="K563" s="86" t="n"/>
    </row>
    <row r="564" ht="15.6" customHeight="1" s="140">
      <c r="D564" s="60" t="n">
        <v>562</v>
      </c>
      <c r="E564" s="84" t="n">
        <v>4184</v>
      </c>
      <c r="F564" s="85" t="inlineStr">
        <is>
          <t>三重今大店</t>
        </is>
      </c>
      <c r="G564" s="85" t="inlineStr">
        <is>
          <t>新北市</t>
        </is>
      </c>
      <c r="H564" s="85" t="inlineStr">
        <is>
          <t>三重區</t>
        </is>
      </c>
      <c r="I564" s="84" t="n">
        <v>2</v>
      </c>
      <c r="J564" s="80" t="n">
        <v>44712</v>
      </c>
      <c r="K564" s="87" t="n"/>
    </row>
    <row r="565" ht="15.6" customHeight="1" s="140">
      <c r="D565" s="60" t="n">
        <v>563</v>
      </c>
      <c r="E565" s="84" t="n">
        <v>3055</v>
      </c>
      <c r="F565" s="85" t="inlineStr">
        <is>
          <t>竹縣竹陞店</t>
        </is>
      </c>
      <c r="G565" s="85" t="inlineStr">
        <is>
          <t>新竹縣</t>
        </is>
      </c>
      <c r="H565" s="85" t="inlineStr">
        <is>
          <t>新豐鄉</t>
        </is>
      </c>
      <c r="I565" s="84" t="n">
        <v>2</v>
      </c>
      <c r="J565" s="80" t="n">
        <v>44712</v>
      </c>
      <c r="K565" s="86" t="n"/>
    </row>
    <row r="566" ht="15.6" customHeight="1" s="140">
      <c r="D566" s="60" t="n">
        <v>564</v>
      </c>
      <c r="E566" s="84" t="n">
        <v>3465</v>
      </c>
      <c r="F566" s="85" t="inlineStr">
        <is>
          <t>竹縣豐埔店</t>
        </is>
      </c>
      <c r="G566" s="85" t="inlineStr">
        <is>
          <t>新竹縣</t>
        </is>
      </c>
      <c r="H566" s="85" t="inlineStr">
        <is>
          <t>新豐鄉</t>
        </is>
      </c>
      <c r="I566" s="84" t="n">
        <v>2</v>
      </c>
      <c r="J566" s="80" t="n">
        <v>44712</v>
      </c>
      <c r="K566" s="86" t="n"/>
    </row>
    <row r="567" ht="15.6" customHeight="1" s="140">
      <c r="D567" s="60" t="n">
        <v>565</v>
      </c>
      <c r="E567" s="84" t="n">
        <v>3107</v>
      </c>
      <c r="F567" s="85" t="inlineStr">
        <is>
          <t>竹縣竹寶店</t>
        </is>
      </c>
      <c r="G567" s="85" t="inlineStr">
        <is>
          <t>新竹縣</t>
        </is>
      </c>
      <c r="H567" s="85" t="inlineStr">
        <is>
          <t>新豐鄉</t>
        </is>
      </c>
      <c r="I567" s="84" t="n">
        <v>2</v>
      </c>
      <c r="J567" s="80" t="n">
        <v>44712</v>
      </c>
      <c r="K567" s="86" t="n"/>
    </row>
    <row r="568" ht="15.6" customHeight="1" s="140">
      <c r="D568" s="60" t="n">
        <v>566</v>
      </c>
      <c r="E568" s="84" t="n">
        <v>3160</v>
      </c>
      <c r="F568" s="85" t="inlineStr">
        <is>
          <t>中縣中秋店</t>
        </is>
      </c>
      <c r="G568" s="85" t="inlineStr">
        <is>
          <t>台中市</t>
        </is>
      </c>
      <c r="H568" s="85" t="inlineStr">
        <is>
          <t>大肚區</t>
        </is>
      </c>
      <c r="I568" s="84" t="n">
        <v>2</v>
      </c>
      <c r="J568" s="80" t="n">
        <v>44712</v>
      </c>
      <c r="K568" s="86" t="n"/>
    </row>
    <row r="569" ht="15.6" customHeight="1" s="140">
      <c r="D569" s="60" t="n">
        <v>567</v>
      </c>
      <c r="E569" s="84" t="n">
        <v>4532</v>
      </c>
      <c r="F569" s="85" t="inlineStr">
        <is>
          <t>沙鹿竹林店</t>
        </is>
      </c>
      <c r="G569" s="85" t="inlineStr">
        <is>
          <t>台中市</t>
        </is>
      </c>
      <c r="H569" s="85" t="inlineStr">
        <is>
          <t>沙鹿區</t>
        </is>
      </c>
      <c r="I569" s="84" t="n">
        <v>2</v>
      </c>
      <c r="J569" s="80" t="n">
        <v>44712</v>
      </c>
      <c r="K569" s="86" t="n"/>
    </row>
    <row r="570" ht="15.6" customHeight="1" s="140">
      <c r="D570" s="60" t="n">
        <v>568</v>
      </c>
      <c r="E570" s="84" t="inlineStr">
        <is>
          <t>G820</t>
        </is>
      </c>
      <c r="F570" s="85" t="inlineStr">
        <is>
          <t>中縣中山店</t>
        </is>
      </c>
      <c r="G570" s="85" t="inlineStr">
        <is>
          <t>台中市</t>
        </is>
      </c>
      <c r="H570" s="85" t="inlineStr">
        <is>
          <t>沙鹿區</t>
        </is>
      </c>
      <c r="I570" s="84" t="n">
        <v>2</v>
      </c>
      <c r="J570" s="80" t="n">
        <v>44712</v>
      </c>
      <c r="K570" s="86" t="n"/>
    </row>
    <row r="571" ht="15.6" customHeight="1" s="140">
      <c r="D571" s="60" t="n">
        <v>569</v>
      </c>
      <c r="E571" s="84" t="inlineStr">
        <is>
          <t>G813</t>
        </is>
      </c>
      <c r="F571" s="85" t="inlineStr">
        <is>
          <t>中縣靜宜店</t>
        </is>
      </c>
      <c r="G571" s="85" t="inlineStr">
        <is>
          <t>台中市</t>
        </is>
      </c>
      <c r="H571" s="85" t="inlineStr">
        <is>
          <t>沙鹿區</t>
        </is>
      </c>
      <c r="I571" s="84" t="n">
        <v>2</v>
      </c>
      <c r="J571" s="80" t="n">
        <v>44712</v>
      </c>
      <c r="K571" s="86" t="n"/>
    </row>
    <row r="572" ht="15.6" customHeight="1" s="140">
      <c r="D572" s="60" t="n">
        <v>570</v>
      </c>
      <c r="E572" s="84" t="n">
        <v>4482</v>
      </c>
      <c r="F572" s="85" t="inlineStr">
        <is>
          <t>梓官港口店</t>
        </is>
      </c>
      <c r="G572" s="85" t="inlineStr">
        <is>
          <t>高雄市</t>
        </is>
      </c>
      <c r="H572" s="85" t="inlineStr">
        <is>
          <t>梓官區</t>
        </is>
      </c>
      <c r="I572" s="84" t="n">
        <v>2</v>
      </c>
      <c r="J572" s="80" t="n">
        <v>44712</v>
      </c>
      <c r="K572" s="86" t="n"/>
    </row>
    <row r="573" ht="15.6" customHeight="1" s="140">
      <c r="D573" s="60" t="n">
        <v>571</v>
      </c>
      <c r="E573" s="84" t="n">
        <v>4127</v>
      </c>
      <c r="F573" s="85" t="inlineStr">
        <is>
          <t>岡山仁貴店</t>
        </is>
      </c>
      <c r="G573" s="85" t="inlineStr">
        <is>
          <t>高雄市</t>
        </is>
      </c>
      <c r="H573" s="85" t="inlineStr">
        <is>
          <t>岡山區</t>
        </is>
      </c>
      <c r="I573" s="84" t="n">
        <v>2</v>
      </c>
      <c r="J573" s="80" t="n">
        <v>44712</v>
      </c>
      <c r="K573" s="86" t="n"/>
    </row>
    <row r="574" ht="15.6" customHeight="1" s="140">
      <c r="D574" s="60" t="n">
        <v>572</v>
      </c>
      <c r="E574" s="84" t="n">
        <v>3661</v>
      </c>
      <c r="F574" s="85" t="inlineStr">
        <is>
          <t>高縣岡仁店</t>
        </is>
      </c>
      <c r="G574" s="85" t="inlineStr">
        <is>
          <t>高雄市</t>
        </is>
      </c>
      <c r="H574" s="85" t="inlineStr">
        <is>
          <t>岡山區</t>
        </is>
      </c>
      <c r="I574" s="84" t="n">
        <v>2</v>
      </c>
      <c r="J574" s="80" t="n">
        <v>44712</v>
      </c>
      <c r="K574" s="86" t="n"/>
    </row>
    <row r="575" ht="15.6" customHeight="1" s="140">
      <c r="D575" s="60" t="n">
        <v>573</v>
      </c>
      <c r="E575" s="84" t="n">
        <v>4284</v>
      </c>
      <c r="F575" s="85" t="inlineStr">
        <is>
          <t>樹林樹工店</t>
        </is>
      </c>
      <c r="G575" s="85" t="inlineStr">
        <is>
          <t>新北市</t>
        </is>
      </c>
      <c r="H575" s="85" t="inlineStr">
        <is>
          <t>樹林區</t>
        </is>
      </c>
      <c r="I575" s="84" t="n">
        <v>2</v>
      </c>
      <c r="J575" s="80" t="n">
        <v>44713</v>
      </c>
      <c r="K575" s="86" t="n"/>
    </row>
    <row r="576" ht="15.6" customHeight="1" s="140">
      <c r="D576" s="60" t="n">
        <v>574</v>
      </c>
      <c r="E576" s="84" t="n">
        <v>4649</v>
      </c>
      <c r="F576" s="85" t="inlineStr">
        <is>
          <t>樹林風櫃店</t>
        </is>
      </c>
      <c r="G576" s="85" t="inlineStr">
        <is>
          <t>新北市</t>
        </is>
      </c>
      <c r="H576" s="85" t="inlineStr">
        <is>
          <t>樹林區</t>
        </is>
      </c>
      <c r="I576" s="84" t="n">
        <v>2</v>
      </c>
      <c r="J576" s="80" t="n">
        <v>44713</v>
      </c>
      <c r="K576" s="86" t="n"/>
    </row>
    <row r="577" ht="15.6" customHeight="1" s="140">
      <c r="D577" s="60" t="n">
        <v>575</v>
      </c>
      <c r="E577" s="84" t="n">
        <v>4255</v>
      </c>
      <c r="F577" s="85" t="inlineStr">
        <is>
          <t>樹林慶園店</t>
        </is>
      </c>
      <c r="G577" s="85" t="inlineStr">
        <is>
          <t>新北市</t>
        </is>
      </c>
      <c r="H577" s="85" t="inlineStr">
        <is>
          <t>樹林區</t>
        </is>
      </c>
      <c r="I577" s="84" t="n">
        <v>2</v>
      </c>
      <c r="J577" s="80" t="n">
        <v>44713</v>
      </c>
      <c r="K577" s="86" t="n"/>
    </row>
    <row r="578" ht="15.6" customHeight="1" s="140">
      <c r="D578" s="60" t="n">
        <v>576</v>
      </c>
      <c r="E578" s="84" t="n">
        <v>4327</v>
      </c>
      <c r="F578" s="85" t="inlineStr">
        <is>
          <t>樹林佳園店</t>
        </is>
      </c>
      <c r="G578" s="85" t="inlineStr">
        <is>
          <t>新北市</t>
        </is>
      </c>
      <c r="H578" s="85" t="inlineStr">
        <is>
          <t>樹林區</t>
        </is>
      </c>
      <c r="I578" s="84" t="n">
        <v>2</v>
      </c>
      <c r="J578" s="80" t="n">
        <v>44713</v>
      </c>
      <c r="K578" s="86" t="n"/>
    </row>
    <row r="579" ht="15.6" customHeight="1" s="140">
      <c r="D579" s="60" t="n">
        <v>577</v>
      </c>
      <c r="E579" s="84" t="n">
        <v>4977</v>
      </c>
      <c r="F579" s="85" t="inlineStr">
        <is>
          <t>三重初戀店</t>
        </is>
      </c>
      <c r="G579" s="85" t="inlineStr">
        <is>
          <t>新北市</t>
        </is>
      </c>
      <c r="H579" s="85" t="inlineStr">
        <is>
          <t>三重區</t>
        </is>
      </c>
      <c r="I579" s="84" t="n">
        <v>2</v>
      </c>
      <c r="J579" s="80" t="n">
        <v>44713</v>
      </c>
      <c r="K579" s="86" t="n"/>
    </row>
    <row r="580" ht="15.6" customHeight="1" s="140">
      <c r="D580" s="60" t="n">
        <v>578</v>
      </c>
      <c r="E580" s="84" t="n">
        <v>3890</v>
      </c>
      <c r="F580" s="85" t="inlineStr">
        <is>
          <t>三重美堤店</t>
        </is>
      </c>
      <c r="G580" s="85" t="inlineStr">
        <is>
          <t>新北市</t>
        </is>
      </c>
      <c r="H580" s="85" t="inlineStr">
        <is>
          <t>三重區</t>
        </is>
      </c>
      <c r="I580" s="84" t="n">
        <v>2</v>
      </c>
      <c r="J580" s="80" t="n">
        <v>44713</v>
      </c>
      <c r="K580" s="80" t="n"/>
    </row>
    <row r="581" ht="15.6" customHeight="1" s="140">
      <c r="D581" s="60" t="n">
        <v>579</v>
      </c>
      <c r="E581" s="84" t="n">
        <v>3601</v>
      </c>
      <c r="F581" s="85" t="inlineStr">
        <is>
          <t>北縣重富店</t>
        </is>
      </c>
      <c r="G581" s="85" t="inlineStr">
        <is>
          <t>新北市</t>
        </is>
      </c>
      <c r="H581" s="85" t="inlineStr">
        <is>
          <t>三重區</t>
        </is>
      </c>
      <c r="I581" s="84" t="n">
        <v>2</v>
      </c>
      <c r="J581" s="80" t="n">
        <v>44713</v>
      </c>
      <c r="K581" s="86" t="n"/>
    </row>
    <row r="582" ht="15.6" customHeight="1" s="140">
      <c r="D582" s="60" t="n">
        <v>580</v>
      </c>
      <c r="E582" s="84" t="inlineStr">
        <is>
          <t>D191</t>
        </is>
      </c>
      <c r="F582" s="85" t="inlineStr">
        <is>
          <t>北縣中興三店</t>
        </is>
      </c>
      <c r="G582" s="85" t="inlineStr">
        <is>
          <t>新北市</t>
        </is>
      </c>
      <c r="H582" s="85" t="inlineStr">
        <is>
          <t>三重區</t>
        </is>
      </c>
      <c r="I582" s="84" t="n">
        <v>2</v>
      </c>
      <c r="J582" s="80" t="n">
        <v>44713</v>
      </c>
      <c r="K582" s="86" t="n"/>
    </row>
    <row r="583" ht="15.6" customHeight="1" s="140">
      <c r="D583" s="60" t="n">
        <v>581</v>
      </c>
      <c r="E583" s="84" t="n">
        <v>4584</v>
      </c>
      <c r="F583" s="85" t="inlineStr">
        <is>
          <t>新豐新庄子店</t>
        </is>
      </c>
      <c r="G583" s="85" t="inlineStr">
        <is>
          <t>新竹縣</t>
        </is>
      </c>
      <c r="H583" s="85" t="inlineStr">
        <is>
          <t>新豐鄉</t>
        </is>
      </c>
      <c r="I583" s="84" t="n">
        <v>2</v>
      </c>
      <c r="J583" s="80" t="n">
        <v>44713</v>
      </c>
      <c r="K583" s="80" t="n"/>
    </row>
    <row r="584" ht="15.6" customHeight="1" s="140">
      <c r="D584" s="60" t="n">
        <v>582</v>
      </c>
      <c r="E584" s="84" t="n">
        <v>4072</v>
      </c>
      <c r="F584" s="85" t="inlineStr">
        <is>
          <t>竹北皇家店</t>
        </is>
      </c>
      <c r="G584" s="85" t="inlineStr">
        <is>
          <t>新竹縣</t>
        </is>
      </c>
      <c r="H584" s="85" t="inlineStr">
        <is>
          <t>竹北市</t>
        </is>
      </c>
      <c r="I584" s="84" t="n">
        <v>2</v>
      </c>
      <c r="J584" s="80" t="n">
        <v>44713</v>
      </c>
      <c r="K584" s="86" t="n"/>
    </row>
    <row r="585" ht="15.6" customHeight="1" s="140">
      <c r="D585" s="60" t="n">
        <v>583</v>
      </c>
      <c r="E585" s="84" t="n">
        <v>4113</v>
      </c>
      <c r="F585" s="85" t="inlineStr">
        <is>
          <t>平鎮復梅店</t>
        </is>
      </c>
      <c r="G585" s="85" t="inlineStr">
        <is>
          <t>桃園市</t>
        </is>
      </c>
      <c r="H585" s="85" t="inlineStr">
        <is>
          <t>平鎮區</t>
        </is>
      </c>
      <c r="I585" s="84" t="n">
        <v>2</v>
      </c>
      <c r="J585" s="80" t="n">
        <v>44713</v>
      </c>
      <c r="K585" s="86" t="n"/>
    </row>
    <row r="586" ht="15.6" customHeight="1" s="140">
      <c r="D586" s="60" t="n">
        <v>584</v>
      </c>
      <c r="E586" s="84" t="n">
        <v>4722</v>
      </c>
      <c r="F586" s="85" t="inlineStr">
        <is>
          <t>沙鹿正德店</t>
        </is>
      </c>
      <c r="G586" s="85" t="inlineStr">
        <is>
          <t>台中市</t>
        </is>
      </c>
      <c r="H586" s="85" t="inlineStr">
        <is>
          <t>沙鹿區</t>
        </is>
      </c>
      <c r="I586" s="84" t="n">
        <v>2</v>
      </c>
      <c r="J586" s="80" t="n">
        <v>44713</v>
      </c>
      <c r="K586" s="86" t="n"/>
    </row>
    <row r="587" ht="15.6" customHeight="1" s="140">
      <c r="D587" s="60" t="n">
        <v>585</v>
      </c>
      <c r="E587" s="84" t="n">
        <v>3366</v>
      </c>
      <c r="F587" s="85" t="inlineStr">
        <is>
          <t>中縣中航店</t>
        </is>
      </c>
      <c r="G587" s="85" t="inlineStr">
        <is>
          <t>台中市</t>
        </is>
      </c>
      <c r="H587" s="85" t="inlineStr">
        <is>
          <t>沙鹿區</t>
        </is>
      </c>
      <c r="I587" s="84" t="n">
        <v>2</v>
      </c>
      <c r="J587" s="80" t="n">
        <v>44713</v>
      </c>
      <c r="K587" s="86" t="n"/>
    </row>
    <row r="588" ht="15.6" customHeight="1" s="140">
      <c r="D588" s="60" t="n">
        <v>586</v>
      </c>
      <c r="E588" s="84" t="n">
        <v>2809</v>
      </c>
      <c r="F588" s="85" t="inlineStr">
        <is>
          <t>中縣中宜店</t>
        </is>
      </c>
      <c r="G588" s="85" t="inlineStr">
        <is>
          <t>台中市</t>
        </is>
      </c>
      <c r="H588" s="85" t="inlineStr">
        <is>
          <t>沙鹿區</t>
        </is>
      </c>
      <c r="I588" s="84" t="n">
        <v>2</v>
      </c>
      <c r="J588" s="80" t="n">
        <v>44713</v>
      </c>
      <c r="K588" s="86" t="n"/>
    </row>
    <row r="589" ht="15.6" customHeight="1" s="140">
      <c r="D589" s="60" t="n">
        <v>587</v>
      </c>
      <c r="E589" s="84" t="n">
        <v>4240</v>
      </c>
      <c r="F589" s="85" t="inlineStr">
        <is>
          <t>台南康平店</t>
        </is>
      </c>
      <c r="G589" s="85" t="inlineStr">
        <is>
          <t>台南市</t>
        </is>
      </c>
      <c r="H589" s="85" t="inlineStr">
        <is>
          <t>安平區</t>
        </is>
      </c>
      <c r="I589" s="84" t="n">
        <v>2</v>
      </c>
      <c r="J589" s="80" t="n">
        <v>44713</v>
      </c>
      <c r="K589" s="86" t="n"/>
    </row>
    <row r="590" ht="15.6" customHeight="1" s="140">
      <c r="D590" s="60" t="n">
        <v>588</v>
      </c>
      <c r="E590" s="84" t="n">
        <v>3592</v>
      </c>
      <c r="F590" s="85" t="inlineStr">
        <is>
          <t>台南古堡店</t>
        </is>
      </c>
      <c r="G590" s="85" t="inlineStr">
        <is>
          <t>台南市</t>
        </is>
      </c>
      <c r="H590" s="85" t="inlineStr">
        <is>
          <t>安平區</t>
        </is>
      </c>
      <c r="I590" s="84" t="n">
        <v>2</v>
      </c>
      <c r="J590" s="80" t="n">
        <v>44713</v>
      </c>
      <c r="K590" s="86" t="n"/>
    </row>
    <row r="591" ht="15.6" customHeight="1" s="140">
      <c r="D591" s="60" t="n">
        <v>589</v>
      </c>
      <c r="E591" s="84" t="n">
        <v>3529</v>
      </c>
      <c r="F591" s="85" t="inlineStr">
        <is>
          <t>北縣樹鑽店</t>
        </is>
      </c>
      <c r="G591" s="85" t="inlineStr">
        <is>
          <t>新北市</t>
        </is>
      </c>
      <c r="H591" s="85" t="inlineStr">
        <is>
          <t>樹林區</t>
        </is>
      </c>
      <c r="I591" s="84" t="n">
        <v>2</v>
      </c>
      <c r="J591" s="80" t="n">
        <v>44714</v>
      </c>
      <c r="K591" s="86" t="n"/>
    </row>
    <row r="592" ht="15.6" customHeight="1" s="140">
      <c r="D592" s="60" t="n">
        <v>590</v>
      </c>
      <c r="E592" s="84" t="n">
        <v>3658</v>
      </c>
      <c r="F592" s="85" t="inlineStr">
        <is>
          <t>北縣樹榮店</t>
        </is>
      </c>
      <c r="G592" s="85" t="inlineStr">
        <is>
          <t>新北市</t>
        </is>
      </c>
      <c r="H592" s="85" t="inlineStr">
        <is>
          <t>樹林區</t>
        </is>
      </c>
      <c r="I592" s="84" t="n">
        <v>2</v>
      </c>
      <c r="J592" s="80" t="n">
        <v>44714</v>
      </c>
      <c r="K592" s="86" t="n"/>
    </row>
    <row r="593" ht="15.6" customHeight="1" s="140">
      <c r="D593" s="60" t="n">
        <v>591</v>
      </c>
      <c r="E593" s="84" t="n">
        <v>3842</v>
      </c>
      <c r="F593" s="85" t="inlineStr">
        <is>
          <t>北縣樹玉店</t>
        </is>
      </c>
      <c r="G593" s="85" t="inlineStr">
        <is>
          <t>新北市</t>
        </is>
      </c>
      <c r="H593" s="85" t="inlineStr">
        <is>
          <t>樹林區</t>
        </is>
      </c>
      <c r="I593" s="84" t="n">
        <v>2</v>
      </c>
      <c r="J593" s="80" t="n">
        <v>44714</v>
      </c>
      <c r="K593" s="86" t="n"/>
    </row>
    <row r="594" ht="15.6" customHeight="1" s="140">
      <c r="D594" s="60" t="n">
        <v>592</v>
      </c>
      <c r="E594" s="84" t="n">
        <v>4129</v>
      </c>
      <c r="F594" s="85" t="inlineStr">
        <is>
          <t>樹林樹園店</t>
        </is>
      </c>
      <c r="G594" s="85" t="inlineStr">
        <is>
          <t>新北市</t>
        </is>
      </c>
      <c r="H594" s="85" t="inlineStr">
        <is>
          <t>樹林區</t>
        </is>
      </c>
      <c r="I594" s="84" t="n">
        <v>2</v>
      </c>
      <c r="J594" s="80" t="n">
        <v>44714</v>
      </c>
      <c r="K594" s="86" t="n"/>
    </row>
    <row r="595" ht="15.6" customHeight="1" s="140">
      <c r="D595" s="60" t="n">
        <v>593</v>
      </c>
      <c r="E595" s="84" t="n">
        <v>3627</v>
      </c>
      <c r="F595" s="85" t="inlineStr">
        <is>
          <t>北縣重集店</t>
        </is>
      </c>
      <c r="G595" s="85" t="inlineStr">
        <is>
          <t>新北市</t>
        </is>
      </c>
      <c r="H595" s="85" t="inlineStr">
        <is>
          <t>三重區</t>
        </is>
      </c>
      <c r="I595" s="84" t="n">
        <v>2</v>
      </c>
      <c r="J595" s="80" t="n">
        <v>44714</v>
      </c>
      <c r="K595" s="86" t="n"/>
    </row>
    <row r="596" ht="15.6" customHeight="1" s="140">
      <c r="D596" s="60" t="n">
        <v>594</v>
      </c>
      <c r="E596" s="84" t="n">
        <v>2399</v>
      </c>
      <c r="F596" s="85" t="inlineStr">
        <is>
          <t>北縣重民店</t>
        </is>
      </c>
      <c r="G596" s="85" t="inlineStr">
        <is>
          <t>新北市</t>
        </is>
      </c>
      <c r="H596" s="85" t="inlineStr">
        <is>
          <t>三重區</t>
        </is>
      </c>
      <c r="I596" s="84" t="n">
        <v>2</v>
      </c>
      <c r="J596" s="80" t="n">
        <v>44714</v>
      </c>
      <c r="K596" s="86" t="n"/>
    </row>
    <row r="597" ht="15.6" customHeight="1" s="140">
      <c r="D597" s="60" t="n">
        <v>595</v>
      </c>
      <c r="E597" s="84" t="n">
        <v>4529</v>
      </c>
      <c r="F597" s="85" t="inlineStr">
        <is>
          <t>淡水新洲店</t>
        </is>
      </c>
      <c r="G597" s="85" t="inlineStr">
        <is>
          <t>新北市</t>
        </is>
      </c>
      <c r="H597" s="85" t="inlineStr">
        <is>
          <t>淡水區</t>
        </is>
      </c>
      <c r="I597" s="84" t="n">
        <v>2</v>
      </c>
      <c r="J597" s="80" t="n">
        <v>44714</v>
      </c>
      <c r="K597" s="86" t="n"/>
    </row>
    <row r="598" ht="15.6" customHeight="1" s="140">
      <c r="D598" s="60" t="n">
        <v>596</v>
      </c>
      <c r="E598" s="84" t="n">
        <v>2837</v>
      </c>
      <c r="F598" s="85" t="inlineStr">
        <is>
          <t>北縣重萬店</t>
        </is>
      </c>
      <c r="G598" s="85" t="inlineStr">
        <is>
          <t>新北市</t>
        </is>
      </c>
      <c r="H598" s="85" t="inlineStr">
        <is>
          <t>三重區</t>
        </is>
      </c>
      <c r="I598" s="84" t="n">
        <v>2</v>
      </c>
      <c r="J598" s="80" t="n">
        <v>44714</v>
      </c>
      <c r="K598" s="86" t="n"/>
    </row>
    <row r="599" ht="15.6" customHeight="1" s="140">
      <c r="D599" s="60" t="n">
        <v>597</v>
      </c>
      <c r="E599" s="84" t="n">
        <v>3466</v>
      </c>
      <c r="F599" s="85" t="inlineStr">
        <is>
          <t>竹北北愛店</t>
        </is>
      </c>
      <c r="G599" s="85" t="inlineStr">
        <is>
          <t>新竹縣</t>
        </is>
      </c>
      <c r="H599" s="85" t="inlineStr">
        <is>
          <t>竹北市</t>
        </is>
      </c>
      <c r="I599" s="84" t="n">
        <v>2</v>
      </c>
      <c r="J599" s="80" t="n">
        <v>44714</v>
      </c>
      <c r="K599" s="86" t="n"/>
    </row>
    <row r="600" ht="15.6" customHeight="1" s="140">
      <c r="D600" s="60" t="n">
        <v>598</v>
      </c>
      <c r="E600" s="84" t="n">
        <v>3998</v>
      </c>
      <c r="F600" s="85" t="inlineStr">
        <is>
          <t>竹北綠能店</t>
        </is>
      </c>
      <c r="G600" s="85" t="inlineStr">
        <is>
          <t>新竹縣</t>
        </is>
      </c>
      <c r="H600" s="85" t="inlineStr">
        <is>
          <t>竹北市</t>
        </is>
      </c>
      <c r="I600" s="84" t="n">
        <v>2</v>
      </c>
      <c r="J600" s="80" t="n">
        <v>44714</v>
      </c>
      <c r="K600" s="86" t="n"/>
    </row>
    <row r="601" ht="15.6" customHeight="1" s="140">
      <c r="D601" s="60" t="n">
        <v>599</v>
      </c>
      <c r="E601" s="84" t="n">
        <v>3169</v>
      </c>
      <c r="F601" s="85" t="inlineStr">
        <is>
          <t>雲縣雲內店</t>
        </is>
      </c>
      <c r="G601" s="85" t="inlineStr">
        <is>
          <t>雲林縣</t>
        </is>
      </c>
      <c r="H601" s="85" t="inlineStr">
        <is>
          <t>虎尾鎮</t>
        </is>
      </c>
      <c r="I601" s="84" t="n">
        <v>2</v>
      </c>
      <c r="J601" s="80" t="n">
        <v>44714</v>
      </c>
      <c r="K601" s="86" t="n"/>
    </row>
    <row r="602" ht="15.6" customHeight="1" s="140">
      <c r="D602" s="60" t="n">
        <v>600</v>
      </c>
      <c r="E602" s="84" t="n">
        <v>2869</v>
      </c>
      <c r="F602" s="85" t="inlineStr">
        <is>
          <t>中縣中炫店</t>
        </is>
      </c>
      <c r="G602" s="85" t="inlineStr">
        <is>
          <t>台中市</t>
        </is>
      </c>
      <c r="H602" s="85" t="inlineStr">
        <is>
          <t>梧棲區</t>
        </is>
      </c>
      <c r="I602" s="84" t="n">
        <v>2</v>
      </c>
      <c r="J602" s="80" t="n">
        <v>44714</v>
      </c>
      <c r="K602" s="86" t="n"/>
    </row>
    <row r="603" ht="15.6" customHeight="1" s="140">
      <c r="D603" s="60" t="n">
        <v>601</v>
      </c>
      <c r="E603" s="84" t="n">
        <v>2768</v>
      </c>
      <c r="F603" s="85" t="inlineStr">
        <is>
          <t>中縣中棲店</t>
        </is>
      </c>
      <c r="G603" s="85" t="inlineStr">
        <is>
          <t>台中市</t>
        </is>
      </c>
      <c r="H603" s="85" t="inlineStr">
        <is>
          <t>梧棲區</t>
        </is>
      </c>
      <c r="I603" s="84" t="n">
        <v>2</v>
      </c>
      <c r="J603" s="80" t="n">
        <v>44714</v>
      </c>
      <c r="K603" s="86" t="n"/>
    </row>
    <row r="604" ht="15.6" customHeight="1" s="140">
      <c r="D604" s="60" t="n">
        <v>602</v>
      </c>
      <c r="E604" s="84" t="n">
        <v>2421</v>
      </c>
      <c r="F604" s="85" t="inlineStr">
        <is>
          <t>北市安復店</t>
        </is>
      </c>
      <c r="G604" s="85" t="inlineStr">
        <is>
          <t>台北市</t>
        </is>
      </c>
      <c r="H604" s="85" t="inlineStr">
        <is>
          <t>大安區</t>
        </is>
      </c>
      <c r="I604" s="84" t="n">
        <v>2</v>
      </c>
      <c r="J604" s="80" t="n">
        <v>44718</v>
      </c>
      <c r="K604" s="86" t="n"/>
    </row>
    <row r="605" ht="15.6" customHeight="1" s="140">
      <c r="D605" s="60" t="n">
        <v>603</v>
      </c>
      <c r="E605" s="84" t="n">
        <v>2001</v>
      </c>
      <c r="F605" s="85" t="inlineStr">
        <is>
          <t>北市杭州店</t>
        </is>
      </c>
      <c r="G605" s="85" t="inlineStr">
        <is>
          <t>台北市</t>
        </is>
      </c>
      <c r="H605" s="85" t="inlineStr">
        <is>
          <t>大安區</t>
        </is>
      </c>
      <c r="I605" s="84" t="n">
        <v>2</v>
      </c>
      <c r="J605" s="80" t="n">
        <v>44718</v>
      </c>
      <c r="K605" s="86" t="n"/>
    </row>
    <row r="606" ht="15.6" customHeight="1" s="140">
      <c r="D606" s="60" t="n">
        <v>604</v>
      </c>
      <c r="E606" s="84" t="n">
        <v>2182</v>
      </c>
      <c r="F606" s="85" t="inlineStr">
        <is>
          <t>北市羅斯福店</t>
        </is>
      </c>
      <c r="G606" s="85" t="inlineStr">
        <is>
          <t>台北市</t>
        </is>
      </c>
      <c r="H606" s="85" t="inlineStr">
        <is>
          <t>大安區</t>
        </is>
      </c>
      <c r="I606" s="84" t="n">
        <v>2</v>
      </c>
      <c r="J606" s="80" t="n">
        <v>44718</v>
      </c>
      <c r="K606" s="86" t="n"/>
    </row>
    <row r="607" ht="15.6" customHeight="1" s="140">
      <c r="D607" s="60" t="n">
        <v>605</v>
      </c>
      <c r="E607" s="84" t="inlineStr">
        <is>
          <t>D024</t>
        </is>
      </c>
      <c r="F607" s="85" t="inlineStr">
        <is>
          <t>北縣三民店</t>
        </is>
      </c>
      <c r="G607" s="85" t="inlineStr">
        <is>
          <t>新北市</t>
        </is>
      </c>
      <c r="H607" s="85" t="inlineStr">
        <is>
          <t>三重區</t>
        </is>
      </c>
      <c r="I607" s="84" t="n">
        <v>2</v>
      </c>
      <c r="J607" s="80" t="n">
        <v>44718</v>
      </c>
      <c r="K607" s="86" t="n"/>
    </row>
    <row r="608" ht="15.6" customHeight="1" s="140">
      <c r="D608" s="60" t="n">
        <v>606</v>
      </c>
      <c r="E608" s="84" t="n">
        <v>2014</v>
      </c>
      <c r="F608" s="85" t="inlineStr">
        <is>
          <t>北縣中陽二店</t>
        </is>
      </c>
      <c r="G608" s="85" t="inlineStr">
        <is>
          <t>新北市</t>
        </is>
      </c>
      <c r="H608" s="85" t="inlineStr">
        <is>
          <t>三重區</t>
        </is>
      </c>
      <c r="I608" s="84" t="n">
        <v>2</v>
      </c>
      <c r="J608" s="80" t="n">
        <v>44718</v>
      </c>
      <c r="K608" s="86" t="n"/>
    </row>
    <row r="609" ht="15.6" customHeight="1" s="140">
      <c r="D609" s="60" t="n">
        <v>607</v>
      </c>
      <c r="E609" s="84" t="inlineStr">
        <is>
          <t>D649</t>
        </is>
      </c>
      <c r="F609" s="85" t="inlineStr">
        <is>
          <t>北縣中陽店</t>
        </is>
      </c>
      <c r="G609" s="85" t="inlineStr">
        <is>
          <t>新北市</t>
        </is>
      </c>
      <c r="H609" s="85" t="inlineStr">
        <is>
          <t>三重區</t>
        </is>
      </c>
      <c r="I609" s="84" t="n">
        <v>2</v>
      </c>
      <c r="J609" s="80" t="n">
        <v>44718</v>
      </c>
      <c r="K609" s="86" t="n"/>
    </row>
    <row r="610" ht="15.6" customHeight="1" s="140">
      <c r="D610" s="60" t="n">
        <v>608</v>
      </c>
      <c r="E610" s="84" t="n">
        <v>4392</v>
      </c>
      <c r="F610" s="85" t="inlineStr">
        <is>
          <t>土城哲青店</t>
        </is>
      </c>
      <c r="G610" s="85" t="inlineStr">
        <is>
          <t>新北市</t>
        </is>
      </c>
      <c r="H610" s="85" t="inlineStr">
        <is>
          <t>土城區</t>
        </is>
      </c>
      <c r="I610" s="84" t="n">
        <v>2</v>
      </c>
      <c r="J610" s="80" t="n">
        <v>44718</v>
      </c>
      <c r="K610" s="86" t="n"/>
    </row>
    <row r="611" ht="15.6" customHeight="1" s="140">
      <c r="D611" s="60" t="n">
        <v>609</v>
      </c>
      <c r="E611" s="84" t="n">
        <v>2662</v>
      </c>
      <c r="F611" s="85" t="inlineStr">
        <is>
          <t>平鎮桃勤店</t>
        </is>
      </c>
      <c r="G611" s="85" t="inlineStr">
        <is>
          <t>桃園市</t>
        </is>
      </c>
      <c r="H611" s="85" t="inlineStr">
        <is>
          <t>平鎮區</t>
        </is>
      </c>
      <c r="I611" s="84" t="n">
        <v>2</v>
      </c>
      <c r="J611" s="80" t="n">
        <v>44718</v>
      </c>
      <c r="K611" s="86" t="n"/>
    </row>
    <row r="612" ht="15.6" customHeight="1" s="140">
      <c r="D612" s="60" t="n">
        <v>610</v>
      </c>
      <c r="E612" s="84" t="n">
        <v>4588</v>
      </c>
      <c r="F612" s="85" t="inlineStr">
        <is>
          <t>龍潭國保店</t>
        </is>
      </c>
      <c r="G612" s="85" t="inlineStr">
        <is>
          <t>桃園市</t>
        </is>
      </c>
      <c r="H612" s="85" t="inlineStr">
        <is>
          <t>龍潭區</t>
        </is>
      </c>
      <c r="I612" s="84" t="n">
        <v>2</v>
      </c>
      <c r="J612" s="80" t="n">
        <v>44718</v>
      </c>
      <c r="K612" s="86" t="n"/>
    </row>
    <row r="613" ht="15.6" customHeight="1" s="140">
      <c r="D613" s="60" t="n">
        <v>611</v>
      </c>
      <c r="E613" s="84" t="n">
        <v>4941</v>
      </c>
      <c r="F613" s="85" t="inlineStr">
        <is>
          <t>埔里美人店</t>
        </is>
      </c>
      <c r="G613" s="85" t="inlineStr">
        <is>
          <t>南投縣</t>
        </is>
      </c>
      <c r="H613" s="85" t="inlineStr">
        <is>
          <t>埔里鎮</t>
        </is>
      </c>
      <c r="I613" s="84" t="n">
        <v>2</v>
      </c>
      <c r="J613" s="80" t="n">
        <v>44718</v>
      </c>
      <c r="K613" s="86" t="n"/>
    </row>
    <row r="614" ht="15.6" customHeight="1" s="140">
      <c r="D614" s="60" t="n">
        <v>612</v>
      </c>
      <c r="E614" s="84" t="n">
        <v>4299</v>
      </c>
      <c r="F614" s="85" t="inlineStr">
        <is>
          <t>埔里愛埔店</t>
        </is>
      </c>
      <c r="G614" s="85" t="inlineStr">
        <is>
          <t>南投縣</t>
        </is>
      </c>
      <c r="H614" s="85" t="inlineStr">
        <is>
          <t>埔里鎮</t>
        </is>
      </c>
      <c r="I614" s="84" t="n">
        <v>2</v>
      </c>
      <c r="J614" s="80" t="n">
        <v>44718</v>
      </c>
      <c r="K614" s="86" t="n"/>
    </row>
    <row r="615" ht="15.6" customHeight="1" s="140">
      <c r="D615" s="60" t="n">
        <v>613</v>
      </c>
      <c r="E615" s="84" t="n">
        <v>3219</v>
      </c>
      <c r="F615" s="85" t="inlineStr">
        <is>
          <t>南投國姓店</t>
        </is>
      </c>
      <c r="G615" s="85" t="inlineStr">
        <is>
          <t>南投縣</t>
        </is>
      </c>
      <c r="H615" s="85" t="inlineStr">
        <is>
          <t>國姓鄉</t>
        </is>
      </c>
      <c r="I615" s="84" t="n">
        <v>2</v>
      </c>
      <c r="J615" s="80" t="n">
        <v>44718</v>
      </c>
      <c r="K615" s="86" t="n"/>
    </row>
    <row r="616" ht="15.6" customHeight="1" s="140">
      <c r="D616" s="60" t="n">
        <v>614</v>
      </c>
      <c r="E616" s="84" t="n">
        <v>2790</v>
      </c>
      <c r="F616" s="85" t="inlineStr">
        <is>
          <t>南縣南定店</t>
        </is>
      </c>
      <c r="G616" s="85" t="inlineStr">
        <is>
          <t>台南市</t>
        </is>
      </c>
      <c r="H616" s="85" t="inlineStr">
        <is>
          <t>安定區</t>
        </is>
      </c>
      <c r="I616" s="84" t="n">
        <v>2</v>
      </c>
      <c r="J616" s="80" t="n">
        <v>44718</v>
      </c>
      <c r="K616" s="86" t="n"/>
    </row>
    <row r="617" ht="15.6" customHeight="1" s="140">
      <c r="D617" s="60" t="n">
        <v>615</v>
      </c>
      <c r="E617" s="84" t="n">
        <v>4621</v>
      </c>
      <c r="F617" s="85" t="inlineStr">
        <is>
          <t>安南長和店</t>
        </is>
      </c>
      <c r="G617" s="85" t="inlineStr">
        <is>
          <t>台南市</t>
        </is>
      </c>
      <c r="H617" s="85" t="inlineStr">
        <is>
          <t>安南區</t>
        </is>
      </c>
      <c r="I617" s="84" t="n">
        <v>2</v>
      </c>
      <c r="J617" s="80" t="n">
        <v>44718</v>
      </c>
      <c r="K617" s="87" t="n"/>
    </row>
    <row r="618" ht="15.6" customHeight="1" s="140">
      <c r="D618" s="60" t="n">
        <v>616</v>
      </c>
      <c r="E618" s="84" t="n">
        <v>4593</v>
      </c>
      <c r="F618" s="85" t="inlineStr">
        <is>
          <t>安南惠安店</t>
        </is>
      </c>
      <c r="G618" s="85" t="inlineStr">
        <is>
          <t>台南市</t>
        </is>
      </c>
      <c r="H618" s="85" t="inlineStr">
        <is>
          <t>安南區</t>
        </is>
      </c>
      <c r="I618" s="84" t="n">
        <v>2</v>
      </c>
      <c r="J618" s="80" t="n">
        <v>44718</v>
      </c>
      <c r="K618" s="88" t="n"/>
    </row>
    <row r="619" ht="15.6" customHeight="1" s="140">
      <c r="D619" s="60" t="n">
        <v>617</v>
      </c>
      <c r="E619" s="84" t="n">
        <v>2479</v>
      </c>
      <c r="F619" s="85" t="inlineStr">
        <is>
          <t>北市安華店</t>
        </is>
      </c>
      <c r="G619" s="85" t="inlineStr">
        <is>
          <t>台北市</t>
        </is>
      </c>
      <c r="H619" s="85" t="inlineStr">
        <is>
          <t>大安區</t>
        </is>
      </c>
      <c r="I619" s="84" t="n">
        <v>2</v>
      </c>
      <c r="J619" s="80" t="n">
        <v>44719</v>
      </c>
      <c r="K619" s="88" t="n"/>
    </row>
    <row r="620" ht="15.6" customHeight="1" s="140">
      <c r="D620" s="60" t="n">
        <v>618</v>
      </c>
      <c r="E620" s="84" t="n">
        <v>3271</v>
      </c>
      <c r="F620" s="85" t="inlineStr">
        <is>
          <t>北市臨江店</t>
        </is>
      </c>
      <c r="G620" s="85" t="inlineStr">
        <is>
          <t>台北市</t>
        </is>
      </c>
      <c r="H620" s="85" t="inlineStr">
        <is>
          <t>大安區</t>
        </is>
      </c>
      <c r="I620" s="84" t="n">
        <v>2</v>
      </c>
      <c r="J620" s="80" t="n">
        <v>44719</v>
      </c>
      <c r="K620" s="86" t="n"/>
    </row>
    <row r="621" ht="15.6" customHeight="1" s="140">
      <c r="D621" s="60" t="n">
        <v>619</v>
      </c>
      <c r="E621" s="84" t="n">
        <v>3979</v>
      </c>
      <c r="F621" s="85" t="inlineStr">
        <is>
          <t>北市安興店</t>
        </is>
      </c>
      <c r="G621" s="85" t="inlineStr">
        <is>
          <t>台北市</t>
        </is>
      </c>
      <c r="H621" s="85" t="inlineStr">
        <is>
          <t>大安區</t>
        </is>
      </c>
      <c r="I621" s="84" t="n">
        <v>2</v>
      </c>
      <c r="J621" s="80" t="n">
        <v>44719</v>
      </c>
      <c r="K621" s="86" t="n"/>
    </row>
    <row r="622" ht="15.6" customHeight="1" s="140">
      <c r="D622" s="60" t="n">
        <v>620</v>
      </c>
      <c r="E622" s="84" t="n">
        <v>4177</v>
      </c>
      <c r="F622" s="85" t="inlineStr">
        <is>
          <t>北市居安店</t>
        </is>
      </c>
      <c r="G622" s="85" t="inlineStr">
        <is>
          <t>台北市</t>
        </is>
      </c>
      <c r="H622" s="85" t="inlineStr">
        <is>
          <t>大安區</t>
        </is>
      </c>
      <c r="I622" s="84" t="n">
        <v>2</v>
      </c>
      <c r="J622" s="80" t="n">
        <v>44719</v>
      </c>
      <c r="K622" s="87" t="n"/>
    </row>
    <row r="623" ht="15.6" customHeight="1" s="140">
      <c r="D623" s="60" t="n">
        <v>621</v>
      </c>
      <c r="E623" s="84" t="n">
        <v>2191</v>
      </c>
      <c r="F623" s="85" t="inlineStr">
        <is>
          <t>北縣三重店</t>
        </is>
      </c>
      <c r="G623" s="85" t="inlineStr">
        <is>
          <t>新北市</t>
        </is>
      </c>
      <c r="H623" s="85" t="inlineStr">
        <is>
          <t>三重區</t>
        </is>
      </c>
      <c r="I623" s="84" t="n">
        <v>2</v>
      </c>
      <c r="J623" s="80" t="n">
        <v>44719</v>
      </c>
      <c r="K623" s="87" t="n"/>
    </row>
    <row r="624" ht="15.6" customHeight="1" s="140">
      <c r="D624" s="60" t="n">
        <v>622</v>
      </c>
      <c r="E624" s="84" t="n">
        <v>4799</v>
      </c>
      <c r="F624" s="85" t="inlineStr">
        <is>
          <t>三重福利店</t>
        </is>
      </c>
      <c r="G624" s="85" t="inlineStr">
        <is>
          <t>新北市</t>
        </is>
      </c>
      <c r="H624" s="85" t="inlineStr">
        <is>
          <t>三重區</t>
        </is>
      </c>
      <c r="I624" s="84" t="n">
        <v>2</v>
      </c>
      <c r="J624" s="80" t="n">
        <v>44719</v>
      </c>
      <c r="K624" s="87" t="n"/>
    </row>
    <row r="625" ht="15.6" customHeight="1" s="140">
      <c r="D625" s="60" t="n">
        <v>623</v>
      </c>
      <c r="E625" s="84" t="n">
        <v>4083</v>
      </c>
      <c r="F625" s="85" t="inlineStr">
        <is>
          <t>三重重宜店</t>
        </is>
      </c>
      <c r="G625" s="85" t="inlineStr">
        <is>
          <t>新北市</t>
        </is>
      </c>
      <c r="H625" s="85" t="inlineStr">
        <is>
          <t>三重區</t>
        </is>
      </c>
      <c r="I625" s="84" t="n">
        <v>2</v>
      </c>
      <c r="J625" s="80" t="n">
        <v>44719</v>
      </c>
      <c r="K625" s="87" t="n"/>
    </row>
    <row r="626" ht="15.6" customHeight="1" s="140">
      <c r="D626" s="60" t="n">
        <v>624</v>
      </c>
      <c r="E626" s="84" t="n">
        <v>4521</v>
      </c>
      <c r="F626" s="85" t="inlineStr">
        <is>
          <t>龍潭客棧店</t>
        </is>
      </c>
      <c r="G626" s="85" t="inlineStr">
        <is>
          <t>桃園市</t>
        </is>
      </c>
      <c r="H626" s="85" t="inlineStr">
        <is>
          <t>龍潭區</t>
        </is>
      </c>
      <c r="I626" s="84" t="n">
        <v>2</v>
      </c>
      <c r="J626" s="80" t="n">
        <v>44719</v>
      </c>
      <c r="K626" s="86" t="n"/>
    </row>
    <row r="627" ht="15.6" customHeight="1" s="140">
      <c r="D627" s="60" t="n">
        <v>625</v>
      </c>
      <c r="E627" s="84" t="n">
        <v>4827</v>
      </c>
      <c r="F627" s="85" t="inlineStr">
        <is>
          <t>桃園中路店</t>
        </is>
      </c>
      <c r="G627" s="85" t="inlineStr">
        <is>
          <t>桃園市</t>
        </is>
      </c>
      <c r="H627" s="85" t="inlineStr">
        <is>
          <t>桃園區</t>
        </is>
      </c>
      <c r="I627" s="84" t="n">
        <v>2</v>
      </c>
      <c r="J627" s="80" t="n">
        <v>44719</v>
      </c>
      <c r="K627" s="86" t="n"/>
    </row>
    <row r="628" ht="15.6" customHeight="1" s="140">
      <c r="D628" s="60" t="n">
        <v>626</v>
      </c>
      <c r="E628" s="84" t="n">
        <v>3790</v>
      </c>
      <c r="F628" s="85" t="inlineStr">
        <is>
          <t>桃市美旗店</t>
        </is>
      </c>
      <c r="G628" s="85" t="inlineStr">
        <is>
          <t>桃園市</t>
        </is>
      </c>
      <c r="H628" s="85" t="inlineStr">
        <is>
          <t>桃園區</t>
        </is>
      </c>
      <c r="I628" s="84" t="n">
        <v>2</v>
      </c>
      <c r="J628" s="80" t="n">
        <v>44719</v>
      </c>
      <c r="K628" s="86" t="n"/>
    </row>
    <row r="629" ht="15.6" customHeight="1" s="140">
      <c r="D629" s="60" t="n">
        <v>627</v>
      </c>
      <c r="E629" s="84" t="n">
        <v>3665</v>
      </c>
      <c r="F629" s="85" t="inlineStr">
        <is>
          <t>桃市森林店</t>
        </is>
      </c>
      <c r="G629" s="85" t="inlineStr">
        <is>
          <t>桃園市</t>
        </is>
      </c>
      <c r="H629" s="85" t="inlineStr">
        <is>
          <t>桃園區</t>
        </is>
      </c>
      <c r="I629" s="84" t="n">
        <v>2</v>
      </c>
      <c r="J629" s="80" t="n">
        <v>44719</v>
      </c>
      <c r="K629" s="86" t="n"/>
    </row>
    <row r="630" ht="15.6" customHeight="1" s="140">
      <c r="D630" s="60" t="n">
        <v>628</v>
      </c>
      <c r="E630" s="84" t="n">
        <v>4563</v>
      </c>
      <c r="F630" s="85" t="inlineStr">
        <is>
          <t>神岡元富店</t>
        </is>
      </c>
      <c r="G630" s="85" t="inlineStr">
        <is>
          <t>台中市</t>
        </is>
      </c>
      <c r="H630" s="85" t="inlineStr">
        <is>
          <t>神岡區</t>
        </is>
      </c>
      <c r="I630" s="84" t="n">
        <v>2</v>
      </c>
      <c r="J630" s="80" t="n">
        <v>44719</v>
      </c>
      <c r="K630" s="87" t="n"/>
    </row>
    <row r="631" ht="15.6" customHeight="1" s="140">
      <c r="D631" s="60" t="n">
        <v>629</v>
      </c>
      <c r="E631" s="84" t="n">
        <v>2127</v>
      </c>
      <c r="F631" s="85" t="inlineStr">
        <is>
          <t>中縣豐洲店</t>
        </is>
      </c>
      <c r="G631" s="85" t="inlineStr">
        <is>
          <t>台中市</t>
        </is>
      </c>
      <c r="H631" s="85" t="inlineStr">
        <is>
          <t>神岡區</t>
        </is>
      </c>
      <c r="I631" s="84" t="n">
        <v>2</v>
      </c>
      <c r="J631" s="80" t="n">
        <v>44719</v>
      </c>
      <c r="K631" s="86" t="n"/>
    </row>
    <row r="632" ht="15.6" customHeight="1" s="140">
      <c r="D632" s="60" t="n">
        <v>630</v>
      </c>
      <c r="E632" s="84" t="n">
        <v>3975</v>
      </c>
      <c r="F632" s="85" t="inlineStr">
        <is>
          <t>神岡庄前店</t>
        </is>
      </c>
      <c r="G632" s="85" t="inlineStr">
        <is>
          <t>台中市</t>
        </is>
      </c>
      <c r="H632" s="85" t="inlineStr">
        <is>
          <t>神岡區</t>
        </is>
      </c>
      <c r="I632" s="84" t="n">
        <v>2</v>
      </c>
      <c r="J632" s="80" t="n">
        <v>44719</v>
      </c>
      <c r="K632" s="86" t="n"/>
    </row>
    <row r="633" ht="15.6" customHeight="1" s="140">
      <c r="D633" s="60" t="n">
        <v>631</v>
      </c>
      <c r="E633" s="84" t="n">
        <v>4331</v>
      </c>
      <c r="F633" s="85" t="inlineStr">
        <is>
          <t>台南安工店</t>
        </is>
      </c>
      <c r="G633" s="85" t="inlineStr">
        <is>
          <t>台南市</t>
        </is>
      </c>
      <c r="H633" s="85" t="inlineStr">
        <is>
          <t>安南區</t>
        </is>
      </c>
      <c r="I633" s="84" t="n">
        <v>2</v>
      </c>
      <c r="J633" s="80" t="n">
        <v>44719</v>
      </c>
      <c r="K633" s="86" t="n"/>
    </row>
    <row r="634" ht="15.6" customHeight="1" s="140">
      <c r="D634" s="60" t="n">
        <v>632</v>
      </c>
      <c r="E634" s="84" t="n">
        <v>2097</v>
      </c>
      <c r="F634" s="85" t="inlineStr">
        <is>
          <t>北縣大湖店</t>
        </is>
      </c>
      <c r="G634" s="85" t="inlineStr">
        <is>
          <t>新北市</t>
        </is>
      </c>
      <c r="H634" s="85" t="inlineStr">
        <is>
          <t>鶯歌區</t>
        </is>
      </c>
      <c r="I634" s="84" t="n">
        <v>2</v>
      </c>
      <c r="J634" s="80" t="n">
        <v>44720</v>
      </c>
      <c r="K634" s="86" t="n"/>
    </row>
    <row r="635" ht="15.6" customHeight="1" s="140">
      <c r="D635" s="60" t="n">
        <v>633</v>
      </c>
      <c r="E635" s="84" t="n">
        <v>2605</v>
      </c>
      <c r="F635" s="85" t="inlineStr">
        <is>
          <t>北縣鶯駿店</t>
        </is>
      </c>
      <c r="G635" s="85" t="inlineStr">
        <is>
          <t>新北市</t>
        </is>
      </c>
      <c r="H635" s="85" t="inlineStr">
        <is>
          <t>鶯歌區</t>
        </is>
      </c>
      <c r="I635" s="84" t="n">
        <v>2</v>
      </c>
      <c r="J635" s="80" t="n">
        <v>44720</v>
      </c>
      <c r="K635" s="86" t="n"/>
    </row>
    <row r="636" ht="15.6" customHeight="1" s="140">
      <c r="D636" s="60" t="n">
        <v>634</v>
      </c>
      <c r="E636" s="84" t="n">
        <v>3347</v>
      </c>
      <c r="F636" s="85" t="inlineStr">
        <is>
          <t>北縣鶯國店</t>
        </is>
      </c>
      <c r="G636" s="85" t="inlineStr">
        <is>
          <t>新北市</t>
        </is>
      </c>
      <c r="H636" s="85" t="inlineStr">
        <is>
          <t>鶯歌區</t>
        </is>
      </c>
      <c r="I636" s="84" t="n">
        <v>2</v>
      </c>
      <c r="J636" s="80" t="n">
        <v>44720</v>
      </c>
      <c r="K636" s="86" t="n"/>
    </row>
    <row r="637" ht="15.6" customHeight="1" s="140">
      <c r="D637" s="60" t="n">
        <v>635</v>
      </c>
      <c r="E637" s="84" t="inlineStr">
        <is>
          <t>D248</t>
        </is>
      </c>
      <c r="F637" s="85" t="inlineStr">
        <is>
          <t>北縣大同北店</t>
        </is>
      </c>
      <c r="G637" s="85" t="inlineStr">
        <is>
          <t>新北市</t>
        </is>
      </c>
      <c r="H637" s="85" t="inlineStr">
        <is>
          <t>三重區</t>
        </is>
      </c>
      <c r="I637" s="84" t="n">
        <v>2</v>
      </c>
      <c r="J637" s="80" t="n">
        <v>44720</v>
      </c>
      <c r="K637" s="86" t="n"/>
    </row>
    <row r="638" ht="15.6" customHeight="1" s="140">
      <c r="D638" s="60" t="n">
        <v>636</v>
      </c>
      <c r="E638" s="84" t="n">
        <v>3741</v>
      </c>
      <c r="F638" s="85" t="inlineStr">
        <is>
          <t>北縣重樂店</t>
        </is>
      </c>
      <c r="G638" s="85" t="inlineStr">
        <is>
          <t>新北市</t>
        </is>
      </c>
      <c r="H638" s="85" t="inlineStr">
        <is>
          <t>三重區</t>
        </is>
      </c>
      <c r="I638" s="84" t="n">
        <v>2</v>
      </c>
      <c r="J638" s="80" t="n">
        <v>44720</v>
      </c>
      <c r="K638" s="86" t="n"/>
    </row>
    <row r="639" ht="15.6" customHeight="1" s="140">
      <c r="D639" s="60" t="n">
        <v>637</v>
      </c>
      <c r="E639" s="84" t="n">
        <v>2302</v>
      </c>
      <c r="F639" s="85" t="inlineStr">
        <is>
          <t>北縣重安店</t>
        </is>
      </c>
      <c r="G639" s="85" t="inlineStr">
        <is>
          <t>新北市</t>
        </is>
      </c>
      <c r="H639" s="85" t="inlineStr">
        <is>
          <t>三重區</t>
        </is>
      </c>
      <c r="I639" s="84" t="n">
        <v>2</v>
      </c>
      <c r="J639" s="80" t="n">
        <v>44720</v>
      </c>
      <c r="K639" s="86" t="n"/>
    </row>
    <row r="640" ht="15.6" customHeight="1" s="140">
      <c r="D640" s="60" t="n">
        <v>638</v>
      </c>
      <c r="E640" s="84" t="n">
        <v>4134</v>
      </c>
      <c r="F640" s="85" t="inlineStr">
        <is>
          <t>三重重南店</t>
        </is>
      </c>
      <c r="G640" s="85" t="inlineStr">
        <is>
          <t>新北市</t>
        </is>
      </c>
      <c r="H640" s="85" t="inlineStr">
        <is>
          <t>三重區</t>
        </is>
      </c>
      <c r="I640" s="84" t="n">
        <v>2</v>
      </c>
      <c r="J640" s="80" t="n">
        <v>44720</v>
      </c>
      <c r="K640" s="86" t="n"/>
    </row>
    <row r="641" ht="15.6" customHeight="1" s="140">
      <c r="D641" s="60" t="n">
        <v>639</v>
      </c>
      <c r="E641" s="84" t="n">
        <v>3527</v>
      </c>
      <c r="F641" s="85" t="inlineStr">
        <is>
          <t>桃市桃雄店</t>
        </is>
      </c>
      <c r="G641" s="85" t="inlineStr">
        <is>
          <t>桃園市</t>
        </is>
      </c>
      <c r="H641" s="85" t="inlineStr">
        <is>
          <t>桃園區</t>
        </is>
      </c>
      <c r="I641" s="84" t="n">
        <v>2</v>
      </c>
      <c r="J641" s="80" t="n">
        <v>44720</v>
      </c>
      <c r="K641" s="86" t="n"/>
    </row>
    <row r="642" ht="15.6" customHeight="1" s="140">
      <c r="D642" s="60" t="n">
        <v>640</v>
      </c>
      <c r="E642" s="84" t="n">
        <v>4571</v>
      </c>
      <c r="F642" s="85" t="inlineStr">
        <is>
          <t>桃園快樂店</t>
        </is>
      </c>
      <c r="G642" s="85" t="inlineStr">
        <is>
          <t>桃園市</t>
        </is>
      </c>
      <c r="H642" s="85" t="inlineStr">
        <is>
          <t>桃園區</t>
        </is>
      </c>
      <c r="I642" s="84" t="n">
        <v>2</v>
      </c>
      <c r="J642" s="80" t="n">
        <v>44720</v>
      </c>
      <c r="K642" s="86" t="n"/>
    </row>
    <row r="643" ht="15.6" customHeight="1" s="140">
      <c r="D643" s="60" t="n">
        <v>641</v>
      </c>
      <c r="E643" s="84" t="n">
        <v>4626</v>
      </c>
      <c r="F643" s="85" t="inlineStr">
        <is>
          <t>東勢東崎店</t>
        </is>
      </c>
      <c r="G643" s="85" t="inlineStr">
        <is>
          <t>台中市</t>
        </is>
      </c>
      <c r="H643" s="85" t="inlineStr">
        <is>
          <t>東勢區</t>
        </is>
      </c>
      <c r="I643" s="84" t="n">
        <v>2</v>
      </c>
      <c r="J643" s="80" t="n">
        <v>44720</v>
      </c>
      <c r="K643" s="86" t="n"/>
    </row>
    <row r="644" ht="15.6" customHeight="1" s="140">
      <c r="D644" s="60" t="n">
        <v>642</v>
      </c>
      <c r="E644" s="84" t="n">
        <v>4691</v>
      </c>
      <c r="F644" s="85" t="inlineStr">
        <is>
          <t>員林員外店</t>
        </is>
      </c>
      <c r="G644" s="85" t="inlineStr">
        <is>
          <t>彰化縣</t>
        </is>
      </c>
      <c r="H644" s="85" t="inlineStr">
        <is>
          <t>員林市</t>
        </is>
      </c>
      <c r="I644" s="84" t="n">
        <v>2</v>
      </c>
      <c r="J644" s="80" t="n">
        <v>44720</v>
      </c>
      <c r="K644" s="86" t="n"/>
    </row>
    <row r="645" ht="15.6" customHeight="1" s="140">
      <c r="D645" s="60" t="n">
        <v>643</v>
      </c>
      <c r="E645" s="84" t="n">
        <v>4612</v>
      </c>
      <c r="F645" s="85" t="inlineStr">
        <is>
          <t>台南湖美店</t>
        </is>
      </c>
      <c r="G645" s="85" t="inlineStr">
        <is>
          <t>台南市</t>
        </is>
      </c>
      <c r="H645" s="85" t="inlineStr">
        <is>
          <t>中西區</t>
        </is>
      </c>
      <c r="I645" s="84" t="n">
        <v>2</v>
      </c>
      <c r="J645" s="80" t="n">
        <v>44720</v>
      </c>
      <c r="K645" s="86" t="n"/>
    </row>
    <row r="646" ht="15.6" customHeight="1" s="140">
      <c r="D646" s="60" t="n">
        <v>644</v>
      </c>
      <c r="E646" s="84" t="n">
        <v>4440</v>
      </c>
      <c r="F646" s="85" t="inlineStr">
        <is>
          <t>台南采風店</t>
        </is>
      </c>
      <c r="G646" s="85" t="inlineStr">
        <is>
          <t>台南市</t>
        </is>
      </c>
      <c r="H646" s="85" t="inlineStr">
        <is>
          <t>中西區</t>
        </is>
      </c>
      <c r="I646" s="84" t="n">
        <v>2</v>
      </c>
      <c r="J646" s="80" t="n">
        <v>44720</v>
      </c>
      <c r="K646" s="80" t="n"/>
    </row>
    <row r="647" ht="15.6" customHeight="1" s="140">
      <c r="D647" s="60" t="n">
        <v>645</v>
      </c>
      <c r="E647" s="84" t="n">
        <v>2290</v>
      </c>
      <c r="F647" s="85" t="inlineStr">
        <is>
          <t>台南南新店</t>
        </is>
      </c>
      <c r="G647" s="85" t="inlineStr">
        <is>
          <t>台南市</t>
        </is>
      </c>
      <c r="H647" s="85" t="inlineStr">
        <is>
          <t>中西區</t>
        </is>
      </c>
      <c r="I647" s="84" t="n">
        <v>2</v>
      </c>
      <c r="J647" s="80" t="n">
        <v>44720</v>
      </c>
      <c r="K647" s="86" t="n"/>
    </row>
    <row r="648" ht="15.6" customHeight="1" s="140">
      <c r="D648" s="60" t="n">
        <v>646</v>
      </c>
      <c r="E648" s="84" t="inlineStr">
        <is>
          <t>D607</t>
        </is>
      </c>
      <c r="F648" s="85" t="inlineStr">
        <is>
          <t>北縣鶯歌店</t>
        </is>
      </c>
      <c r="G648" s="85" t="inlineStr">
        <is>
          <t>新北市</t>
        </is>
      </c>
      <c r="H648" s="85" t="inlineStr">
        <is>
          <t>鶯歌區</t>
        </is>
      </c>
      <c r="I648" s="84" t="n">
        <v>2</v>
      </c>
      <c r="J648" s="80" t="n">
        <v>44721</v>
      </c>
      <c r="K648" s="86" t="n"/>
    </row>
    <row r="649" ht="15.6" customHeight="1" s="140">
      <c r="D649" s="60" t="n">
        <v>647</v>
      </c>
      <c r="E649" s="84" t="n">
        <v>4188</v>
      </c>
      <c r="F649" s="85" t="inlineStr">
        <is>
          <t>鶯歌鳳鳴店</t>
        </is>
      </c>
      <c r="G649" s="85" t="inlineStr">
        <is>
          <t>新北市</t>
        </is>
      </c>
      <c r="H649" s="85" t="inlineStr">
        <is>
          <t>鶯歌區</t>
        </is>
      </c>
      <c r="I649" s="84" t="n">
        <v>2</v>
      </c>
      <c r="J649" s="80" t="n">
        <v>44721</v>
      </c>
      <c r="K649" s="86" t="n"/>
    </row>
    <row r="650" ht="15.6" customHeight="1" s="140">
      <c r="D650" s="60" t="n">
        <v>648</v>
      </c>
      <c r="E650" s="84" t="n">
        <v>4432</v>
      </c>
      <c r="F650" s="85" t="inlineStr">
        <is>
          <t>鶯歌東正店</t>
        </is>
      </c>
      <c r="G650" s="85" t="inlineStr">
        <is>
          <t>新北市</t>
        </is>
      </c>
      <c r="H650" s="85" t="inlineStr">
        <is>
          <t>鶯歌區</t>
        </is>
      </c>
      <c r="I650" s="84" t="n">
        <v>2</v>
      </c>
      <c r="J650" s="80" t="n">
        <v>44721</v>
      </c>
      <c r="K650" s="86" t="n"/>
    </row>
    <row r="651" ht="15.6" customHeight="1" s="140">
      <c r="D651" s="60" t="n">
        <v>649</v>
      </c>
      <c r="E651" s="84" t="n">
        <v>2619</v>
      </c>
      <c r="F651" s="85" t="inlineStr">
        <is>
          <t>北縣重盈店</t>
        </is>
      </c>
      <c r="G651" s="85" t="inlineStr">
        <is>
          <t>新北市</t>
        </is>
      </c>
      <c r="H651" s="85" t="inlineStr">
        <is>
          <t>三重區</t>
        </is>
      </c>
      <c r="I651" s="84" t="n">
        <v>2</v>
      </c>
      <c r="J651" s="80" t="n">
        <v>44721</v>
      </c>
      <c r="K651" s="86" t="n"/>
    </row>
    <row r="652" ht="15.6" customHeight="1" s="140">
      <c r="D652" s="60" t="n">
        <v>650</v>
      </c>
      <c r="E652" s="84" t="n">
        <v>2935</v>
      </c>
      <c r="F652" s="85" t="inlineStr">
        <is>
          <t>北縣重錦店</t>
        </is>
      </c>
      <c r="G652" s="85" t="inlineStr">
        <is>
          <t>新北市</t>
        </is>
      </c>
      <c r="H652" s="85" t="inlineStr">
        <is>
          <t>三重區</t>
        </is>
      </c>
      <c r="I652" s="84" t="n">
        <v>2</v>
      </c>
      <c r="J652" s="80" t="n">
        <v>44721</v>
      </c>
      <c r="K652" s="86" t="n"/>
    </row>
    <row r="653" ht="15.6" customHeight="1" s="140">
      <c r="D653" s="60" t="n">
        <v>651</v>
      </c>
      <c r="E653" s="84" t="n">
        <v>4340</v>
      </c>
      <c r="F653" s="85" t="inlineStr">
        <is>
          <t>三重德福店</t>
        </is>
      </c>
      <c r="G653" s="85" t="inlineStr">
        <is>
          <t>新北市</t>
        </is>
      </c>
      <c r="H653" s="85" t="inlineStr">
        <is>
          <t>三重區</t>
        </is>
      </c>
      <c r="I653" s="84" t="n">
        <v>2</v>
      </c>
      <c r="J653" s="80" t="n">
        <v>44721</v>
      </c>
      <c r="K653" s="86" t="n"/>
    </row>
    <row r="654" ht="15.6" customHeight="1" s="140">
      <c r="D654" s="60" t="n">
        <v>652</v>
      </c>
      <c r="E654" s="84" t="n">
        <v>2509</v>
      </c>
      <c r="F654" s="85" t="inlineStr">
        <is>
          <t>桃市桃爵店</t>
        </is>
      </c>
      <c r="G654" s="85" t="inlineStr">
        <is>
          <t>桃園市</t>
        </is>
      </c>
      <c r="H654" s="85" t="inlineStr">
        <is>
          <t>桃園區</t>
        </is>
      </c>
      <c r="I654" s="84" t="n">
        <v>2</v>
      </c>
      <c r="J654" s="80" t="n">
        <v>44721</v>
      </c>
      <c r="K654" s="86" t="n"/>
    </row>
    <row r="655" ht="15.6" customHeight="1" s="140">
      <c r="D655" s="60" t="n">
        <v>653</v>
      </c>
      <c r="E655" s="84" t="n">
        <v>4795</v>
      </c>
      <c r="F655" s="85" t="inlineStr">
        <is>
          <t>員林員水店</t>
        </is>
      </c>
      <c r="G655" s="85" t="inlineStr">
        <is>
          <t>彰化縣</t>
        </is>
      </c>
      <c r="H655" s="85" t="inlineStr">
        <is>
          <t>員林市</t>
        </is>
      </c>
      <c r="I655" s="84" t="n">
        <v>2</v>
      </c>
      <c r="J655" s="80" t="n">
        <v>44721</v>
      </c>
      <c r="K655" s="86" t="n"/>
    </row>
    <row r="656" ht="15.6" customHeight="1" s="140">
      <c r="D656" s="60" t="n">
        <v>654</v>
      </c>
      <c r="E656" s="84" t="n">
        <v>4589</v>
      </c>
      <c r="F656" s="85" t="inlineStr">
        <is>
          <t>員林大道店</t>
        </is>
      </c>
      <c r="G656" s="85" t="inlineStr">
        <is>
          <t>彰化縣</t>
        </is>
      </c>
      <c r="H656" s="85" t="inlineStr">
        <is>
          <t>員林市</t>
        </is>
      </c>
      <c r="I656" s="84" t="n">
        <v>2</v>
      </c>
      <c r="J656" s="80" t="n">
        <v>44721</v>
      </c>
      <c r="K656" s="86" t="n"/>
    </row>
    <row r="657" ht="15.6" customHeight="1" s="140">
      <c r="D657" s="60" t="n">
        <v>655</v>
      </c>
      <c r="E657" s="84" t="n">
        <v>4459</v>
      </c>
      <c r="F657" s="85" t="inlineStr">
        <is>
          <t>永康飛翔店</t>
        </is>
      </c>
      <c r="G657" s="85" t="inlineStr">
        <is>
          <t>台南市</t>
        </is>
      </c>
      <c r="H657" s="85" t="inlineStr">
        <is>
          <t>永康區</t>
        </is>
      </c>
      <c r="I657" s="84" t="n">
        <v>2</v>
      </c>
      <c r="J657" s="80" t="n">
        <v>44721</v>
      </c>
      <c r="K657" s="86" t="n"/>
    </row>
    <row r="658" ht="15.6" customHeight="1" s="140">
      <c r="D658" s="60" t="n">
        <v>656</v>
      </c>
      <c r="E658" s="84" t="n">
        <v>4458</v>
      </c>
      <c r="F658" s="85" t="inlineStr">
        <is>
          <t>永康真愛店</t>
        </is>
      </c>
      <c r="G658" s="85" t="inlineStr">
        <is>
          <t>台南市</t>
        </is>
      </c>
      <c r="H658" s="85" t="inlineStr">
        <is>
          <t>永康區</t>
        </is>
      </c>
      <c r="I658" s="84" t="n">
        <v>2</v>
      </c>
      <c r="J658" s="80" t="n">
        <v>44721</v>
      </c>
      <c r="K658" s="86" t="n"/>
    </row>
    <row r="659" ht="15.6" customHeight="1" s="140">
      <c r="D659" s="60" t="n">
        <v>657</v>
      </c>
      <c r="E659" s="84" t="n">
        <v>2756</v>
      </c>
      <c r="F659" s="85" t="inlineStr">
        <is>
          <t>北縣三峽店</t>
        </is>
      </c>
      <c r="G659" s="85" t="inlineStr">
        <is>
          <t>新北市</t>
        </is>
      </c>
      <c r="H659" s="85" t="inlineStr">
        <is>
          <t>三峽區</t>
        </is>
      </c>
      <c r="I659" s="84" t="n">
        <v>2</v>
      </c>
      <c r="J659" s="80" t="n">
        <v>44722</v>
      </c>
      <c r="K659" s="86" t="n"/>
    </row>
    <row r="660" ht="15.6" customHeight="1" s="140">
      <c r="D660" s="60" t="n">
        <v>658</v>
      </c>
      <c r="E660" s="84" t="n">
        <v>3419</v>
      </c>
      <c r="F660" s="85" t="inlineStr">
        <is>
          <t>北縣三勇店</t>
        </is>
      </c>
      <c r="G660" s="85" t="inlineStr">
        <is>
          <t>新北市</t>
        </is>
      </c>
      <c r="H660" s="85" t="inlineStr">
        <is>
          <t>三峽區</t>
        </is>
      </c>
      <c r="I660" s="84" t="n">
        <v>2</v>
      </c>
      <c r="J660" s="80" t="n">
        <v>44722</v>
      </c>
      <c r="K660" s="86" t="n"/>
    </row>
    <row r="661" ht="15.6" customHeight="1" s="140">
      <c r="D661" s="60" t="n">
        <v>659</v>
      </c>
      <c r="E661" s="84" t="n">
        <v>4203</v>
      </c>
      <c r="F661" s="85" t="inlineStr">
        <is>
          <t>三峽正圓店</t>
        </is>
      </c>
      <c r="G661" s="85" t="inlineStr">
        <is>
          <t>新北市</t>
        </is>
      </c>
      <c r="H661" s="85" t="inlineStr">
        <is>
          <t>三峽區</t>
        </is>
      </c>
      <c r="I661" s="84" t="n">
        <v>2</v>
      </c>
      <c r="J661" s="80" t="n">
        <v>44722</v>
      </c>
      <c r="K661" s="86" t="n"/>
    </row>
    <row r="662" ht="15.6" customHeight="1" s="140">
      <c r="D662" s="60" t="n">
        <v>660</v>
      </c>
      <c r="E662" s="84" t="n">
        <v>2222</v>
      </c>
      <c r="F662" s="85" t="inlineStr">
        <is>
          <t>北縣重福店</t>
        </is>
      </c>
      <c r="G662" s="85" t="inlineStr">
        <is>
          <t>新北市</t>
        </is>
      </c>
      <c r="H662" s="85" t="inlineStr">
        <is>
          <t>三重區</t>
        </is>
      </c>
      <c r="I662" s="84" t="n">
        <v>2</v>
      </c>
      <c r="J662" s="80" t="n">
        <v>44722</v>
      </c>
      <c r="K662" s="86" t="n"/>
    </row>
    <row r="663" ht="15.6" customHeight="1" s="140">
      <c r="D663" s="60" t="n">
        <v>661</v>
      </c>
      <c r="E663" s="84" t="inlineStr">
        <is>
          <t>D335</t>
        </is>
      </c>
      <c r="F663" s="85" t="inlineStr">
        <is>
          <t>北縣力福店</t>
        </is>
      </c>
      <c r="G663" s="85" t="inlineStr">
        <is>
          <t>新北市</t>
        </is>
      </c>
      <c r="H663" s="85" t="inlineStr">
        <is>
          <t>三重區</t>
        </is>
      </c>
      <c r="I663" s="84" t="n">
        <v>2</v>
      </c>
      <c r="J663" s="80" t="n">
        <v>44722</v>
      </c>
      <c r="K663" s="86" t="n"/>
    </row>
    <row r="664" ht="15.6" customHeight="1" s="140">
      <c r="D664" s="60" t="n">
        <v>662</v>
      </c>
      <c r="E664" s="84" t="n">
        <v>3957</v>
      </c>
      <c r="F664" s="85" t="inlineStr">
        <is>
          <t>三重福仁店</t>
        </is>
      </c>
      <c r="G664" s="85" t="inlineStr">
        <is>
          <t>新北市</t>
        </is>
      </c>
      <c r="H664" s="85" t="inlineStr">
        <is>
          <t>三重區</t>
        </is>
      </c>
      <c r="I664" s="84" t="n">
        <v>2</v>
      </c>
      <c r="J664" s="80" t="n">
        <v>44722</v>
      </c>
      <c r="K664" s="86" t="n"/>
    </row>
    <row r="665" ht="15.6" customHeight="1" s="140">
      <c r="D665" s="60" t="n">
        <v>663</v>
      </c>
      <c r="E665" s="84" t="n">
        <v>4789</v>
      </c>
      <c r="F665" s="85" t="inlineStr">
        <is>
          <t>八德陂塘店</t>
        </is>
      </c>
      <c r="G665" s="85" t="inlineStr">
        <is>
          <t>桃園市</t>
        </is>
      </c>
      <c r="H665" s="85" t="inlineStr">
        <is>
          <t>八德區</t>
        </is>
      </c>
      <c r="I665" s="84" t="n">
        <v>2</v>
      </c>
      <c r="J665" s="80" t="n">
        <v>44722</v>
      </c>
      <c r="K665" s="86" t="n"/>
    </row>
    <row r="666" ht="15.6" customHeight="1" s="140">
      <c r="D666" s="60" t="n">
        <v>664</v>
      </c>
      <c r="E666" s="84" t="n">
        <v>3025</v>
      </c>
      <c r="F666" s="85" t="inlineStr">
        <is>
          <t>八德桃棒店</t>
        </is>
      </c>
      <c r="G666" s="85" t="inlineStr">
        <is>
          <t>桃園市</t>
        </is>
      </c>
      <c r="H666" s="85" t="inlineStr">
        <is>
          <t>八德區</t>
        </is>
      </c>
      <c r="I666" s="84" t="n">
        <v>2</v>
      </c>
      <c r="J666" s="80" t="n">
        <v>44722</v>
      </c>
      <c r="K666" s="86" t="n"/>
    </row>
    <row r="667" ht="15.6" customHeight="1" s="140">
      <c r="D667" s="60" t="n">
        <v>665</v>
      </c>
      <c r="E667" s="84" t="n">
        <v>3413</v>
      </c>
      <c r="F667" s="85" t="inlineStr">
        <is>
          <t>中縣神岡店</t>
        </is>
      </c>
      <c r="G667" s="85" t="inlineStr">
        <is>
          <t>台中市</t>
        </is>
      </c>
      <c r="H667" s="85" t="inlineStr">
        <is>
          <t>神岡區</t>
        </is>
      </c>
      <c r="I667" s="84" t="n">
        <v>2</v>
      </c>
      <c r="J667" s="80" t="n">
        <v>44722</v>
      </c>
      <c r="K667" s="86" t="n"/>
    </row>
    <row r="668" ht="15.6" customHeight="1" s="140">
      <c r="D668" s="60" t="n">
        <v>666</v>
      </c>
      <c r="E668" s="84" t="n">
        <v>2655</v>
      </c>
      <c r="F668" s="85" t="inlineStr">
        <is>
          <t>中縣中神店</t>
        </is>
      </c>
      <c r="G668" s="85" t="inlineStr">
        <is>
          <t>台中市</t>
        </is>
      </c>
      <c r="H668" s="85" t="inlineStr">
        <is>
          <t>神岡區</t>
        </is>
      </c>
      <c r="I668" s="84" t="n">
        <v>2</v>
      </c>
      <c r="J668" s="80" t="n">
        <v>44722</v>
      </c>
      <c r="K668" s="86" t="n"/>
    </row>
    <row r="669" ht="15.6" customHeight="1" s="140">
      <c r="D669" s="60" t="n">
        <v>667</v>
      </c>
      <c r="E669" s="84" t="inlineStr">
        <is>
          <t>D609</t>
        </is>
      </c>
      <c r="F669" s="85" t="inlineStr">
        <is>
          <t>北縣大興店</t>
        </is>
      </c>
      <c r="G669" s="85" t="inlineStr">
        <is>
          <t>新北市</t>
        </is>
      </c>
      <c r="H669" s="85" t="inlineStr">
        <is>
          <t>板橋區</t>
        </is>
      </c>
      <c r="I669" s="84" t="n">
        <v>2</v>
      </c>
      <c r="J669" s="80" t="n">
        <v>44722</v>
      </c>
      <c r="K669" s="86" t="n"/>
    </row>
    <row r="670" ht="15.6" customHeight="1" s="140">
      <c r="D670" s="60" t="n">
        <v>668</v>
      </c>
      <c r="E670" s="84" t="n">
        <v>2729</v>
      </c>
      <c r="F670" s="85" t="inlineStr">
        <is>
          <t>北市信吉店</t>
        </is>
      </c>
      <c r="G670" s="85" t="inlineStr">
        <is>
          <t>台北市</t>
        </is>
      </c>
      <c r="H670" s="85" t="inlineStr">
        <is>
          <t>信義區</t>
        </is>
      </c>
      <c r="I670" s="84" t="n">
        <v>2</v>
      </c>
      <c r="J670" s="80" t="n">
        <v>44725</v>
      </c>
      <c r="K670" s="86" t="n"/>
    </row>
    <row r="671" ht="15.6" customHeight="1" s="140">
      <c r="D671" s="60" t="n">
        <v>669</v>
      </c>
      <c r="E671" s="84" t="n">
        <v>2982</v>
      </c>
      <c r="F671" s="85" t="inlineStr">
        <is>
          <t>北市信北店</t>
        </is>
      </c>
      <c r="G671" s="85" t="inlineStr">
        <is>
          <t>台北市</t>
        </is>
      </c>
      <c r="H671" s="85" t="inlineStr">
        <is>
          <t>信義區</t>
        </is>
      </c>
      <c r="I671" s="84" t="n">
        <v>2</v>
      </c>
      <c r="J671" s="80" t="n">
        <v>44725</v>
      </c>
      <c r="K671" s="86" t="n"/>
    </row>
    <row r="672" ht="15.6" customHeight="1" s="140">
      <c r="D672" s="60" t="n">
        <v>670</v>
      </c>
      <c r="E672" s="84" t="n">
        <v>4101</v>
      </c>
      <c r="F672" s="85" t="inlineStr">
        <is>
          <t>三重美華店</t>
        </is>
      </c>
      <c r="G672" s="85" t="inlineStr">
        <is>
          <t>新北市</t>
        </is>
      </c>
      <c r="H672" s="85" t="inlineStr">
        <is>
          <t>三重區</t>
        </is>
      </c>
      <c r="I672" s="84" t="n">
        <v>2</v>
      </c>
      <c r="J672" s="80" t="n">
        <v>44725</v>
      </c>
      <c r="K672" s="86" t="n"/>
    </row>
    <row r="673" ht="15.6" customHeight="1" s="140">
      <c r="D673" s="60" t="n">
        <v>671</v>
      </c>
      <c r="E673" s="84" t="n">
        <v>4196</v>
      </c>
      <c r="F673" s="85" t="inlineStr">
        <is>
          <t>三重慈化店</t>
        </is>
      </c>
      <c r="G673" s="85" t="inlineStr">
        <is>
          <t>新北市</t>
        </is>
      </c>
      <c r="H673" s="85" t="inlineStr">
        <is>
          <t>三重區</t>
        </is>
      </c>
      <c r="I673" s="84" t="n">
        <v>2</v>
      </c>
      <c r="J673" s="80" t="n">
        <v>44725</v>
      </c>
      <c r="K673" s="86" t="n"/>
    </row>
    <row r="674" ht="15.6" customHeight="1" s="140">
      <c r="D674" s="60" t="n">
        <v>672</v>
      </c>
      <c r="E674" s="84" t="n">
        <v>4191</v>
      </c>
      <c r="F674" s="85" t="inlineStr">
        <is>
          <t>三重溪美店</t>
        </is>
      </c>
      <c r="G674" s="85" t="inlineStr">
        <is>
          <t>新北市</t>
        </is>
      </c>
      <c r="H674" s="85" t="inlineStr">
        <is>
          <t>三重區</t>
        </is>
      </c>
      <c r="I674" s="84" t="n">
        <v>2</v>
      </c>
      <c r="J674" s="80" t="n">
        <v>44725</v>
      </c>
      <c r="K674" s="86" t="n"/>
    </row>
    <row r="675" ht="15.6" customHeight="1" s="140">
      <c r="D675" s="60" t="n">
        <v>673</v>
      </c>
      <c r="E675" s="84" t="n">
        <v>4546</v>
      </c>
      <c r="F675" s="85" t="inlineStr">
        <is>
          <t>竹南可愛店</t>
        </is>
      </c>
      <c r="G675" s="85" t="inlineStr">
        <is>
          <t>苗栗縣</t>
        </is>
      </c>
      <c r="H675" s="85" t="inlineStr">
        <is>
          <t>竹南鎮</t>
        </is>
      </c>
      <c r="I675" s="84" t="n">
        <v>2</v>
      </c>
      <c r="J675" s="80" t="n">
        <v>44725</v>
      </c>
      <c r="K675" s="86" t="n"/>
    </row>
    <row r="676" ht="15.6" customHeight="1" s="140">
      <c r="D676" s="60" t="n">
        <v>674</v>
      </c>
      <c r="E676" s="84" t="n">
        <v>2922</v>
      </c>
      <c r="F676" s="85" t="inlineStr">
        <is>
          <t>苗縣苗旺店</t>
        </is>
      </c>
      <c r="G676" s="85" t="inlineStr">
        <is>
          <t>苗栗縣</t>
        </is>
      </c>
      <c r="H676" s="85" t="inlineStr">
        <is>
          <t>竹南鎮</t>
        </is>
      </c>
      <c r="I676" s="84" t="n">
        <v>2</v>
      </c>
      <c r="J676" s="80" t="n">
        <v>44725</v>
      </c>
      <c r="K676" s="86" t="n"/>
    </row>
    <row r="677" ht="15.6" customHeight="1" s="140">
      <c r="D677" s="60" t="n">
        <v>675</v>
      </c>
      <c r="E677" s="84" t="n">
        <v>2277</v>
      </c>
      <c r="F677" s="85" t="inlineStr">
        <is>
          <t>彰縣彰誠店</t>
        </is>
      </c>
      <c r="G677" s="85" t="inlineStr">
        <is>
          <t>彰化縣</t>
        </is>
      </c>
      <c r="H677" s="85" t="inlineStr">
        <is>
          <t>員林市</t>
        </is>
      </c>
      <c r="I677" s="84" t="n">
        <v>2</v>
      </c>
      <c r="J677" s="80" t="n">
        <v>44725</v>
      </c>
      <c r="K677" s="86" t="n"/>
    </row>
    <row r="678" ht="15.6" customHeight="1" s="140">
      <c r="D678" s="60" t="n">
        <v>676</v>
      </c>
      <c r="E678" s="84" t="n">
        <v>2029</v>
      </c>
      <c r="F678" s="85" t="inlineStr">
        <is>
          <t>彰縣員林店</t>
        </is>
      </c>
      <c r="G678" s="85" t="inlineStr">
        <is>
          <t>彰化縣</t>
        </is>
      </c>
      <c r="H678" s="85" t="inlineStr">
        <is>
          <t>員林市</t>
        </is>
      </c>
      <c r="I678" s="84" t="n">
        <v>2</v>
      </c>
      <c r="J678" s="80" t="n">
        <v>44725</v>
      </c>
      <c r="K678" s="86" t="n"/>
    </row>
    <row r="679" ht="15.6" customHeight="1" s="140">
      <c r="D679" s="60" t="n">
        <v>677</v>
      </c>
      <c r="E679" s="84" t="n">
        <v>4436</v>
      </c>
      <c r="F679" s="85" t="inlineStr">
        <is>
          <t>永康巧遇店</t>
        </is>
      </c>
      <c r="G679" s="85" t="inlineStr">
        <is>
          <t>台南市</t>
        </is>
      </c>
      <c r="H679" s="85" t="inlineStr">
        <is>
          <t>永康區</t>
        </is>
      </c>
      <c r="I679" s="84" t="n">
        <v>2</v>
      </c>
      <c r="J679" s="80" t="n">
        <v>44725</v>
      </c>
      <c r="K679" s="86" t="n"/>
    </row>
    <row r="680" ht="15.6" customHeight="1" s="140">
      <c r="D680" s="60" t="n">
        <v>678</v>
      </c>
      <c r="E680" s="84" t="n">
        <v>2063</v>
      </c>
      <c r="F680" s="85" t="inlineStr">
        <is>
          <t>永康洲尾店</t>
        </is>
      </c>
      <c r="G680" s="85" t="inlineStr">
        <is>
          <t>台南市</t>
        </is>
      </c>
      <c r="H680" s="85" t="inlineStr">
        <is>
          <t>永康區</t>
        </is>
      </c>
      <c r="I680" s="84" t="n">
        <v>2</v>
      </c>
      <c r="J680" s="80" t="n">
        <v>44725</v>
      </c>
      <c r="K680" s="86" t="n"/>
    </row>
    <row r="681" ht="15.6" customHeight="1" s="140">
      <c r="D681" s="60" t="n">
        <v>679</v>
      </c>
      <c r="E681" s="84" t="n">
        <v>4138</v>
      </c>
      <c r="F681" s="85" t="inlineStr">
        <is>
          <t>竹北水妍店</t>
        </is>
      </c>
      <c r="G681" s="85" t="inlineStr">
        <is>
          <t>新竹縣</t>
        </is>
      </c>
      <c r="H681" s="85" t="inlineStr">
        <is>
          <t>竹北市</t>
        </is>
      </c>
      <c r="I681" s="84" t="n">
        <v>2</v>
      </c>
      <c r="J681" s="80" t="n">
        <v>44726</v>
      </c>
      <c r="K681" s="86" t="n"/>
    </row>
    <row r="682" ht="15.6" customHeight="1" s="140">
      <c r="D682" s="60" t="n">
        <v>680</v>
      </c>
      <c r="E682" s="84" t="n">
        <v>3301</v>
      </c>
      <c r="F682" s="85" t="inlineStr">
        <is>
          <t>北市信誠店</t>
        </is>
      </c>
      <c r="G682" s="85" t="inlineStr">
        <is>
          <t>台北市</t>
        </is>
      </c>
      <c r="H682" s="85" t="inlineStr">
        <is>
          <t>信義區</t>
        </is>
      </c>
      <c r="I682" s="84" t="n">
        <v>2</v>
      </c>
      <c r="J682" s="80" t="n">
        <v>44726</v>
      </c>
      <c r="K682" s="86" t="n"/>
    </row>
    <row r="683" ht="15.6" customHeight="1" s="140">
      <c r="D683" s="60" t="n">
        <v>681</v>
      </c>
      <c r="E683" s="84" t="n">
        <v>2782</v>
      </c>
      <c r="F683" s="85" t="inlineStr">
        <is>
          <t>北市信彩店</t>
        </is>
      </c>
      <c r="G683" s="85" t="inlineStr">
        <is>
          <t>台北市</t>
        </is>
      </c>
      <c r="H683" s="85" t="inlineStr">
        <is>
          <t>信義區</t>
        </is>
      </c>
      <c r="I683" s="84" t="n">
        <v>2</v>
      </c>
      <c r="J683" s="80" t="n">
        <v>44726</v>
      </c>
      <c r="K683" s="87" t="n"/>
    </row>
    <row r="684" ht="15.6" customHeight="1" s="140">
      <c r="D684" s="60" t="n">
        <v>682</v>
      </c>
      <c r="E684" s="84" t="n">
        <v>4850</v>
      </c>
      <c r="F684" s="85" t="inlineStr">
        <is>
          <t>信義虎林店</t>
        </is>
      </c>
      <c r="G684" s="85" t="inlineStr">
        <is>
          <t>台北市</t>
        </is>
      </c>
      <c r="H684" s="85" t="inlineStr">
        <is>
          <t>信義區</t>
        </is>
      </c>
      <c r="I684" s="84" t="n">
        <v>2</v>
      </c>
      <c r="J684" s="80" t="n">
        <v>44726</v>
      </c>
      <c r="K684" s="87" t="n"/>
    </row>
    <row r="685" ht="15.6" customHeight="1" s="140">
      <c r="D685" s="60" t="n">
        <v>683</v>
      </c>
      <c r="E685" s="84" t="n">
        <v>4210</v>
      </c>
      <c r="F685" s="85" t="inlineStr">
        <is>
          <t>三重福華店</t>
        </is>
      </c>
      <c r="G685" s="85" t="inlineStr">
        <is>
          <t>新北市</t>
        </is>
      </c>
      <c r="H685" s="85" t="inlineStr">
        <is>
          <t>三重區</t>
        </is>
      </c>
      <c r="I685" s="84" t="n">
        <v>2</v>
      </c>
      <c r="J685" s="80" t="n">
        <v>44726</v>
      </c>
      <c r="K685" s="88" t="n"/>
    </row>
    <row r="686" ht="15.6" customHeight="1" s="140">
      <c r="D686" s="60" t="n">
        <v>684</v>
      </c>
      <c r="E686" s="84" t="inlineStr">
        <is>
          <t>D194</t>
        </is>
      </c>
      <c r="F686" s="85" t="inlineStr">
        <is>
          <t>北縣五華三店</t>
        </is>
      </c>
      <c r="G686" s="85" t="inlineStr">
        <is>
          <t>新北市</t>
        </is>
      </c>
      <c r="H686" s="85" t="inlineStr">
        <is>
          <t>三重區</t>
        </is>
      </c>
      <c r="I686" s="84" t="n">
        <v>2</v>
      </c>
      <c r="J686" s="80" t="n">
        <v>44726</v>
      </c>
      <c r="K686" s="88" t="n"/>
    </row>
    <row r="687" ht="15.6" customHeight="1" s="140">
      <c r="D687" s="60" t="n">
        <v>685</v>
      </c>
      <c r="E687" s="84" t="n">
        <v>2950</v>
      </c>
      <c r="F687" s="85" t="inlineStr">
        <is>
          <t>苗縣苗發店</t>
        </is>
      </c>
      <c r="G687" s="85" t="inlineStr">
        <is>
          <t>苗栗縣</t>
        </is>
      </c>
      <c r="H687" s="85" t="inlineStr">
        <is>
          <t>後龍鎮</t>
        </is>
      </c>
      <c r="I687" s="84" t="n">
        <v>2</v>
      </c>
      <c r="J687" s="80" t="n">
        <v>44726</v>
      </c>
      <c r="K687" s="86" t="n"/>
    </row>
    <row r="688" ht="15.6" customHeight="1" s="140">
      <c r="D688" s="60" t="n">
        <v>686</v>
      </c>
      <c r="E688" s="84" t="n">
        <v>2717</v>
      </c>
      <c r="F688" s="85" t="inlineStr">
        <is>
          <t>苗縣苗港店</t>
        </is>
      </c>
      <c r="G688" s="85" t="inlineStr">
        <is>
          <t>苗栗縣</t>
        </is>
      </c>
      <c r="H688" s="85" t="inlineStr">
        <is>
          <t>後龍鎮</t>
        </is>
      </c>
      <c r="I688" s="84" t="n">
        <v>2</v>
      </c>
      <c r="J688" s="80" t="n">
        <v>44726</v>
      </c>
      <c r="K688" s="86" t="n"/>
    </row>
    <row r="689" ht="15.6" customHeight="1" s="140">
      <c r="D689" s="60" t="n">
        <v>687</v>
      </c>
      <c r="E689" s="84" t="n">
        <v>4478</v>
      </c>
      <c r="F689" s="85" t="inlineStr">
        <is>
          <t>田中大社店</t>
        </is>
      </c>
      <c r="G689" s="85" t="inlineStr">
        <is>
          <t>彰化縣</t>
        </is>
      </c>
      <c r="H689" s="85" t="inlineStr">
        <is>
          <t>田中鎮</t>
        </is>
      </c>
      <c r="I689" s="84" t="n">
        <v>2</v>
      </c>
      <c r="J689" s="80" t="n">
        <v>44726</v>
      </c>
      <c r="K689" s="87" t="n"/>
    </row>
    <row r="690" ht="15.6" customHeight="1" s="140">
      <c r="D690" s="60" t="n">
        <v>688</v>
      </c>
      <c r="E690" s="84" t="n">
        <v>4366</v>
      </c>
      <c r="F690" s="85" t="inlineStr">
        <is>
          <t>花壇虎山店</t>
        </is>
      </c>
      <c r="G690" s="85" t="inlineStr">
        <is>
          <t>彰化縣</t>
        </is>
      </c>
      <c r="H690" s="85" t="inlineStr">
        <is>
          <t>花壇鄉</t>
        </is>
      </c>
      <c r="I690" s="84" t="n">
        <v>2</v>
      </c>
      <c r="J690" s="80" t="n">
        <v>44726</v>
      </c>
      <c r="K690" s="87" t="n"/>
    </row>
    <row r="691" ht="15.6" customHeight="1" s="140">
      <c r="D691" s="60" t="n">
        <v>689</v>
      </c>
      <c r="E691" s="84" t="n">
        <v>4379</v>
      </c>
      <c r="F691" s="85" t="inlineStr">
        <is>
          <t>永康東橋店</t>
        </is>
      </c>
      <c r="G691" s="85" t="inlineStr">
        <is>
          <t>台南市</t>
        </is>
      </c>
      <c r="H691" s="85" t="inlineStr">
        <is>
          <t>永康區</t>
        </is>
      </c>
      <c r="I691" s="84" t="n">
        <v>2</v>
      </c>
      <c r="J691" s="80" t="n">
        <v>44726</v>
      </c>
      <c r="K691" s="86" t="n"/>
    </row>
    <row r="692" ht="15.6" customHeight="1" s="140">
      <c r="D692" s="60" t="n">
        <v>690</v>
      </c>
      <c r="E692" s="84" t="n">
        <v>4176</v>
      </c>
      <c r="F692" s="85" t="inlineStr">
        <is>
          <t>永康榮醫店</t>
        </is>
      </c>
      <c r="G692" s="85" t="inlineStr">
        <is>
          <t>台南市</t>
        </is>
      </c>
      <c r="H692" s="85" t="inlineStr">
        <is>
          <t>永康區</t>
        </is>
      </c>
      <c r="I692" s="84" t="n">
        <v>2</v>
      </c>
      <c r="J692" s="80" t="n">
        <v>44726</v>
      </c>
      <c r="K692" s="80" t="n"/>
    </row>
    <row r="693" ht="15.6" customHeight="1" s="140">
      <c r="D693" s="60" t="n">
        <v>691</v>
      </c>
      <c r="E693" s="84" t="n">
        <v>3532</v>
      </c>
      <c r="F693" s="85" t="inlineStr">
        <is>
          <t>永康上永店</t>
        </is>
      </c>
      <c r="G693" s="85" t="inlineStr">
        <is>
          <t>台南市</t>
        </is>
      </c>
      <c r="H693" s="85" t="inlineStr">
        <is>
          <t>永康區</t>
        </is>
      </c>
      <c r="I693" s="84" t="n">
        <v>2</v>
      </c>
      <c r="J693" s="80" t="n">
        <v>44726</v>
      </c>
      <c r="K693" s="86" t="n"/>
    </row>
    <row r="694" ht="15.6" customHeight="1" s="140">
      <c r="D694" s="60" t="n">
        <v>692</v>
      </c>
      <c r="E694" s="84" t="inlineStr">
        <is>
          <t>B011</t>
        </is>
      </c>
      <c r="F694" s="85" t="inlineStr">
        <is>
          <t>北市南港二店</t>
        </is>
      </c>
      <c r="G694" s="85" t="inlineStr">
        <is>
          <t>台北市</t>
        </is>
      </c>
      <c r="H694" s="85" t="inlineStr">
        <is>
          <t>南港區</t>
        </is>
      </c>
      <c r="I694" s="84" t="n">
        <v>2</v>
      </c>
      <c r="J694" s="80" t="n">
        <v>44727</v>
      </c>
      <c r="K694" s="86" t="n"/>
    </row>
    <row r="695" ht="15.6" customHeight="1" s="140">
      <c r="D695" s="60" t="n">
        <v>693</v>
      </c>
      <c r="E695" s="84" t="inlineStr">
        <is>
          <t>B042</t>
        </is>
      </c>
      <c r="F695" s="85" t="inlineStr">
        <is>
          <t>北市南港三店</t>
        </is>
      </c>
      <c r="G695" s="85" t="inlineStr">
        <is>
          <t>台北市</t>
        </is>
      </c>
      <c r="H695" s="85" t="inlineStr">
        <is>
          <t>南港區</t>
        </is>
      </c>
      <c r="I695" s="84" t="n">
        <v>2</v>
      </c>
      <c r="J695" s="80" t="n">
        <v>44727</v>
      </c>
      <c r="K695" s="87" t="n"/>
    </row>
    <row r="696" ht="15.6" customHeight="1" s="140">
      <c r="D696" s="60" t="n">
        <v>694</v>
      </c>
      <c r="E696" s="84" t="inlineStr">
        <is>
          <t>B344</t>
        </is>
      </c>
      <c r="F696" s="85" t="inlineStr">
        <is>
          <t>北市昆陽店</t>
        </is>
      </c>
      <c r="G696" s="85" t="inlineStr">
        <is>
          <t>台北市</t>
        </is>
      </c>
      <c r="H696" s="85" t="inlineStr">
        <is>
          <t>南港區</t>
        </is>
      </c>
      <c r="I696" s="84" t="n">
        <v>2</v>
      </c>
      <c r="J696" s="80" t="n">
        <v>44727</v>
      </c>
      <c r="K696" s="86" t="n"/>
    </row>
    <row r="697" ht="15.6" customHeight="1" s="140">
      <c r="D697" s="60" t="n">
        <v>695</v>
      </c>
      <c r="E697" s="84" t="inlineStr">
        <is>
          <t>B378</t>
        </is>
      </c>
      <c r="F697" s="85" t="inlineStr">
        <is>
          <t>北市港成店</t>
        </is>
      </c>
      <c r="G697" s="85" t="inlineStr">
        <is>
          <t>台北市</t>
        </is>
      </c>
      <c r="H697" s="85" t="inlineStr">
        <is>
          <t>南港區</t>
        </is>
      </c>
      <c r="I697" s="84" t="n">
        <v>2</v>
      </c>
      <c r="J697" s="80" t="n">
        <v>44727</v>
      </c>
      <c r="K697" s="80" t="n"/>
    </row>
    <row r="698" ht="15.6" customHeight="1" s="140">
      <c r="D698" s="60" t="n">
        <v>696</v>
      </c>
      <c r="E698" s="84" t="n">
        <v>3772</v>
      </c>
      <c r="F698" s="85" t="inlineStr">
        <is>
          <t>北縣富美店</t>
        </is>
      </c>
      <c r="G698" s="85" t="inlineStr">
        <is>
          <t>新北市</t>
        </is>
      </c>
      <c r="H698" s="85" t="inlineStr">
        <is>
          <t>三重區</t>
        </is>
      </c>
      <c r="I698" s="84" t="n">
        <v>2</v>
      </c>
      <c r="J698" s="80" t="n">
        <v>44727</v>
      </c>
      <c r="K698" s="86" t="n"/>
    </row>
    <row r="699" ht="15.6" customHeight="1" s="140">
      <c r="D699" s="60" t="n">
        <v>697</v>
      </c>
      <c r="E699" s="84" t="inlineStr">
        <is>
          <t>D022</t>
        </is>
      </c>
      <c r="F699" s="85" t="inlineStr">
        <is>
          <t>北縣溪尾店</t>
        </is>
      </c>
      <c r="G699" s="85" t="inlineStr">
        <is>
          <t>新北市</t>
        </is>
      </c>
      <c r="H699" s="85" t="inlineStr">
        <is>
          <t>三重區</t>
        </is>
      </c>
      <c r="I699" s="84" t="n">
        <v>2</v>
      </c>
      <c r="J699" s="80" t="n">
        <v>44727</v>
      </c>
      <c r="K699" s="86" t="n"/>
    </row>
    <row r="700" ht="15.6" customHeight="1" s="140">
      <c r="D700" s="60" t="n">
        <v>698</v>
      </c>
      <c r="E700" s="84" t="inlineStr">
        <is>
          <t>D057</t>
        </is>
      </c>
      <c r="F700" s="85" t="inlineStr">
        <is>
          <t>北縣溪尾二店</t>
        </is>
      </c>
      <c r="G700" s="85" t="inlineStr">
        <is>
          <t>新北市</t>
        </is>
      </c>
      <c r="H700" s="85" t="inlineStr">
        <is>
          <t>三重區</t>
        </is>
      </c>
      <c r="I700" s="84" t="n">
        <v>2</v>
      </c>
      <c r="J700" s="80" t="n">
        <v>44727</v>
      </c>
      <c r="K700" s="86" t="n"/>
    </row>
    <row r="701" ht="15.6" customHeight="1" s="140">
      <c r="D701" s="60" t="n">
        <v>699</v>
      </c>
      <c r="E701" s="84" t="n">
        <v>4098</v>
      </c>
      <c r="F701" s="85" t="inlineStr">
        <is>
          <t>三重美慈店</t>
        </is>
      </c>
      <c r="G701" s="85" t="inlineStr">
        <is>
          <t>新北市</t>
        </is>
      </c>
      <c r="H701" s="85" t="inlineStr">
        <is>
          <t>三重區</t>
        </is>
      </c>
      <c r="I701" s="84" t="n">
        <v>2</v>
      </c>
      <c r="J701" s="80" t="n">
        <v>44727</v>
      </c>
      <c r="K701" s="86" t="n"/>
    </row>
    <row r="702" ht="15.6" customHeight="1" s="140">
      <c r="D702" s="60" t="n">
        <v>700</v>
      </c>
      <c r="E702" s="84" t="n">
        <v>2075</v>
      </c>
      <c r="F702" s="85" t="inlineStr">
        <is>
          <t>苗縣後龍店</t>
        </is>
      </c>
      <c r="G702" s="85" t="inlineStr">
        <is>
          <t>苗栗縣</t>
        </is>
      </c>
      <c r="H702" s="85" t="inlineStr">
        <is>
          <t>後龍鎮</t>
        </is>
      </c>
      <c r="I702" s="84" t="n">
        <v>2</v>
      </c>
      <c r="J702" s="80" t="n">
        <v>44727</v>
      </c>
      <c r="K702" s="86" t="n"/>
    </row>
    <row r="703" ht="15.6" customHeight="1" s="140">
      <c r="D703" s="60" t="n">
        <v>701</v>
      </c>
      <c r="E703" s="84" t="n">
        <v>2369</v>
      </c>
      <c r="F703" s="85" t="inlineStr">
        <is>
          <t>苗縣苗華店</t>
        </is>
      </c>
      <c r="G703" s="85" t="inlineStr">
        <is>
          <t>苗栗縣</t>
        </is>
      </c>
      <c r="H703" s="85" t="inlineStr">
        <is>
          <t>後龍鎮</t>
        </is>
      </c>
      <c r="I703" s="84" t="n">
        <v>2</v>
      </c>
      <c r="J703" s="80" t="n">
        <v>44727</v>
      </c>
      <c r="K703" s="86" t="n"/>
    </row>
    <row r="704" ht="15.6" customHeight="1" s="140">
      <c r="D704" s="60" t="n">
        <v>702</v>
      </c>
      <c r="E704" s="84" t="inlineStr">
        <is>
          <t>K828</t>
        </is>
      </c>
      <c r="F704" s="85" t="inlineStr">
        <is>
          <t>彰化國聖店</t>
        </is>
      </c>
      <c r="G704" s="85" t="inlineStr">
        <is>
          <t>彰化縣</t>
        </is>
      </c>
      <c r="H704" s="85" t="inlineStr">
        <is>
          <t>彰化市</t>
        </is>
      </c>
      <c r="I704" s="84" t="n">
        <v>2</v>
      </c>
      <c r="J704" s="80" t="n">
        <v>44727</v>
      </c>
      <c r="K704" s="86" t="n"/>
    </row>
    <row r="705" ht="15.6" customHeight="1" s="140">
      <c r="D705" s="60" t="n">
        <v>703</v>
      </c>
      <c r="E705" s="84" t="inlineStr">
        <is>
          <t>K862</t>
        </is>
      </c>
      <c r="F705" s="85" t="inlineStr">
        <is>
          <t>彰化金馬店</t>
        </is>
      </c>
      <c r="G705" s="85" t="inlineStr">
        <is>
          <t>彰化縣</t>
        </is>
      </c>
      <c r="H705" s="85" t="inlineStr">
        <is>
          <t>彰化市</t>
        </is>
      </c>
      <c r="I705" s="84" t="n">
        <v>2</v>
      </c>
      <c r="J705" s="80" t="n">
        <v>44727</v>
      </c>
      <c r="K705" s="86" t="n"/>
    </row>
    <row r="706" ht="15.6" customHeight="1" s="140">
      <c r="D706" s="60" t="n">
        <v>704</v>
      </c>
      <c r="E706" s="84" t="n">
        <v>2036</v>
      </c>
      <c r="F706" s="85" t="inlineStr">
        <is>
          <t>彰市三民店</t>
        </is>
      </c>
      <c r="G706" s="85" t="inlineStr">
        <is>
          <t>彰化縣</t>
        </is>
      </c>
      <c r="H706" s="85" t="inlineStr">
        <is>
          <t>彰化市</t>
        </is>
      </c>
      <c r="I706" s="84" t="n">
        <v>2</v>
      </c>
      <c r="J706" s="80" t="n">
        <v>44727</v>
      </c>
      <c r="K706" s="86" t="n"/>
    </row>
    <row r="707" ht="15.6" customHeight="1" s="140">
      <c r="D707" s="60" t="n">
        <v>705</v>
      </c>
      <c r="E707" s="84" t="n">
        <v>3101</v>
      </c>
      <c r="F707" s="85" t="inlineStr">
        <is>
          <t>永康南俊店</t>
        </is>
      </c>
      <c r="G707" s="85" t="inlineStr">
        <is>
          <t>台南市</t>
        </is>
      </c>
      <c r="H707" s="85" t="inlineStr">
        <is>
          <t>永康區</t>
        </is>
      </c>
      <c r="I707" s="84" t="n">
        <v>2</v>
      </c>
      <c r="J707" s="80" t="n">
        <v>44727</v>
      </c>
      <c r="K707" s="86" t="n"/>
    </row>
    <row r="708" ht="15.6" customHeight="1" s="140">
      <c r="D708" s="60" t="n">
        <v>706</v>
      </c>
      <c r="E708" s="84" t="n">
        <v>4636</v>
      </c>
      <c r="F708" s="85" t="inlineStr">
        <is>
          <t>新化崙頂店</t>
        </is>
      </c>
      <c r="G708" s="85" t="inlineStr">
        <is>
          <t>台南市</t>
        </is>
      </c>
      <c r="H708" s="85" t="inlineStr">
        <is>
          <t>新化區</t>
        </is>
      </c>
      <c r="I708" s="84" t="n">
        <v>2</v>
      </c>
      <c r="J708" s="80" t="n">
        <v>44727</v>
      </c>
      <c r="K708" s="86" t="n"/>
    </row>
    <row r="709" ht="15.6" customHeight="1" s="140">
      <c r="D709" s="60" t="n">
        <v>707</v>
      </c>
      <c r="E709" s="84" t="n">
        <v>2569</v>
      </c>
      <c r="F709" s="85" t="inlineStr">
        <is>
          <t>北市港北店</t>
        </is>
      </c>
      <c r="G709" s="85" t="inlineStr">
        <is>
          <t>台北市</t>
        </is>
      </c>
      <c r="H709" s="85" t="inlineStr">
        <is>
          <t>南港區</t>
        </is>
      </c>
      <c r="I709" s="84" t="n">
        <v>2</v>
      </c>
      <c r="J709" s="80" t="n">
        <v>44728</v>
      </c>
      <c r="K709" s="86" t="n"/>
    </row>
    <row r="710" ht="15.6" customHeight="1" s="140">
      <c r="D710" s="60" t="n">
        <v>708</v>
      </c>
      <c r="E710" s="84" t="n">
        <v>2597</v>
      </c>
      <c r="F710" s="85" t="inlineStr">
        <is>
          <t>北市港漢店</t>
        </is>
      </c>
      <c r="G710" s="85" t="inlineStr">
        <is>
          <t>台北市</t>
        </is>
      </c>
      <c r="H710" s="85" t="inlineStr">
        <is>
          <t>南港區</t>
        </is>
      </c>
      <c r="I710" s="84" t="n">
        <v>2</v>
      </c>
      <c r="J710" s="80" t="n">
        <v>44728</v>
      </c>
      <c r="K710" s="86" t="n"/>
    </row>
    <row r="711" ht="15.6" customHeight="1" s="140">
      <c r="D711" s="60" t="n">
        <v>709</v>
      </c>
      <c r="E711" s="84" t="n">
        <v>3629</v>
      </c>
      <c r="F711" s="85" t="inlineStr">
        <is>
          <t>北市港南店</t>
        </is>
      </c>
      <c r="G711" s="85" t="inlineStr">
        <is>
          <t>台北市</t>
        </is>
      </c>
      <c r="H711" s="85" t="inlineStr">
        <is>
          <t>南港區</t>
        </is>
      </c>
      <c r="I711" s="84" t="n">
        <v>2</v>
      </c>
      <c r="J711" s="80" t="n">
        <v>44728</v>
      </c>
      <c r="K711" s="86" t="n"/>
    </row>
    <row r="712" ht="15.6" customHeight="1" s="140">
      <c r="D712" s="60" t="n">
        <v>710</v>
      </c>
      <c r="E712" s="84" t="n">
        <v>3748</v>
      </c>
      <c r="F712" s="85" t="inlineStr">
        <is>
          <t>北市港宏店</t>
        </is>
      </c>
      <c r="G712" s="85" t="inlineStr">
        <is>
          <t>台北市</t>
        </is>
      </c>
      <c r="H712" s="85" t="inlineStr">
        <is>
          <t>南港區</t>
        </is>
      </c>
      <c r="I712" s="84" t="n">
        <v>2</v>
      </c>
      <c r="J712" s="80" t="n">
        <v>44728</v>
      </c>
      <c r="K712" s="86" t="n"/>
    </row>
    <row r="713" ht="15.6" customHeight="1" s="140">
      <c r="D713" s="60" t="n">
        <v>711</v>
      </c>
      <c r="E713" s="84" t="n">
        <v>3796</v>
      </c>
      <c r="F713" s="85" t="inlineStr">
        <is>
          <t>北縣進安店</t>
        </is>
      </c>
      <c r="G713" s="85" t="inlineStr">
        <is>
          <t>新北市</t>
        </is>
      </c>
      <c r="H713" s="85" t="inlineStr">
        <is>
          <t>三重區</t>
        </is>
      </c>
      <c r="I713" s="84" t="n">
        <v>2</v>
      </c>
      <c r="J713" s="80" t="n">
        <v>44728</v>
      </c>
      <c r="K713" s="86" t="n"/>
    </row>
    <row r="714" ht="15.6" customHeight="1" s="140">
      <c r="D714" s="60" t="n">
        <v>712</v>
      </c>
      <c r="E714" s="84" t="n">
        <v>2042</v>
      </c>
      <c r="F714" s="85" t="inlineStr">
        <is>
          <t>北縣中央北店</t>
        </is>
      </c>
      <c r="G714" s="85" t="inlineStr">
        <is>
          <t>新北市</t>
        </is>
      </c>
      <c r="H714" s="85" t="inlineStr">
        <is>
          <t>三重區</t>
        </is>
      </c>
      <c r="I714" s="84" t="n">
        <v>2</v>
      </c>
      <c r="J714" s="80" t="n">
        <v>44728</v>
      </c>
      <c r="K714" s="86" t="n"/>
    </row>
    <row r="715" ht="15.6" customHeight="1" s="140">
      <c r="D715" s="60" t="n">
        <v>713</v>
      </c>
      <c r="E715" s="84" t="n">
        <v>4312</v>
      </c>
      <c r="F715" s="85" t="inlineStr">
        <is>
          <t>三重文化店</t>
        </is>
      </c>
      <c r="G715" s="85" t="inlineStr">
        <is>
          <t>新北市</t>
        </is>
      </c>
      <c r="H715" s="85" t="inlineStr">
        <is>
          <t>三重區</t>
        </is>
      </c>
      <c r="I715" s="84" t="n">
        <v>2</v>
      </c>
      <c r="J715" s="80" t="n">
        <v>44728</v>
      </c>
      <c r="K715" s="86" t="n"/>
    </row>
    <row r="716" ht="15.6" customHeight="1" s="140">
      <c r="D716" s="60" t="n">
        <v>714</v>
      </c>
      <c r="E716" s="84" t="n">
        <v>3837</v>
      </c>
      <c r="F716" s="85" t="inlineStr">
        <is>
          <t>苗栗艾文店</t>
        </is>
      </c>
      <c r="G716" s="85" t="inlineStr">
        <is>
          <t>苗栗縣</t>
        </is>
      </c>
      <c r="H716" s="85" t="inlineStr">
        <is>
          <t>苗栗市</t>
        </is>
      </c>
      <c r="I716" s="84" t="n">
        <v>2</v>
      </c>
      <c r="J716" s="80" t="n">
        <v>44728</v>
      </c>
      <c r="K716" s="86" t="n"/>
    </row>
    <row r="717" ht="15.6" customHeight="1" s="140">
      <c r="D717" s="60" t="n">
        <v>715</v>
      </c>
      <c r="E717" s="84" t="n">
        <v>2269</v>
      </c>
      <c r="F717" s="85" t="inlineStr">
        <is>
          <t>苗栗苗鑫店</t>
        </is>
      </c>
      <c r="G717" s="85" t="inlineStr">
        <is>
          <t>苗栗縣</t>
        </is>
      </c>
      <c r="H717" s="85" t="inlineStr">
        <is>
          <t>苗栗市</t>
        </is>
      </c>
      <c r="I717" s="84" t="n">
        <v>2</v>
      </c>
      <c r="J717" s="80" t="n">
        <v>44728</v>
      </c>
      <c r="K717" s="86" t="n"/>
    </row>
    <row r="718" ht="15.6" customHeight="1" s="140">
      <c r="D718" s="60" t="n">
        <v>716</v>
      </c>
      <c r="E718" s="84" t="n">
        <v>2822</v>
      </c>
      <c r="F718" s="85" t="inlineStr">
        <is>
          <t>彰化彰鴻店</t>
        </is>
      </c>
      <c r="G718" s="85" t="inlineStr">
        <is>
          <t>彰化縣</t>
        </is>
      </c>
      <c r="H718" s="85" t="inlineStr">
        <is>
          <t>彰化市</t>
        </is>
      </c>
      <c r="I718" s="84" t="n">
        <v>2</v>
      </c>
      <c r="J718" s="80" t="n">
        <v>44728</v>
      </c>
      <c r="K718" s="86" t="n"/>
    </row>
    <row r="719" ht="15.6" customHeight="1" s="140">
      <c r="D719" s="60" t="n">
        <v>717</v>
      </c>
      <c r="E719" s="84" t="n">
        <v>3709</v>
      </c>
      <c r="F719" s="85" t="inlineStr">
        <is>
          <t>彰化彰慶店</t>
        </is>
      </c>
      <c r="G719" s="85" t="inlineStr">
        <is>
          <t>彰化縣</t>
        </is>
      </c>
      <c r="H719" s="85" t="inlineStr">
        <is>
          <t>彰化市</t>
        </is>
      </c>
      <c r="I719" s="84" t="n">
        <v>2</v>
      </c>
      <c r="J719" s="80" t="n">
        <v>44728</v>
      </c>
      <c r="K719" s="86" t="n"/>
    </row>
    <row r="720" ht="15.6" customHeight="1" s="140">
      <c r="D720" s="60" t="n">
        <v>718</v>
      </c>
      <c r="E720" s="84" t="n">
        <v>4062</v>
      </c>
      <c r="F720" s="85" t="inlineStr">
        <is>
          <t>路竹社東店</t>
        </is>
      </c>
      <c r="G720" s="85" t="inlineStr">
        <is>
          <t>高雄市</t>
        </is>
      </c>
      <c r="H720" s="85" t="inlineStr">
        <is>
          <t>路竹區</t>
        </is>
      </c>
      <c r="I720" s="84" t="n">
        <v>2</v>
      </c>
      <c r="J720" s="80" t="n">
        <v>44728</v>
      </c>
      <c r="K720" s="86" t="n"/>
    </row>
    <row r="721" ht="15.6" customHeight="1" s="140">
      <c r="D721" s="60" t="n">
        <v>719</v>
      </c>
      <c r="E721" s="84" t="n">
        <v>4676</v>
      </c>
      <c r="F721" s="85" t="inlineStr">
        <is>
          <t>桃園蕙宇店</t>
        </is>
      </c>
      <c r="G721" s="85" t="inlineStr">
        <is>
          <t>桃園市</t>
        </is>
      </c>
      <c r="H721" s="85" t="inlineStr">
        <is>
          <t>桃園區</t>
        </is>
      </c>
      <c r="I721" s="84" t="n">
        <v>2</v>
      </c>
      <c r="J721" s="80" t="n">
        <v>44729</v>
      </c>
      <c r="K721" s="86" t="n"/>
    </row>
    <row r="722" ht="15.6" customHeight="1" s="140">
      <c r="D722" s="60" t="n">
        <v>720</v>
      </c>
      <c r="E722" s="84" t="n">
        <v>3995</v>
      </c>
      <c r="F722" s="85" t="inlineStr">
        <is>
          <t>北市港運店</t>
        </is>
      </c>
      <c r="G722" s="85" t="inlineStr">
        <is>
          <t>台北市</t>
        </is>
      </c>
      <c r="H722" s="85" t="inlineStr">
        <is>
          <t>南港區</t>
        </is>
      </c>
      <c r="I722" s="84" t="n">
        <v>2</v>
      </c>
      <c r="J722" s="80" t="n">
        <v>44729</v>
      </c>
      <c r="K722" s="86" t="n"/>
    </row>
    <row r="723" ht="15.6" customHeight="1" s="140">
      <c r="D723" s="60" t="n">
        <v>721</v>
      </c>
      <c r="E723" s="84" t="n">
        <v>4092</v>
      </c>
      <c r="F723" s="85" t="inlineStr">
        <is>
          <t>北市港玉店</t>
        </is>
      </c>
      <c r="G723" s="85" t="inlineStr">
        <is>
          <t>台北市</t>
        </is>
      </c>
      <c r="H723" s="85" t="inlineStr">
        <is>
          <t>南港區</t>
        </is>
      </c>
      <c r="I723" s="84" t="n">
        <v>2</v>
      </c>
      <c r="J723" s="80" t="n">
        <v>44729</v>
      </c>
      <c r="K723" s="86" t="n"/>
    </row>
    <row r="724" ht="15.6" customHeight="1" s="140">
      <c r="D724" s="60" t="n">
        <v>722</v>
      </c>
      <c r="E724" s="84" t="n">
        <v>4265</v>
      </c>
      <c r="F724" s="85" t="inlineStr">
        <is>
          <t>北市經貿店</t>
        </is>
      </c>
      <c r="G724" s="85" t="inlineStr">
        <is>
          <t>台北市</t>
        </is>
      </c>
      <c r="H724" s="85" t="inlineStr">
        <is>
          <t>南港區</t>
        </is>
      </c>
      <c r="I724" s="84" t="n">
        <v>2</v>
      </c>
      <c r="J724" s="80" t="n">
        <v>44729</v>
      </c>
      <c r="K724" s="86" t="n"/>
    </row>
    <row r="725" ht="15.6" customHeight="1" s="140">
      <c r="D725" s="60" t="n">
        <v>723</v>
      </c>
      <c r="E725" s="84" t="n">
        <v>4328</v>
      </c>
      <c r="F725" s="85" t="inlineStr">
        <is>
          <t>蘆洲民華店</t>
        </is>
      </c>
      <c r="G725" s="85" t="inlineStr">
        <is>
          <t>新北市</t>
        </is>
      </c>
      <c r="H725" s="85" t="inlineStr">
        <is>
          <t>蘆洲區</t>
        </is>
      </c>
      <c r="I725" s="84" t="n">
        <v>2</v>
      </c>
      <c r="J725" s="80" t="n">
        <v>44729</v>
      </c>
      <c r="K725" s="86" t="n"/>
    </row>
    <row r="726" ht="15.6" customHeight="1" s="140">
      <c r="D726" s="60" t="n">
        <v>724</v>
      </c>
      <c r="E726" s="84" t="n">
        <v>4755</v>
      </c>
      <c r="F726" s="85" t="inlineStr">
        <is>
          <t>蘆洲保新店</t>
        </is>
      </c>
      <c r="G726" s="85" t="inlineStr">
        <is>
          <t>新北市</t>
        </is>
      </c>
      <c r="H726" s="85" t="inlineStr">
        <is>
          <t>蘆洲區</t>
        </is>
      </c>
      <c r="I726" s="84" t="n">
        <v>2</v>
      </c>
      <c r="J726" s="80" t="n">
        <v>44729</v>
      </c>
      <c r="K726" s="86" t="n"/>
    </row>
    <row r="727" ht="15.6" customHeight="1" s="140">
      <c r="D727" s="60" t="n">
        <v>725</v>
      </c>
      <c r="E727" s="84" t="inlineStr">
        <is>
          <t>D193</t>
        </is>
      </c>
      <c r="F727" s="85" t="inlineStr">
        <is>
          <t>北縣鷺江店</t>
        </is>
      </c>
      <c r="G727" s="85" t="inlineStr">
        <is>
          <t>新北市</t>
        </is>
      </c>
      <c r="H727" s="85" t="inlineStr">
        <is>
          <t>蘆洲區</t>
        </is>
      </c>
      <c r="I727" s="84" t="n">
        <v>2</v>
      </c>
      <c r="J727" s="80" t="n">
        <v>44729</v>
      </c>
      <c r="K727" s="86" t="n"/>
    </row>
    <row r="728" ht="15.6" customHeight="1" s="140">
      <c r="D728" s="60" t="n">
        <v>726</v>
      </c>
      <c r="E728" s="84" t="n">
        <v>4408</v>
      </c>
      <c r="F728" s="85" t="inlineStr">
        <is>
          <t>苗栗茂勝店</t>
        </is>
      </c>
      <c r="G728" s="85" t="inlineStr">
        <is>
          <t>苗栗縣</t>
        </is>
      </c>
      <c r="H728" s="85" t="inlineStr">
        <is>
          <t>苗栗市</t>
        </is>
      </c>
      <c r="I728" s="84" t="n">
        <v>2</v>
      </c>
      <c r="J728" s="80" t="n">
        <v>44729</v>
      </c>
      <c r="K728" s="86" t="n"/>
    </row>
    <row r="729" ht="15.6" customHeight="1" s="140">
      <c r="D729" s="60" t="n">
        <v>727</v>
      </c>
      <c r="E729" s="84" t="n">
        <v>4132</v>
      </c>
      <c r="F729" s="85" t="inlineStr">
        <is>
          <t>苗栗新苗店</t>
        </is>
      </c>
      <c r="G729" s="85" t="inlineStr">
        <is>
          <t>苗栗縣</t>
        </is>
      </c>
      <c r="H729" s="85" t="inlineStr">
        <is>
          <t>苗栗市</t>
        </is>
      </c>
      <c r="I729" s="84" t="n">
        <v>2</v>
      </c>
      <c r="J729" s="80" t="n">
        <v>44729</v>
      </c>
      <c r="K729" s="86" t="n"/>
    </row>
    <row r="730" ht="15.6" customHeight="1" s="140">
      <c r="D730" s="60" t="n">
        <v>728</v>
      </c>
      <c r="E730" s="84" t="n">
        <v>4383</v>
      </c>
      <c r="F730" s="85" t="inlineStr">
        <is>
          <t>北市園區店</t>
        </is>
      </c>
      <c r="G730" s="85" t="inlineStr">
        <is>
          <t>台北市</t>
        </is>
      </c>
      <c r="H730" s="85" t="inlineStr">
        <is>
          <t>南港區</t>
        </is>
      </c>
      <c r="I730" s="84" t="n">
        <v>2</v>
      </c>
      <c r="J730" s="80" t="n">
        <v>44732</v>
      </c>
      <c r="K730" s="86" t="n"/>
    </row>
    <row r="731" ht="15.6" customHeight="1" s="140">
      <c r="D731" s="60" t="n">
        <v>729</v>
      </c>
      <c r="E731" s="84" t="n">
        <v>4914</v>
      </c>
      <c r="F731" s="85" t="inlineStr">
        <is>
          <t>南港合心店</t>
        </is>
      </c>
      <c r="G731" s="85" t="inlineStr">
        <is>
          <t>台北市</t>
        </is>
      </c>
      <c r="H731" s="85" t="inlineStr">
        <is>
          <t>南港區</t>
        </is>
      </c>
      <c r="I731" s="84" t="n">
        <v>2</v>
      </c>
      <c r="J731" s="80" t="n">
        <v>44732</v>
      </c>
      <c r="K731" s="86" t="n"/>
    </row>
    <row r="732" ht="15.6" customHeight="1" s="140">
      <c r="D732" s="60" t="n">
        <v>730</v>
      </c>
      <c r="E732" s="84" t="inlineStr">
        <is>
          <t>B156</t>
        </is>
      </c>
      <c r="F732" s="85" t="inlineStr">
        <is>
          <t>北市敦化店</t>
        </is>
      </c>
      <c r="G732" s="85" t="inlineStr">
        <is>
          <t>台北市</t>
        </is>
      </c>
      <c r="H732" s="85" t="inlineStr">
        <is>
          <t>松山區</t>
        </is>
      </c>
      <c r="I732" s="84" t="n">
        <v>2</v>
      </c>
      <c r="J732" s="80" t="n">
        <v>44732</v>
      </c>
      <c r="K732" s="86" t="n"/>
    </row>
    <row r="733" ht="15.6" customHeight="1" s="140">
      <c r="D733" s="60" t="n">
        <v>731</v>
      </c>
      <c r="E733" s="84" t="n">
        <v>2890</v>
      </c>
      <c r="F733" s="85" t="inlineStr">
        <is>
          <t>北縣蘆江店</t>
        </is>
      </c>
      <c r="G733" s="85" t="inlineStr">
        <is>
          <t>新北市</t>
        </is>
      </c>
      <c r="H733" s="85" t="inlineStr">
        <is>
          <t>蘆洲區</t>
        </is>
      </c>
      <c r="I733" s="84" t="n">
        <v>2</v>
      </c>
      <c r="J733" s="80" t="n">
        <v>44732</v>
      </c>
      <c r="K733" s="86" t="n"/>
    </row>
    <row r="734" ht="15.6" customHeight="1" s="140">
      <c r="D734" s="60" t="n">
        <v>732</v>
      </c>
      <c r="E734" s="84" t="n">
        <v>3452</v>
      </c>
      <c r="F734" s="85" t="inlineStr">
        <is>
          <t>北縣蘆信店</t>
        </is>
      </c>
      <c r="G734" s="85" t="inlineStr">
        <is>
          <t>新北市</t>
        </is>
      </c>
      <c r="H734" s="85" t="inlineStr">
        <is>
          <t>蘆洲區</t>
        </is>
      </c>
      <c r="I734" s="84" t="n">
        <v>2</v>
      </c>
      <c r="J734" s="80" t="n">
        <v>44732</v>
      </c>
      <c r="K734" s="86" t="n"/>
    </row>
    <row r="735" ht="15.6" customHeight="1" s="140">
      <c r="D735" s="60" t="n">
        <v>733</v>
      </c>
      <c r="E735" s="84" t="n">
        <v>4218</v>
      </c>
      <c r="F735" s="85" t="inlineStr">
        <is>
          <t>蘆洲得勝店</t>
        </is>
      </c>
      <c r="G735" s="85" t="inlineStr">
        <is>
          <t>新北市</t>
        </is>
      </c>
      <c r="H735" s="85" t="inlineStr">
        <is>
          <t>蘆洲區</t>
        </is>
      </c>
      <c r="I735" s="84" t="n">
        <v>2</v>
      </c>
      <c r="J735" s="80" t="n">
        <v>44732</v>
      </c>
      <c r="K735" s="86" t="n"/>
    </row>
    <row r="736" ht="15.6" customHeight="1" s="140">
      <c r="D736" s="60" t="n">
        <v>734</v>
      </c>
      <c r="E736" s="84" t="n">
        <v>4564</v>
      </c>
      <c r="F736" s="85" t="inlineStr">
        <is>
          <t>苗栗為民店</t>
        </is>
      </c>
      <c r="G736" s="85" t="inlineStr">
        <is>
          <t>苗栗縣</t>
        </is>
      </c>
      <c r="H736" s="85" t="inlineStr">
        <is>
          <t>苗栗市</t>
        </is>
      </c>
      <c r="I736" s="84" t="n">
        <v>2</v>
      </c>
      <c r="J736" s="80" t="n">
        <v>44732</v>
      </c>
      <c r="K736" s="86" t="n"/>
    </row>
    <row r="737" ht="15.6" customHeight="1" s="140">
      <c r="D737" s="60" t="n">
        <v>735</v>
      </c>
      <c r="E737" s="84" t="n">
        <v>3539</v>
      </c>
      <c r="F737" s="85" t="inlineStr">
        <is>
          <t>苗栗苗福店</t>
        </is>
      </c>
      <c r="G737" s="85" t="inlineStr">
        <is>
          <t>苗栗縣</t>
        </is>
      </c>
      <c r="H737" s="85" t="inlineStr">
        <is>
          <t>苗栗市</t>
        </is>
      </c>
      <c r="I737" s="84" t="n">
        <v>2</v>
      </c>
      <c r="J737" s="80" t="n">
        <v>44732</v>
      </c>
      <c r="K737" s="86" t="n"/>
    </row>
    <row r="738" ht="15.6" customHeight="1" s="140">
      <c r="D738" s="60" t="n">
        <v>736</v>
      </c>
      <c r="E738" s="84" t="n">
        <v>3986</v>
      </c>
      <c r="F738" s="85" t="inlineStr">
        <is>
          <t>和美星河店</t>
        </is>
      </c>
      <c r="G738" s="85" t="inlineStr">
        <is>
          <t>彰化縣</t>
        </is>
      </c>
      <c r="H738" s="85" t="inlineStr">
        <is>
          <t>和美鎮</t>
        </is>
      </c>
      <c r="I738" s="84" t="n">
        <v>2</v>
      </c>
      <c r="J738" s="80" t="n">
        <v>44732</v>
      </c>
      <c r="K738" s="86" t="n"/>
    </row>
    <row r="739" ht="15.6" customHeight="1" s="140">
      <c r="D739" s="60" t="n">
        <v>737</v>
      </c>
      <c r="E739" s="84" t="n">
        <v>4692</v>
      </c>
      <c r="F739" s="85" t="inlineStr">
        <is>
          <t>和美郭靖店</t>
        </is>
      </c>
      <c r="G739" s="85" t="inlineStr">
        <is>
          <t>彰化縣</t>
        </is>
      </c>
      <c r="H739" s="85" t="inlineStr">
        <is>
          <t>和美鎮</t>
        </is>
      </c>
      <c r="I739" s="84" t="n">
        <v>2</v>
      </c>
      <c r="J739" s="80" t="n">
        <v>44732</v>
      </c>
      <c r="K739" s="86" t="n"/>
    </row>
    <row r="740" ht="15.6" customHeight="1" s="140">
      <c r="D740" s="60" t="n">
        <v>738</v>
      </c>
      <c r="E740" s="84" t="n">
        <v>4336</v>
      </c>
      <c r="F740" s="85" t="inlineStr">
        <is>
          <t>和美黃蓉店</t>
        </is>
      </c>
      <c r="G740" s="85" t="inlineStr">
        <is>
          <t>彰化縣</t>
        </is>
      </c>
      <c r="H740" s="85" t="inlineStr">
        <is>
          <t>和美鎮</t>
        </is>
      </c>
      <c r="I740" s="84" t="n">
        <v>2</v>
      </c>
      <c r="J740" s="80" t="n">
        <v>44732</v>
      </c>
      <c r="K740" s="86" t="n"/>
    </row>
    <row r="741" ht="15.6" customHeight="1" s="140">
      <c r="D741" s="60" t="n">
        <v>739</v>
      </c>
      <c r="E741" s="84" t="n">
        <v>3205</v>
      </c>
      <c r="F741" s="85" t="inlineStr">
        <is>
          <t>南縣南歐店</t>
        </is>
      </c>
      <c r="G741" s="85" t="inlineStr">
        <is>
          <t>台南市</t>
        </is>
      </c>
      <c r="H741" s="85" t="inlineStr">
        <is>
          <t>將軍區</t>
        </is>
      </c>
      <c r="I741" s="84" t="n">
        <v>2</v>
      </c>
      <c r="J741" s="80" t="n">
        <v>44732</v>
      </c>
      <c r="K741" s="86" t="n"/>
    </row>
    <row r="742" ht="15.6" customHeight="1" s="140">
      <c r="D742" s="60" t="n">
        <v>740</v>
      </c>
      <c r="E742" s="84" t="n">
        <v>4050</v>
      </c>
      <c r="F742" s="85" t="inlineStr">
        <is>
          <t>佳里奇佳店</t>
        </is>
      </c>
      <c r="G742" s="85" t="inlineStr">
        <is>
          <t>台南市</t>
        </is>
      </c>
      <c r="H742" s="85" t="inlineStr">
        <is>
          <t>佳里區</t>
        </is>
      </c>
      <c r="I742" s="84" t="n">
        <v>2</v>
      </c>
      <c r="J742" s="80" t="n">
        <v>44732</v>
      </c>
      <c r="K742" s="86" t="n"/>
    </row>
    <row r="743" ht="15.6" customHeight="1" s="140">
      <c r="D743" s="60" t="n">
        <v>741</v>
      </c>
      <c r="E743" s="84" t="n">
        <v>2303</v>
      </c>
      <c r="F743" s="85" t="inlineStr">
        <is>
          <t>北縣重玉店</t>
        </is>
      </c>
      <c r="G743" s="85" t="inlineStr">
        <is>
          <t>新北市</t>
        </is>
      </c>
      <c r="H743" s="85" t="inlineStr">
        <is>
          <t>三重區</t>
        </is>
      </c>
      <c r="I743" s="84" t="n">
        <v>2</v>
      </c>
      <c r="J743" s="80" t="n">
        <v>44733</v>
      </c>
      <c r="K743" s="87" t="n"/>
    </row>
    <row r="744" ht="15.6" customHeight="1" s="140">
      <c r="D744" s="60" t="n">
        <v>742</v>
      </c>
      <c r="E744" s="84" t="inlineStr">
        <is>
          <t>B157</t>
        </is>
      </c>
      <c r="F744" s="85" t="inlineStr">
        <is>
          <t>北市民權二店</t>
        </is>
      </c>
      <c r="G744" s="85" t="inlineStr">
        <is>
          <t>台北市</t>
        </is>
      </c>
      <c r="H744" s="85" t="inlineStr">
        <is>
          <t>松山區</t>
        </is>
      </c>
      <c r="I744" s="84" t="n">
        <v>2</v>
      </c>
      <c r="J744" s="80" t="n">
        <v>44733</v>
      </c>
      <c r="K744" s="87" t="n"/>
    </row>
    <row r="745" ht="15.6" customHeight="1" s="140">
      <c r="D745" s="60" t="n">
        <v>743</v>
      </c>
      <c r="E745" s="84" t="n">
        <v>2169</v>
      </c>
      <c r="F745" s="85" t="inlineStr">
        <is>
          <t>北市饒河店</t>
        </is>
      </c>
      <c r="G745" s="85" t="inlineStr">
        <is>
          <t>台北市</t>
        </is>
      </c>
      <c r="H745" s="85" t="inlineStr">
        <is>
          <t>松山區</t>
        </is>
      </c>
      <c r="I745" s="84" t="n">
        <v>2</v>
      </c>
      <c r="J745" s="80" t="n">
        <v>44733</v>
      </c>
      <c r="K745" s="88" t="n"/>
    </row>
    <row r="746" ht="15.6" customHeight="1" s="140">
      <c r="D746" s="60" t="n">
        <v>744</v>
      </c>
      <c r="E746" s="84" t="n">
        <v>2451</v>
      </c>
      <c r="F746" s="85" t="inlineStr">
        <is>
          <t>北市松華店</t>
        </is>
      </c>
      <c r="G746" s="85" t="inlineStr">
        <is>
          <t>台北市</t>
        </is>
      </c>
      <c r="H746" s="85" t="inlineStr">
        <is>
          <t>松山區</t>
        </is>
      </c>
      <c r="I746" s="84" t="n">
        <v>2</v>
      </c>
      <c r="J746" s="80" t="n">
        <v>44733</v>
      </c>
      <c r="K746" s="88" t="n"/>
    </row>
    <row r="747" ht="15.6" customHeight="1" s="140">
      <c r="D747" s="60" t="n">
        <v>745</v>
      </c>
      <c r="E747" s="84" t="n">
        <v>3892</v>
      </c>
      <c r="F747" s="85" t="inlineStr">
        <is>
          <t>蘆洲光榮店</t>
        </is>
      </c>
      <c r="G747" s="85" t="inlineStr">
        <is>
          <t>新北市</t>
        </is>
      </c>
      <c r="H747" s="85" t="inlineStr">
        <is>
          <t>蘆洲區</t>
        </is>
      </c>
      <c r="I747" s="84" t="n">
        <v>2</v>
      </c>
      <c r="J747" s="80" t="n">
        <v>44733</v>
      </c>
      <c r="K747" s="86" t="n"/>
    </row>
    <row r="748" ht="15.6" customHeight="1" s="140">
      <c r="D748" s="60" t="n">
        <v>746</v>
      </c>
      <c r="E748" s="84" t="n">
        <v>4125</v>
      </c>
      <c r="F748" s="85" t="inlineStr">
        <is>
          <t>蘆洲長樂店</t>
        </is>
      </c>
      <c r="G748" s="85" t="inlineStr">
        <is>
          <t>新北市</t>
        </is>
      </c>
      <c r="H748" s="85" t="inlineStr">
        <is>
          <t>蘆洲區</t>
        </is>
      </c>
      <c r="I748" s="84" t="n">
        <v>2</v>
      </c>
      <c r="J748" s="80" t="n">
        <v>44733</v>
      </c>
      <c r="K748" s="86" t="n"/>
    </row>
    <row r="749" ht="15.6" customHeight="1" s="140">
      <c r="D749" s="60" t="n">
        <v>747</v>
      </c>
      <c r="E749" s="84" t="n">
        <v>3315</v>
      </c>
      <c r="F749" s="85" t="inlineStr">
        <is>
          <t>苗縣頭軒店</t>
        </is>
      </c>
      <c r="G749" s="85" t="inlineStr">
        <is>
          <t>苗栗縣</t>
        </is>
      </c>
      <c r="H749" s="85" t="inlineStr">
        <is>
          <t>頭份市</t>
        </is>
      </c>
      <c r="I749" s="84" t="n">
        <v>2</v>
      </c>
      <c r="J749" s="80" t="n">
        <v>44733</v>
      </c>
      <c r="K749" s="87" t="n"/>
    </row>
    <row r="750" ht="15.6" customHeight="1" s="140">
      <c r="D750" s="60" t="n">
        <v>748</v>
      </c>
      <c r="E750" s="84" t="n">
        <v>4791</v>
      </c>
      <c r="F750" s="85" t="inlineStr">
        <is>
          <t>頭份興隆店</t>
        </is>
      </c>
      <c r="G750" s="85" t="inlineStr">
        <is>
          <t>苗栗縣</t>
        </is>
      </c>
      <c r="H750" s="85" t="inlineStr">
        <is>
          <t>頭份市</t>
        </is>
      </c>
      <c r="I750" s="84" t="n">
        <v>2</v>
      </c>
      <c r="J750" s="80" t="n">
        <v>44733</v>
      </c>
      <c r="K750" s="87" t="n"/>
    </row>
    <row r="751" ht="15.6" customHeight="1" s="140">
      <c r="D751" s="60" t="n">
        <v>749</v>
      </c>
      <c r="E751" s="84" t="n">
        <v>4496</v>
      </c>
      <c r="F751" s="85" t="inlineStr">
        <is>
          <t>北斗七星店</t>
        </is>
      </c>
      <c r="G751" s="85" t="inlineStr">
        <is>
          <t>彰化縣</t>
        </is>
      </c>
      <c r="H751" s="85" t="inlineStr">
        <is>
          <t>北斗鎮</t>
        </is>
      </c>
      <c r="I751" s="84" t="n">
        <v>2</v>
      </c>
      <c r="J751" s="80" t="n">
        <v>44733</v>
      </c>
      <c r="K751" s="86" t="n"/>
    </row>
    <row r="752" ht="15.6" customHeight="1" s="140">
      <c r="D752" s="60" t="n">
        <v>750</v>
      </c>
      <c r="E752" s="84" t="inlineStr">
        <is>
          <t>J858</t>
        </is>
      </c>
      <c r="F752" s="85" t="inlineStr">
        <is>
          <t>彰縣溪州店</t>
        </is>
      </c>
      <c r="G752" s="85" t="inlineStr">
        <is>
          <t>彰化縣</t>
        </is>
      </c>
      <c r="H752" s="85" t="inlineStr">
        <is>
          <t>溪州鄉</t>
        </is>
      </c>
      <c r="I752" s="84" t="n">
        <v>2</v>
      </c>
      <c r="J752" s="80" t="n">
        <v>44733</v>
      </c>
      <c r="K752" s="86" t="n"/>
    </row>
    <row r="753" ht="15.6" customHeight="1" s="140">
      <c r="D753" s="60" t="n">
        <v>751</v>
      </c>
      <c r="E753" s="84" t="n">
        <v>4269</v>
      </c>
      <c r="F753" s="85" t="inlineStr">
        <is>
          <t>麻豆麻口店</t>
        </is>
      </c>
      <c r="G753" s="85" t="inlineStr">
        <is>
          <t>台南市</t>
        </is>
      </c>
      <c r="H753" s="85" t="inlineStr">
        <is>
          <t>麻豆區</t>
        </is>
      </c>
      <c r="I753" s="84" t="n">
        <v>2</v>
      </c>
      <c r="J753" s="80" t="n">
        <v>44733</v>
      </c>
      <c r="K753" s="86" t="n"/>
    </row>
    <row r="754" ht="15.6" customHeight="1" s="140">
      <c r="D754" s="60" t="n">
        <v>752</v>
      </c>
      <c r="E754" s="84" t="n">
        <v>3669</v>
      </c>
      <c r="F754" s="85" t="inlineStr">
        <is>
          <t>南縣麻庄店</t>
        </is>
      </c>
      <c r="G754" s="85" t="inlineStr">
        <is>
          <t>台南市</t>
        </is>
      </c>
      <c r="H754" s="85" t="inlineStr">
        <is>
          <t>麻豆區</t>
        </is>
      </c>
      <c r="I754" s="84" t="n">
        <v>2</v>
      </c>
      <c r="J754" s="80" t="n">
        <v>44733</v>
      </c>
      <c r="K754" s="86" t="n"/>
    </row>
    <row r="755" ht="15.6" customHeight="1" s="140">
      <c r="D755" s="60" t="n">
        <v>753</v>
      </c>
      <c r="E755" s="84" t="n">
        <v>4130</v>
      </c>
      <c r="F755" s="85" t="inlineStr">
        <is>
          <t>官田建業店</t>
        </is>
      </c>
      <c r="G755" s="85" t="inlineStr">
        <is>
          <t>台南市</t>
        </is>
      </c>
      <c r="H755" s="85" t="inlineStr">
        <is>
          <t>官田區</t>
        </is>
      </c>
      <c r="I755" s="84" t="n">
        <v>2</v>
      </c>
      <c r="J755" s="80" t="n">
        <v>44733</v>
      </c>
      <c r="K755" s="87" t="n"/>
    </row>
    <row r="756" ht="15.6" customHeight="1" s="140">
      <c r="D756" s="60" t="n">
        <v>754</v>
      </c>
      <c r="E756" s="84" t="n">
        <v>2506</v>
      </c>
      <c r="F756" s="85" t="inlineStr">
        <is>
          <t>北市松康店</t>
        </is>
      </c>
      <c r="G756" s="85" t="inlineStr">
        <is>
          <t>台北市</t>
        </is>
      </c>
      <c r="H756" s="85" t="inlineStr">
        <is>
          <t>松山區</t>
        </is>
      </c>
      <c r="I756" s="84" t="n">
        <v>2</v>
      </c>
      <c r="J756" s="80" t="n">
        <v>44734</v>
      </c>
      <c r="K756" s="86" t="n"/>
    </row>
    <row r="757" ht="15.6" customHeight="1" s="140">
      <c r="D757" s="60" t="n">
        <v>755</v>
      </c>
      <c r="E757" s="84" t="n">
        <v>2797</v>
      </c>
      <c r="F757" s="85" t="inlineStr">
        <is>
          <t>北市松育店</t>
        </is>
      </c>
      <c r="G757" s="85" t="inlineStr">
        <is>
          <t>台北市</t>
        </is>
      </c>
      <c r="H757" s="85" t="inlineStr">
        <is>
          <t>松山區</t>
        </is>
      </c>
      <c r="I757" s="84" t="n">
        <v>2</v>
      </c>
      <c r="J757" s="80" t="n">
        <v>44734</v>
      </c>
      <c r="K757" s="86" t="n"/>
    </row>
    <row r="758" ht="15.6" customHeight="1" s="140">
      <c r="D758" s="60" t="n">
        <v>756</v>
      </c>
      <c r="E758" s="84" t="n">
        <v>2690</v>
      </c>
      <c r="F758" s="85" t="inlineStr">
        <is>
          <t>北市松遠店</t>
        </is>
      </c>
      <c r="G758" s="85" t="inlineStr">
        <is>
          <t>台北市</t>
        </is>
      </c>
      <c r="H758" s="85" t="inlineStr">
        <is>
          <t>松山區</t>
        </is>
      </c>
      <c r="I758" s="84" t="n">
        <v>2</v>
      </c>
      <c r="J758" s="80" t="n">
        <v>44734</v>
      </c>
      <c r="K758" s="86" t="n"/>
    </row>
    <row r="759" ht="15.6" customHeight="1" s="140">
      <c r="D759" s="60" t="n">
        <v>757</v>
      </c>
      <c r="E759" s="84" t="n">
        <v>3929</v>
      </c>
      <c r="F759" s="85" t="inlineStr">
        <is>
          <t>蘆洲蘆鑫店</t>
        </is>
      </c>
      <c r="G759" s="85" t="inlineStr">
        <is>
          <t>新北市</t>
        </is>
      </c>
      <c r="H759" s="85" t="inlineStr">
        <is>
          <t>蘆洲區</t>
        </is>
      </c>
      <c r="I759" s="84" t="n">
        <v>2</v>
      </c>
      <c r="J759" s="80" t="n">
        <v>44734</v>
      </c>
      <c r="K759" s="86" t="n"/>
    </row>
    <row r="760" ht="15.6" customHeight="1" s="140">
      <c r="D760" s="60" t="n">
        <v>758</v>
      </c>
      <c r="E760" s="84" t="n">
        <v>2958</v>
      </c>
      <c r="F760" s="85" t="inlineStr">
        <is>
          <t>北縣蘆旺店</t>
        </is>
      </c>
      <c r="G760" s="85" t="inlineStr">
        <is>
          <t>新北市</t>
        </is>
      </c>
      <c r="H760" s="85" t="inlineStr">
        <is>
          <t>蘆洲區</t>
        </is>
      </c>
      <c r="I760" s="84" t="n">
        <v>2</v>
      </c>
      <c r="J760" s="80" t="n">
        <v>44734</v>
      </c>
      <c r="K760" s="86" t="n"/>
    </row>
    <row r="761" ht="15.6" customHeight="1" s="140">
      <c r="D761" s="60" t="n">
        <v>759</v>
      </c>
      <c r="E761" s="84" t="inlineStr">
        <is>
          <t>D383</t>
        </is>
      </c>
      <c r="F761" s="85" t="inlineStr">
        <is>
          <t>北縣長安二店</t>
        </is>
      </c>
      <c r="G761" s="85" t="inlineStr">
        <is>
          <t>新北市</t>
        </is>
      </c>
      <c r="H761" s="85" t="inlineStr">
        <is>
          <t>蘆洲區</t>
        </is>
      </c>
      <c r="I761" s="84" t="n">
        <v>2</v>
      </c>
      <c r="J761" s="80" t="n">
        <v>44734</v>
      </c>
      <c r="K761" s="86" t="n"/>
    </row>
    <row r="762" ht="15.6" customHeight="1" s="140">
      <c r="D762" s="60" t="n">
        <v>760</v>
      </c>
      <c r="E762" s="84" t="n">
        <v>4579</v>
      </c>
      <c r="F762" s="85" t="inlineStr">
        <is>
          <t>頭份得意店</t>
        </is>
      </c>
      <c r="G762" s="85" t="inlineStr">
        <is>
          <t>苗栗縣</t>
        </is>
      </c>
      <c r="H762" s="85" t="inlineStr">
        <is>
          <t>頭份市</t>
        </is>
      </c>
      <c r="I762" s="84" t="n">
        <v>2</v>
      </c>
      <c r="J762" s="80" t="n">
        <v>44734</v>
      </c>
      <c r="K762" s="86" t="n"/>
    </row>
    <row r="763" ht="15.6" customHeight="1" s="140">
      <c r="D763" s="60" t="n">
        <v>761</v>
      </c>
      <c r="E763" s="84" t="n">
        <v>2002</v>
      </c>
      <c r="F763" s="85" t="inlineStr">
        <is>
          <t>苗縣頭份二店</t>
        </is>
      </c>
      <c r="G763" s="85" t="inlineStr">
        <is>
          <t>苗栗縣</t>
        </is>
      </c>
      <c r="H763" s="85" t="inlineStr">
        <is>
          <t>頭份市</t>
        </is>
      </c>
      <c r="I763" s="84" t="n">
        <v>2</v>
      </c>
      <c r="J763" s="80" t="n">
        <v>44734</v>
      </c>
      <c r="K763" s="86" t="n"/>
    </row>
    <row r="764" ht="15.6" customHeight="1" s="140">
      <c r="D764" s="60" t="n">
        <v>762</v>
      </c>
      <c r="E764" s="84" t="inlineStr">
        <is>
          <t>G804</t>
        </is>
      </c>
      <c r="F764" s="85" t="inlineStr">
        <is>
          <t>豐原豐民店</t>
        </is>
      </c>
      <c r="G764" s="85" t="inlineStr">
        <is>
          <t>台中市</t>
        </is>
      </c>
      <c r="H764" s="85" t="inlineStr">
        <is>
          <t>豐原區</t>
        </is>
      </c>
      <c r="I764" s="84" t="n">
        <v>2</v>
      </c>
      <c r="J764" s="80" t="n">
        <v>44734</v>
      </c>
      <c r="K764" s="86" t="n"/>
    </row>
    <row r="765" ht="15.6" customHeight="1" s="140">
      <c r="D765" s="60" t="n">
        <v>763</v>
      </c>
      <c r="E765" s="84" t="inlineStr">
        <is>
          <t>G808</t>
        </is>
      </c>
      <c r="F765" s="85" t="inlineStr">
        <is>
          <t>豐原豐商店</t>
        </is>
      </c>
      <c r="G765" s="85" t="inlineStr">
        <is>
          <t>台中市</t>
        </is>
      </c>
      <c r="H765" s="85" t="inlineStr">
        <is>
          <t>豐原區</t>
        </is>
      </c>
      <c r="I765" s="84" t="n">
        <v>2</v>
      </c>
      <c r="J765" s="80" t="n">
        <v>44734</v>
      </c>
      <c r="K765" s="86" t="n"/>
    </row>
    <row r="766" ht="15.6" customHeight="1" s="140">
      <c r="D766" s="60" t="n">
        <v>764</v>
      </c>
      <c r="E766" s="84" t="n">
        <v>4798</v>
      </c>
      <c r="F766" s="85" t="inlineStr">
        <is>
          <t>玉井芒果店</t>
        </is>
      </c>
      <c r="G766" s="85" t="inlineStr">
        <is>
          <t>台南市</t>
        </is>
      </c>
      <c r="H766" s="85" t="inlineStr">
        <is>
          <t>玉井區</t>
        </is>
      </c>
      <c r="I766" s="84" t="n">
        <v>2</v>
      </c>
      <c r="J766" s="80" t="n">
        <v>44734</v>
      </c>
      <c r="K766" s="86" t="n"/>
    </row>
    <row r="767" ht="15.6" customHeight="1" s="140">
      <c r="D767" s="60" t="n">
        <v>765</v>
      </c>
      <c r="E767" s="84" t="n">
        <v>3395</v>
      </c>
      <c r="F767" s="85" t="inlineStr">
        <is>
          <t>北市松清店</t>
        </is>
      </c>
      <c r="G767" s="85" t="inlineStr">
        <is>
          <t>台北市</t>
        </is>
      </c>
      <c r="H767" s="85" t="inlineStr">
        <is>
          <t>松山區</t>
        </is>
      </c>
      <c r="I767" s="84" t="n">
        <v>2</v>
      </c>
      <c r="J767" s="80" t="n">
        <v>44735</v>
      </c>
      <c r="K767" s="86" t="n"/>
    </row>
    <row r="768" ht="15.6" customHeight="1" s="140">
      <c r="D768" s="60" t="n">
        <v>766</v>
      </c>
      <c r="E768" s="84" t="n">
        <v>3536</v>
      </c>
      <c r="F768" s="85" t="inlineStr">
        <is>
          <t>北市松柏店</t>
        </is>
      </c>
      <c r="G768" s="85" t="inlineStr">
        <is>
          <t>台北市</t>
        </is>
      </c>
      <c r="H768" s="85" t="inlineStr">
        <is>
          <t>松山區</t>
        </is>
      </c>
      <c r="I768" s="84" t="n">
        <v>2</v>
      </c>
      <c r="J768" s="80" t="n">
        <v>44735</v>
      </c>
      <c r="K768" s="86" t="n"/>
    </row>
    <row r="769" ht="15.6" customHeight="1" s="140">
      <c r="D769" s="60" t="n">
        <v>767</v>
      </c>
      <c r="E769" s="84" t="n">
        <v>3656</v>
      </c>
      <c r="F769" s="85" t="inlineStr">
        <is>
          <t>北市寶德店</t>
        </is>
      </c>
      <c r="G769" s="85" t="inlineStr">
        <is>
          <t>台北市</t>
        </is>
      </c>
      <c r="H769" s="85" t="inlineStr">
        <is>
          <t>松山區</t>
        </is>
      </c>
      <c r="I769" s="84" t="n">
        <v>2</v>
      </c>
      <c r="J769" s="80" t="n">
        <v>44735</v>
      </c>
      <c r="K769" s="86" t="n"/>
    </row>
    <row r="770" ht="15.6" customHeight="1" s="140">
      <c r="D770" s="60" t="n">
        <v>768</v>
      </c>
      <c r="E770" s="84" t="n">
        <v>4923</v>
      </c>
      <c r="F770" s="85" t="inlineStr">
        <is>
          <t>蘆洲永平店</t>
        </is>
      </c>
      <c r="G770" s="85" t="inlineStr">
        <is>
          <t>新北市</t>
        </is>
      </c>
      <c r="H770" s="85" t="inlineStr">
        <is>
          <t>蘆州區</t>
        </is>
      </c>
      <c r="I770" s="84" t="n">
        <v>2</v>
      </c>
      <c r="J770" s="80" t="n">
        <v>44735</v>
      </c>
      <c r="K770" s="86" t="n"/>
    </row>
    <row r="771" ht="15.6" customHeight="1" s="140">
      <c r="D771" s="60" t="n">
        <v>769</v>
      </c>
      <c r="E771" s="84" t="n">
        <v>2301</v>
      </c>
      <c r="F771" s="85" t="inlineStr">
        <is>
          <t>北縣蘆平店</t>
        </is>
      </c>
      <c r="G771" s="85" t="inlineStr">
        <is>
          <t>新北市</t>
        </is>
      </c>
      <c r="H771" s="85" t="inlineStr">
        <is>
          <t>蘆洲區</t>
        </is>
      </c>
      <c r="I771" s="84" t="n">
        <v>2</v>
      </c>
      <c r="J771" s="80" t="n">
        <v>44735</v>
      </c>
      <c r="K771" s="86" t="n"/>
    </row>
    <row r="772" ht="15.6" customHeight="1" s="140">
      <c r="D772" s="60" t="n">
        <v>770</v>
      </c>
      <c r="E772" s="84" t="n">
        <v>4036</v>
      </c>
      <c r="F772" s="85" t="inlineStr">
        <is>
          <t>蘆洲祐誠店</t>
        </is>
      </c>
      <c r="G772" s="85" t="inlineStr">
        <is>
          <t>新北市</t>
        </is>
      </c>
      <c r="H772" s="85" t="inlineStr">
        <is>
          <t>蘆洲區</t>
        </is>
      </c>
      <c r="I772" s="84" t="n">
        <v>2</v>
      </c>
      <c r="J772" s="80" t="n">
        <v>44735</v>
      </c>
      <c r="K772" s="86" t="n"/>
    </row>
    <row r="773" ht="15.6" customHeight="1" s="140">
      <c r="D773" s="60" t="n">
        <v>771</v>
      </c>
      <c r="E773" s="84" t="n">
        <v>3179</v>
      </c>
      <c r="F773" s="85" t="inlineStr">
        <is>
          <t>苗縣頭正店</t>
        </is>
      </c>
      <c r="G773" s="85" t="inlineStr">
        <is>
          <t>苗栗縣</t>
        </is>
      </c>
      <c r="H773" s="85" t="inlineStr">
        <is>
          <t>頭份市</t>
        </is>
      </c>
      <c r="I773" s="84" t="n">
        <v>2</v>
      </c>
      <c r="J773" s="80" t="n">
        <v>44735</v>
      </c>
      <c r="K773" s="86" t="n"/>
    </row>
    <row r="774" ht="15.6" customHeight="1" s="140">
      <c r="D774" s="60" t="n">
        <v>772</v>
      </c>
      <c r="E774" s="84" t="n">
        <v>4090</v>
      </c>
      <c r="F774" s="85" t="inlineStr">
        <is>
          <t>頭份斗煥店</t>
        </is>
      </c>
      <c r="G774" s="85" t="inlineStr">
        <is>
          <t>苗栗縣</t>
        </is>
      </c>
      <c r="H774" s="85" t="inlineStr">
        <is>
          <t>頭份市</t>
        </is>
      </c>
      <c r="I774" s="84" t="n">
        <v>2</v>
      </c>
      <c r="J774" s="80" t="n">
        <v>44735</v>
      </c>
      <c r="K774" s="86" t="n"/>
    </row>
    <row r="775" ht="15.6" customHeight="1" s="140">
      <c r="D775" s="60" t="n">
        <v>773</v>
      </c>
      <c r="E775" s="84" t="inlineStr">
        <is>
          <t>F992</t>
        </is>
      </c>
      <c r="F775" s="85" t="inlineStr">
        <is>
          <t>苗縣五谷店</t>
        </is>
      </c>
      <c r="G775" s="85" t="inlineStr">
        <is>
          <t>苗栗縣</t>
        </is>
      </c>
      <c r="H775" s="85" t="inlineStr">
        <is>
          <t>公館鄉</t>
        </is>
      </c>
      <c r="I775" s="84" t="n">
        <v>2</v>
      </c>
      <c r="J775" s="80" t="n">
        <v>44735</v>
      </c>
      <c r="K775" s="86" t="n"/>
    </row>
    <row r="776" ht="15.6" customHeight="1" s="140">
      <c r="D776" s="60" t="n">
        <v>774</v>
      </c>
      <c r="E776" s="84" t="n">
        <v>2686</v>
      </c>
      <c r="F776" s="85" t="inlineStr">
        <is>
          <t>苗縣苗銅店</t>
        </is>
      </c>
      <c r="G776" s="85" t="inlineStr">
        <is>
          <t>苗栗縣</t>
        </is>
      </c>
      <c r="H776" s="85" t="inlineStr">
        <is>
          <t>銅鑼鄉</t>
        </is>
      </c>
      <c r="I776" s="84" t="n">
        <v>2</v>
      </c>
      <c r="J776" s="80" t="n">
        <v>44735</v>
      </c>
      <c r="K776" s="86" t="n"/>
    </row>
    <row r="777" ht="15.6" customHeight="1" s="140">
      <c r="D777" s="60" t="n">
        <v>775</v>
      </c>
      <c r="E777" s="84" t="n">
        <v>4638</v>
      </c>
      <c r="F777" s="85" t="inlineStr">
        <is>
          <t>新營交流道店</t>
        </is>
      </c>
      <c r="G777" s="85" t="inlineStr">
        <is>
          <t>台南市</t>
        </is>
      </c>
      <c r="H777" s="85" t="inlineStr">
        <is>
          <t>新營區</t>
        </is>
      </c>
      <c r="I777" s="84" t="n">
        <v>2</v>
      </c>
      <c r="J777" s="80" t="n">
        <v>44735</v>
      </c>
      <c r="K777" s="86" t="n"/>
    </row>
    <row r="778" ht="15.6" customHeight="1" s="140">
      <c r="D778" s="60" t="n">
        <v>776</v>
      </c>
      <c r="E778" s="84" t="n">
        <v>4740</v>
      </c>
      <c r="F778" s="85" t="inlineStr">
        <is>
          <t>松山撫遠店</t>
        </is>
      </c>
      <c r="G778" s="85" t="inlineStr">
        <is>
          <t>台北市</t>
        </is>
      </c>
      <c r="H778" s="85" t="inlineStr">
        <is>
          <t>松山區</t>
        </is>
      </c>
      <c r="I778" s="84" t="n">
        <v>2</v>
      </c>
      <c r="J778" s="80" t="n">
        <v>44736</v>
      </c>
      <c r="K778" s="86" t="n"/>
    </row>
    <row r="779" ht="15.6" customHeight="1" s="140">
      <c r="D779" s="60" t="n">
        <v>777</v>
      </c>
      <c r="E779" s="84" t="n">
        <v>4865</v>
      </c>
      <c r="F779" s="85" t="inlineStr">
        <is>
          <t>松山新聚店</t>
        </is>
      </c>
      <c r="G779" s="85" t="inlineStr">
        <is>
          <t>台北市</t>
        </is>
      </c>
      <c r="H779" s="85" t="inlineStr">
        <is>
          <t>松山區</t>
        </is>
      </c>
      <c r="I779" s="84" t="n">
        <v>2</v>
      </c>
      <c r="J779" s="80" t="n">
        <v>44736</v>
      </c>
      <c r="K779" s="86" t="n"/>
    </row>
    <row r="780" ht="15.6" customHeight="1" s="140">
      <c r="D780" s="60" t="n">
        <v>778</v>
      </c>
      <c r="E780" s="84" t="n">
        <v>4969</v>
      </c>
      <c r="F780" s="85" t="inlineStr">
        <is>
          <t>松山延吉店</t>
        </is>
      </c>
      <c r="G780" s="85" t="inlineStr">
        <is>
          <t>台北市</t>
        </is>
      </c>
      <c r="H780" s="85" t="inlineStr">
        <is>
          <t>松山區</t>
        </is>
      </c>
      <c r="I780" s="84" t="n">
        <v>2</v>
      </c>
      <c r="J780" s="80" t="n">
        <v>44736</v>
      </c>
      <c r="K780" s="86" t="n"/>
    </row>
    <row r="781" ht="15.6" customHeight="1" s="140">
      <c r="D781" s="60" t="n">
        <v>779</v>
      </c>
      <c r="E781" s="84" t="n">
        <v>4528</v>
      </c>
      <c r="F781" s="85" t="inlineStr">
        <is>
          <t>八里鐵塔店</t>
        </is>
      </c>
      <c r="G781" s="85" t="inlineStr">
        <is>
          <t>新北市</t>
        </is>
      </c>
      <c r="H781" s="85" t="inlineStr">
        <is>
          <t>八里區</t>
        </is>
      </c>
      <c r="I781" s="84" t="n">
        <v>2</v>
      </c>
      <c r="J781" s="80" t="n">
        <v>44736</v>
      </c>
      <c r="K781" s="86" t="n"/>
    </row>
    <row r="782" ht="15.6" customHeight="1" s="140">
      <c r="D782" s="60" t="n">
        <v>780</v>
      </c>
      <c r="E782" s="84" t="n">
        <v>4259</v>
      </c>
      <c r="F782" s="85" t="inlineStr">
        <is>
          <t>八里水灣店</t>
        </is>
      </c>
      <c r="G782" s="85" t="inlineStr">
        <is>
          <t>新北市</t>
        </is>
      </c>
      <c r="H782" s="85" t="inlineStr">
        <is>
          <t>八里區</t>
        </is>
      </c>
      <c r="I782" s="84" t="n">
        <v>2</v>
      </c>
      <c r="J782" s="80" t="n">
        <v>44736</v>
      </c>
      <c r="K782" s="86" t="n"/>
    </row>
    <row r="783" ht="15.6" customHeight="1" s="140">
      <c r="D783" s="60" t="n">
        <v>781</v>
      </c>
      <c r="E783" s="84" t="n">
        <v>4764</v>
      </c>
      <c r="F783" s="85" t="inlineStr">
        <is>
          <t>八里大船店</t>
        </is>
      </c>
      <c r="G783" s="85" t="inlineStr">
        <is>
          <t>新北市</t>
        </is>
      </c>
      <c r="H783" s="85" t="inlineStr">
        <is>
          <t>八里區</t>
        </is>
      </c>
      <c r="I783" s="84" t="n">
        <v>2</v>
      </c>
      <c r="J783" s="80" t="n">
        <v>44736</v>
      </c>
      <c r="K783" s="86" t="n"/>
    </row>
    <row r="784" ht="15.6" customHeight="1" s="140">
      <c r="D784" s="60" t="n">
        <v>782</v>
      </c>
      <c r="E784" s="84" t="n">
        <v>2306</v>
      </c>
      <c r="F784" s="85" t="inlineStr">
        <is>
          <t>北縣八里店</t>
        </is>
      </c>
      <c r="G784" s="85" t="inlineStr">
        <is>
          <t>新北市</t>
        </is>
      </c>
      <c r="H784" s="85" t="inlineStr">
        <is>
          <t>八里區</t>
        </is>
      </c>
      <c r="I784" s="84" t="n">
        <v>2</v>
      </c>
      <c r="J784" s="80" t="n">
        <v>44736</v>
      </c>
      <c r="K784" s="86" t="n"/>
    </row>
    <row r="785" ht="15.6" customHeight="1" s="140">
      <c r="D785" s="60" t="n">
        <v>783</v>
      </c>
      <c r="E785" s="84" t="n">
        <v>4043</v>
      </c>
      <c r="F785" s="85" t="inlineStr">
        <is>
          <t>頭份精品店</t>
        </is>
      </c>
      <c r="G785" s="85" t="inlineStr">
        <is>
          <t>苗栗縣</t>
        </is>
      </c>
      <c r="H785" s="85" t="inlineStr">
        <is>
          <t>頭份市</t>
        </is>
      </c>
      <c r="I785" s="84" t="n">
        <v>2</v>
      </c>
      <c r="J785" s="80" t="n">
        <v>44736</v>
      </c>
      <c r="K785" s="86" t="n"/>
    </row>
    <row r="786" ht="15.6" customHeight="1" s="140">
      <c r="D786" s="60" t="n">
        <v>784</v>
      </c>
      <c r="E786" s="84" t="n">
        <v>4380</v>
      </c>
      <c r="F786" s="85" t="inlineStr">
        <is>
          <t>三峽紫微店</t>
        </is>
      </c>
      <c r="G786" s="85" t="inlineStr">
        <is>
          <t>新北市</t>
        </is>
      </c>
      <c r="H786" s="85" t="inlineStr">
        <is>
          <t>三峽區</t>
        </is>
      </c>
      <c r="I786" s="84" t="n">
        <v>2</v>
      </c>
      <c r="J786" s="80" t="n">
        <v>44739</v>
      </c>
      <c r="K786" s="86" t="n"/>
    </row>
    <row r="787" ht="15.6" customHeight="1" s="140">
      <c r="D787" s="60" t="n">
        <v>785</v>
      </c>
      <c r="E787" s="84" t="n">
        <v>4453</v>
      </c>
      <c r="F787" s="85" t="inlineStr">
        <is>
          <t>三峽隆慶店</t>
        </is>
      </c>
      <c r="G787" s="85" t="inlineStr">
        <is>
          <t>新北市</t>
        </is>
      </c>
      <c r="H787" s="85" t="inlineStr">
        <is>
          <t>三峽區</t>
        </is>
      </c>
      <c r="I787" s="84" t="n">
        <v>2</v>
      </c>
      <c r="J787" s="80" t="n">
        <v>44739</v>
      </c>
      <c r="K787" s="86" t="n"/>
    </row>
    <row r="788" ht="15.6" customHeight="1" s="140">
      <c r="D788" s="60" t="n">
        <v>786</v>
      </c>
      <c r="E788" s="84" t="n">
        <v>4642</v>
      </c>
      <c r="F788" s="85" t="inlineStr">
        <is>
          <t>三峽長泰店</t>
        </is>
      </c>
      <c r="G788" s="85" t="inlineStr">
        <is>
          <t>新北市</t>
        </is>
      </c>
      <c r="H788" s="85" t="inlineStr">
        <is>
          <t>三峽區</t>
        </is>
      </c>
      <c r="I788" s="84" t="n">
        <v>2</v>
      </c>
      <c r="J788" s="80" t="n">
        <v>44739</v>
      </c>
      <c r="K788" s="86" t="n"/>
    </row>
    <row r="789" ht="15.6" customHeight="1" s="140">
      <c r="D789" s="60" t="n">
        <v>787</v>
      </c>
      <c r="E789" s="84" t="n">
        <v>4422</v>
      </c>
      <c r="F789" s="85" t="inlineStr">
        <is>
          <t>板橋合安店</t>
        </is>
      </c>
      <c r="G789" s="85" t="inlineStr">
        <is>
          <t>新北市</t>
        </is>
      </c>
      <c r="H789" s="85" t="inlineStr">
        <is>
          <t>板橋區</t>
        </is>
      </c>
      <c r="I789" s="84" t="n">
        <v>2</v>
      </c>
      <c r="J789" s="80" t="n">
        <v>44739</v>
      </c>
      <c r="K789" s="86" t="n"/>
    </row>
    <row r="790" ht="15.6" customHeight="1" s="140">
      <c r="D790" s="60" t="n">
        <v>788</v>
      </c>
      <c r="E790" s="84" t="n">
        <v>2403</v>
      </c>
      <c r="F790" s="85" t="inlineStr">
        <is>
          <t>北縣板龍店</t>
        </is>
      </c>
      <c r="G790" s="85" t="inlineStr">
        <is>
          <t>新北市</t>
        </is>
      </c>
      <c r="H790" s="85" t="inlineStr">
        <is>
          <t>板橋區</t>
        </is>
      </c>
      <c r="I790" s="84" t="n">
        <v>2</v>
      </c>
      <c r="J790" s="80" t="n">
        <v>44739</v>
      </c>
      <c r="K790" s="86" t="n"/>
    </row>
    <row r="791" ht="15.6" customHeight="1" s="140">
      <c r="D791" s="60" t="n">
        <v>789</v>
      </c>
      <c r="E791" s="84" t="inlineStr">
        <is>
          <t>F750</t>
        </is>
      </c>
      <c r="F791" s="85" t="inlineStr">
        <is>
          <t>桃縣觀音店</t>
        </is>
      </c>
      <c r="G791" s="85" t="inlineStr">
        <is>
          <t>桃園市</t>
        </is>
      </c>
      <c r="H791" s="85" t="inlineStr">
        <is>
          <t>觀音區</t>
        </is>
      </c>
      <c r="I791" s="84" t="n">
        <v>2</v>
      </c>
      <c r="J791" s="80" t="n">
        <v>44739</v>
      </c>
      <c r="K791" s="86" t="n"/>
    </row>
    <row r="792" ht="15.6" customHeight="1" s="140">
      <c r="D792" s="60" t="n">
        <v>790</v>
      </c>
      <c r="E792" s="84" t="n">
        <v>4705</v>
      </c>
      <c r="F792" s="85" t="inlineStr">
        <is>
          <t>觀音二聖店</t>
        </is>
      </c>
      <c r="G792" s="85" t="inlineStr">
        <is>
          <t>桃園市</t>
        </is>
      </c>
      <c r="H792" s="85" t="inlineStr">
        <is>
          <t>觀音區</t>
        </is>
      </c>
      <c r="I792" s="84" t="n">
        <v>2</v>
      </c>
      <c r="J792" s="80" t="n">
        <v>44739</v>
      </c>
      <c r="K792" s="86" t="n"/>
    </row>
    <row r="793" ht="15.6" customHeight="1" s="140">
      <c r="D793" s="60" t="n">
        <v>791</v>
      </c>
      <c r="E793" s="84" t="n">
        <v>3093</v>
      </c>
      <c r="F793" s="85" t="inlineStr">
        <is>
          <t>桃縣桃鵬店</t>
        </is>
      </c>
      <c r="G793" s="85" t="inlineStr">
        <is>
          <t>桃園市</t>
        </is>
      </c>
      <c r="H793" s="85" t="inlineStr">
        <is>
          <t>觀音區</t>
        </is>
      </c>
      <c r="I793" s="84" t="n">
        <v>2</v>
      </c>
      <c r="J793" s="80" t="n">
        <v>44739</v>
      </c>
      <c r="K793" s="86" t="n"/>
    </row>
    <row r="794" ht="15.6" customHeight="1" s="140">
      <c r="D794" s="60" t="n">
        <v>792</v>
      </c>
      <c r="E794" s="84" t="n">
        <v>3648</v>
      </c>
      <c r="F794" s="85" t="inlineStr">
        <is>
          <t>豐原原成店</t>
        </is>
      </c>
      <c r="G794" s="85" t="inlineStr">
        <is>
          <t>台中市</t>
        </is>
      </c>
      <c r="H794" s="85" t="inlineStr">
        <is>
          <t>豐原區</t>
        </is>
      </c>
      <c r="I794" s="84" t="n">
        <v>2</v>
      </c>
      <c r="J794" s="80" t="n">
        <v>44739</v>
      </c>
      <c r="K794" s="86" t="n"/>
    </row>
    <row r="795" ht="15.6" customHeight="1" s="140">
      <c r="D795" s="60" t="n">
        <v>793</v>
      </c>
      <c r="E795" s="84" t="n">
        <v>3987</v>
      </c>
      <c r="F795" s="85" t="inlineStr">
        <is>
          <t>豐原豐田店</t>
        </is>
      </c>
      <c r="G795" s="85" t="inlineStr">
        <is>
          <t>台中市</t>
        </is>
      </c>
      <c r="H795" s="85" t="inlineStr">
        <is>
          <t>豐原區</t>
        </is>
      </c>
      <c r="I795" s="84" t="n">
        <v>2</v>
      </c>
      <c r="J795" s="80" t="n">
        <v>44739</v>
      </c>
      <c r="K795" s="86" t="n"/>
    </row>
    <row r="796" ht="15.6" customHeight="1" s="140">
      <c r="D796" s="60" t="n">
        <v>794</v>
      </c>
      <c r="E796" s="84" t="n">
        <v>4207</v>
      </c>
      <c r="F796" s="85" t="inlineStr">
        <is>
          <t>豐原三和店</t>
        </is>
      </c>
      <c r="G796" s="85" t="inlineStr">
        <is>
          <t>台中市</t>
        </is>
      </c>
      <c r="H796" s="85" t="inlineStr">
        <is>
          <t>豐原區</t>
        </is>
      </c>
      <c r="I796" s="84" t="n">
        <v>2</v>
      </c>
      <c r="J796" s="80" t="n">
        <v>44739</v>
      </c>
      <c r="K796" s="86" t="n"/>
    </row>
    <row r="797" ht="15.6" customHeight="1" s="140">
      <c r="D797" s="60" t="n">
        <v>795</v>
      </c>
      <c r="E797" s="84" t="n">
        <v>4635</v>
      </c>
      <c r="F797" s="85" t="inlineStr">
        <is>
          <t>林園五塊厝店</t>
        </is>
      </c>
      <c r="G797" s="85" t="inlineStr">
        <is>
          <t>高雄市</t>
        </is>
      </c>
      <c r="H797" s="85" t="inlineStr">
        <is>
          <t>林園區</t>
        </is>
      </c>
      <c r="I797" s="84" t="n">
        <v>2</v>
      </c>
      <c r="J797" s="80" t="n">
        <v>44739</v>
      </c>
      <c r="K797" s="87" t="n"/>
    </row>
    <row r="798" ht="15.6" customHeight="1" s="140">
      <c r="D798" s="60" t="n">
        <v>796</v>
      </c>
      <c r="E798" s="84" t="n">
        <v>4037</v>
      </c>
      <c r="F798" s="85" t="inlineStr">
        <is>
          <t>林園建佑店</t>
        </is>
      </c>
      <c r="G798" s="85" t="inlineStr">
        <is>
          <t>高雄市</t>
        </is>
      </c>
      <c r="H798" s="85" t="inlineStr">
        <is>
          <t>林園區</t>
        </is>
      </c>
      <c r="I798" s="84" t="n">
        <v>2</v>
      </c>
      <c r="J798" s="80" t="n">
        <v>44739</v>
      </c>
      <c r="K798" s="87" t="n"/>
    </row>
    <row r="799" ht="15.6" customHeight="1" s="140">
      <c r="D799" s="60" t="n">
        <v>797</v>
      </c>
      <c r="E799" s="84" t="n">
        <v>2545</v>
      </c>
      <c r="F799" s="85" t="inlineStr">
        <is>
          <t>高縣高林店</t>
        </is>
      </c>
      <c r="G799" s="85" t="inlineStr">
        <is>
          <t>高雄市</t>
        </is>
      </c>
      <c r="H799" s="85" t="inlineStr">
        <is>
          <t>林園區</t>
        </is>
      </c>
      <c r="I799" s="84" t="n">
        <v>2</v>
      </c>
      <c r="J799" s="80" t="n">
        <v>44739</v>
      </c>
      <c r="K799" s="88" t="n"/>
    </row>
    <row r="800" ht="15.6" customHeight="1" s="140">
      <c r="D800" s="60" t="n">
        <v>798</v>
      </c>
      <c r="E800" s="84" t="n">
        <v>4886</v>
      </c>
      <c r="F800" s="85" t="inlineStr">
        <is>
          <t>三峽金牛角</t>
        </is>
      </c>
      <c r="G800" s="85" t="inlineStr">
        <is>
          <t>新北市</t>
        </is>
      </c>
      <c r="H800" s="85" t="inlineStr">
        <is>
          <t>三峽區</t>
        </is>
      </c>
      <c r="I800" s="84" t="n">
        <v>2</v>
      </c>
      <c r="J800" s="80" t="n">
        <v>44740</v>
      </c>
      <c r="K800" s="88" t="n"/>
    </row>
    <row r="801" ht="15.6" customHeight="1" s="140">
      <c r="D801" s="60" t="n">
        <v>799</v>
      </c>
      <c r="E801" s="84" t="n">
        <v>4989</v>
      </c>
      <c r="F801" s="85" t="inlineStr">
        <is>
          <t>三峽尊龍店</t>
        </is>
      </c>
      <c r="G801" s="85" t="inlineStr">
        <is>
          <t>新北市</t>
        </is>
      </c>
      <c r="H801" s="85" t="inlineStr">
        <is>
          <t>三峽區</t>
        </is>
      </c>
      <c r="I801" s="84" t="n">
        <v>2</v>
      </c>
      <c r="J801" s="80" t="n">
        <v>44740</v>
      </c>
      <c r="K801" s="80" t="n"/>
    </row>
    <row r="802" ht="15.6" customHeight="1" s="140">
      <c r="D802" s="60" t="n">
        <v>800</v>
      </c>
      <c r="E802" s="84" t="n">
        <v>3497</v>
      </c>
      <c r="F802" s="85" t="inlineStr">
        <is>
          <t>北市萬寧店</t>
        </is>
      </c>
      <c r="G802" s="85" t="inlineStr">
        <is>
          <t>台北市</t>
        </is>
      </c>
      <c r="H802" s="85" t="inlineStr">
        <is>
          <t>萬華區</t>
        </is>
      </c>
      <c r="I802" s="84" t="n">
        <v>2</v>
      </c>
      <c r="J802" s="80" t="n">
        <v>44740</v>
      </c>
      <c r="K802" s="86" t="n"/>
    </row>
    <row r="803" ht="15.6" customHeight="1" s="140">
      <c r="D803" s="60" t="n">
        <v>801</v>
      </c>
      <c r="E803" s="84" t="n">
        <v>3965</v>
      </c>
      <c r="F803" s="85" t="inlineStr">
        <is>
          <t>板橋民治店</t>
        </is>
      </c>
      <c r="G803" s="85" t="inlineStr">
        <is>
          <t>新北市</t>
        </is>
      </c>
      <c r="H803" s="85" t="inlineStr">
        <is>
          <t>板橋區</t>
        </is>
      </c>
      <c r="I803" s="84" t="n">
        <v>2</v>
      </c>
      <c r="J803" s="80" t="n">
        <v>44740</v>
      </c>
      <c r="K803" s="87" t="n"/>
    </row>
    <row r="804" ht="15.6" customHeight="1" s="140">
      <c r="D804" s="60" t="n">
        <v>802</v>
      </c>
      <c r="E804" s="84" t="n">
        <v>3962</v>
      </c>
      <c r="F804" s="85" t="inlineStr">
        <is>
          <t>板橋民仁店</t>
        </is>
      </c>
      <c r="G804" s="85" t="inlineStr">
        <is>
          <t>新北市</t>
        </is>
      </c>
      <c r="H804" s="85" t="inlineStr">
        <is>
          <t>板橋區</t>
        </is>
      </c>
      <c r="I804" s="84" t="n">
        <v>2</v>
      </c>
      <c r="J804" s="80" t="n">
        <v>44740</v>
      </c>
      <c r="K804" s="87" t="n"/>
    </row>
    <row r="805" ht="15.6" customHeight="1" s="140">
      <c r="D805" s="60" t="n">
        <v>803</v>
      </c>
      <c r="E805" s="84" t="inlineStr">
        <is>
          <t>D767</t>
        </is>
      </c>
      <c r="F805" s="85" t="inlineStr">
        <is>
          <t>北縣寶翠店</t>
        </is>
      </c>
      <c r="G805" s="85" t="inlineStr">
        <is>
          <t>新北市</t>
        </is>
      </c>
      <c r="H805" s="85" t="inlineStr">
        <is>
          <t>板橋區</t>
        </is>
      </c>
      <c r="I805" s="84" t="n">
        <v>2</v>
      </c>
      <c r="J805" s="80" t="n">
        <v>44740</v>
      </c>
      <c r="K805" s="86" t="n"/>
    </row>
    <row r="806" ht="15.6" customHeight="1" s="140">
      <c r="D806" s="60" t="n">
        <v>804</v>
      </c>
      <c r="E806" s="84" t="n">
        <v>4622</v>
      </c>
      <c r="F806" s="85" t="inlineStr">
        <is>
          <t>觀音菩薩店</t>
        </is>
      </c>
      <c r="G806" s="85" t="inlineStr">
        <is>
          <t>桃園市</t>
        </is>
      </c>
      <c r="H806" s="85" t="inlineStr">
        <is>
          <t>觀音區</t>
        </is>
      </c>
      <c r="I806" s="84" t="n">
        <v>2</v>
      </c>
      <c r="J806" s="80" t="n">
        <v>44740</v>
      </c>
      <c r="K806" s="86" t="n"/>
    </row>
    <row r="807" ht="15.6" customHeight="1" s="140">
      <c r="D807" s="60" t="n">
        <v>805</v>
      </c>
      <c r="E807" s="84" t="n">
        <v>4695</v>
      </c>
      <c r="F807" s="85" t="inlineStr">
        <is>
          <t>觀音草漯店</t>
        </is>
      </c>
      <c r="G807" s="85" t="inlineStr">
        <is>
          <t>桃園市</t>
        </is>
      </c>
      <c r="H807" s="85" t="inlineStr">
        <is>
          <t>觀音區</t>
        </is>
      </c>
      <c r="I807" s="84" t="n">
        <v>2</v>
      </c>
      <c r="J807" s="80" t="n">
        <v>44740</v>
      </c>
      <c r="K807" s="86" t="n"/>
    </row>
    <row r="808" ht="15.6" customHeight="1" s="140">
      <c r="D808" s="60" t="n">
        <v>806</v>
      </c>
      <c r="E808" s="84" t="n">
        <v>4288</v>
      </c>
      <c r="F808" s="85" t="inlineStr">
        <is>
          <t>豐原成興店</t>
        </is>
      </c>
      <c r="G808" s="85" t="inlineStr">
        <is>
          <t>台中市</t>
        </is>
      </c>
      <c r="H808" s="85" t="inlineStr">
        <is>
          <t>豐原區</t>
        </is>
      </c>
      <c r="I808" s="84" t="n">
        <v>2</v>
      </c>
      <c r="J808" s="80" t="n">
        <v>44740</v>
      </c>
      <c r="K808" s="86" t="n"/>
    </row>
    <row r="809" ht="15.6" customHeight="1" s="140">
      <c r="D809" s="60" t="n">
        <v>807</v>
      </c>
      <c r="E809" s="84" t="n">
        <v>4604</v>
      </c>
      <c r="F809" s="85" t="inlineStr">
        <is>
          <t>豐原豐社店</t>
        </is>
      </c>
      <c r="G809" s="85" t="inlineStr">
        <is>
          <t>台中市</t>
        </is>
      </c>
      <c r="H809" s="85" t="inlineStr">
        <is>
          <t>豐原區</t>
        </is>
      </c>
      <c r="I809" s="84" t="n">
        <v>2</v>
      </c>
      <c r="J809" s="80" t="n">
        <v>44740</v>
      </c>
      <c r="K809" s="87" t="n"/>
    </row>
    <row r="810" ht="15.6" customHeight="1" s="140">
      <c r="D810" s="60" t="n">
        <v>808</v>
      </c>
      <c r="E810" s="84" t="n">
        <v>2875</v>
      </c>
      <c r="F810" s="85" t="inlineStr">
        <is>
          <t>南投投喜店</t>
        </is>
      </c>
      <c r="G810" s="85" t="inlineStr">
        <is>
          <t>南投縣</t>
        </is>
      </c>
      <c r="H810" s="85" t="inlineStr">
        <is>
          <t>竹山鎮</t>
        </is>
      </c>
      <c r="I810" s="84" t="n">
        <v>2</v>
      </c>
      <c r="J810" s="80" t="n">
        <v>44740</v>
      </c>
      <c r="K810" s="86" t="n"/>
    </row>
    <row r="811" ht="15.6" customHeight="1" s="140">
      <c r="D811" s="60" t="n">
        <v>809</v>
      </c>
      <c r="E811" s="84" t="n">
        <v>4747</v>
      </c>
      <c r="F811" s="85" t="inlineStr">
        <is>
          <t>觀音長興店</t>
        </is>
      </c>
      <c r="G811" s="85" t="inlineStr">
        <is>
          <t>桃園市</t>
        </is>
      </c>
      <c r="H811" s="85" t="inlineStr">
        <is>
          <t>觀音區</t>
        </is>
      </c>
      <c r="I811" s="84" t="n">
        <v>2</v>
      </c>
      <c r="J811" s="80" t="n">
        <v>44740</v>
      </c>
    </row>
    <row r="812" ht="15.6" customHeight="1" s="140">
      <c r="D812" s="60" t="n">
        <v>810</v>
      </c>
      <c r="E812" s="84" t="n">
        <v>3761</v>
      </c>
      <c r="F812" s="85" t="inlineStr">
        <is>
          <t>北市鑫梧店</t>
        </is>
      </c>
      <c r="G812" s="85" t="inlineStr">
        <is>
          <t>台北市</t>
        </is>
      </c>
      <c r="H812" s="85" t="inlineStr">
        <is>
          <t>萬華區</t>
        </is>
      </c>
      <c r="I812" s="84" t="n">
        <v>2</v>
      </c>
      <c r="J812" s="80" t="n">
        <v>44741</v>
      </c>
      <c r="K812" s="86" t="n"/>
    </row>
    <row r="813" ht="15.6" customHeight="1" s="140">
      <c r="D813" s="60" t="n">
        <v>811</v>
      </c>
      <c r="E813" s="84" t="n">
        <v>3908</v>
      </c>
      <c r="F813" s="85" t="inlineStr">
        <is>
          <t>北市萬鑫店</t>
        </is>
      </c>
      <c r="G813" s="85" t="inlineStr">
        <is>
          <t>台北市</t>
        </is>
      </c>
      <c r="H813" s="85" t="inlineStr">
        <is>
          <t>萬華區</t>
        </is>
      </c>
      <c r="I813" s="84" t="n">
        <v>2</v>
      </c>
      <c r="J813" s="80" t="n">
        <v>44741</v>
      </c>
      <c r="K813" s="86" t="n"/>
    </row>
    <row r="814" ht="15.6" customHeight="1" s="140">
      <c r="D814" s="60" t="n">
        <v>812</v>
      </c>
      <c r="E814" s="84" t="n">
        <v>4082</v>
      </c>
      <c r="F814" s="85" t="inlineStr">
        <is>
          <t>北市華德店</t>
        </is>
      </c>
      <c r="G814" s="85" t="inlineStr">
        <is>
          <t>台北市</t>
        </is>
      </c>
      <c r="H814" s="85" t="inlineStr">
        <is>
          <t>萬華區</t>
        </is>
      </c>
      <c r="I814" s="84" t="n">
        <v>2</v>
      </c>
      <c r="J814" s="80" t="n">
        <v>44741</v>
      </c>
      <c r="K814" s="86" t="n"/>
    </row>
    <row r="815" ht="15.6" customHeight="1" s="140">
      <c r="D815" s="60" t="n">
        <v>813</v>
      </c>
      <c r="E815" s="84" t="n">
        <v>2069</v>
      </c>
      <c r="F815" s="85" t="inlineStr">
        <is>
          <t>北縣江翠店</t>
        </is>
      </c>
      <c r="G815" s="85" t="inlineStr">
        <is>
          <t>新北市</t>
        </is>
      </c>
      <c r="H815" s="85" t="inlineStr">
        <is>
          <t>板橋區</t>
        </is>
      </c>
      <c r="I815" s="84" t="n">
        <v>2</v>
      </c>
      <c r="J815" s="80" t="n">
        <v>44741</v>
      </c>
      <c r="K815" s="86" t="n"/>
    </row>
    <row r="816" ht="15.6" customHeight="1" s="140">
      <c r="D816" s="60" t="n">
        <v>814</v>
      </c>
      <c r="E816" s="84" t="n">
        <v>4680</v>
      </c>
      <c r="F816" s="85" t="inlineStr">
        <is>
          <t>板橋江寧店</t>
        </is>
      </c>
      <c r="G816" s="85" t="inlineStr">
        <is>
          <t>新北市</t>
        </is>
      </c>
      <c r="H816" s="85" t="inlineStr">
        <is>
          <t>板橋區</t>
        </is>
      </c>
      <c r="I816" s="84" t="n">
        <v>2</v>
      </c>
      <c r="J816" s="80" t="n">
        <v>44741</v>
      </c>
      <c r="K816" s="86" t="n"/>
    </row>
    <row r="817" ht="15.6" customHeight="1" s="140">
      <c r="D817" s="60" t="n">
        <v>815</v>
      </c>
      <c r="E817" s="84" t="n">
        <v>2221</v>
      </c>
      <c r="F817" s="85" t="inlineStr">
        <is>
          <t>北縣板雙店</t>
        </is>
      </c>
      <c r="G817" s="85" t="inlineStr">
        <is>
          <t>新北市</t>
        </is>
      </c>
      <c r="H817" s="85" t="inlineStr">
        <is>
          <t>板橋區</t>
        </is>
      </c>
      <c r="I817" s="84" t="n">
        <v>2</v>
      </c>
      <c r="J817" s="80" t="n">
        <v>44741</v>
      </c>
      <c r="K817" s="86" t="n"/>
    </row>
    <row r="818" ht="15.6" customHeight="1" s="140">
      <c r="D818" s="60" t="n">
        <v>816</v>
      </c>
      <c r="E818" s="84" t="n">
        <v>4047</v>
      </c>
      <c r="F818" s="85" t="inlineStr">
        <is>
          <t>觀音觀愛店</t>
        </is>
      </c>
      <c r="G818" s="85" t="inlineStr">
        <is>
          <t>桃園市</t>
        </is>
      </c>
      <c r="H818" s="85" t="inlineStr">
        <is>
          <t>觀音區</t>
        </is>
      </c>
      <c r="I818" s="84" t="n">
        <v>2</v>
      </c>
      <c r="J818" s="80" t="n">
        <v>44741</v>
      </c>
      <c r="K818" s="86" t="n"/>
    </row>
    <row r="819" ht="15.6" customHeight="1" s="140">
      <c r="D819" s="60" t="n">
        <v>817</v>
      </c>
      <c r="E819" s="84" t="n">
        <v>4533</v>
      </c>
      <c r="F819" s="85" t="inlineStr">
        <is>
          <t>觀音蓮花店</t>
        </is>
      </c>
      <c r="G819" s="85" t="inlineStr">
        <is>
          <t>桃園市</t>
        </is>
      </c>
      <c r="H819" s="85" t="inlineStr">
        <is>
          <t>觀音區</t>
        </is>
      </c>
      <c r="I819" s="84" t="n">
        <v>2</v>
      </c>
      <c r="J819" s="80" t="n">
        <v>44741</v>
      </c>
      <c r="K819" s="86" t="n"/>
    </row>
    <row r="820" ht="15.6" customHeight="1" s="140">
      <c r="D820" s="60" t="n">
        <v>818</v>
      </c>
      <c r="E820" s="84" t="n">
        <v>3270</v>
      </c>
      <c r="F820" s="85" t="inlineStr">
        <is>
          <t>桃縣觀坪店</t>
        </is>
      </c>
      <c r="G820" s="85" t="inlineStr">
        <is>
          <t>桃園市</t>
        </is>
      </c>
      <c r="H820" s="85" t="inlineStr">
        <is>
          <t>觀音區</t>
        </is>
      </c>
      <c r="I820" s="84" t="n">
        <v>2</v>
      </c>
      <c r="J820" s="80" t="n">
        <v>44741</v>
      </c>
      <c r="K820" s="86" t="n"/>
    </row>
    <row r="821" ht="15.6" customHeight="1" s="140">
      <c r="D821" s="60" t="n">
        <v>819</v>
      </c>
      <c r="E821" s="84" t="n">
        <v>4780</v>
      </c>
      <c r="F821" s="85" t="inlineStr">
        <is>
          <t>竹山南雲店</t>
        </is>
      </c>
      <c r="G821" s="85" t="inlineStr">
        <is>
          <t>南投縣</t>
        </is>
      </c>
      <c r="H821" s="85" t="inlineStr">
        <is>
          <t>竹山鎮</t>
        </is>
      </c>
      <c r="I821" s="84" t="n">
        <v>2</v>
      </c>
      <c r="J821" s="80" t="n">
        <v>44741</v>
      </c>
      <c r="K821" s="86" t="n"/>
    </row>
    <row r="822" ht="15.6" customHeight="1" s="140">
      <c r="D822" s="60" t="n">
        <v>820</v>
      </c>
      <c r="E822" s="84" t="n">
        <v>4737</v>
      </c>
      <c r="F822" s="85" t="inlineStr">
        <is>
          <t>竹山前山店</t>
        </is>
      </c>
      <c r="G822" s="85" t="inlineStr">
        <is>
          <t>南投縣</t>
        </is>
      </c>
      <c r="H822" s="85" t="inlineStr">
        <is>
          <t>竹山鎮</t>
        </is>
      </c>
      <c r="I822" s="84" t="n">
        <v>2</v>
      </c>
      <c r="J822" s="80" t="n">
        <v>44741</v>
      </c>
      <c r="K822" s="86" t="n"/>
    </row>
    <row r="823" ht="15.6" customHeight="1" s="140">
      <c r="D823" s="60" t="n">
        <v>821</v>
      </c>
      <c r="E823" s="84" t="n">
        <v>2626</v>
      </c>
      <c r="F823" s="85" t="inlineStr">
        <is>
          <t>南投投順店</t>
        </is>
      </c>
      <c r="G823" s="85" t="inlineStr">
        <is>
          <t>南投縣</t>
        </is>
      </c>
      <c r="H823" s="85" t="inlineStr">
        <is>
          <t>南投市</t>
        </is>
      </c>
      <c r="I823" s="84" t="n">
        <v>2</v>
      </c>
      <c r="J823" s="80" t="n">
        <v>44741</v>
      </c>
      <c r="K823" s="86" t="n"/>
    </row>
    <row r="824" ht="15.6" customHeight="1" s="140">
      <c r="D824" s="60" t="n">
        <v>822</v>
      </c>
      <c r="E824" s="84" t="n">
        <v>4107</v>
      </c>
      <c r="F824" s="85" t="inlineStr">
        <is>
          <t>杉林大愛店</t>
        </is>
      </c>
      <c r="G824" s="85" t="inlineStr">
        <is>
          <t>高雄市</t>
        </is>
      </c>
      <c r="H824" s="85" t="inlineStr">
        <is>
          <t>杉林區</t>
        </is>
      </c>
      <c r="I824" s="84" t="n">
        <v>2</v>
      </c>
      <c r="J824" s="80" t="n">
        <v>44741</v>
      </c>
      <c r="K824" s="86" t="n"/>
    </row>
    <row r="825" ht="15.6" customHeight="1" s="140">
      <c r="D825" s="60" t="n">
        <v>823</v>
      </c>
      <c r="E825" s="84" t="n">
        <v>3989</v>
      </c>
      <c r="F825" s="85" t="inlineStr">
        <is>
          <t>美濃城門店</t>
        </is>
      </c>
      <c r="G825" s="85" t="inlineStr">
        <is>
          <t>高雄市</t>
        </is>
      </c>
      <c r="H825" s="85" t="inlineStr">
        <is>
          <t>美濃區</t>
        </is>
      </c>
      <c r="I825" s="84" t="n">
        <v>2</v>
      </c>
      <c r="J825" s="80" t="n">
        <v>44741</v>
      </c>
      <c r="K825" s="86" t="n"/>
    </row>
    <row r="826" ht="15.6" customHeight="1" s="140">
      <c r="D826" s="60" t="n">
        <v>824</v>
      </c>
      <c r="E826" s="84" t="n">
        <v>4226</v>
      </c>
      <c r="F826" s="85" t="inlineStr">
        <is>
          <t>北市民和店</t>
        </is>
      </c>
      <c r="G826" s="85" t="inlineStr">
        <is>
          <t>台北市</t>
        </is>
      </c>
      <c r="H826" s="85" t="inlineStr">
        <is>
          <t>萬華區</t>
        </is>
      </c>
      <c r="I826" s="84" t="n">
        <v>2</v>
      </c>
      <c r="J826" s="80" t="n">
        <v>44742</v>
      </c>
      <c r="K826" s="86" t="n"/>
    </row>
    <row r="827" ht="15.6" customHeight="1" s="140">
      <c r="D827" s="60" t="n">
        <v>825</v>
      </c>
      <c r="E827" s="84" t="n">
        <v>4249</v>
      </c>
      <c r="F827" s="85" t="inlineStr">
        <is>
          <t>北市華園店</t>
        </is>
      </c>
      <c r="G827" s="85" t="inlineStr">
        <is>
          <t>台北市</t>
        </is>
      </c>
      <c r="H827" s="85" t="inlineStr">
        <is>
          <t>萬華區</t>
        </is>
      </c>
      <c r="I827" s="84" t="n">
        <v>2</v>
      </c>
      <c r="J827" s="80" t="n">
        <v>44742</v>
      </c>
      <c r="K827" s="86" t="n"/>
    </row>
    <row r="828" ht="15.6" customHeight="1" s="140">
      <c r="D828" s="60" t="n">
        <v>826</v>
      </c>
      <c r="E828" s="84" t="n">
        <v>2746</v>
      </c>
      <c r="F828" s="85" t="inlineStr">
        <is>
          <t>北縣板嘉店</t>
        </is>
      </c>
      <c r="G828" s="85" t="inlineStr">
        <is>
          <t>新北市</t>
        </is>
      </c>
      <c r="H828" s="85" t="inlineStr">
        <is>
          <t>板橋區</t>
        </is>
      </c>
      <c r="I828" s="84" t="n">
        <v>2</v>
      </c>
      <c r="J828" s="80" t="n">
        <v>44742</v>
      </c>
      <c r="K828" s="86" t="n"/>
    </row>
    <row r="829" ht="15.6" customHeight="1" s="140">
      <c r="D829" s="60" t="n">
        <v>827</v>
      </c>
      <c r="E829" s="84" t="n">
        <v>3818</v>
      </c>
      <c r="F829" s="85" t="inlineStr">
        <is>
          <t>北縣漢江店</t>
        </is>
      </c>
      <c r="G829" s="85" t="inlineStr">
        <is>
          <t>新北市</t>
        </is>
      </c>
      <c r="H829" s="85" t="inlineStr">
        <is>
          <t>板橋區</t>
        </is>
      </c>
      <c r="I829" s="84" t="n">
        <v>2</v>
      </c>
      <c r="J829" s="80" t="n">
        <v>44742</v>
      </c>
      <c r="K829" s="86" t="n"/>
    </row>
    <row r="830" ht="15.6" customHeight="1" s="140">
      <c r="D830" s="60" t="n">
        <v>828</v>
      </c>
      <c r="E830" s="84" t="n">
        <v>4167</v>
      </c>
      <c r="F830" s="85" t="inlineStr">
        <is>
          <t>板橋松翠店</t>
        </is>
      </c>
      <c r="G830" s="85" t="inlineStr">
        <is>
          <t>新北市</t>
        </is>
      </c>
      <c r="H830" s="85" t="inlineStr">
        <is>
          <t>板橋區</t>
        </is>
      </c>
      <c r="I830" s="84" t="n">
        <v>2</v>
      </c>
      <c r="J830" s="80" t="n">
        <v>44742</v>
      </c>
      <c r="K830" s="86" t="n"/>
    </row>
    <row r="831" ht="15.6" customHeight="1" s="140">
      <c r="D831" s="60" t="n">
        <v>829</v>
      </c>
      <c r="E831" s="84" t="n">
        <v>3551</v>
      </c>
      <c r="F831" s="85" t="inlineStr">
        <is>
          <t>北縣板豐店</t>
        </is>
      </c>
      <c r="G831" s="85" t="inlineStr">
        <is>
          <t>新北市</t>
        </is>
      </c>
      <c r="H831" s="85" t="inlineStr">
        <is>
          <t>板橋區</t>
        </is>
      </c>
      <c r="I831" s="84" t="n">
        <v>2</v>
      </c>
      <c r="J831" s="80" t="n">
        <v>44742</v>
      </c>
      <c r="K831" s="86" t="n"/>
    </row>
    <row r="832" ht="15.6" customHeight="1" s="140">
      <c r="D832" s="60" t="n">
        <v>830</v>
      </c>
      <c r="E832" s="84" t="n">
        <v>4329</v>
      </c>
      <c r="F832" s="85" t="inlineStr">
        <is>
          <t>觀音青荷店</t>
        </is>
      </c>
      <c r="G832" s="85" t="inlineStr">
        <is>
          <t>桃園市</t>
        </is>
      </c>
      <c r="H832" s="85" t="inlineStr">
        <is>
          <t>觀音區</t>
        </is>
      </c>
      <c r="I832" s="84" t="n">
        <v>2</v>
      </c>
      <c r="J832" s="80" t="n">
        <v>44742</v>
      </c>
      <c r="K832" s="86" t="n"/>
    </row>
    <row r="833" ht="15.6" customHeight="1" s="140">
      <c r="D833" s="60" t="n">
        <v>831</v>
      </c>
      <c r="E833" s="84" t="n">
        <v>4373</v>
      </c>
      <c r="F833" s="85" t="inlineStr">
        <is>
          <t>觀音高潭店</t>
        </is>
      </c>
      <c r="G833" s="85" t="inlineStr">
        <is>
          <t>桃園市</t>
        </is>
      </c>
      <c r="H833" s="85" t="inlineStr">
        <is>
          <t>觀音區</t>
        </is>
      </c>
      <c r="I833" s="84" t="n">
        <v>2</v>
      </c>
      <c r="J833" s="80" t="n">
        <v>44742</v>
      </c>
      <c r="K833" s="86" t="n"/>
    </row>
    <row r="834" ht="15.6" customHeight="1" s="140">
      <c r="D834" s="60" t="n">
        <v>832</v>
      </c>
      <c r="E834" s="84" t="n">
        <v>4495</v>
      </c>
      <c r="F834" s="85" t="inlineStr">
        <is>
          <t>觀音紅糖店</t>
        </is>
      </c>
      <c r="G834" s="85" t="inlineStr">
        <is>
          <t>桃園市</t>
        </is>
      </c>
      <c r="H834" s="85" t="inlineStr">
        <is>
          <t>觀音區</t>
        </is>
      </c>
      <c r="I834" s="84" t="n">
        <v>2</v>
      </c>
      <c r="J834" s="80" t="n">
        <v>44742</v>
      </c>
      <c r="K834" s="86" t="n"/>
    </row>
    <row r="835" ht="15.6" customHeight="1" s="140">
      <c r="D835" s="60" t="n">
        <v>833</v>
      </c>
      <c r="E835" s="84" t="inlineStr">
        <is>
          <t>F825</t>
        </is>
      </c>
      <c r="F835" s="85" t="inlineStr">
        <is>
          <t>苗縣苑裡店</t>
        </is>
      </c>
      <c r="G835" s="85" t="inlineStr">
        <is>
          <t>苗栗縣</t>
        </is>
      </c>
      <c r="H835" s="85" t="inlineStr">
        <is>
          <t>苑裡鎮</t>
        </is>
      </c>
      <c r="I835" s="84" t="n">
        <v>2</v>
      </c>
      <c r="J835" s="80" t="n">
        <v>44742</v>
      </c>
      <c r="K835" s="86" t="n"/>
    </row>
    <row r="836" ht="15.6" customHeight="1" s="140">
      <c r="D836" s="60" t="n">
        <v>834</v>
      </c>
      <c r="E836" s="84" t="n">
        <v>4794</v>
      </c>
      <c r="F836" s="85" t="inlineStr">
        <is>
          <t>屏東公裕店</t>
        </is>
      </c>
      <c r="G836" s="85" t="inlineStr">
        <is>
          <t>屏東縣</t>
        </is>
      </c>
      <c r="H836" s="85" t="inlineStr">
        <is>
          <t>屏東市</t>
        </is>
      </c>
      <c r="I836" s="84" t="n">
        <v>2</v>
      </c>
      <c r="J836" s="80" t="n">
        <v>44742</v>
      </c>
      <c r="K836" s="86" t="n"/>
    </row>
    <row r="837" ht="15.6" customHeight="1" s="140">
      <c r="D837" s="60" t="n">
        <v>835</v>
      </c>
      <c r="E837" s="84" t="n">
        <v>4719</v>
      </c>
      <c r="F837" s="85" t="inlineStr">
        <is>
          <t>屏東水源店</t>
        </is>
      </c>
      <c r="G837" s="85" t="inlineStr">
        <is>
          <t>屏東縣</t>
        </is>
      </c>
      <c r="H837" s="85" t="inlineStr">
        <is>
          <t>屏東市</t>
        </is>
      </c>
      <c r="I837" s="84" t="n">
        <v>2</v>
      </c>
      <c r="J837" s="80" t="n">
        <v>44742</v>
      </c>
      <c r="K837" s="86" t="n"/>
    </row>
    <row r="838" ht="15.6" customHeight="1" s="140">
      <c r="D838" s="60" t="n">
        <v>836</v>
      </c>
      <c r="E838" s="84" t="n">
        <v>4461</v>
      </c>
      <c r="F838" s="85" t="inlineStr">
        <is>
          <t>萬華環州店</t>
        </is>
      </c>
      <c r="G838" s="85" t="inlineStr">
        <is>
          <t>台北市</t>
        </is>
      </c>
      <c r="H838" s="85" t="inlineStr">
        <is>
          <t>萬華區</t>
        </is>
      </c>
      <c r="I838" s="84" t="n">
        <v>2</v>
      </c>
      <c r="J838" s="80" t="n">
        <v>44743</v>
      </c>
    </row>
    <row r="839" ht="15.6" customHeight="1" s="140">
      <c r="D839" s="60" t="n">
        <v>837</v>
      </c>
      <c r="E839" s="84" t="inlineStr">
        <is>
          <t>E119</t>
        </is>
      </c>
      <c r="F839" s="85" t="inlineStr">
        <is>
          <t>北市梧州店</t>
        </is>
      </c>
      <c r="G839" s="85" t="inlineStr">
        <is>
          <t>台北市</t>
        </is>
      </c>
      <c r="H839" s="85" t="inlineStr">
        <is>
          <t>萬華區</t>
        </is>
      </c>
      <c r="I839" s="84" t="n">
        <v>2</v>
      </c>
      <c r="J839" s="80" t="n">
        <v>44743</v>
      </c>
    </row>
    <row r="840" ht="15.6" customHeight="1" s="140">
      <c r="D840" s="60" t="n">
        <v>838</v>
      </c>
      <c r="E840" s="84" t="inlineStr">
        <is>
          <t>E968</t>
        </is>
      </c>
      <c r="F840" s="85" t="inlineStr">
        <is>
          <t>北市獅子林店</t>
        </is>
      </c>
      <c r="G840" s="85" t="inlineStr">
        <is>
          <t>台北市</t>
        </is>
      </c>
      <c r="H840" s="85" t="inlineStr">
        <is>
          <t>萬華區</t>
        </is>
      </c>
      <c r="I840" s="84" t="n">
        <v>2</v>
      </c>
      <c r="J840" s="80" t="n">
        <v>44743</v>
      </c>
    </row>
    <row r="841" ht="15.6" customHeight="1" s="140">
      <c r="D841" s="60" t="n">
        <v>839</v>
      </c>
      <c r="E841" s="84" t="n">
        <v>4126</v>
      </c>
      <c r="F841" s="85" t="inlineStr">
        <is>
          <t>板橋文聖店</t>
        </is>
      </c>
      <c r="G841" s="85" t="inlineStr">
        <is>
          <t>新北市</t>
        </is>
      </c>
      <c r="H841" s="85" t="inlineStr">
        <is>
          <t>板橋區</t>
        </is>
      </c>
      <c r="I841" s="84" t="n">
        <v>2</v>
      </c>
      <c r="J841" s="80" t="n">
        <v>44743</v>
      </c>
    </row>
    <row r="842" ht="15.6" customHeight="1" s="140">
      <c r="D842" s="60" t="n">
        <v>840</v>
      </c>
      <c r="E842" s="84" t="n">
        <v>3399</v>
      </c>
      <c r="F842" s="85" t="inlineStr">
        <is>
          <t>北縣板成店</t>
        </is>
      </c>
      <c r="G842" s="85" t="inlineStr">
        <is>
          <t>新北市</t>
        </is>
      </c>
      <c r="H842" s="85" t="inlineStr">
        <is>
          <t>板橋區</t>
        </is>
      </c>
      <c r="I842" s="84" t="n">
        <v>2</v>
      </c>
      <c r="J842" s="80" t="n">
        <v>44743</v>
      </c>
    </row>
    <row r="843" ht="15.6" customHeight="1" s="140">
      <c r="D843" s="60" t="n">
        <v>841</v>
      </c>
      <c r="E843" s="84" t="n">
        <v>2224</v>
      </c>
      <c r="F843" s="85" t="inlineStr">
        <is>
          <t>北縣板莒店</t>
        </is>
      </c>
      <c r="G843" s="85" t="inlineStr">
        <is>
          <t>新北市</t>
        </is>
      </c>
      <c r="H843" s="85" t="inlineStr">
        <is>
          <t>板橋區</t>
        </is>
      </c>
      <c r="I843" s="84" t="n">
        <v>2</v>
      </c>
      <c r="J843" s="80" t="n">
        <v>44743</v>
      </c>
    </row>
    <row r="844" ht="15.6" customHeight="1" s="140">
      <c r="D844" s="60" t="n">
        <v>842</v>
      </c>
      <c r="E844" s="84" t="n">
        <v>3398</v>
      </c>
      <c r="F844" s="85" t="inlineStr">
        <is>
          <t>基隆百福店</t>
        </is>
      </c>
      <c r="G844" s="85" t="inlineStr">
        <is>
          <t>基隆市</t>
        </is>
      </c>
      <c r="H844" s="85" t="inlineStr">
        <is>
          <t>七堵區</t>
        </is>
      </c>
      <c r="I844" s="84" t="n">
        <v>2</v>
      </c>
      <c r="J844" s="80" t="n">
        <v>44746</v>
      </c>
    </row>
    <row r="845" ht="15.6" customHeight="1" s="140">
      <c r="D845" s="60" t="n">
        <v>843</v>
      </c>
      <c r="E845" s="84" t="n">
        <v>4702</v>
      </c>
      <c r="F845" s="85" t="inlineStr">
        <is>
          <t>基隆家鄉店</t>
        </is>
      </c>
      <c r="G845" s="85" t="inlineStr">
        <is>
          <t>基隆市</t>
        </is>
      </c>
      <c r="H845" s="85" t="inlineStr">
        <is>
          <t>七堵區</t>
        </is>
      </c>
      <c r="I845" s="84" t="n">
        <v>2</v>
      </c>
      <c r="J845" s="80" t="n">
        <v>44746</v>
      </c>
    </row>
    <row r="846" ht="15.6" customHeight="1" s="140">
      <c r="D846" s="60" t="n">
        <v>844</v>
      </c>
      <c r="E846" s="84" t="n">
        <v>3853</v>
      </c>
      <c r="F846" s="85" t="inlineStr">
        <is>
          <t>北縣板玉店</t>
        </is>
      </c>
      <c r="G846" s="85" t="inlineStr">
        <is>
          <t>新北市</t>
        </is>
      </c>
      <c r="H846" s="85" t="inlineStr">
        <is>
          <t>板橋區</t>
        </is>
      </c>
      <c r="I846" s="84" t="n">
        <v>2</v>
      </c>
      <c r="J846" s="80" t="n">
        <v>44746</v>
      </c>
    </row>
    <row r="847" ht="15.6" customHeight="1" s="140">
      <c r="D847" s="60" t="n">
        <v>845</v>
      </c>
      <c r="E847" s="84" t="inlineStr">
        <is>
          <t>D072</t>
        </is>
      </c>
      <c r="F847" s="85" t="inlineStr">
        <is>
          <t>北縣僑福店</t>
        </is>
      </c>
      <c r="G847" s="85" t="inlineStr">
        <is>
          <t>新北市</t>
        </is>
      </c>
      <c r="H847" s="85" t="inlineStr">
        <is>
          <t>板橋區</t>
        </is>
      </c>
      <c r="I847" s="84" t="n">
        <v>2</v>
      </c>
      <c r="J847" s="80" t="n">
        <v>44746</v>
      </c>
    </row>
    <row r="848" ht="15.6" customHeight="1" s="140">
      <c r="D848" s="60" t="n">
        <v>846</v>
      </c>
      <c r="E848" s="84" t="inlineStr">
        <is>
          <t>D111</t>
        </is>
      </c>
      <c r="F848" s="85" t="inlineStr">
        <is>
          <t>北縣府中店</t>
        </is>
      </c>
      <c r="G848" s="85" t="inlineStr">
        <is>
          <t>新北市</t>
        </is>
      </c>
      <c r="H848" s="85" t="inlineStr">
        <is>
          <t>板橋區</t>
        </is>
      </c>
      <c r="I848" s="84" t="n">
        <v>2</v>
      </c>
      <c r="J848" s="80" t="n">
        <v>44746</v>
      </c>
    </row>
    <row r="849" ht="15.6" customHeight="1" s="140">
      <c r="D849" s="60" t="n">
        <v>847</v>
      </c>
      <c r="E849" s="84" t="n">
        <v>2126</v>
      </c>
      <c r="F849" s="85" t="inlineStr">
        <is>
          <t>新竹建中店</t>
        </is>
      </c>
      <c r="G849" s="85" t="inlineStr">
        <is>
          <t>新竹市</t>
        </is>
      </c>
      <c r="H849" s="85" t="inlineStr">
        <is>
          <t>東區</t>
        </is>
      </c>
      <c r="I849" s="84" t="n">
        <v>2</v>
      </c>
      <c r="J849" s="80" t="n">
        <v>44746</v>
      </c>
    </row>
    <row r="850" ht="15.6" customHeight="1" s="140">
      <c r="D850" s="60" t="n">
        <v>848</v>
      </c>
      <c r="E850" s="84" t="n">
        <v>2113</v>
      </c>
      <c r="F850" s="85" t="inlineStr">
        <is>
          <t>新竹竹中店</t>
        </is>
      </c>
      <c r="G850" s="85" t="inlineStr">
        <is>
          <t>新竹市</t>
        </is>
      </c>
      <c r="H850" s="85" t="inlineStr">
        <is>
          <t>東區</t>
        </is>
      </c>
      <c r="I850" s="84" t="n">
        <v>2</v>
      </c>
      <c r="J850" s="80" t="n">
        <v>44746</v>
      </c>
    </row>
    <row r="851" ht="15.6" customHeight="1" s="140">
      <c r="D851" s="60" t="n">
        <v>849</v>
      </c>
      <c r="E851" s="84" t="n">
        <v>3338</v>
      </c>
      <c r="F851" s="85" t="inlineStr">
        <is>
          <t>彰縣彰鳳店</t>
        </is>
      </c>
      <c r="G851" s="85" t="inlineStr">
        <is>
          <t>彰化縣</t>
        </is>
      </c>
      <c r="H851" s="85" t="inlineStr">
        <is>
          <t>社頭鄉</t>
        </is>
      </c>
      <c r="I851" s="84" t="n">
        <v>2</v>
      </c>
      <c r="J851" s="80" t="n">
        <v>44746</v>
      </c>
    </row>
    <row r="852" ht="15.6" customHeight="1" s="140">
      <c r="D852" s="60" t="n">
        <v>850</v>
      </c>
      <c r="E852" s="84" t="n">
        <v>4332</v>
      </c>
      <c r="F852" s="85" t="inlineStr">
        <is>
          <t>社頭清水岩店</t>
        </is>
      </c>
      <c r="G852" s="85" t="inlineStr">
        <is>
          <t>彰化縣</t>
        </is>
      </c>
      <c r="H852" s="85" t="inlineStr">
        <is>
          <t>社頭鄉</t>
        </is>
      </c>
      <c r="I852" s="84" t="n">
        <v>2</v>
      </c>
      <c r="J852" s="80" t="n">
        <v>44746</v>
      </c>
    </row>
    <row r="853" ht="15.6" customHeight="1" s="140">
      <c r="D853" s="60" t="n">
        <v>851</v>
      </c>
      <c r="E853" s="84" t="n">
        <v>4427</v>
      </c>
      <c r="F853" s="85" t="inlineStr">
        <is>
          <t>社頭樂活店</t>
        </is>
      </c>
      <c r="G853" s="85" t="inlineStr">
        <is>
          <t>彰化縣</t>
        </is>
      </c>
      <c r="H853" s="85" t="inlineStr">
        <is>
          <t>社頭鄉</t>
        </is>
      </c>
      <c r="I853" s="84" t="n">
        <v>2</v>
      </c>
      <c r="J853" s="80" t="n">
        <v>44746</v>
      </c>
    </row>
    <row r="854" ht="15.6" customHeight="1" s="140">
      <c r="D854" s="60" t="n">
        <v>852</v>
      </c>
      <c r="E854" s="84" t="n">
        <v>4371</v>
      </c>
      <c r="F854" s="85" t="inlineStr">
        <is>
          <t>潮州京洲店</t>
        </is>
      </c>
      <c r="G854" s="85" t="inlineStr">
        <is>
          <t>屏東縣</t>
        </is>
      </c>
      <c r="H854" s="85" t="inlineStr">
        <is>
          <t>潮州鎮</t>
        </is>
      </c>
      <c r="I854" s="84" t="n">
        <v>2</v>
      </c>
      <c r="J854" s="80" t="n">
        <v>44746</v>
      </c>
    </row>
    <row r="855" ht="15.6" customHeight="1" s="140">
      <c r="D855" s="60" t="n">
        <v>853</v>
      </c>
      <c r="E855" s="84" t="n">
        <v>4335</v>
      </c>
      <c r="F855" s="85" t="inlineStr">
        <is>
          <t>潮州永春店</t>
        </is>
      </c>
      <c r="G855" s="85" t="inlineStr">
        <is>
          <t>屏東縣</t>
        </is>
      </c>
      <c r="H855" s="85" t="inlineStr">
        <is>
          <t>潮州鎮</t>
        </is>
      </c>
      <c r="I855" s="84" t="n">
        <v>2</v>
      </c>
      <c r="J855" s="80" t="n">
        <v>44746</v>
      </c>
    </row>
    <row r="856" ht="15.6" customHeight="1" s="140">
      <c r="D856" s="60" t="n">
        <v>854</v>
      </c>
      <c r="E856" s="84" t="n">
        <v>4347</v>
      </c>
      <c r="F856" s="85" t="inlineStr">
        <is>
          <t>瑞芳瑞濱店</t>
        </is>
      </c>
      <c r="G856" s="85" t="inlineStr">
        <is>
          <t>新北市</t>
        </is>
      </c>
      <c r="H856" s="85" t="inlineStr">
        <is>
          <t>瑞芳區</t>
        </is>
      </c>
      <c r="I856" s="84" t="n">
        <v>2</v>
      </c>
      <c r="J856" s="80" t="n">
        <v>44747</v>
      </c>
    </row>
    <row r="857" ht="15.6" customHeight="1" s="140">
      <c r="D857" s="60" t="n">
        <v>855</v>
      </c>
      <c r="E857" s="84" t="n">
        <v>4983</v>
      </c>
      <c r="F857" s="85" t="inlineStr">
        <is>
          <t>板橋藝文店</t>
        </is>
      </c>
      <c r="G857" s="85" t="inlineStr">
        <is>
          <t>新北市</t>
        </is>
      </c>
      <c r="H857" s="85" t="inlineStr">
        <is>
          <t>板橋區</t>
        </is>
      </c>
      <c r="I857" s="84" t="n">
        <v>2</v>
      </c>
      <c r="J857" s="80" t="n">
        <v>44747</v>
      </c>
    </row>
    <row r="858" ht="15.6" customHeight="1" s="140">
      <c r="D858" s="60" t="n">
        <v>856</v>
      </c>
      <c r="E858" s="84" t="n">
        <v>3183</v>
      </c>
      <c r="F858" s="85" t="inlineStr">
        <is>
          <t>北縣板好店</t>
        </is>
      </c>
      <c r="G858" s="85" t="inlineStr">
        <is>
          <t>新北市</t>
        </is>
      </c>
      <c r="H858" s="85" t="inlineStr">
        <is>
          <t>板橋區</t>
        </is>
      </c>
      <c r="I858" s="84" t="n">
        <v>2</v>
      </c>
      <c r="J858" s="80" t="n">
        <v>44747</v>
      </c>
    </row>
    <row r="859" ht="15.6" customHeight="1" s="140">
      <c r="D859" s="60" t="n">
        <v>857</v>
      </c>
      <c r="E859" s="84" t="n">
        <v>2995</v>
      </c>
      <c r="F859" s="85" t="inlineStr">
        <is>
          <t>北縣板雅店</t>
        </is>
      </c>
      <c r="G859" s="85" t="inlineStr">
        <is>
          <t>新北市</t>
        </is>
      </c>
      <c r="H859" s="85" t="inlineStr">
        <is>
          <t>板橋區</t>
        </is>
      </c>
      <c r="I859" s="84" t="n">
        <v>2</v>
      </c>
      <c r="J859" s="80" t="n">
        <v>44747</v>
      </c>
    </row>
    <row r="860" ht="15.6" customHeight="1" s="140">
      <c r="D860" s="60" t="n">
        <v>858</v>
      </c>
      <c r="E860" s="84" t="n">
        <v>4924</v>
      </c>
      <c r="F860" s="85" t="inlineStr">
        <is>
          <t>新竹五福店</t>
        </is>
      </c>
      <c r="G860" s="85" t="inlineStr">
        <is>
          <t>新竹市</t>
        </is>
      </c>
      <c r="H860" s="85" t="inlineStr">
        <is>
          <t>香山區</t>
        </is>
      </c>
      <c r="I860" s="84" t="n">
        <v>2</v>
      </c>
      <c r="J860" s="80" t="n">
        <v>44747</v>
      </c>
    </row>
    <row r="861" ht="15.6" customHeight="1" s="140">
      <c r="D861" s="60" t="n">
        <v>859</v>
      </c>
      <c r="E861" s="84" t="n">
        <v>3138</v>
      </c>
      <c r="F861" s="85" t="inlineStr">
        <is>
          <t>彰縣彰壇店</t>
        </is>
      </c>
      <c r="G861" s="85" t="inlineStr">
        <is>
          <t>彰化縣</t>
        </is>
      </c>
      <c r="H861" s="85" t="inlineStr">
        <is>
          <t>花壇鄉</t>
        </is>
      </c>
      <c r="I861" s="84" t="n">
        <v>2</v>
      </c>
      <c r="J861" s="80" t="n">
        <v>44747</v>
      </c>
    </row>
    <row r="862" ht="15.6" customHeight="1" s="140">
      <c r="D862" s="60" t="n">
        <v>860</v>
      </c>
      <c r="E862" s="84" t="n">
        <v>3293</v>
      </c>
      <c r="F862" s="85" t="inlineStr">
        <is>
          <t>彰縣彰花店</t>
        </is>
      </c>
      <c r="G862" s="85" t="inlineStr">
        <is>
          <t>彰化縣</t>
        </is>
      </c>
      <c r="H862" s="85" t="inlineStr">
        <is>
          <t>花壇鄉</t>
        </is>
      </c>
      <c r="I862" s="84" t="n">
        <v>2</v>
      </c>
      <c r="J862" s="80" t="n">
        <v>44747</v>
      </c>
    </row>
    <row r="863" ht="15.6" customHeight="1" s="140">
      <c r="D863" s="60" t="n">
        <v>861</v>
      </c>
      <c r="E863" s="84" t="n">
        <v>4192</v>
      </c>
      <c r="F863" s="85" t="inlineStr">
        <is>
          <t>花壇彰員店</t>
        </is>
      </c>
      <c r="G863" s="85" t="inlineStr">
        <is>
          <t>彰化縣</t>
        </is>
      </c>
      <c r="H863" s="85" t="inlineStr">
        <is>
          <t>花壇鄉</t>
        </is>
      </c>
      <c r="I863" s="84" t="n">
        <v>2</v>
      </c>
      <c r="J863" s="80" t="n">
        <v>44747</v>
      </c>
    </row>
    <row r="864" ht="15.6" customHeight="1" s="140">
      <c r="D864" s="60" t="n">
        <v>862</v>
      </c>
      <c r="E864" s="84" t="n">
        <v>4411</v>
      </c>
      <c r="F864" s="85" t="inlineStr">
        <is>
          <t>萬丹香社店</t>
        </is>
      </c>
      <c r="G864" s="85" t="inlineStr">
        <is>
          <t>屏東縣</t>
        </is>
      </c>
      <c r="H864" s="85" t="inlineStr">
        <is>
          <t>萬丹鄉</t>
        </is>
      </c>
      <c r="I864" s="84" t="n">
        <v>2</v>
      </c>
      <c r="J864" s="80" t="n">
        <v>44747</v>
      </c>
    </row>
    <row r="865" ht="15.6" customHeight="1" s="140">
      <c r="D865" s="60" t="n">
        <v>863</v>
      </c>
      <c r="E865" s="84" t="n">
        <v>4372</v>
      </c>
      <c r="F865" s="85" t="inlineStr">
        <is>
          <t>屏東好豐年店</t>
        </is>
      </c>
      <c r="G865" s="85" t="inlineStr">
        <is>
          <t>屏東縣</t>
        </is>
      </c>
      <c r="H865" s="85" t="inlineStr">
        <is>
          <t>屏東市</t>
        </is>
      </c>
      <c r="I865" s="84" t="n">
        <v>2</v>
      </c>
      <c r="J865" s="80" t="n">
        <v>44747</v>
      </c>
    </row>
    <row r="866" ht="15.6" customHeight="1" s="140">
      <c r="D866" s="60" t="n">
        <v>864</v>
      </c>
      <c r="E866" s="84" t="n">
        <v>4278</v>
      </c>
      <c r="F866" s="85" t="inlineStr">
        <is>
          <t>屏東豐光店</t>
        </is>
      </c>
      <c r="G866" s="85" t="inlineStr">
        <is>
          <t>屏東縣</t>
        </is>
      </c>
      <c r="H866" s="85" t="inlineStr">
        <is>
          <t>屏東市</t>
        </is>
      </c>
      <c r="I866" s="84" t="n">
        <v>2</v>
      </c>
      <c r="J866" s="80" t="n">
        <v>44747</v>
      </c>
    </row>
    <row r="867" ht="15.6" customHeight="1" s="140">
      <c r="D867" s="60" t="n">
        <v>865</v>
      </c>
      <c r="E867" s="84" t="n">
        <v>4475</v>
      </c>
      <c r="F867" s="85" t="inlineStr">
        <is>
          <t>基隆風雲店</t>
        </is>
      </c>
      <c r="G867" s="85" t="inlineStr">
        <is>
          <t>基隆市</t>
        </is>
      </c>
      <c r="H867" s="85" t="inlineStr">
        <is>
          <t>信義區</t>
        </is>
      </c>
      <c r="I867" s="84" t="n">
        <v>2</v>
      </c>
      <c r="J867" s="80" t="n">
        <v>44748</v>
      </c>
    </row>
    <row r="868" ht="15.6" customHeight="1" s="140">
      <c r="D868" s="60" t="n">
        <v>866</v>
      </c>
      <c r="E868" s="84" t="n">
        <v>4813</v>
      </c>
      <c r="F868" s="85" t="inlineStr">
        <is>
          <t>基隆微笑店</t>
        </is>
      </c>
      <c r="G868" s="85" t="inlineStr">
        <is>
          <t>基隆市</t>
        </is>
      </c>
      <c r="H868" s="85" t="inlineStr">
        <is>
          <t>信義區</t>
        </is>
      </c>
      <c r="I868" s="84" t="n">
        <v>2</v>
      </c>
      <c r="J868" s="80" t="n">
        <v>44748</v>
      </c>
    </row>
    <row r="869" ht="15.6" customHeight="1" s="140">
      <c r="D869" s="60" t="n">
        <v>867</v>
      </c>
      <c r="E869" s="84" t="n">
        <v>4046</v>
      </c>
      <c r="F869" s="85" t="inlineStr">
        <is>
          <t>板橋福康店</t>
        </is>
      </c>
      <c r="G869" s="85" t="inlineStr">
        <is>
          <t>新北市</t>
        </is>
      </c>
      <c r="H869" s="85" t="inlineStr">
        <is>
          <t>板橋區</t>
        </is>
      </c>
      <c r="I869" s="84" t="n">
        <v>2</v>
      </c>
      <c r="J869" s="80" t="n">
        <v>44748</v>
      </c>
    </row>
    <row r="870" ht="15.6" customHeight="1" s="140">
      <c r="D870" s="60" t="n">
        <v>868</v>
      </c>
      <c r="E870" s="84" t="inlineStr">
        <is>
          <t>D161</t>
        </is>
      </c>
      <c r="F870" s="85" t="inlineStr">
        <is>
          <t>北縣僑中三店</t>
        </is>
      </c>
      <c r="G870" s="85" t="inlineStr">
        <is>
          <t>新北市</t>
        </is>
      </c>
      <c r="H870" s="85" t="inlineStr">
        <is>
          <t>板橋區</t>
        </is>
      </c>
      <c r="I870" s="84" t="n">
        <v>2</v>
      </c>
      <c r="J870" s="80" t="n">
        <v>44748</v>
      </c>
    </row>
    <row r="871" ht="15.6" customHeight="1" s="140">
      <c r="D871" s="60" t="n">
        <v>869</v>
      </c>
      <c r="E871" s="84" t="n">
        <v>4145</v>
      </c>
      <c r="F871" s="85" t="inlineStr">
        <is>
          <t>板橋僑興店</t>
        </is>
      </c>
      <c r="G871" s="85" t="inlineStr">
        <is>
          <t>新北市</t>
        </is>
      </c>
      <c r="H871" s="85" t="inlineStr">
        <is>
          <t>板橋區</t>
        </is>
      </c>
      <c r="I871" s="84" t="n">
        <v>2</v>
      </c>
      <c r="J871" s="80" t="n">
        <v>44748</v>
      </c>
    </row>
    <row r="872" ht="15.6" customHeight="1" s="140">
      <c r="D872" s="60" t="n">
        <v>870</v>
      </c>
      <c r="E872" s="84" t="n">
        <v>4276</v>
      </c>
      <c r="F872" s="85" t="inlineStr">
        <is>
          <t>竹東榮昇店</t>
        </is>
      </c>
      <c r="G872" s="85" t="inlineStr">
        <is>
          <t>新竹縣</t>
        </is>
      </c>
      <c r="H872" s="85" t="inlineStr">
        <is>
          <t>竹東鎮</t>
        </is>
      </c>
      <c r="I872" s="84" t="n">
        <v>2</v>
      </c>
      <c r="J872" s="80" t="n">
        <v>44748</v>
      </c>
    </row>
    <row r="873" ht="15.6" customHeight="1" s="140">
      <c r="D873" s="60" t="n">
        <v>871</v>
      </c>
      <c r="E873" s="84" t="n">
        <v>4042</v>
      </c>
      <c r="F873" s="85" t="inlineStr">
        <is>
          <t>竹東巨星店</t>
        </is>
      </c>
      <c r="G873" s="85" t="inlineStr">
        <is>
          <t>新竹縣</t>
        </is>
      </c>
      <c r="H873" s="85" t="inlineStr">
        <is>
          <t>竹東鎮</t>
        </is>
      </c>
      <c r="I873" s="84" t="n">
        <v>2</v>
      </c>
      <c r="J873" s="80" t="n">
        <v>44748</v>
      </c>
    </row>
    <row r="874" ht="15.6" customHeight="1" s="140">
      <c r="D874" s="60" t="n">
        <v>872</v>
      </c>
      <c r="E874" s="84" t="n">
        <v>3923</v>
      </c>
      <c r="F874" s="85" t="inlineStr">
        <is>
          <t>竹東上坪店</t>
        </is>
      </c>
      <c r="G874" s="85" t="inlineStr">
        <is>
          <t>新竹縣</t>
        </is>
      </c>
      <c r="H874" s="85" t="inlineStr">
        <is>
          <t>竹東鎮</t>
        </is>
      </c>
      <c r="I874" s="84" t="n">
        <v>2</v>
      </c>
      <c r="J874" s="80" t="n">
        <v>44748</v>
      </c>
    </row>
    <row r="875" ht="15.6" customHeight="1" s="140">
      <c r="D875" s="60" t="n">
        <v>873</v>
      </c>
      <c r="E875" s="84" t="n">
        <v>4197</v>
      </c>
      <c r="F875" s="85" t="inlineStr">
        <is>
          <t>龜山崇優店</t>
        </is>
      </c>
      <c r="G875" s="85" t="inlineStr">
        <is>
          <t>桃園市</t>
        </is>
      </c>
      <c r="H875" s="85" t="inlineStr">
        <is>
          <t>龜山區</t>
        </is>
      </c>
      <c r="I875" s="84" t="n">
        <v>2</v>
      </c>
      <c r="J875" s="80" t="n">
        <v>44748</v>
      </c>
    </row>
    <row r="876" ht="15.6" customHeight="1" s="140">
      <c r="D876" s="60" t="n">
        <v>874</v>
      </c>
      <c r="E876" s="84" t="n">
        <v>3689</v>
      </c>
      <c r="F876" s="85" t="inlineStr">
        <is>
          <t>彰縣大方店</t>
        </is>
      </c>
      <c r="G876" s="85" t="inlineStr">
        <is>
          <t>彰化縣</t>
        </is>
      </c>
      <c r="H876" s="85" t="inlineStr">
        <is>
          <t>員林市</t>
        </is>
      </c>
      <c r="I876" s="84" t="n">
        <v>2</v>
      </c>
      <c r="J876" s="80" t="n">
        <v>44748</v>
      </c>
    </row>
    <row r="877" ht="15.6" customHeight="1" s="140">
      <c r="D877" s="60" t="n">
        <v>875</v>
      </c>
      <c r="E877" s="84" t="n">
        <v>4271</v>
      </c>
      <c r="F877" s="85" t="inlineStr">
        <is>
          <t>員林山腳店</t>
        </is>
      </c>
      <c r="G877" s="85" t="inlineStr">
        <is>
          <t>彰化縣</t>
        </is>
      </c>
      <c r="H877" s="85" t="inlineStr">
        <is>
          <t>員林市</t>
        </is>
      </c>
      <c r="I877" s="84" t="n">
        <v>2</v>
      </c>
      <c r="J877" s="80" t="n">
        <v>44748</v>
      </c>
    </row>
    <row r="878" ht="15.6" customHeight="1" s="140">
      <c r="D878" s="60" t="n">
        <v>876</v>
      </c>
      <c r="E878" s="84" t="n">
        <v>2592</v>
      </c>
      <c r="F878" s="85" t="inlineStr">
        <is>
          <t>彰縣彰百店</t>
        </is>
      </c>
      <c r="G878" s="85" t="inlineStr">
        <is>
          <t>彰化縣</t>
        </is>
      </c>
      <c r="H878" s="85" t="inlineStr">
        <is>
          <t>員林市</t>
        </is>
      </c>
      <c r="I878" s="84" t="n">
        <v>2</v>
      </c>
      <c r="J878" s="80" t="n">
        <v>44748</v>
      </c>
    </row>
    <row r="879" ht="15.6" customHeight="1" s="140">
      <c r="D879" s="60" t="n">
        <v>877</v>
      </c>
      <c r="E879" s="84" t="n">
        <v>4115</v>
      </c>
      <c r="F879" s="85" t="inlineStr">
        <is>
          <t>屏東建欣店</t>
        </is>
      </c>
      <c r="G879" s="85" t="inlineStr">
        <is>
          <t>屏東縣</t>
        </is>
      </c>
      <c r="H879" s="85" t="inlineStr">
        <is>
          <t>屏東市</t>
        </is>
      </c>
      <c r="I879" s="84" t="n">
        <v>2</v>
      </c>
      <c r="J879" s="80" t="n">
        <v>44748</v>
      </c>
    </row>
    <row r="880" ht="15.6" customHeight="1" s="140">
      <c r="D880" s="60" t="n">
        <v>878</v>
      </c>
      <c r="E880" s="84" t="n">
        <v>4267</v>
      </c>
      <c r="F880" s="85" t="inlineStr">
        <is>
          <t>屏東崇朝店</t>
        </is>
      </c>
      <c r="G880" s="85" t="inlineStr">
        <is>
          <t>屏東縣</t>
        </is>
      </c>
      <c r="H880" s="85" t="inlineStr">
        <is>
          <t>屏東市</t>
        </is>
      </c>
      <c r="I880" s="84" t="n">
        <v>2</v>
      </c>
      <c r="J880" s="80" t="n">
        <v>44748</v>
      </c>
    </row>
    <row r="881" ht="15.6" customHeight="1" s="140">
      <c r="D881" s="60" t="n">
        <v>879</v>
      </c>
      <c r="E881" s="84" t="n">
        <v>4273</v>
      </c>
      <c r="F881" s="85" t="inlineStr">
        <is>
          <t>基隆七堵店</t>
        </is>
      </c>
      <c r="G881" s="85" t="inlineStr">
        <is>
          <t>基隆市</t>
        </is>
      </c>
      <c r="H881" s="85" t="inlineStr">
        <is>
          <t>七堵區</t>
        </is>
      </c>
      <c r="I881" s="84" t="n">
        <v>2</v>
      </c>
      <c r="J881" s="80" t="n">
        <v>44749</v>
      </c>
    </row>
    <row r="882" ht="15.6" customHeight="1" s="140">
      <c r="D882" s="60" t="n">
        <v>880</v>
      </c>
      <c r="E882" s="84" t="n">
        <v>2666</v>
      </c>
      <c r="F882" s="85" t="inlineStr">
        <is>
          <t>基隆旭隆店</t>
        </is>
      </c>
      <c r="G882" s="85" t="inlineStr">
        <is>
          <t>基隆市</t>
        </is>
      </c>
      <c r="H882" s="85" t="inlineStr">
        <is>
          <t>仁愛區</t>
        </is>
      </c>
      <c r="I882" s="84" t="n">
        <v>2</v>
      </c>
      <c r="J882" s="80" t="n">
        <v>44749</v>
      </c>
    </row>
    <row r="883" ht="15.6" customHeight="1" s="140">
      <c r="D883" s="60" t="n">
        <v>881</v>
      </c>
      <c r="E883" s="84" t="n">
        <v>3128</v>
      </c>
      <c r="F883" s="85" t="inlineStr">
        <is>
          <t>基隆隆五店</t>
        </is>
      </c>
      <c r="G883" s="85" t="inlineStr">
        <is>
          <t>基隆市</t>
        </is>
      </c>
      <c r="H883" s="85" t="inlineStr">
        <is>
          <t>仁愛區</t>
        </is>
      </c>
      <c r="I883" s="84" t="n">
        <v>2</v>
      </c>
      <c r="J883" s="80" t="n">
        <v>44749</v>
      </c>
    </row>
    <row r="884" ht="15.6" customHeight="1" s="140">
      <c r="D884" s="60" t="n">
        <v>882</v>
      </c>
      <c r="E884" s="84" t="n">
        <v>4406</v>
      </c>
      <c r="F884" s="85" t="inlineStr">
        <is>
          <t>板橋稚暉店</t>
        </is>
      </c>
      <c r="G884" s="85" t="inlineStr">
        <is>
          <t>新北市</t>
        </is>
      </c>
      <c r="H884" s="85" t="inlineStr">
        <is>
          <t>板橋區</t>
        </is>
      </c>
      <c r="I884" s="84" t="n">
        <v>2</v>
      </c>
      <c r="J884" s="80" t="n">
        <v>44749</v>
      </c>
    </row>
    <row r="885" ht="15.6" customHeight="1" s="140">
      <c r="D885" s="60" t="n">
        <v>883</v>
      </c>
      <c r="E885" s="84" t="n">
        <v>3416</v>
      </c>
      <c r="F885" s="85" t="inlineStr">
        <is>
          <t>北縣板鑽店</t>
        </is>
      </c>
      <c r="G885" s="85" t="inlineStr">
        <is>
          <t>新北市</t>
        </is>
      </c>
      <c r="H885" s="85" t="inlineStr">
        <is>
          <t>板橋區</t>
        </is>
      </c>
      <c r="I885" s="84" t="n">
        <v>2</v>
      </c>
      <c r="J885" s="80" t="n">
        <v>44749</v>
      </c>
    </row>
    <row r="886" ht="15.6" customHeight="1" s="140">
      <c r="D886" s="60" t="n">
        <v>884</v>
      </c>
      <c r="E886" s="84" t="n">
        <v>2109</v>
      </c>
      <c r="F886" s="85" t="inlineStr">
        <is>
          <t>北縣瓊林南店</t>
        </is>
      </c>
      <c r="G886" s="85" t="inlineStr">
        <is>
          <t>新北市</t>
        </is>
      </c>
      <c r="H886" s="85" t="inlineStr">
        <is>
          <t>新莊區</t>
        </is>
      </c>
      <c r="I886" s="84" t="n">
        <v>2</v>
      </c>
      <c r="J886" s="80" t="n">
        <v>44749</v>
      </c>
    </row>
    <row r="887" ht="15.6" customHeight="1" s="140">
      <c r="D887" s="60" t="n">
        <v>885</v>
      </c>
      <c r="E887" s="84" t="n">
        <v>4947</v>
      </c>
      <c r="F887" s="85" t="inlineStr">
        <is>
          <t>新竹南隘店</t>
        </is>
      </c>
      <c r="G887" s="85" t="inlineStr">
        <is>
          <t>新竹市</t>
        </is>
      </c>
      <c r="H887" s="85" t="inlineStr">
        <is>
          <t>香山區</t>
        </is>
      </c>
      <c r="I887" s="84" t="n">
        <v>2</v>
      </c>
      <c r="J887" s="80" t="n">
        <v>44749</v>
      </c>
    </row>
    <row r="888" ht="15.6" customHeight="1" s="140">
      <c r="D888" s="60" t="n">
        <v>886</v>
      </c>
      <c r="E888" s="84" t="n">
        <v>3187</v>
      </c>
      <c r="F888" s="85" t="inlineStr">
        <is>
          <t>竹縣富林店</t>
        </is>
      </c>
      <c r="G888" s="85" t="inlineStr">
        <is>
          <t>新竹縣</t>
        </is>
      </c>
      <c r="H888" s="85" t="inlineStr">
        <is>
          <t>芎林鄉</t>
        </is>
      </c>
      <c r="I888" s="84" t="n">
        <v>2</v>
      </c>
      <c r="J888" s="80" t="n">
        <v>44749</v>
      </c>
    </row>
    <row r="889" ht="15.6" customHeight="1" s="140">
      <c r="D889" s="60" t="n">
        <v>887</v>
      </c>
      <c r="E889" s="84" t="n">
        <v>3480</v>
      </c>
      <c r="F889" s="85" t="inlineStr">
        <is>
          <t>竹縣富裕店</t>
        </is>
      </c>
      <c r="G889" s="85" t="inlineStr">
        <is>
          <t>新竹縣</t>
        </is>
      </c>
      <c r="H889" s="85" t="inlineStr">
        <is>
          <t>芎林鄉</t>
        </is>
      </c>
      <c r="I889" s="84" t="n">
        <v>2</v>
      </c>
      <c r="J889" s="80" t="n">
        <v>44749</v>
      </c>
    </row>
    <row r="890" ht="15.6" customHeight="1" s="140">
      <c r="D890" s="60" t="n">
        <v>888</v>
      </c>
      <c r="E890" s="84" t="n">
        <v>3460</v>
      </c>
      <c r="F890" s="85" t="inlineStr">
        <is>
          <t>彰縣埔鹽店</t>
        </is>
      </c>
      <c r="G890" s="85" t="inlineStr">
        <is>
          <t>彰化縣</t>
        </is>
      </c>
      <c r="H890" s="85" t="inlineStr">
        <is>
          <t>埔鹽鄉</t>
        </is>
      </c>
      <c r="I890" s="84" t="n">
        <v>2</v>
      </c>
      <c r="J890" s="80" t="n">
        <v>44749</v>
      </c>
    </row>
    <row r="891" ht="15.6" customHeight="1" s="140">
      <c r="D891" s="60" t="n">
        <v>889</v>
      </c>
      <c r="E891" s="84" t="n">
        <v>4415</v>
      </c>
      <c r="F891" s="85" t="inlineStr">
        <is>
          <t>埤頭稻興店</t>
        </is>
      </c>
      <c r="G891" s="85" t="inlineStr">
        <is>
          <t>彰化縣</t>
        </is>
      </c>
      <c r="H891" s="85" t="inlineStr">
        <is>
          <t>埤頭鄉</t>
        </is>
      </c>
      <c r="I891" s="84" t="n">
        <v>2</v>
      </c>
      <c r="J891" s="80" t="n">
        <v>44749</v>
      </c>
    </row>
    <row r="892" ht="15.6" customHeight="1" s="140">
      <c r="D892" s="60" t="n">
        <v>890</v>
      </c>
      <c r="E892" s="84" t="n">
        <v>2498</v>
      </c>
      <c r="F892" s="85" t="inlineStr">
        <is>
          <t>彰縣彰鼎店</t>
        </is>
      </c>
      <c r="G892" s="85" t="inlineStr">
        <is>
          <t>彰化縣</t>
        </is>
      </c>
      <c r="H892" s="85" t="inlineStr">
        <is>
          <t>鹿港鎮</t>
        </is>
      </c>
      <c r="I892" s="84" t="n">
        <v>2</v>
      </c>
      <c r="J892" s="80" t="n">
        <v>44749</v>
      </c>
    </row>
    <row r="893" ht="15.6" customHeight="1" s="140">
      <c r="D893" s="60" t="n">
        <v>891</v>
      </c>
      <c r="E893" s="84" t="n">
        <v>4405</v>
      </c>
      <c r="F893" s="85" t="inlineStr">
        <is>
          <t>內埔埔勝店</t>
        </is>
      </c>
      <c r="G893" s="85" t="inlineStr">
        <is>
          <t>屏東縣</t>
        </is>
      </c>
      <c r="H893" s="85" t="inlineStr">
        <is>
          <t>內埔鄉</t>
        </is>
      </c>
      <c r="I893" s="84" t="n">
        <v>2</v>
      </c>
      <c r="J893" s="80" t="n">
        <v>44749</v>
      </c>
    </row>
    <row r="894" ht="15.6" customHeight="1" s="140">
      <c r="D894" s="60" t="n">
        <v>892</v>
      </c>
      <c r="E894" s="84" t="n">
        <v>2968</v>
      </c>
      <c r="F894" s="85" t="inlineStr">
        <is>
          <t>屏縣屏瑋店</t>
        </is>
      </c>
      <c r="G894" s="85" t="inlineStr">
        <is>
          <t>屏東縣</t>
        </is>
      </c>
      <c r="H894" s="85" t="inlineStr">
        <is>
          <t>內埔鄉</t>
        </is>
      </c>
      <c r="I894" s="84" t="n">
        <v>2</v>
      </c>
      <c r="J894" s="80" t="n">
        <v>44749</v>
      </c>
    </row>
    <row r="895" ht="15.6" customHeight="1" s="140">
      <c r="D895" s="60" t="n">
        <v>893</v>
      </c>
      <c r="E895" s="84" t="n">
        <v>2133</v>
      </c>
      <c r="F895" s="85" t="inlineStr">
        <is>
          <t>北市試院店</t>
        </is>
      </c>
      <c r="G895" s="85" t="inlineStr">
        <is>
          <t>台北市</t>
        </is>
      </c>
      <c r="H895" s="85" t="inlineStr">
        <is>
          <t>文山區</t>
        </is>
      </c>
      <c r="I895" s="84" t="n">
        <v>2</v>
      </c>
      <c r="J895" s="80" t="n">
        <v>44750</v>
      </c>
    </row>
    <row r="896" ht="15.6" customHeight="1" s="140">
      <c r="D896" s="60" t="n">
        <v>894</v>
      </c>
      <c r="E896" s="84" t="n">
        <v>3652</v>
      </c>
      <c r="F896" s="85" t="inlineStr">
        <is>
          <t>北縣莊民店</t>
        </is>
      </c>
      <c r="G896" s="85" t="inlineStr">
        <is>
          <t>新北市</t>
        </is>
      </c>
      <c r="H896" s="85" t="inlineStr">
        <is>
          <t>新莊區</t>
        </is>
      </c>
      <c r="I896" s="84" t="n">
        <v>2</v>
      </c>
      <c r="J896" s="80" t="n">
        <v>44750</v>
      </c>
    </row>
    <row r="897" ht="15.6" customHeight="1" s="140">
      <c r="D897" s="60" t="n">
        <v>895</v>
      </c>
      <c r="E897" s="84" t="n">
        <v>3438</v>
      </c>
      <c r="F897" s="85" t="inlineStr">
        <is>
          <t>北縣莊國店</t>
        </is>
      </c>
      <c r="G897" s="85" t="inlineStr">
        <is>
          <t>新北市</t>
        </is>
      </c>
      <c r="H897" s="85" t="inlineStr">
        <is>
          <t>新莊區</t>
        </is>
      </c>
      <c r="I897" s="84" t="n">
        <v>2</v>
      </c>
      <c r="J897" s="80" t="n">
        <v>44750</v>
      </c>
    </row>
    <row r="898" ht="15.6" customHeight="1" s="140">
      <c r="D898" s="60" t="n">
        <v>896</v>
      </c>
      <c r="E898" s="84" t="n">
        <v>4856</v>
      </c>
      <c r="F898" s="85" t="inlineStr">
        <is>
          <t>新莊小胖店</t>
        </is>
      </c>
      <c r="G898" s="85" t="inlineStr">
        <is>
          <t>新北市</t>
        </is>
      </c>
      <c r="H898" s="85" t="inlineStr">
        <is>
          <t>新莊區</t>
        </is>
      </c>
      <c r="I898" s="84" t="n">
        <v>2</v>
      </c>
      <c r="J898" s="80" t="n">
        <v>44750</v>
      </c>
    </row>
    <row r="899" ht="15.6" customHeight="1" s="140">
      <c r="D899" s="60" t="n">
        <v>897</v>
      </c>
      <c r="E899" s="84" t="n">
        <v>4341</v>
      </c>
      <c r="F899" s="85" t="inlineStr">
        <is>
          <t>新莊莊美店</t>
        </is>
      </c>
      <c r="G899" s="85" t="inlineStr">
        <is>
          <t>新北市</t>
        </is>
      </c>
      <c r="H899" s="85" t="inlineStr">
        <is>
          <t>新莊區</t>
        </is>
      </c>
      <c r="I899" s="84" t="n">
        <v>2</v>
      </c>
      <c r="J899" s="80" t="n">
        <v>44750</v>
      </c>
    </row>
    <row r="900" ht="15.6" customHeight="1" s="140">
      <c r="D900" s="60" t="n">
        <v>898</v>
      </c>
      <c r="E900" s="84" t="n">
        <v>4880</v>
      </c>
      <c r="F900" s="85" t="inlineStr">
        <is>
          <t>新竹護城河</t>
        </is>
      </c>
      <c r="G900" s="85" t="inlineStr">
        <is>
          <t>新竹市</t>
        </is>
      </c>
      <c r="H900" s="85" t="inlineStr">
        <is>
          <t>東區</t>
        </is>
      </c>
      <c r="I900" s="84" t="n">
        <v>2</v>
      </c>
      <c r="J900" s="80" t="n">
        <v>44750</v>
      </c>
    </row>
    <row r="901" ht="15.6" customHeight="1" s="140">
      <c r="D901" s="60" t="n">
        <v>899</v>
      </c>
      <c r="E901" s="84" t="n">
        <v>2649</v>
      </c>
      <c r="F901" s="85" t="inlineStr">
        <is>
          <t>桃縣桃奉店</t>
        </is>
      </c>
      <c r="G901" s="85" t="inlineStr">
        <is>
          <t>桃園市</t>
        </is>
      </c>
      <c r="H901" s="85" t="inlineStr">
        <is>
          <t>新屋區</t>
        </is>
      </c>
      <c r="I901" s="84" t="n">
        <v>2</v>
      </c>
      <c r="J901" s="80" t="n">
        <v>44750</v>
      </c>
    </row>
    <row r="902" ht="15.6" customHeight="1" s="140">
      <c r="D902" s="60" t="n">
        <v>900</v>
      </c>
      <c r="E902" s="84" t="n">
        <v>4664</v>
      </c>
      <c r="F902" s="85" t="inlineStr">
        <is>
          <t>新屋芳華店</t>
        </is>
      </c>
      <c r="G902" s="85" t="inlineStr">
        <is>
          <t>桃園市</t>
        </is>
      </c>
      <c r="H902" s="85" t="inlineStr">
        <is>
          <t>新屋區</t>
        </is>
      </c>
      <c r="I902" s="84" t="n">
        <v>2</v>
      </c>
      <c r="J902" s="80" t="n">
        <v>44750</v>
      </c>
    </row>
    <row r="903" ht="15.6" customHeight="1" s="140">
      <c r="D903" s="60" t="n">
        <v>901</v>
      </c>
      <c r="E903" s="84" t="n">
        <v>3649</v>
      </c>
      <c r="F903" s="85" t="inlineStr">
        <is>
          <t>彰縣鹿和店</t>
        </is>
      </c>
      <c r="G903" s="85" t="inlineStr">
        <is>
          <t>彰化縣</t>
        </is>
      </c>
      <c r="H903" s="85" t="inlineStr">
        <is>
          <t>鹿港鎮</t>
        </is>
      </c>
      <c r="I903" s="84" t="n">
        <v>2</v>
      </c>
      <c r="J903" s="80" t="n">
        <v>44750</v>
      </c>
    </row>
    <row r="904" ht="15.6" customHeight="1" s="140">
      <c r="D904" s="60" t="n">
        <v>902</v>
      </c>
      <c r="E904" s="84" t="n">
        <v>4796</v>
      </c>
      <c r="F904" s="85" t="inlineStr">
        <is>
          <t>鹿港安定店</t>
        </is>
      </c>
      <c r="G904" s="85" t="inlineStr">
        <is>
          <t>彰化縣</t>
        </is>
      </c>
      <c r="H904" s="85" t="inlineStr">
        <is>
          <t>鹿港鎮</t>
        </is>
      </c>
      <c r="I904" s="84" t="n">
        <v>2</v>
      </c>
      <c r="J904" s="80" t="n">
        <v>44750</v>
      </c>
    </row>
    <row r="905" ht="15.6" customHeight="1" s="140">
      <c r="D905" s="60" t="n">
        <v>903</v>
      </c>
      <c r="E905" s="84" t="n">
        <v>4807</v>
      </c>
      <c r="F905" s="85" t="inlineStr">
        <is>
          <t>新竹牛埔店</t>
        </is>
      </c>
      <c r="G905" s="85" t="inlineStr">
        <is>
          <t>新竹市</t>
        </is>
      </c>
      <c r="H905" s="85" t="inlineStr">
        <is>
          <t>香山區</t>
        </is>
      </c>
      <c r="I905" s="84" t="n">
        <v>2</v>
      </c>
      <c r="J905" s="80" t="n">
        <v>44751</v>
      </c>
    </row>
    <row r="906" ht="15.6" customHeight="1" s="140">
      <c r="D906" s="60" t="n">
        <v>904</v>
      </c>
      <c r="E906" s="84" t="n">
        <v>4006</v>
      </c>
      <c r="F906" s="85" t="inlineStr">
        <is>
          <t>芎林富山店</t>
        </is>
      </c>
      <c r="G906" s="85" t="inlineStr">
        <is>
          <t>新竹縣</t>
        </is>
      </c>
      <c r="H906" s="85" t="inlineStr">
        <is>
          <t>芎林鄉</t>
        </is>
      </c>
      <c r="I906" s="84" t="n">
        <v>2</v>
      </c>
      <c r="J906" s="80" t="n">
        <v>44751</v>
      </c>
    </row>
    <row r="907" ht="15.6" customHeight="1" s="140">
      <c r="D907" s="60" t="n">
        <v>905</v>
      </c>
      <c r="E907" s="84" t="n">
        <v>4470</v>
      </c>
      <c r="F907" s="85" t="inlineStr">
        <is>
          <t>宜蘭青蔥店</t>
        </is>
      </c>
      <c r="G907" s="85" t="inlineStr">
        <is>
          <t>宜蘭縣</t>
        </is>
      </c>
      <c r="H907" s="85" t="inlineStr">
        <is>
          <t>三星鄉</t>
        </is>
      </c>
      <c r="I907" s="84" t="n">
        <v>2</v>
      </c>
      <c r="J907" s="80" t="n">
        <v>44753</v>
      </c>
    </row>
    <row r="908" ht="15.6" customHeight="1" s="140">
      <c r="D908" s="60" t="n">
        <v>906</v>
      </c>
      <c r="E908" s="84" t="n">
        <v>4333</v>
      </c>
      <c r="F908" s="85" t="inlineStr">
        <is>
          <t>五結新洋店</t>
        </is>
      </c>
      <c r="G908" s="85" t="inlineStr">
        <is>
          <t>宜蘭縣</t>
        </is>
      </c>
      <c r="H908" s="85" t="inlineStr">
        <is>
          <t>五結鄉</t>
        </is>
      </c>
      <c r="I908" s="84" t="n">
        <v>2</v>
      </c>
      <c r="J908" s="80" t="n">
        <v>44753</v>
      </c>
    </row>
    <row r="909" ht="15.6" customHeight="1" s="140">
      <c r="D909" s="60" t="n">
        <v>907</v>
      </c>
      <c r="E909" s="84" t="n">
        <v>4025</v>
      </c>
      <c r="F909" s="85" t="inlineStr">
        <is>
          <t>新莊祐信店</t>
        </is>
      </c>
      <c r="G909" s="85" t="inlineStr">
        <is>
          <t>新北市</t>
        </is>
      </c>
      <c r="H909" s="85" t="inlineStr">
        <is>
          <t>新莊區</t>
        </is>
      </c>
      <c r="I909" s="84" t="n">
        <v>2</v>
      </c>
      <c r="J909" s="80" t="n">
        <v>44753</v>
      </c>
    </row>
    <row r="910" ht="15.6" customHeight="1" s="140">
      <c r="D910" s="60" t="n">
        <v>908</v>
      </c>
      <c r="E910" s="84" t="n">
        <v>4163</v>
      </c>
      <c r="F910" s="85" t="inlineStr">
        <is>
          <t>新莊中泉店</t>
        </is>
      </c>
      <c r="G910" s="85" t="inlineStr">
        <is>
          <t>新北市</t>
        </is>
      </c>
      <c r="H910" s="85" t="inlineStr">
        <is>
          <t>新莊區</t>
        </is>
      </c>
      <c r="I910" s="84" t="n">
        <v>2</v>
      </c>
      <c r="J910" s="80" t="n">
        <v>44753</v>
      </c>
    </row>
    <row r="911" ht="15.6" customHeight="1" s="140">
      <c r="D911" s="60" t="n">
        <v>909</v>
      </c>
      <c r="E911" s="84" t="n">
        <v>3358</v>
      </c>
      <c r="F911" s="85" t="inlineStr">
        <is>
          <t>北縣莊月店</t>
        </is>
      </c>
      <c r="G911" s="85" t="inlineStr">
        <is>
          <t>新北市</t>
        </is>
      </c>
      <c r="H911" s="85" t="inlineStr">
        <is>
          <t>新莊區</t>
        </is>
      </c>
      <c r="I911" s="84" t="n">
        <v>2</v>
      </c>
      <c r="J911" s="80" t="n">
        <v>44753</v>
      </c>
    </row>
    <row r="912" ht="15.6" customHeight="1" s="140">
      <c r="D912" s="60" t="n">
        <v>910</v>
      </c>
      <c r="E912" s="84" t="n">
        <v>4911</v>
      </c>
      <c r="F912" s="85" t="inlineStr">
        <is>
          <t>寶山不語店</t>
        </is>
      </c>
      <c r="G912" s="85" t="inlineStr">
        <is>
          <t>新竹縣</t>
        </is>
      </c>
      <c r="H912" s="85" t="inlineStr">
        <is>
          <t>寶山鄉</t>
        </is>
      </c>
      <c r="I912" s="84" t="n">
        <v>2</v>
      </c>
      <c r="J912" s="80" t="n">
        <v>44753</v>
      </c>
    </row>
    <row r="913" ht="15.6" customHeight="1" s="140">
      <c r="D913" s="60" t="n">
        <v>911</v>
      </c>
      <c r="E913" s="84" t="n">
        <v>2141</v>
      </c>
      <c r="F913" s="85" t="inlineStr">
        <is>
          <t>竹縣寶山店</t>
        </is>
      </c>
      <c r="G913" s="85" t="inlineStr">
        <is>
          <t>新竹縣</t>
        </is>
      </c>
      <c r="H913" s="85" t="inlineStr">
        <is>
          <t>寶山鄉</t>
        </is>
      </c>
      <c r="I913" s="84" t="n">
        <v>2</v>
      </c>
      <c r="J913" s="80" t="n">
        <v>44753</v>
      </c>
    </row>
    <row r="914" ht="15.6" customHeight="1" s="140">
      <c r="D914" s="60" t="n">
        <v>912</v>
      </c>
      <c r="E914" s="84" t="n">
        <v>4933</v>
      </c>
      <c r="F914" s="85" t="inlineStr">
        <is>
          <t>龜山連莊店</t>
        </is>
      </c>
      <c r="G914" s="85" t="inlineStr">
        <is>
          <t>桃園市</t>
        </is>
      </c>
      <c r="H914" s="85" t="inlineStr">
        <is>
          <t>龜山區</t>
        </is>
      </c>
      <c r="I914" s="84" t="n">
        <v>2</v>
      </c>
      <c r="J914" s="80" t="n">
        <v>44753</v>
      </c>
    </row>
    <row r="915" ht="15.6" customHeight="1" s="140">
      <c r="D915" s="60" t="n">
        <v>913</v>
      </c>
      <c r="E915" s="84" t="n">
        <v>4902</v>
      </c>
      <c r="F915" s="85" t="inlineStr">
        <is>
          <t>龜山玄武店</t>
        </is>
      </c>
      <c r="G915" s="85" t="inlineStr">
        <is>
          <t>桃園市</t>
        </is>
      </c>
      <c r="H915" s="85" t="inlineStr">
        <is>
          <t>龜山區</t>
        </is>
      </c>
      <c r="I915" s="84" t="n">
        <v>2</v>
      </c>
      <c r="J915" s="80" t="n">
        <v>44753</v>
      </c>
    </row>
    <row r="916" ht="15.6" customHeight="1" s="140">
      <c r="D916" s="60" t="n">
        <v>914</v>
      </c>
      <c r="E916" s="84" t="n">
        <v>2466</v>
      </c>
      <c r="F916" s="85" t="inlineStr">
        <is>
          <t>彰縣彰湖店</t>
        </is>
      </c>
      <c r="G916" s="85" t="inlineStr">
        <is>
          <t>彰化縣</t>
        </is>
      </c>
      <c r="H916" s="85" t="inlineStr">
        <is>
          <t>溪湖鎮</t>
        </is>
      </c>
      <c r="I916" s="84" t="n">
        <v>2</v>
      </c>
      <c r="J916" s="80" t="n">
        <v>44753</v>
      </c>
    </row>
    <row r="917" ht="15.6" customHeight="1" s="140">
      <c r="D917" s="60" t="n">
        <v>915</v>
      </c>
      <c r="E917" s="84" t="n">
        <v>4178</v>
      </c>
      <c r="F917" s="85" t="inlineStr">
        <is>
          <t>彰化延和店</t>
        </is>
      </c>
      <c r="G917" s="85" t="inlineStr">
        <is>
          <t>彰化縣</t>
        </is>
      </c>
      <c r="H917" s="85" t="inlineStr">
        <is>
          <t>彰化市</t>
        </is>
      </c>
      <c r="I917" s="84" t="n">
        <v>2</v>
      </c>
      <c r="J917" s="80" t="n">
        <v>44753</v>
      </c>
    </row>
    <row r="918" ht="15.6" customHeight="1" s="140">
      <c r="D918" s="60" t="n">
        <v>916</v>
      </c>
      <c r="E918" s="84" t="n">
        <v>3445</v>
      </c>
      <c r="F918" s="85" t="inlineStr">
        <is>
          <t>彰縣線西店</t>
        </is>
      </c>
      <c r="G918" s="85" t="inlineStr">
        <is>
          <t>彰化縣</t>
        </is>
      </c>
      <c r="H918" s="85" t="inlineStr">
        <is>
          <t>線西鄉</t>
        </is>
      </c>
      <c r="I918" s="84" t="n">
        <v>2</v>
      </c>
      <c r="J918" s="80" t="n">
        <v>44753</v>
      </c>
    </row>
    <row r="919" ht="15.6" customHeight="1" s="140">
      <c r="D919" s="60" t="n">
        <v>917</v>
      </c>
      <c r="E919" s="84" t="n">
        <v>4776</v>
      </c>
      <c r="F919" s="85" t="inlineStr">
        <is>
          <t>大寮過溪店</t>
        </is>
      </c>
      <c r="G919" s="85" t="inlineStr">
        <is>
          <t>高雄市</t>
        </is>
      </c>
      <c r="H919" s="85" t="inlineStr">
        <is>
          <t>大寮區</t>
        </is>
      </c>
      <c r="I919" s="84" t="n">
        <v>2</v>
      </c>
      <c r="J919" s="80" t="n">
        <v>44753</v>
      </c>
    </row>
    <row r="920" ht="15.6" customHeight="1" s="140">
      <c r="D920" s="60" t="n">
        <v>918</v>
      </c>
      <c r="E920" s="84" t="n">
        <v>4927</v>
      </c>
      <c r="F920" s="85" t="inlineStr">
        <is>
          <t>大樹荔枝店</t>
        </is>
      </c>
      <c r="G920" s="85" t="inlineStr">
        <is>
          <t>高雄市</t>
        </is>
      </c>
      <c r="H920" s="85" t="inlineStr">
        <is>
          <t>大樹區</t>
        </is>
      </c>
      <c r="I920" s="84" t="n">
        <v>2</v>
      </c>
      <c r="J920" s="80" t="n">
        <v>44753</v>
      </c>
    </row>
    <row r="921" ht="15.6" customHeight="1" s="140">
      <c r="D921" s="60" t="n">
        <v>919</v>
      </c>
      <c r="E921" s="84" t="n">
        <v>4597</v>
      </c>
      <c r="F921" s="85" t="inlineStr">
        <is>
          <t>宜蘭陽明店</t>
        </is>
      </c>
      <c r="G921" s="85" t="inlineStr">
        <is>
          <t>宜蘭縣</t>
        </is>
      </c>
      <c r="H921" s="85" t="inlineStr">
        <is>
          <t>宜蘭市</t>
        </is>
      </c>
      <c r="I921" s="84" t="n">
        <v>2</v>
      </c>
      <c r="J921" s="80" t="n">
        <v>44754</v>
      </c>
    </row>
    <row r="922" ht="15.6" customHeight="1" s="140">
      <c r="D922" s="60" t="n">
        <v>920</v>
      </c>
      <c r="E922" s="84" t="n">
        <v>2891</v>
      </c>
      <c r="F922" s="85" t="inlineStr">
        <is>
          <t>宜蘭宜中店</t>
        </is>
      </c>
      <c r="G922" s="85" t="inlineStr">
        <is>
          <t>宜蘭縣</t>
        </is>
      </c>
      <c r="H922" s="85" t="inlineStr">
        <is>
          <t>宜蘭市</t>
        </is>
      </c>
      <c r="I922" s="84" t="n">
        <v>2</v>
      </c>
      <c r="J922" s="80" t="n">
        <v>44754</v>
      </c>
    </row>
    <row r="923" ht="15.6" customHeight="1" s="140">
      <c r="D923" s="60" t="n">
        <v>921</v>
      </c>
      <c r="E923" s="84" t="inlineStr">
        <is>
          <t>D148</t>
        </is>
      </c>
      <c r="F923" s="85" t="inlineStr">
        <is>
          <t>北縣福營店</t>
        </is>
      </c>
      <c r="G923" s="85" t="inlineStr">
        <is>
          <t>新北市</t>
        </is>
      </c>
      <c r="H923" s="85" t="inlineStr">
        <is>
          <t>新莊區</t>
        </is>
      </c>
      <c r="I923" s="84" t="n">
        <v>2</v>
      </c>
      <c r="J923" s="80" t="n">
        <v>44754</v>
      </c>
    </row>
    <row r="924" ht="15.6" customHeight="1" s="140">
      <c r="D924" s="60" t="n">
        <v>922</v>
      </c>
      <c r="E924" s="84" t="inlineStr">
        <is>
          <t>D174</t>
        </is>
      </c>
      <c r="F924" s="85" t="inlineStr">
        <is>
          <t>北縣新裕店</t>
        </is>
      </c>
      <c r="G924" s="85" t="inlineStr">
        <is>
          <t>新北市</t>
        </is>
      </c>
      <c r="H924" s="85" t="inlineStr">
        <is>
          <t>新莊區</t>
        </is>
      </c>
      <c r="I924" s="84" t="n">
        <v>2</v>
      </c>
      <c r="J924" s="80" t="n">
        <v>44754</v>
      </c>
    </row>
    <row r="925" ht="15.6" customHeight="1" s="140">
      <c r="D925" s="60" t="n">
        <v>923</v>
      </c>
      <c r="E925" s="84" t="n">
        <v>4005</v>
      </c>
      <c r="F925" s="85" t="inlineStr">
        <is>
          <t>新莊雙鳳店</t>
        </is>
      </c>
      <c r="G925" s="85" t="inlineStr">
        <is>
          <t>新北市</t>
        </is>
      </c>
      <c r="H925" s="85" t="inlineStr">
        <is>
          <t>新莊區</t>
        </is>
      </c>
      <c r="I925" s="84" t="n">
        <v>2</v>
      </c>
      <c r="J925" s="80" t="n">
        <v>44754</v>
      </c>
    </row>
    <row r="926" ht="15.6" customHeight="1" s="140">
      <c r="D926" s="60" t="n">
        <v>924</v>
      </c>
      <c r="E926" s="84" t="n">
        <v>2034</v>
      </c>
      <c r="F926" s="85" t="inlineStr">
        <is>
          <t>桃縣西濱店</t>
        </is>
      </c>
      <c r="G926" s="85" t="inlineStr">
        <is>
          <t>桃園市</t>
        </is>
      </c>
      <c r="H926" s="85" t="inlineStr">
        <is>
          <t>新屋區</t>
        </is>
      </c>
      <c r="I926" s="84" t="n">
        <v>2</v>
      </c>
      <c r="J926" s="80" t="n">
        <v>44754</v>
      </c>
    </row>
    <row r="927" ht="15.6" customHeight="1" s="140">
      <c r="D927" s="60" t="n">
        <v>925</v>
      </c>
      <c r="E927" s="84" t="n">
        <v>2910</v>
      </c>
      <c r="F927" s="85" t="inlineStr">
        <is>
          <t>桃縣桃濱店</t>
        </is>
      </c>
      <c r="G927" s="85" t="inlineStr">
        <is>
          <t>桃園市</t>
        </is>
      </c>
      <c r="H927" s="85" t="inlineStr">
        <is>
          <t>新屋區</t>
        </is>
      </c>
      <c r="I927" s="84" t="n">
        <v>2</v>
      </c>
      <c r="J927" s="80" t="n">
        <v>44754</v>
      </c>
    </row>
    <row r="928" ht="15.6" customHeight="1" s="140">
      <c r="D928" s="60" t="n">
        <v>926</v>
      </c>
      <c r="E928" s="84" t="n">
        <v>2963</v>
      </c>
      <c r="F928" s="85" t="inlineStr">
        <is>
          <t>桃縣桃丹店</t>
        </is>
      </c>
      <c r="G928" s="85" t="inlineStr">
        <is>
          <t>桃園市</t>
        </is>
      </c>
      <c r="H928" s="85" t="inlineStr">
        <is>
          <t>新屋區</t>
        </is>
      </c>
      <c r="I928" s="84" t="n">
        <v>2</v>
      </c>
      <c r="J928" s="80" t="n">
        <v>44754</v>
      </c>
    </row>
    <row r="929" ht="15.6" customHeight="1" s="140">
      <c r="D929" s="60" t="n">
        <v>927</v>
      </c>
      <c r="E929" s="84" t="n">
        <v>2520</v>
      </c>
      <c r="F929" s="85" t="inlineStr">
        <is>
          <t>中縣中幼店</t>
        </is>
      </c>
      <c r="G929" s="85" t="inlineStr">
        <is>
          <t>台中市</t>
        </is>
      </c>
      <c r="H929" s="85" t="inlineStr">
        <is>
          <t>大甲區</t>
        </is>
      </c>
      <c r="I929" s="84" t="n">
        <v>2</v>
      </c>
      <c r="J929" s="80" t="n">
        <v>44754</v>
      </c>
    </row>
    <row r="930" ht="15.6" customHeight="1" s="140">
      <c r="D930" s="60" t="n">
        <v>928</v>
      </c>
      <c r="E930" s="84" t="n">
        <v>2653</v>
      </c>
      <c r="F930" s="85" t="inlineStr">
        <is>
          <t>中縣中寶店</t>
        </is>
      </c>
      <c r="G930" s="85" t="inlineStr">
        <is>
          <t>台中市</t>
        </is>
      </c>
      <c r="H930" s="85" t="inlineStr">
        <is>
          <t>大甲區</t>
        </is>
      </c>
      <c r="I930" s="84" t="n">
        <v>2</v>
      </c>
      <c r="J930" s="80" t="n">
        <v>44754</v>
      </c>
    </row>
    <row r="931" ht="15.6" customHeight="1" s="140">
      <c r="D931" s="60" t="n">
        <v>929</v>
      </c>
      <c r="E931" s="84" t="n">
        <v>3706</v>
      </c>
      <c r="F931" s="85" t="inlineStr">
        <is>
          <t>中縣彈正店</t>
        </is>
      </c>
      <c r="G931" s="85" t="inlineStr">
        <is>
          <t>台中市</t>
        </is>
      </c>
      <c r="H931" s="85" t="inlineStr">
        <is>
          <t>大甲區</t>
        </is>
      </c>
      <c r="I931" s="84" t="n">
        <v>2</v>
      </c>
      <c r="J931" s="80" t="n">
        <v>44754</v>
      </c>
    </row>
    <row r="932" ht="15.6" customHeight="1" s="140">
      <c r="D932" s="60" t="n">
        <v>930</v>
      </c>
      <c r="E932" s="84" t="inlineStr">
        <is>
          <t>G961</t>
        </is>
      </c>
      <c r="F932" s="85" t="inlineStr">
        <is>
          <t>中縣大甲店</t>
        </is>
      </c>
      <c r="G932" s="85" t="inlineStr">
        <is>
          <t>台中市</t>
        </is>
      </c>
      <c r="H932" s="85" t="inlineStr">
        <is>
          <t>大甲區</t>
        </is>
      </c>
      <c r="I932" s="84" t="n">
        <v>2</v>
      </c>
      <c r="J932" s="80" t="n">
        <v>44754</v>
      </c>
    </row>
    <row r="933" ht="15.6" customHeight="1" s="140">
      <c r="D933" s="60" t="n">
        <v>931</v>
      </c>
      <c r="E933" s="84" t="n">
        <v>4463</v>
      </c>
      <c r="F933" s="85" t="inlineStr">
        <is>
          <t>高市亞路米店</t>
        </is>
      </c>
      <c r="G933" s="85" t="inlineStr">
        <is>
          <t>高雄市</t>
        </is>
      </c>
      <c r="H933" s="85" t="inlineStr">
        <is>
          <t>小港區</t>
        </is>
      </c>
      <c r="I933" s="84" t="n">
        <v>2</v>
      </c>
      <c r="J933" s="80" t="n">
        <v>44754</v>
      </c>
    </row>
    <row r="934" ht="15.6" customHeight="1" s="140">
      <c r="D934" s="60" t="n">
        <v>932</v>
      </c>
      <c r="E934" s="84" t="n">
        <v>3386</v>
      </c>
      <c r="F934" s="85" t="inlineStr">
        <is>
          <t>高市東林店</t>
        </is>
      </c>
      <c r="G934" s="85" t="inlineStr">
        <is>
          <t>高雄市</t>
        </is>
      </c>
      <c r="H934" s="85" t="inlineStr">
        <is>
          <t>小港區</t>
        </is>
      </c>
      <c r="I934" s="84" t="n">
        <v>2</v>
      </c>
      <c r="J934" s="80" t="n">
        <v>44754</v>
      </c>
    </row>
    <row r="935" ht="15.6" customHeight="1" s="140">
      <c r="D935" s="60" t="n">
        <v>933</v>
      </c>
      <c r="E935" s="84" t="n">
        <v>4223</v>
      </c>
      <c r="F935" s="85" t="inlineStr">
        <is>
          <t>頭城烏石店</t>
        </is>
      </c>
      <c r="G935" s="85" t="inlineStr">
        <is>
          <t>宜蘭縣</t>
        </is>
      </c>
      <c r="H935" s="85" t="inlineStr">
        <is>
          <t>頭城鎮</t>
        </is>
      </c>
      <c r="I935" s="84" t="n">
        <v>2</v>
      </c>
      <c r="J935" s="80" t="n">
        <v>44755</v>
      </c>
    </row>
    <row r="936" ht="15.6" customHeight="1" s="140">
      <c r="D936" s="60" t="n">
        <v>934</v>
      </c>
      <c r="E936" s="84" t="n">
        <v>4650</v>
      </c>
      <c r="F936" s="85" t="inlineStr">
        <is>
          <t>礁溪育龍店</t>
        </is>
      </c>
      <c r="G936" s="85" t="inlineStr">
        <is>
          <t>宜蘭縣</t>
        </is>
      </c>
      <c r="H936" s="85" t="inlineStr">
        <is>
          <t>礁溪鄉</t>
        </is>
      </c>
      <c r="I936" s="84" t="n">
        <v>2</v>
      </c>
      <c r="J936" s="80" t="n">
        <v>44755</v>
      </c>
    </row>
    <row r="937" ht="15.6" customHeight="1" s="140">
      <c r="D937" s="60" t="n">
        <v>935</v>
      </c>
      <c r="E937" s="84" t="n">
        <v>4701</v>
      </c>
      <c r="F937" s="85" t="inlineStr">
        <is>
          <t>新莊昌平店</t>
        </is>
      </c>
      <c r="G937" s="85" t="inlineStr">
        <is>
          <t>新北市</t>
        </is>
      </c>
      <c r="H937" s="85" t="inlineStr">
        <is>
          <t>新莊區</t>
        </is>
      </c>
      <c r="I937" s="84" t="n">
        <v>2</v>
      </c>
      <c r="J937" s="80" t="n">
        <v>44755</v>
      </c>
    </row>
    <row r="938" ht="15.6" customHeight="1" s="140">
      <c r="D938" s="60" t="n">
        <v>936</v>
      </c>
      <c r="E938" s="84" t="n">
        <v>3999</v>
      </c>
      <c r="F938" s="85" t="inlineStr">
        <is>
          <t>新莊福祐店</t>
        </is>
      </c>
      <c r="G938" s="85" t="inlineStr">
        <is>
          <t>新北市</t>
        </is>
      </c>
      <c r="H938" s="85" t="inlineStr">
        <is>
          <t>新莊區</t>
        </is>
      </c>
      <c r="I938" s="84" t="n">
        <v>2</v>
      </c>
      <c r="J938" s="80" t="n">
        <v>44755</v>
      </c>
    </row>
    <row r="939" ht="15.6" customHeight="1" s="140">
      <c r="D939" s="60" t="n">
        <v>937</v>
      </c>
      <c r="E939" s="84" t="n">
        <v>3052</v>
      </c>
      <c r="F939" s="85" t="inlineStr">
        <is>
          <t>北縣莊玲店</t>
        </is>
      </c>
      <c r="G939" s="85" t="inlineStr">
        <is>
          <t>新北市</t>
        </is>
      </c>
      <c r="H939" s="85" t="inlineStr">
        <is>
          <t>新莊區</t>
        </is>
      </c>
      <c r="I939" s="84" t="n">
        <v>2</v>
      </c>
      <c r="J939" s="80" t="n">
        <v>44755</v>
      </c>
    </row>
    <row r="940" ht="15.6" customHeight="1" s="140">
      <c r="D940" s="60" t="n">
        <v>938</v>
      </c>
      <c r="E940" s="84" t="n">
        <v>3882</v>
      </c>
      <c r="F940" s="85" t="inlineStr">
        <is>
          <t>新屋東明店</t>
        </is>
      </c>
      <c r="G940" s="85" t="inlineStr">
        <is>
          <t>桃園市</t>
        </is>
      </c>
      <c r="H940" s="85" t="inlineStr">
        <is>
          <t>新屋區</t>
        </is>
      </c>
      <c r="I940" s="84" t="n">
        <v>2</v>
      </c>
      <c r="J940" s="80" t="n">
        <v>44755</v>
      </c>
    </row>
    <row r="941" ht="15.6" customHeight="1" s="140">
      <c r="D941" s="60" t="n">
        <v>939</v>
      </c>
      <c r="E941" s="84" t="n">
        <v>4350</v>
      </c>
      <c r="F941" s="85" t="inlineStr">
        <is>
          <t>新屋興旺店</t>
        </is>
      </c>
      <c r="G941" s="85" t="inlineStr">
        <is>
          <t>桃園市</t>
        </is>
      </c>
      <c r="H941" s="85" t="inlineStr">
        <is>
          <t>新屋區</t>
        </is>
      </c>
      <c r="I941" s="84" t="n">
        <v>2</v>
      </c>
      <c r="J941" s="80" t="n">
        <v>44755</v>
      </c>
    </row>
    <row r="942" ht="15.6" customHeight="1" s="140">
      <c r="D942" s="60" t="n">
        <v>940</v>
      </c>
      <c r="E942" s="84" t="n">
        <v>2553</v>
      </c>
      <c r="F942" s="85" t="inlineStr">
        <is>
          <t>中縣中獅店</t>
        </is>
      </c>
      <c r="G942" s="85" t="inlineStr">
        <is>
          <t>台中市</t>
        </is>
      </c>
      <c r="H942" s="85" t="inlineStr">
        <is>
          <t>大甲區</t>
        </is>
      </c>
      <c r="I942" s="84" t="n">
        <v>2</v>
      </c>
      <c r="J942" s="80" t="n">
        <v>44755</v>
      </c>
    </row>
    <row r="943" ht="15.6" customHeight="1" s="140">
      <c r="D943" s="60" t="n">
        <v>941</v>
      </c>
      <c r="E943" s="84" t="n">
        <v>4477</v>
      </c>
      <c r="F943" s="85" t="inlineStr">
        <is>
          <t>大甲甲旺店</t>
        </is>
      </c>
      <c r="G943" s="85" t="inlineStr">
        <is>
          <t>台中市</t>
        </is>
      </c>
      <c r="H943" s="85" t="inlineStr">
        <is>
          <t>大甲區</t>
        </is>
      </c>
      <c r="I943" s="84" t="n">
        <v>2</v>
      </c>
      <c r="J943" s="80" t="n">
        <v>44755</v>
      </c>
    </row>
    <row r="944" ht="15.6" customHeight="1" s="140">
      <c r="D944" s="60" t="n">
        <v>942</v>
      </c>
      <c r="E944" s="84" t="inlineStr">
        <is>
          <t>G816</t>
        </is>
      </c>
      <c r="F944" s="85" t="inlineStr">
        <is>
          <t>中縣中華店</t>
        </is>
      </c>
      <c r="G944" s="85" t="inlineStr">
        <is>
          <t>台中市</t>
        </is>
      </c>
      <c r="H944" s="85" t="inlineStr">
        <is>
          <t>清水區</t>
        </is>
      </c>
      <c r="I944" s="84" t="n">
        <v>2</v>
      </c>
      <c r="J944" s="80" t="n">
        <v>44755</v>
      </c>
    </row>
    <row r="945" ht="15.6" customHeight="1" s="140">
      <c r="D945" s="60" t="n">
        <v>943</v>
      </c>
      <c r="E945" s="84" t="n">
        <v>4021</v>
      </c>
      <c r="F945" s="85" t="inlineStr">
        <is>
          <t>仁武新德店</t>
        </is>
      </c>
      <c r="G945" s="85" t="inlineStr">
        <is>
          <t>高雄市</t>
        </is>
      </c>
      <c r="H945" s="85" t="inlineStr">
        <is>
          <t>仁武區</t>
        </is>
      </c>
      <c r="I945" s="84" t="n">
        <v>2</v>
      </c>
      <c r="J945" s="80" t="n">
        <v>44755</v>
      </c>
    </row>
    <row r="946" ht="15.6" customHeight="1" s="140">
      <c r="D946" s="60" t="n">
        <v>944</v>
      </c>
      <c r="E946" s="84" t="n">
        <v>4932</v>
      </c>
      <c r="F946" s="85" t="inlineStr">
        <is>
          <t>仁武八卦寮</t>
        </is>
      </c>
      <c r="G946" s="85" t="inlineStr">
        <is>
          <t>高雄市</t>
        </is>
      </c>
      <c r="H946" s="85" t="inlineStr">
        <is>
          <t>仁武區</t>
        </is>
      </c>
      <c r="I946" s="84" t="n">
        <v>2</v>
      </c>
      <c r="J946" s="80" t="n">
        <v>44755</v>
      </c>
    </row>
    <row r="947" ht="15.6" customHeight="1" s="140">
      <c r="D947" s="60" t="n">
        <v>945</v>
      </c>
      <c r="E947" s="84" t="n">
        <v>2722</v>
      </c>
      <c r="F947" s="85" t="inlineStr">
        <is>
          <t>宜蘭羅東店</t>
        </is>
      </c>
      <c r="G947" s="85" t="inlineStr">
        <is>
          <t>宜蘭縣</t>
        </is>
      </c>
      <c r="H947" s="85" t="inlineStr">
        <is>
          <t>羅東鎮</t>
        </is>
      </c>
      <c r="I947" s="84" t="n">
        <v>2</v>
      </c>
      <c r="J947" s="80" t="n">
        <v>44756</v>
      </c>
    </row>
    <row r="948" ht="15.6" customHeight="1" s="140">
      <c r="D948" s="60" t="n">
        <v>946</v>
      </c>
      <c r="E948" s="84" t="n">
        <v>3227</v>
      </c>
      <c r="F948" s="85" t="inlineStr">
        <is>
          <t>北縣五維店</t>
        </is>
      </c>
      <c r="G948" s="85" t="inlineStr">
        <is>
          <t>新北市</t>
        </is>
      </c>
      <c r="H948" s="85" t="inlineStr">
        <is>
          <t>五股區</t>
        </is>
      </c>
      <c r="I948" s="84" t="n">
        <v>2</v>
      </c>
      <c r="J948" s="80" t="n">
        <v>44756</v>
      </c>
    </row>
    <row r="949" ht="15.6" customHeight="1" s="140">
      <c r="D949" s="60" t="n">
        <v>947</v>
      </c>
      <c r="E949" s="84" t="n">
        <v>2390</v>
      </c>
      <c r="F949" s="85" t="inlineStr">
        <is>
          <t>北縣五股店</t>
        </is>
      </c>
      <c r="G949" s="85" t="inlineStr">
        <is>
          <t>新北市</t>
        </is>
      </c>
      <c r="H949" s="85" t="inlineStr">
        <is>
          <t>五股區</t>
        </is>
      </c>
      <c r="I949" s="84" t="n">
        <v>2</v>
      </c>
      <c r="J949" s="80" t="n">
        <v>44756</v>
      </c>
    </row>
    <row r="950" ht="15.6" customHeight="1" s="140">
      <c r="D950" s="60" t="n">
        <v>948</v>
      </c>
      <c r="E950" s="84" t="n">
        <v>2691</v>
      </c>
      <c r="F950" s="85" t="inlineStr">
        <is>
          <t>北縣五春店</t>
        </is>
      </c>
      <c r="G950" s="85" t="inlineStr">
        <is>
          <t>新北市</t>
        </is>
      </c>
      <c r="H950" s="85" t="inlineStr">
        <is>
          <t>五股區</t>
        </is>
      </c>
      <c r="I950" s="84" t="n">
        <v>2</v>
      </c>
      <c r="J950" s="80" t="n">
        <v>44756</v>
      </c>
    </row>
    <row r="951" ht="15.6" customHeight="1" s="140">
      <c r="D951" s="60" t="n">
        <v>949</v>
      </c>
      <c r="E951" s="84" t="n">
        <v>4306</v>
      </c>
      <c r="F951" s="85" t="inlineStr">
        <is>
          <t>新屋水嶺店</t>
        </is>
      </c>
      <c r="G951" s="85" t="inlineStr">
        <is>
          <t>桃園市</t>
        </is>
      </c>
      <c r="H951" s="85" t="inlineStr">
        <is>
          <t>新屋區</t>
        </is>
      </c>
      <c r="I951" s="84" t="n">
        <v>2</v>
      </c>
      <c r="J951" s="80" t="n">
        <v>44756</v>
      </c>
    </row>
    <row r="952" ht="15.6" customHeight="1" s="140">
      <c r="D952" s="60" t="n">
        <v>950</v>
      </c>
      <c r="E952" s="84" t="n">
        <v>4263</v>
      </c>
      <c r="F952" s="85" t="inlineStr">
        <is>
          <t>楊梅高嶺店</t>
        </is>
      </c>
      <c r="G952" s="85" t="inlineStr">
        <is>
          <t>桃園市</t>
        </is>
      </c>
      <c r="H952" s="85" t="inlineStr">
        <is>
          <t>楊梅區</t>
        </is>
      </c>
      <c r="I952" s="84" t="n">
        <v>2</v>
      </c>
      <c r="J952" s="80" t="n">
        <v>44756</v>
      </c>
    </row>
    <row r="953" ht="15.6" customHeight="1" s="140">
      <c r="D953" s="60" t="n">
        <v>951</v>
      </c>
      <c r="E953" s="84" t="n">
        <v>4301</v>
      </c>
      <c r="F953" s="85" t="inlineStr">
        <is>
          <t>楊梅上和店</t>
        </is>
      </c>
      <c r="G953" s="85" t="inlineStr">
        <is>
          <t>桃園市</t>
        </is>
      </c>
      <c r="H953" s="85" t="inlineStr">
        <is>
          <t>楊梅區</t>
        </is>
      </c>
      <c r="I953" s="84" t="n">
        <v>2</v>
      </c>
      <c r="J953" s="80" t="n">
        <v>44756</v>
      </c>
    </row>
    <row r="954" ht="15.6" customHeight="1" s="140">
      <c r="D954" s="60" t="n">
        <v>952</v>
      </c>
      <c r="E954" s="84" t="n">
        <v>4864</v>
      </c>
      <c r="F954" s="85" t="inlineStr">
        <is>
          <t>清水五權東店</t>
        </is>
      </c>
      <c r="G954" s="85" t="inlineStr">
        <is>
          <t>台中市</t>
        </is>
      </c>
      <c r="H954" s="85" t="inlineStr">
        <is>
          <t>清水區</t>
        </is>
      </c>
      <c r="I954" s="84" t="n">
        <v>2</v>
      </c>
      <c r="J954" s="80" t="n">
        <v>44756</v>
      </c>
    </row>
    <row r="955" ht="15.6" customHeight="1" s="140">
      <c r="D955" s="60" t="n">
        <v>953</v>
      </c>
      <c r="E955" s="84" t="n">
        <v>3396</v>
      </c>
      <c r="F955" s="85" t="inlineStr">
        <is>
          <t>中縣中冠店</t>
        </is>
      </c>
      <c r="G955" s="85" t="inlineStr">
        <is>
          <t>台中市</t>
        </is>
      </c>
      <c r="H955" s="85" t="inlineStr">
        <is>
          <t>后里區</t>
        </is>
      </c>
      <c r="I955" s="84" t="n">
        <v>2</v>
      </c>
      <c r="J955" s="80" t="n">
        <v>44756</v>
      </c>
    </row>
    <row r="956" ht="15.6" customHeight="1" s="140">
      <c r="D956" s="60" t="n">
        <v>954</v>
      </c>
      <c r="E956" s="84" t="n">
        <v>4166</v>
      </c>
      <c r="F956" s="85" t="inlineStr">
        <is>
          <t>后里甲后店</t>
        </is>
      </c>
      <c r="G956" s="85" t="inlineStr">
        <is>
          <t>台中市</t>
        </is>
      </c>
      <c r="H956" s="85" t="inlineStr">
        <is>
          <t>后里區</t>
        </is>
      </c>
      <c r="I956" s="84" t="n">
        <v>2</v>
      </c>
      <c r="J956" s="80" t="n">
        <v>44756</v>
      </c>
    </row>
    <row r="957" ht="15.6" customHeight="1" s="140">
      <c r="D957" s="60" t="n">
        <v>955</v>
      </c>
      <c r="E957" s="84" t="n">
        <v>4965</v>
      </c>
      <c r="F957" s="85" t="inlineStr">
        <is>
          <t>橋頭棋琴店</t>
        </is>
      </c>
      <c r="G957" s="85" t="inlineStr">
        <is>
          <t>高雄市</t>
        </is>
      </c>
      <c r="H957" s="85" t="inlineStr">
        <is>
          <t>橋頭區</t>
        </is>
      </c>
      <c r="I957" s="84" t="n">
        <v>2</v>
      </c>
      <c r="J957" s="80" t="n">
        <v>44756</v>
      </c>
    </row>
    <row r="958" ht="15.6" customHeight="1" s="140">
      <c r="D958" s="60" t="n">
        <v>956</v>
      </c>
      <c r="E958" s="84" t="n">
        <v>3725</v>
      </c>
      <c r="F958" s="85" t="inlineStr">
        <is>
          <t>高縣岡本店</t>
        </is>
      </c>
      <c r="G958" s="85" t="inlineStr">
        <is>
          <t>高雄市</t>
        </is>
      </c>
      <c r="H958" s="85" t="inlineStr">
        <is>
          <t>岡山區</t>
        </is>
      </c>
      <c r="I958" s="84" t="n">
        <v>2</v>
      </c>
      <c r="J958" s="80" t="n">
        <v>44756</v>
      </c>
    </row>
    <row r="959" ht="15.6" customHeight="1" s="140">
      <c r="D959" s="60" t="n">
        <v>957</v>
      </c>
      <c r="E959" s="84" t="n">
        <v>2292</v>
      </c>
      <c r="F959" s="85" t="inlineStr">
        <is>
          <t>北縣碇晨店</t>
        </is>
      </c>
      <c r="G959" s="85" t="inlineStr">
        <is>
          <t>新北市</t>
        </is>
      </c>
      <c r="H959" s="85" t="inlineStr">
        <is>
          <t>石碇區</t>
        </is>
      </c>
      <c r="I959" s="84" t="n">
        <v>2</v>
      </c>
      <c r="J959" s="80" t="n">
        <v>44757</v>
      </c>
    </row>
    <row r="960" ht="15.6" customHeight="1" s="140">
      <c r="D960" s="60" t="n">
        <v>958</v>
      </c>
      <c r="E960" s="84" t="n">
        <v>2508</v>
      </c>
      <c r="F960" s="85" t="inlineStr">
        <is>
          <t>北縣深北店</t>
        </is>
      </c>
      <c r="G960" s="85" t="inlineStr">
        <is>
          <t>新北市</t>
        </is>
      </c>
      <c r="H960" s="85" t="inlineStr">
        <is>
          <t>深坑區</t>
        </is>
      </c>
      <c r="I960" s="84" t="n">
        <v>2</v>
      </c>
      <c r="J960" s="80" t="n">
        <v>44757</v>
      </c>
    </row>
    <row r="961" ht="15.6" customHeight="1" s="140">
      <c r="D961" s="60" t="n">
        <v>959</v>
      </c>
      <c r="E961" s="84" t="n">
        <v>4819</v>
      </c>
      <c r="F961" s="85" t="inlineStr">
        <is>
          <t>五股凌雲店</t>
        </is>
      </c>
      <c r="G961" s="85" t="inlineStr">
        <is>
          <t>新北市</t>
        </is>
      </c>
      <c r="H961" s="85" t="inlineStr">
        <is>
          <t>五股區</t>
        </is>
      </c>
      <c r="I961" s="84" t="n">
        <v>2</v>
      </c>
      <c r="J961" s="80" t="n">
        <v>44757</v>
      </c>
    </row>
    <row r="962" ht="15.6" customHeight="1" s="140">
      <c r="D962" s="60" t="n">
        <v>960</v>
      </c>
      <c r="E962" s="84" t="n">
        <v>3770</v>
      </c>
      <c r="F962" s="85" t="inlineStr">
        <is>
          <t>北縣西雲店</t>
        </is>
      </c>
      <c r="G962" s="85" t="inlineStr">
        <is>
          <t>新北市</t>
        </is>
      </c>
      <c r="H962" s="85" t="inlineStr">
        <is>
          <t>五股區</t>
        </is>
      </c>
      <c r="I962" s="84" t="n">
        <v>2</v>
      </c>
      <c r="J962" s="80" t="n">
        <v>44757</v>
      </c>
    </row>
    <row r="963" ht="15.6" customHeight="1" s="140">
      <c r="D963" s="60" t="n">
        <v>961</v>
      </c>
      <c r="E963" s="84" t="n">
        <v>3953</v>
      </c>
      <c r="F963" s="85" t="inlineStr">
        <is>
          <t>五股郁芳店</t>
        </is>
      </c>
      <c r="G963" s="85" t="inlineStr">
        <is>
          <t>新北市</t>
        </is>
      </c>
      <c r="H963" s="85" t="inlineStr">
        <is>
          <t>五股區</t>
        </is>
      </c>
      <c r="I963" s="84" t="n">
        <v>2</v>
      </c>
      <c r="J963" s="80" t="n">
        <v>44757</v>
      </c>
    </row>
    <row r="964" ht="15.6" customHeight="1" s="140">
      <c r="D964" s="60" t="n">
        <v>962</v>
      </c>
      <c r="E964" s="84" t="n">
        <v>4616</v>
      </c>
      <c r="F964" s="85" t="inlineStr">
        <is>
          <t>新屋新華店</t>
        </is>
      </c>
      <c r="G964" s="85" t="inlineStr">
        <is>
          <t>桃園市</t>
        </is>
      </c>
      <c r="H964" s="85" t="inlineStr">
        <is>
          <t>新屋區</t>
        </is>
      </c>
      <c r="I964" s="84" t="n">
        <v>2</v>
      </c>
      <c r="J964" s="80" t="n">
        <v>44757</v>
      </c>
    </row>
    <row r="965" ht="15.6" customHeight="1" s="140">
      <c r="D965" s="60" t="n">
        <v>963</v>
      </c>
      <c r="E965" s="84" t="n">
        <v>3235</v>
      </c>
      <c r="F965" s="85" t="inlineStr">
        <is>
          <t>桃縣楊福店</t>
        </is>
      </c>
      <c r="G965" s="85" t="inlineStr">
        <is>
          <t>桃園市</t>
        </is>
      </c>
      <c r="H965" s="85" t="inlineStr">
        <is>
          <t>楊梅區</t>
        </is>
      </c>
      <c r="I965" s="84" t="n">
        <v>2</v>
      </c>
      <c r="J965" s="80" t="n">
        <v>44757</v>
      </c>
    </row>
    <row r="966" ht="15.6" customHeight="1" s="140">
      <c r="D966" s="60" t="n">
        <v>964</v>
      </c>
      <c r="E966" s="84" t="n">
        <v>2802</v>
      </c>
      <c r="F966" s="85" t="inlineStr">
        <is>
          <t>桃縣桃花店</t>
        </is>
      </c>
      <c r="G966" s="85" t="inlineStr">
        <is>
          <t>桃園市</t>
        </is>
      </c>
      <c r="H966" s="85" t="inlineStr">
        <is>
          <t>新屋區</t>
        </is>
      </c>
      <c r="I966" s="84" t="n">
        <v>2</v>
      </c>
      <c r="J966" s="80" t="n">
        <v>44757</v>
      </c>
    </row>
    <row r="967" ht="15.6" customHeight="1" s="140">
      <c r="D967" s="60" t="n">
        <v>965</v>
      </c>
      <c r="E967" s="84" t="n">
        <v>4768</v>
      </c>
      <c r="F967" s="85" t="inlineStr">
        <is>
          <t>石岡萬仙店</t>
        </is>
      </c>
      <c r="G967" s="85" t="inlineStr">
        <is>
          <t>台中市</t>
        </is>
      </c>
      <c r="H967" s="85" t="inlineStr">
        <is>
          <t>石岡區</t>
        </is>
      </c>
      <c r="I967" s="84" t="n">
        <v>2</v>
      </c>
      <c r="J967" s="80" t="n">
        <v>44757</v>
      </c>
    </row>
    <row r="968" ht="15.6" customHeight="1" s="140">
      <c r="D968" s="60" t="n">
        <v>966</v>
      </c>
      <c r="E968" s="84" t="n">
        <v>3711</v>
      </c>
      <c r="F968" s="85" t="inlineStr">
        <is>
          <t>高縣松陽店</t>
        </is>
      </c>
      <c r="G968" s="85" t="inlineStr">
        <is>
          <t>高雄市</t>
        </is>
      </c>
      <c r="H968" s="85" t="inlineStr">
        <is>
          <t>鳥松區</t>
        </is>
      </c>
      <c r="I968" s="84" t="n">
        <v>2</v>
      </c>
      <c r="J968" s="80" t="n">
        <v>44757</v>
      </c>
    </row>
    <row r="969" ht="15.6" customHeight="1" s="140">
      <c r="D969" s="60" t="n">
        <v>967</v>
      </c>
      <c r="E969" s="84" t="n">
        <v>3786</v>
      </c>
      <c r="F969" s="85" t="inlineStr">
        <is>
          <t>宜蘭公正店</t>
        </is>
      </c>
      <c r="G969" s="85" t="inlineStr">
        <is>
          <t>宜蘭縣</t>
        </is>
      </c>
      <c r="H969" s="85" t="inlineStr">
        <is>
          <t>羅東鎮</t>
        </is>
      </c>
      <c r="I969" s="84" t="n">
        <v>2</v>
      </c>
      <c r="J969" s="80" t="n">
        <v>44760</v>
      </c>
    </row>
    <row r="970" ht="15.6" customHeight="1" s="140">
      <c r="D970" s="60" t="n">
        <v>968</v>
      </c>
      <c r="E970" s="84" t="n">
        <v>4666</v>
      </c>
      <c r="F970" s="85" t="inlineStr">
        <is>
          <t>蘇澳龍祥店</t>
        </is>
      </c>
      <c r="G970" s="85" t="inlineStr">
        <is>
          <t>宜蘭縣</t>
        </is>
      </c>
      <c r="H970" s="85" t="inlineStr">
        <is>
          <t>蘇澳鎮</t>
        </is>
      </c>
      <c r="I970" s="84" t="n">
        <v>2</v>
      </c>
      <c r="J970" s="80" t="n">
        <v>44760</v>
      </c>
    </row>
    <row r="971" ht="15.6" customHeight="1" s="140">
      <c r="D971" s="60" t="n">
        <v>969</v>
      </c>
      <c r="E971" s="84" t="n">
        <v>4877</v>
      </c>
      <c r="F971" s="85" t="inlineStr">
        <is>
          <t>蘇澳馬賽庄</t>
        </is>
      </c>
      <c r="G971" s="85" t="inlineStr">
        <is>
          <t>宜蘭縣</t>
        </is>
      </c>
      <c r="H971" s="85" t="inlineStr">
        <is>
          <t>蘇澳鎮</t>
        </is>
      </c>
      <c r="I971" s="84" t="n">
        <v>2</v>
      </c>
      <c r="J971" s="80" t="n">
        <v>44760</v>
      </c>
    </row>
    <row r="972" ht="15.6" customHeight="1" s="140">
      <c r="D972" s="60" t="n">
        <v>970</v>
      </c>
      <c r="E972" s="84" t="n">
        <v>2325</v>
      </c>
      <c r="F972" s="85" t="inlineStr">
        <is>
          <t>北縣五泰店</t>
        </is>
      </c>
      <c r="G972" s="85" t="inlineStr">
        <is>
          <t>新北市</t>
        </is>
      </c>
      <c r="H972" s="85" t="inlineStr">
        <is>
          <t>五股區</t>
        </is>
      </c>
      <c r="I972" s="84" t="n">
        <v>2</v>
      </c>
      <c r="J972" s="80" t="n">
        <v>44760</v>
      </c>
    </row>
    <row r="973" ht="15.6" customHeight="1" s="140">
      <c r="D973" s="60" t="n">
        <v>971</v>
      </c>
      <c r="E973" s="84" t="n">
        <v>3921</v>
      </c>
      <c r="F973" s="85" t="inlineStr">
        <is>
          <t>五股福鑫店</t>
        </is>
      </c>
      <c r="G973" s="85" t="inlineStr">
        <is>
          <t>新北市</t>
        </is>
      </c>
      <c r="H973" s="85" t="inlineStr">
        <is>
          <t>五股區</t>
        </is>
      </c>
      <c r="I973" s="84" t="n">
        <v>2</v>
      </c>
      <c r="J973" s="80" t="n">
        <v>44760</v>
      </c>
    </row>
    <row r="974" ht="15.6" customHeight="1" s="140">
      <c r="D974" s="60" t="n">
        <v>972</v>
      </c>
      <c r="E974" s="84" t="n">
        <v>4316</v>
      </c>
      <c r="F974" s="85" t="inlineStr">
        <is>
          <t>五股工商店</t>
        </is>
      </c>
      <c r="G974" s="85" t="inlineStr">
        <is>
          <t>新北市</t>
        </is>
      </c>
      <c r="H974" s="85" t="inlineStr">
        <is>
          <t>五股區</t>
        </is>
      </c>
      <c r="I974" s="84" t="n">
        <v>2</v>
      </c>
      <c r="J974" s="80" t="n">
        <v>44760</v>
      </c>
    </row>
    <row r="975" ht="15.6" customHeight="1" s="140">
      <c r="D975" s="60" t="n">
        <v>973</v>
      </c>
      <c r="E975" s="84" t="n">
        <v>4881</v>
      </c>
      <c r="F975" s="85" t="inlineStr">
        <is>
          <t>楊梅老莊店</t>
        </is>
      </c>
      <c r="G975" s="85" t="inlineStr">
        <is>
          <t>桃園市</t>
        </is>
      </c>
      <c r="H975" s="85" t="inlineStr">
        <is>
          <t>楊梅區</t>
        </is>
      </c>
      <c r="I975" s="84" t="n">
        <v>2</v>
      </c>
      <c r="J975" s="80" t="n">
        <v>44760</v>
      </c>
    </row>
    <row r="976" ht="15.6" customHeight="1" s="140">
      <c r="D976" s="60" t="n">
        <v>974</v>
      </c>
      <c r="E976" s="84" t="n">
        <v>4369</v>
      </c>
      <c r="F976" s="85" t="inlineStr">
        <is>
          <t>楊梅高采店</t>
        </is>
      </c>
      <c r="G976" s="85" t="inlineStr">
        <is>
          <t>桃園市</t>
        </is>
      </c>
      <c r="H976" s="85" t="inlineStr">
        <is>
          <t>楊梅區</t>
        </is>
      </c>
      <c r="I976" s="84" t="n">
        <v>2</v>
      </c>
      <c r="J976" s="80" t="n">
        <v>44760</v>
      </c>
    </row>
    <row r="977" ht="15.6" customHeight="1" s="140">
      <c r="D977" s="60" t="n">
        <v>975</v>
      </c>
      <c r="E977" s="84" t="n">
        <v>4785</v>
      </c>
      <c r="F977" s="85" t="inlineStr">
        <is>
          <t>台中交轉店</t>
        </is>
      </c>
      <c r="G977" s="85" t="inlineStr">
        <is>
          <t>台中市</t>
        </is>
      </c>
      <c r="H977" s="85" t="inlineStr">
        <is>
          <t>中區</t>
        </is>
      </c>
      <c r="I977" s="84" t="n">
        <v>2</v>
      </c>
      <c r="J977" s="80" t="n">
        <v>44760</v>
      </c>
    </row>
    <row r="978" ht="15.6" customHeight="1" s="140">
      <c r="D978" s="60" t="n">
        <v>976</v>
      </c>
      <c r="E978" s="84" t="n">
        <v>4862</v>
      </c>
      <c r="F978" s="85" t="inlineStr">
        <is>
          <t>湖內大湖店</t>
        </is>
      </c>
      <c r="G978" s="85" t="inlineStr">
        <is>
          <t>高雄市</t>
        </is>
      </c>
      <c r="H978" s="85" t="inlineStr">
        <is>
          <t>湖內區</t>
        </is>
      </c>
      <c r="I978" s="84" t="n">
        <v>2</v>
      </c>
      <c r="J978" s="80" t="n">
        <v>44760</v>
      </c>
    </row>
    <row r="979" ht="15.6" customHeight="1" s="140">
      <c r="D979" s="60" t="n">
        <v>977</v>
      </c>
      <c r="E979" s="84" t="n">
        <v>3586</v>
      </c>
      <c r="F979" s="85" t="inlineStr">
        <is>
          <t>高縣永新店</t>
        </is>
      </c>
      <c r="G979" s="85" t="inlineStr">
        <is>
          <t>高雄市</t>
        </is>
      </c>
      <c r="H979" s="85" t="inlineStr">
        <is>
          <t>永安區</t>
        </is>
      </c>
      <c r="I979" s="84" t="n">
        <v>2</v>
      </c>
      <c r="J979" s="80" t="n">
        <v>44760</v>
      </c>
    </row>
    <row r="980" ht="15.6" customHeight="1" s="140">
      <c r="D980" s="60" t="n">
        <v>978</v>
      </c>
      <c r="E980" s="84" t="n">
        <v>3738</v>
      </c>
      <c r="F980" s="85" t="inlineStr">
        <is>
          <t>宜蘭南澳店</t>
        </is>
      </c>
      <c r="G980" s="85" t="inlineStr">
        <is>
          <t>宜蘭縣</t>
        </is>
      </c>
      <c r="H980" s="85" t="inlineStr">
        <is>
          <t>蘇澳鎮</t>
        </is>
      </c>
      <c r="I980" s="84" t="n">
        <v>2</v>
      </c>
      <c r="J980" s="80" t="n">
        <v>44761</v>
      </c>
    </row>
    <row r="981" ht="15.6" customHeight="1" s="140">
      <c r="D981" s="60" t="n">
        <v>979</v>
      </c>
      <c r="E981" s="84" t="n">
        <v>4840</v>
      </c>
      <c r="F981" s="85" t="inlineStr">
        <is>
          <t>蘇澳粉鳥林店</t>
        </is>
      </c>
      <c r="G981" s="85" t="inlineStr">
        <is>
          <t>宜蘭縣</t>
        </is>
      </c>
      <c r="H981" s="85" t="inlineStr">
        <is>
          <t>蘇澳鎮</t>
        </is>
      </c>
      <c r="I981" s="84" t="n">
        <v>2</v>
      </c>
      <c r="J981" s="80" t="n">
        <v>44761</v>
      </c>
    </row>
    <row r="982" ht="15.6" customHeight="1" s="140">
      <c r="D982" s="60" t="n">
        <v>980</v>
      </c>
      <c r="E982" s="84" t="n">
        <v>3858</v>
      </c>
      <c r="F982" s="85" t="inlineStr">
        <is>
          <t>宜蘭隘城店</t>
        </is>
      </c>
      <c r="G982" s="85" t="inlineStr">
        <is>
          <t>宜蘭縣</t>
        </is>
      </c>
      <c r="H982" s="85" t="inlineStr">
        <is>
          <t>蘇澳鎮</t>
        </is>
      </c>
      <c r="I982" s="84" t="n">
        <v>2</v>
      </c>
      <c r="J982" s="80" t="n">
        <v>44761</v>
      </c>
    </row>
    <row r="983" ht="15.6" customHeight="1" s="140">
      <c r="D983" s="60" t="n">
        <v>981</v>
      </c>
      <c r="E983" s="84" t="n">
        <v>4154</v>
      </c>
      <c r="F983" s="85" t="inlineStr">
        <is>
          <t>林口麗園店</t>
        </is>
      </c>
      <c r="G983" s="85" t="inlineStr">
        <is>
          <t>新北市</t>
        </is>
      </c>
      <c r="H983" s="85" t="inlineStr">
        <is>
          <t>林口區</t>
        </is>
      </c>
      <c r="I983" s="84" t="n">
        <v>2</v>
      </c>
      <c r="J983" s="80" t="n">
        <v>44761</v>
      </c>
    </row>
    <row r="984" ht="15.6" customHeight="1" s="140">
      <c r="D984" s="60" t="n">
        <v>982</v>
      </c>
      <c r="E984" s="84" t="n">
        <v>4326</v>
      </c>
      <c r="F984" s="85" t="inlineStr">
        <is>
          <t>林口建安店</t>
        </is>
      </c>
      <c r="G984" s="85" t="inlineStr">
        <is>
          <t>新北市</t>
        </is>
      </c>
      <c r="H984" s="85" t="inlineStr">
        <is>
          <t>林口區</t>
        </is>
      </c>
      <c r="I984" s="84" t="n">
        <v>2</v>
      </c>
      <c r="J984" s="80" t="n">
        <v>44761</v>
      </c>
    </row>
    <row r="985" ht="15.6" customHeight="1" s="140">
      <c r="D985" s="60" t="n">
        <v>983</v>
      </c>
      <c r="E985" s="84" t="n">
        <v>2187</v>
      </c>
      <c r="F985" s="85" t="inlineStr">
        <is>
          <t>桃縣幼獅店</t>
        </is>
      </c>
      <c r="G985" s="85" t="inlineStr">
        <is>
          <t>桃園市</t>
        </is>
      </c>
      <c r="H985" s="85" t="inlineStr">
        <is>
          <t>楊梅區</t>
        </is>
      </c>
      <c r="I985" s="84" t="n">
        <v>2</v>
      </c>
      <c r="J985" s="80" t="n">
        <v>44761</v>
      </c>
    </row>
    <row r="986" ht="15.6" customHeight="1" s="140">
      <c r="D986" s="60" t="n">
        <v>984</v>
      </c>
      <c r="E986" s="84" t="n">
        <v>4818</v>
      </c>
      <c r="F986" s="85" t="inlineStr">
        <is>
          <t>楊梅楊梅店</t>
        </is>
      </c>
      <c r="G986" s="85" t="inlineStr">
        <is>
          <t>桃園市</t>
        </is>
      </c>
      <c r="H986" s="85" t="inlineStr">
        <is>
          <t>楊梅區</t>
        </is>
      </c>
      <c r="I986" s="84" t="n">
        <v>2</v>
      </c>
      <c r="J986" s="80" t="n">
        <v>44761</v>
      </c>
    </row>
    <row r="987" ht="15.6" customHeight="1" s="140">
      <c r="D987" s="60" t="n">
        <v>985</v>
      </c>
      <c r="E987" s="84" t="n">
        <v>3835</v>
      </c>
      <c r="F987" s="85" t="inlineStr">
        <is>
          <t>台中大坑口店</t>
        </is>
      </c>
      <c r="G987" s="85" t="inlineStr">
        <is>
          <t>台中市</t>
        </is>
      </c>
      <c r="H987" s="85" t="inlineStr">
        <is>
          <t>北屯區</t>
        </is>
      </c>
      <c r="I987" s="84" t="n">
        <v>2</v>
      </c>
      <c r="J987" s="80" t="n">
        <v>44761</v>
      </c>
    </row>
    <row r="988" ht="15.6" customHeight="1" s="140">
      <c r="D988" s="60" t="n">
        <v>986</v>
      </c>
      <c r="E988" s="84" t="n">
        <v>4002</v>
      </c>
      <c r="F988" s="85" t="inlineStr">
        <is>
          <t>台中同興店</t>
        </is>
      </c>
      <c r="G988" s="85" t="inlineStr">
        <is>
          <t>台中市</t>
        </is>
      </c>
      <c r="H988" s="85" t="inlineStr">
        <is>
          <t>北屯區</t>
        </is>
      </c>
      <c r="I988" s="84" t="n">
        <v>2</v>
      </c>
      <c r="J988" s="80" t="n">
        <v>44761</v>
      </c>
    </row>
    <row r="989" ht="15.6" customHeight="1" s="140">
      <c r="D989" s="60" t="n">
        <v>987</v>
      </c>
      <c r="E989" s="84" t="n">
        <v>4938</v>
      </c>
      <c r="F989" s="85" t="inlineStr">
        <is>
          <t>潭子談心店</t>
        </is>
      </c>
      <c r="G989" s="85" t="inlineStr">
        <is>
          <t>台中市</t>
        </is>
      </c>
      <c r="H989" s="85" t="inlineStr">
        <is>
          <t>潭子區</t>
        </is>
      </c>
      <c r="I989" s="84" t="n">
        <v>2</v>
      </c>
      <c r="J989" s="80" t="n">
        <v>44761</v>
      </c>
    </row>
    <row r="990" ht="15.6" customHeight="1" s="140">
      <c r="D990" s="60" t="n">
        <v>988</v>
      </c>
      <c r="E990" s="84" t="n">
        <v>2659</v>
      </c>
      <c r="F990" s="85" t="inlineStr">
        <is>
          <t>屏縣屏邊店</t>
        </is>
      </c>
      <c r="G990" s="85" t="inlineStr">
        <is>
          <t>屏東縣</t>
        </is>
      </c>
      <c r="H990" s="85" t="inlineStr">
        <is>
          <t>林邊鄉</t>
        </is>
      </c>
      <c r="I990" s="84" t="n">
        <v>2</v>
      </c>
      <c r="J990" s="80" t="n">
        <v>44761</v>
      </c>
    </row>
    <row r="991" ht="15.6" customHeight="1" s="140">
      <c r="D991" s="60" t="n">
        <v>989</v>
      </c>
      <c r="E991" s="84" t="n">
        <v>4469</v>
      </c>
      <c r="F991" s="85" t="inlineStr">
        <is>
          <t>東港海坪店</t>
        </is>
      </c>
      <c r="G991" s="85" t="inlineStr">
        <is>
          <t>屏東縣</t>
        </is>
      </c>
      <c r="H991" s="85" t="inlineStr">
        <is>
          <t>東港鎮</t>
        </is>
      </c>
      <c r="I991" s="84" t="n">
        <v>2</v>
      </c>
      <c r="J991" s="80" t="n">
        <v>44761</v>
      </c>
    </row>
    <row r="992" ht="15.6" customHeight="1" s="140">
      <c r="D992" s="60" t="n">
        <v>990</v>
      </c>
      <c r="E992" s="84" t="n">
        <v>3491</v>
      </c>
      <c r="F992" s="85" t="inlineStr">
        <is>
          <t>屏縣東港店</t>
        </is>
      </c>
      <c r="G992" s="85" t="inlineStr">
        <is>
          <t>屏東縣</t>
        </is>
      </c>
      <c r="H992" s="85" t="inlineStr">
        <is>
          <t>東港鎮</t>
        </is>
      </c>
      <c r="I992" s="84" t="n">
        <v>2</v>
      </c>
      <c r="J992" s="80" t="n">
        <v>44761</v>
      </c>
    </row>
    <row r="993" ht="15.6" customHeight="1" s="140">
      <c r="D993" s="60" t="n">
        <v>991</v>
      </c>
      <c r="E993" s="84" t="n">
        <v>2672</v>
      </c>
      <c r="F993" s="85" t="inlineStr">
        <is>
          <t>北縣三埔店</t>
        </is>
      </c>
      <c r="G993" s="85" t="inlineStr">
        <is>
          <t>新北市</t>
        </is>
      </c>
      <c r="H993" s="85" t="inlineStr">
        <is>
          <t>三峽區</t>
        </is>
      </c>
      <c r="I993" s="84" t="n">
        <v>2</v>
      </c>
      <c r="J993" s="80" t="n">
        <v>44762</v>
      </c>
    </row>
    <row r="994" ht="15.6" customHeight="1" s="140">
      <c r="D994" s="60" t="n">
        <v>992</v>
      </c>
      <c r="E994" s="84" t="n">
        <v>4159</v>
      </c>
      <c r="F994" s="85" t="inlineStr">
        <is>
          <t>北市班客店</t>
        </is>
      </c>
      <c r="G994" s="85" t="inlineStr">
        <is>
          <t>台北市</t>
        </is>
      </c>
      <c r="H994" s="85" t="inlineStr">
        <is>
          <t>萬華區</t>
        </is>
      </c>
      <c r="I994" s="84" t="n">
        <v>2</v>
      </c>
      <c r="J994" s="80" t="n">
        <v>44762</v>
      </c>
    </row>
    <row r="995" ht="15.6" customHeight="1" s="140">
      <c r="D995" s="60" t="n">
        <v>993</v>
      </c>
      <c r="E995" s="84" t="n">
        <v>4282</v>
      </c>
      <c r="F995" s="85" t="inlineStr">
        <is>
          <t>林口建林店</t>
        </is>
      </c>
      <c r="G995" s="85" t="inlineStr">
        <is>
          <t>新北市</t>
        </is>
      </c>
      <c r="H995" s="85" t="inlineStr">
        <is>
          <t>林口區</t>
        </is>
      </c>
      <c r="I995" s="84" t="n">
        <v>2</v>
      </c>
      <c r="J995" s="80" t="n">
        <v>44762</v>
      </c>
    </row>
    <row r="996" ht="15.6" customHeight="1" s="140">
      <c r="D996" s="60" t="n">
        <v>994</v>
      </c>
      <c r="E996" s="84" t="n">
        <v>3878</v>
      </c>
      <c r="F996" s="85" t="inlineStr">
        <is>
          <t>林口清梅店</t>
        </is>
      </c>
      <c r="G996" s="85" t="inlineStr">
        <is>
          <t>新北市</t>
        </is>
      </c>
      <c r="H996" s="85" t="inlineStr">
        <is>
          <t>林口區</t>
        </is>
      </c>
      <c r="I996" s="84" t="n">
        <v>2</v>
      </c>
      <c r="J996" s="80" t="n">
        <v>44762</v>
      </c>
    </row>
    <row r="997" ht="15.6" customHeight="1" s="140">
      <c r="D997" s="60" t="n">
        <v>995</v>
      </c>
      <c r="E997" s="84" t="n">
        <v>4483</v>
      </c>
      <c r="F997" s="85" t="inlineStr">
        <is>
          <t>林口築夢店</t>
        </is>
      </c>
      <c r="G997" s="85" t="inlineStr">
        <is>
          <t>新北市</t>
        </is>
      </c>
      <c r="H997" s="85" t="inlineStr">
        <is>
          <t>林口區</t>
        </is>
      </c>
      <c r="I997" s="84" t="n">
        <v>2</v>
      </c>
      <c r="J997" s="80" t="n">
        <v>44762</v>
      </c>
    </row>
    <row r="998" ht="15.6" customHeight="1" s="140">
      <c r="D998" s="60" t="n">
        <v>996</v>
      </c>
      <c r="E998" s="84" t="n">
        <v>4538</v>
      </c>
      <c r="F998" s="85" t="inlineStr">
        <is>
          <t>林口童樂店</t>
        </is>
      </c>
      <c r="G998" s="85" t="inlineStr">
        <is>
          <t>新北市</t>
        </is>
      </c>
      <c r="H998" s="85" t="inlineStr">
        <is>
          <t>林口區</t>
        </is>
      </c>
      <c r="I998" s="84" t="n">
        <v>2</v>
      </c>
      <c r="J998" s="80" t="n">
        <v>44762</v>
      </c>
    </row>
    <row r="999" ht="15.6" customHeight="1" s="140">
      <c r="D999" s="60" t="n">
        <v>997</v>
      </c>
      <c r="E999" s="84" t="n">
        <v>2534</v>
      </c>
      <c r="F999" s="85" t="inlineStr">
        <is>
          <t>桃縣桃獅店</t>
        </is>
      </c>
      <c r="G999" s="85" t="inlineStr">
        <is>
          <t>桃園市</t>
        </is>
      </c>
      <c r="H999" s="85" t="inlineStr">
        <is>
          <t>楊梅區</t>
        </is>
      </c>
      <c r="I999" s="84" t="n">
        <v>2</v>
      </c>
      <c r="J999" s="80" t="n">
        <v>44762</v>
      </c>
    </row>
    <row r="1000" ht="15.6" customHeight="1" s="140">
      <c r="D1000" s="60" t="n">
        <v>998</v>
      </c>
      <c r="E1000" s="84" t="n">
        <v>3895</v>
      </c>
      <c r="F1000" s="85" t="inlineStr">
        <is>
          <t>楊梅高獅店</t>
        </is>
      </c>
      <c r="G1000" s="85" t="inlineStr">
        <is>
          <t>桃園市</t>
        </is>
      </c>
      <c r="H1000" s="85" t="inlineStr">
        <is>
          <t>楊梅區</t>
        </is>
      </c>
      <c r="I1000" s="84" t="n">
        <v>2</v>
      </c>
      <c r="J1000" s="80" t="n">
        <v>44762</v>
      </c>
    </row>
    <row r="1001" ht="15.6" customHeight="1" s="140">
      <c r="D1001" s="60" t="n">
        <v>999</v>
      </c>
      <c r="E1001" s="84" t="n">
        <v>4205</v>
      </c>
      <c r="F1001" s="85" t="inlineStr">
        <is>
          <t>楊梅青新店</t>
        </is>
      </c>
      <c r="G1001" s="85" t="inlineStr">
        <is>
          <t>桃園市</t>
        </is>
      </c>
      <c r="H1001" s="85" t="inlineStr">
        <is>
          <t>楊梅區</t>
        </is>
      </c>
      <c r="I1001" s="84" t="n">
        <v>2</v>
      </c>
      <c r="J1001" s="80" t="n">
        <v>44762</v>
      </c>
    </row>
    <row r="1002" ht="15.6" customHeight="1" s="140">
      <c r="D1002" s="60" t="n">
        <v>1000</v>
      </c>
      <c r="E1002" s="84" t="n">
        <v>4562</v>
      </c>
      <c r="F1002" s="85" t="inlineStr">
        <is>
          <t>草屯草鞋墩店</t>
        </is>
      </c>
      <c r="G1002" s="85" t="inlineStr">
        <is>
          <t>南投縣</t>
        </is>
      </c>
      <c r="H1002" s="85" t="inlineStr">
        <is>
          <t>草屯鎮</t>
        </is>
      </c>
      <c r="I1002" s="84" t="n">
        <v>2</v>
      </c>
      <c r="J1002" s="80" t="n">
        <v>44762</v>
      </c>
    </row>
    <row r="1003" ht="15.6" customHeight="1" s="140">
      <c r="D1003" s="60" t="n">
        <v>1001</v>
      </c>
      <c r="E1003" s="84" t="n">
        <v>3422</v>
      </c>
      <c r="F1003" s="85" t="inlineStr">
        <is>
          <t>南投投香店</t>
        </is>
      </c>
      <c r="G1003" s="85" t="inlineStr">
        <is>
          <t>南投縣</t>
        </is>
      </c>
      <c r="H1003" s="85" t="inlineStr">
        <is>
          <t>草屯鎮</t>
        </is>
      </c>
      <c r="I1003" s="84" t="n">
        <v>2</v>
      </c>
      <c r="J1003" s="80" t="n">
        <v>44762</v>
      </c>
    </row>
    <row r="1004" ht="15.6" customHeight="1" s="140">
      <c r="D1004" s="60" t="n">
        <v>1002</v>
      </c>
      <c r="E1004" s="84" t="n">
        <v>4725</v>
      </c>
      <c r="F1004" s="85" t="inlineStr">
        <is>
          <t>水里車埕店</t>
        </is>
      </c>
      <c r="G1004" s="85" t="inlineStr">
        <is>
          <t>南投縣</t>
        </is>
      </c>
      <c r="H1004" s="85" t="inlineStr">
        <is>
          <t>水里鄉</t>
        </is>
      </c>
      <c r="I1004" s="84" t="n">
        <v>2</v>
      </c>
      <c r="J1004" s="80" t="n">
        <v>44762</v>
      </c>
    </row>
    <row r="1005" ht="15.6" customHeight="1" s="140">
      <c r="D1005" s="60" t="n">
        <v>1003</v>
      </c>
      <c r="E1005" s="84" t="n">
        <v>3036</v>
      </c>
      <c r="F1005" s="85" t="inlineStr">
        <is>
          <t>屏縣屏欣店</t>
        </is>
      </c>
      <c r="G1005" s="85" t="inlineStr">
        <is>
          <t>屏東縣</t>
        </is>
      </c>
      <c r="H1005" s="85" t="inlineStr">
        <is>
          <t>鹽埔鄉</t>
        </is>
      </c>
      <c r="I1005" s="84" t="n">
        <v>2</v>
      </c>
      <c r="J1005" s="80" t="n">
        <v>44762</v>
      </c>
    </row>
    <row r="1006" ht="15.6" customHeight="1" s="140">
      <c r="D1006" s="60" t="n">
        <v>1004</v>
      </c>
      <c r="E1006" s="84" t="n">
        <v>4721</v>
      </c>
      <c r="F1006" s="85" t="inlineStr">
        <is>
          <t>長治德協店</t>
        </is>
      </c>
      <c r="G1006" s="85" t="inlineStr">
        <is>
          <t>屏東縣</t>
        </is>
      </c>
      <c r="H1006" s="85" t="inlineStr">
        <is>
          <t>長治鄉</t>
        </is>
      </c>
      <c r="I1006" s="84" t="n">
        <v>2</v>
      </c>
      <c r="J1006" s="80" t="n">
        <v>44762</v>
      </c>
    </row>
    <row r="1007" ht="15.6" customHeight="1" s="140">
      <c r="D1007" s="60" t="n">
        <v>1005</v>
      </c>
      <c r="E1007" s="84" t="n">
        <v>4987</v>
      </c>
      <c r="F1007" s="85" t="inlineStr">
        <is>
          <t>大安東區店</t>
        </is>
      </c>
      <c r="G1007" s="85" t="inlineStr">
        <is>
          <t>台北市</t>
        </is>
      </c>
      <c r="H1007" s="85" t="inlineStr">
        <is>
          <t>大安區</t>
        </is>
      </c>
      <c r="I1007" s="84" t="n">
        <v>2</v>
      </c>
      <c r="J1007" s="80" t="n">
        <v>44763</v>
      </c>
    </row>
    <row r="1008" ht="15.6" customHeight="1" s="140">
      <c r="D1008" s="60" t="n">
        <v>1006</v>
      </c>
      <c r="E1008" s="84" t="n">
        <v>3029</v>
      </c>
      <c r="F1008" s="85" t="inlineStr">
        <is>
          <t>北縣城吉店</t>
        </is>
      </c>
      <c r="G1008" s="85" t="inlineStr">
        <is>
          <t>新北市</t>
        </is>
      </c>
      <c r="H1008" s="85" t="inlineStr">
        <is>
          <t>土城區</t>
        </is>
      </c>
      <c r="I1008" s="84" t="n">
        <v>2</v>
      </c>
      <c r="J1008" s="80" t="n">
        <v>44763</v>
      </c>
    </row>
    <row r="1009" ht="15.6" customHeight="1" s="140">
      <c r="D1009" s="60" t="n">
        <v>1007</v>
      </c>
      <c r="E1009" s="84" t="n">
        <v>3920</v>
      </c>
      <c r="F1009" s="85" t="inlineStr">
        <is>
          <t>土城城隆店</t>
        </is>
      </c>
      <c r="G1009" s="85" t="inlineStr">
        <is>
          <t>新北市</t>
        </is>
      </c>
      <c r="H1009" s="85" t="inlineStr">
        <is>
          <t>土城區</t>
        </is>
      </c>
      <c r="I1009" s="84" t="n">
        <v>2</v>
      </c>
      <c r="J1009" s="80" t="n">
        <v>44763</v>
      </c>
    </row>
    <row r="1010" ht="15.6" customHeight="1" s="140">
      <c r="D1010" s="60" t="n">
        <v>1008</v>
      </c>
      <c r="E1010" s="84" t="inlineStr">
        <is>
          <t>D633</t>
        </is>
      </c>
      <c r="F1010" s="85" t="inlineStr">
        <is>
          <t>北縣頂埔店</t>
        </is>
      </c>
      <c r="G1010" s="85" t="inlineStr">
        <is>
          <t>新北市</t>
        </is>
      </c>
      <c r="H1010" s="85" t="inlineStr">
        <is>
          <t>土城區</t>
        </is>
      </c>
      <c r="I1010" s="84" t="n">
        <v>2</v>
      </c>
      <c r="J1010" s="80" t="n">
        <v>44763</v>
      </c>
    </row>
    <row r="1011" ht="15.6" customHeight="1" s="140">
      <c r="D1011" s="60" t="n">
        <v>1009</v>
      </c>
      <c r="E1011" s="84" t="n">
        <v>4675</v>
      </c>
      <c r="F1011" s="85" t="inlineStr">
        <is>
          <t>楊梅日光店</t>
        </is>
      </c>
      <c r="G1011" s="85" t="inlineStr">
        <is>
          <t>桃園市</t>
        </is>
      </c>
      <c r="H1011" s="85" t="inlineStr">
        <is>
          <t>楊梅區</t>
        </is>
      </c>
      <c r="I1011" s="84" t="n">
        <v>2</v>
      </c>
      <c r="J1011" s="80" t="n">
        <v>44763</v>
      </c>
    </row>
    <row r="1012" ht="15.6" customHeight="1" s="140">
      <c r="D1012" s="60" t="n">
        <v>1010</v>
      </c>
      <c r="E1012" s="84" t="n">
        <v>4457</v>
      </c>
      <c r="F1012" s="85" t="inlineStr">
        <is>
          <t>楊梅映玥店</t>
        </is>
      </c>
      <c r="G1012" s="85" t="inlineStr">
        <is>
          <t>桃園市</t>
        </is>
      </c>
      <c r="H1012" s="85" t="inlineStr">
        <is>
          <t>楊梅區</t>
        </is>
      </c>
      <c r="I1012" s="84" t="n">
        <v>2</v>
      </c>
      <c r="J1012" s="80" t="n">
        <v>44763</v>
      </c>
    </row>
    <row r="1013" ht="15.6" customHeight="1" s="140">
      <c r="D1013" s="60" t="n">
        <v>1011</v>
      </c>
      <c r="E1013" s="84" t="n">
        <v>3949</v>
      </c>
      <c r="F1013" s="85" t="inlineStr">
        <is>
          <t>楊梅青山店</t>
        </is>
      </c>
      <c r="G1013" s="85" t="inlineStr">
        <is>
          <t>桃園市</t>
        </is>
      </c>
      <c r="H1013" s="85" t="inlineStr">
        <is>
          <t>楊梅區</t>
        </is>
      </c>
      <c r="I1013" s="84" t="n">
        <v>2</v>
      </c>
      <c r="J1013" s="80" t="n">
        <v>44763</v>
      </c>
    </row>
    <row r="1014" ht="15.6" customHeight="1" s="140">
      <c r="D1014" s="60" t="n">
        <v>1012</v>
      </c>
      <c r="E1014" s="84" t="inlineStr">
        <is>
          <t>H848</t>
        </is>
      </c>
      <c r="F1014" s="85" t="inlineStr">
        <is>
          <t>台中十甲東店</t>
        </is>
      </c>
      <c r="G1014" s="85" t="inlineStr">
        <is>
          <t>台中市</t>
        </is>
      </c>
      <c r="H1014" s="85" t="inlineStr">
        <is>
          <t>東區</t>
        </is>
      </c>
      <c r="I1014" s="84" t="n">
        <v>2</v>
      </c>
      <c r="J1014" s="80" t="n">
        <v>44763</v>
      </c>
    </row>
    <row r="1015" ht="15.6" customHeight="1" s="140">
      <c r="D1015" s="60" t="n">
        <v>1013</v>
      </c>
      <c r="E1015" s="84" t="n">
        <v>3753</v>
      </c>
      <c r="F1015" s="85" t="inlineStr">
        <is>
          <t>雲縣土庫店</t>
        </is>
      </c>
      <c r="G1015" s="85" t="inlineStr">
        <is>
          <t>雲林縣</t>
        </is>
      </c>
      <c r="H1015" s="85" t="inlineStr">
        <is>
          <t>土庫鎮</t>
        </is>
      </c>
      <c r="I1015" s="84" t="n">
        <v>2</v>
      </c>
      <c r="J1015" s="80" t="n">
        <v>44763</v>
      </c>
    </row>
    <row r="1016" ht="15.6" customHeight="1" s="140">
      <c r="D1016" s="60" t="n">
        <v>1014</v>
      </c>
      <c r="E1016" s="84" t="n">
        <v>2364</v>
      </c>
      <c r="F1016" s="85" t="inlineStr">
        <is>
          <t>雲縣雲發店</t>
        </is>
      </c>
      <c r="G1016" s="85" t="inlineStr">
        <is>
          <t>雲林縣</t>
        </is>
      </c>
      <c r="H1016" s="85" t="inlineStr">
        <is>
          <t>大埤鄉</t>
        </is>
      </c>
      <c r="I1016" s="84" t="n">
        <v>2</v>
      </c>
      <c r="J1016" s="80" t="n">
        <v>44763</v>
      </c>
    </row>
    <row r="1017" ht="15.6" customHeight="1" s="140">
      <c r="D1017" s="60" t="n">
        <v>1015</v>
      </c>
      <c r="E1017" s="84" t="n">
        <v>3069</v>
      </c>
      <c r="F1017" s="85" t="inlineStr">
        <is>
          <t>屏東屏佳店</t>
        </is>
      </c>
      <c r="G1017" s="85" t="inlineStr">
        <is>
          <t>屏東縣</t>
        </is>
      </c>
      <c r="H1017" s="85" t="inlineStr">
        <is>
          <t>屏東市</t>
        </is>
      </c>
      <c r="I1017" s="84" t="n">
        <v>2</v>
      </c>
      <c r="J1017" s="80" t="n">
        <v>44763</v>
      </c>
    </row>
    <row r="1018" ht="15.6" customHeight="1" s="140">
      <c r="D1018" s="60" t="n">
        <v>1016</v>
      </c>
      <c r="E1018" s="84" t="n">
        <v>2961</v>
      </c>
      <c r="F1018" s="85" t="inlineStr">
        <is>
          <t>屏東屏敬店</t>
        </is>
      </c>
      <c r="G1018" s="85" t="inlineStr">
        <is>
          <t>屏東縣</t>
        </is>
      </c>
      <c r="H1018" s="85" t="inlineStr">
        <is>
          <t>屏東市</t>
        </is>
      </c>
      <c r="I1018" s="84" t="n">
        <v>2</v>
      </c>
      <c r="J1018" s="80" t="n">
        <v>44763</v>
      </c>
    </row>
    <row r="1019" ht="15.6" customHeight="1" s="140">
      <c r="D1019" s="60" t="n">
        <v>1017</v>
      </c>
      <c r="E1019" s="84" t="n">
        <v>4731</v>
      </c>
      <c r="F1019" s="85" t="inlineStr">
        <is>
          <t>萬巒教堂店</t>
        </is>
      </c>
      <c r="G1019" s="85" t="inlineStr">
        <is>
          <t>屏東縣</t>
        </is>
      </c>
      <c r="H1019" s="85" t="inlineStr">
        <is>
          <t>萬巒鄉</t>
        </is>
      </c>
      <c r="I1019" s="84" t="n">
        <v>2</v>
      </c>
      <c r="J1019" s="80" t="n">
        <v>44763</v>
      </c>
    </row>
    <row r="1020" ht="15.6" customHeight="1" s="140">
      <c r="D1020" s="60" t="n">
        <v>1018</v>
      </c>
      <c r="E1020" s="84" t="n">
        <v>4958</v>
      </c>
      <c r="F1020" s="85" t="inlineStr">
        <is>
          <t>文山景興店</t>
        </is>
      </c>
      <c r="G1020" s="85" t="inlineStr">
        <is>
          <t>台北市</t>
        </is>
      </c>
      <c r="H1020" s="85" t="inlineStr">
        <is>
          <t>文山區</t>
        </is>
      </c>
      <c r="I1020" s="84" t="n">
        <v>2</v>
      </c>
      <c r="J1020" s="80" t="n">
        <v>44764</v>
      </c>
    </row>
    <row r="1021" ht="15.6" customHeight="1" s="140">
      <c r="D1021" s="60" t="n">
        <v>1019</v>
      </c>
      <c r="E1021" s="84" t="n">
        <v>2419</v>
      </c>
      <c r="F1021" s="85" t="inlineStr">
        <is>
          <t>北市文武店</t>
        </is>
      </c>
      <c r="G1021" s="85" t="inlineStr">
        <is>
          <t>台北市</t>
        </is>
      </c>
      <c r="H1021" s="85" t="inlineStr">
        <is>
          <t>文山區</t>
        </is>
      </c>
      <c r="I1021" s="84" t="n">
        <v>2</v>
      </c>
      <c r="J1021" s="80" t="n">
        <v>44764</v>
      </c>
    </row>
    <row r="1022" ht="15.6" customHeight="1" s="140">
      <c r="D1022" s="60" t="n">
        <v>1020</v>
      </c>
      <c r="E1022" s="84" t="n">
        <v>3598</v>
      </c>
      <c r="F1022" s="85" t="inlineStr">
        <is>
          <t>北縣國美店</t>
        </is>
      </c>
      <c r="G1022" s="85" t="inlineStr">
        <is>
          <t>新北市</t>
        </is>
      </c>
      <c r="H1022" s="85" t="inlineStr">
        <is>
          <t>土城區</t>
        </is>
      </c>
      <c r="I1022" s="84" t="n">
        <v>2</v>
      </c>
      <c r="J1022" s="80" t="n">
        <v>44764</v>
      </c>
    </row>
    <row r="1023" ht="15.6" customHeight="1" s="140">
      <c r="D1023" s="60" t="n">
        <v>1021</v>
      </c>
      <c r="E1023" s="84" t="n">
        <v>3521</v>
      </c>
      <c r="F1023" s="85" t="inlineStr">
        <is>
          <t>北縣城士店</t>
        </is>
      </c>
      <c r="G1023" s="85" t="inlineStr">
        <is>
          <t>新北市</t>
        </is>
      </c>
      <c r="H1023" s="85" t="inlineStr">
        <is>
          <t>土城區</t>
        </is>
      </c>
      <c r="I1023" s="84" t="n">
        <v>2</v>
      </c>
      <c r="J1023" s="80" t="n">
        <v>44764</v>
      </c>
    </row>
    <row r="1024" ht="15.6" customHeight="1" s="140">
      <c r="D1024" s="60" t="n">
        <v>1022</v>
      </c>
      <c r="E1024" s="84" t="n">
        <v>2337</v>
      </c>
      <c r="F1024" s="85" t="inlineStr">
        <is>
          <t>桃縣桃富店</t>
        </is>
      </c>
      <c r="G1024" s="85" t="inlineStr">
        <is>
          <t>桃園市</t>
        </is>
      </c>
      <c r="H1024" s="85" t="inlineStr">
        <is>
          <t>楊梅區</t>
        </is>
      </c>
      <c r="I1024" s="84" t="n">
        <v>2</v>
      </c>
      <c r="J1024" s="80" t="n">
        <v>44764</v>
      </c>
    </row>
    <row r="1025" ht="15.6" customHeight="1" s="140">
      <c r="D1025" s="60" t="n">
        <v>1023</v>
      </c>
      <c r="E1025" s="84" t="n">
        <v>4693</v>
      </c>
      <c r="F1025" s="85" t="inlineStr">
        <is>
          <t>北港黑金剛店</t>
        </is>
      </c>
      <c r="G1025" s="85" t="inlineStr">
        <is>
          <t>雲林縣</t>
        </is>
      </c>
      <c r="H1025" s="85" t="inlineStr">
        <is>
          <t>北港鎮</t>
        </is>
      </c>
      <c r="I1025" s="84" t="n">
        <v>2</v>
      </c>
      <c r="J1025" s="80" t="n">
        <v>44764</v>
      </c>
    </row>
    <row r="1026" ht="15.6" customHeight="1" s="140">
      <c r="D1026" s="60" t="n">
        <v>1024</v>
      </c>
      <c r="E1026" s="84" t="n">
        <v>4939</v>
      </c>
      <c r="F1026" s="85" t="inlineStr">
        <is>
          <t>四湖飛沙村</t>
        </is>
      </c>
      <c r="G1026" s="85" t="inlineStr">
        <is>
          <t>雲林縣</t>
        </is>
      </c>
      <c r="H1026" s="85" t="inlineStr">
        <is>
          <t>四湖鄉</t>
        </is>
      </c>
      <c r="I1026" s="84" t="n">
        <v>2</v>
      </c>
      <c r="J1026" s="80" t="n">
        <v>44764</v>
      </c>
      <c r="K1026" s="77" t="n"/>
    </row>
    <row r="1027" ht="15.6" customHeight="1" s="140">
      <c r="D1027" s="60" t="n">
        <v>1025</v>
      </c>
      <c r="E1027" s="84" t="n">
        <v>2428</v>
      </c>
      <c r="F1027" s="85" t="inlineStr">
        <is>
          <t>桃縣桃亞店</t>
        </is>
      </c>
      <c r="G1027" s="85" t="inlineStr">
        <is>
          <t>桃園市</t>
        </is>
      </c>
      <c r="H1027" s="85" t="inlineStr">
        <is>
          <t>龜山區</t>
        </is>
      </c>
      <c r="I1027" s="84" t="n">
        <v>2</v>
      </c>
      <c r="J1027" s="80" t="n">
        <v>44767</v>
      </c>
    </row>
    <row r="1028" ht="15.6" customHeight="1" s="140">
      <c r="D1028" s="60" t="n">
        <v>1026</v>
      </c>
      <c r="E1028" s="84" t="n">
        <v>2596</v>
      </c>
      <c r="F1028" s="85" t="inlineStr">
        <is>
          <t>桃縣桃高店</t>
        </is>
      </c>
      <c r="G1028" s="85" t="inlineStr">
        <is>
          <t>桃園市</t>
        </is>
      </c>
      <c r="H1028" s="85" t="inlineStr">
        <is>
          <t>龜山區</t>
        </is>
      </c>
      <c r="I1028" s="84" t="n">
        <v>2</v>
      </c>
      <c r="J1028" s="80" t="n">
        <v>44767</v>
      </c>
    </row>
    <row r="1029" ht="15.6" customHeight="1" s="140">
      <c r="D1029" s="60" t="n">
        <v>1027</v>
      </c>
      <c r="E1029" s="84" t="n">
        <v>2740</v>
      </c>
      <c r="F1029" s="85" t="inlineStr">
        <is>
          <t>桃縣桃慶店</t>
        </is>
      </c>
      <c r="G1029" s="85" t="inlineStr">
        <is>
          <t>桃園市</t>
        </is>
      </c>
      <c r="H1029" s="85" t="inlineStr">
        <is>
          <t>龜山區</t>
        </is>
      </c>
      <c r="I1029" s="84" t="n">
        <v>2</v>
      </c>
      <c r="J1029" s="80" t="n">
        <v>44767</v>
      </c>
    </row>
    <row r="1030" ht="15.6" customHeight="1" s="140">
      <c r="D1030" s="60" t="n">
        <v>1028</v>
      </c>
      <c r="E1030" s="84" t="n">
        <v>3008</v>
      </c>
      <c r="F1030" s="85" t="inlineStr">
        <is>
          <t>桃縣桃摩店</t>
        </is>
      </c>
      <c r="G1030" s="85" t="inlineStr">
        <is>
          <t>桃園市</t>
        </is>
      </c>
      <c r="H1030" s="85" t="inlineStr">
        <is>
          <t>龜山區</t>
        </is>
      </c>
      <c r="I1030" s="84" t="n">
        <v>2</v>
      </c>
      <c r="J1030" s="80" t="n">
        <v>44767</v>
      </c>
    </row>
    <row r="1031" ht="15.6" customHeight="1" s="140">
      <c r="D1031" s="60" t="n">
        <v>1029</v>
      </c>
      <c r="E1031" s="84" t="n">
        <v>4844</v>
      </c>
      <c r="F1031" s="85" t="inlineStr">
        <is>
          <t>三芝天涯店</t>
        </is>
      </c>
      <c r="G1031" s="85" t="inlineStr">
        <is>
          <t>新北市</t>
        </is>
      </c>
      <c r="H1031" s="85" t="inlineStr">
        <is>
          <t>三芝區</t>
        </is>
      </c>
      <c r="I1031" s="84" t="n">
        <v>2</v>
      </c>
      <c r="J1031" s="80" t="n">
        <v>44767</v>
      </c>
    </row>
    <row r="1032" ht="15.6" customHeight="1" s="140">
      <c r="D1032" s="60" t="n">
        <v>1030</v>
      </c>
      <c r="E1032" s="84" t="n">
        <v>2267</v>
      </c>
      <c r="F1032" s="85" t="inlineStr">
        <is>
          <t>北縣金陽店</t>
        </is>
      </c>
      <c r="G1032" s="85" t="inlineStr">
        <is>
          <t>新北市</t>
        </is>
      </c>
      <c r="H1032" s="85" t="inlineStr">
        <is>
          <t>金山區</t>
        </is>
      </c>
      <c r="I1032" s="84" t="n">
        <v>2</v>
      </c>
      <c r="J1032" s="80" t="n">
        <v>44767</v>
      </c>
    </row>
    <row r="1033" ht="15.6" customHeight="1" s="140">
      <c r="D1033" s="60" t="n">
        <v>1031</v>
      </c>
      <c r="E1033" s="84" t="n">
        <v>4867</v>
      </c>
      <c r="F1033" s="85" t="inlineStr">
        <is>
          <t>楊梅吐氣店</t>
        </is>
      </c>
      <c r="G1033" s="85" t="inlineStr">
        <is>
          <t>桃園市</t>
        </is>
      </c>
      <c r="H1033" s="85" t="inlineStr">
        <is>
          <t>楊梅區</t>
        </is>
      </c>
      <c r="I1033" s="84" t="n">
        <v>2</v>
      </c>
      <c r="J1033" s="80" t="n">
        <v>44767</v>
      </c>
      <c r="K1033" s="89" t="n">
        <v>44574.58333333334</v>
      </c>
    </row>
    <row r="1034" ht="15.6" customHeight="1" s="140">
      <c r="D1034" s="60" t="n">
        <v>1032</v>
      </c>
      <c r="E1034" s="84" t="n">
        <v>3072</v>
      </c>
      <c r="F1034" s="85" t="inlineStr">
        <is>
          <t>桃縣桃騰店</t>
        </is>
      </c>
      <c r="G1034" s="85" t="inlineStr">
        <is>
          <t>桃園市</t>
        </is>
      </c>
      <c r="H1034" s="85" t="inlineStr">
        <is>
          <t>楊梅區</t>
        </is>
      </c>
      <c r="I1034" s="84" t="n">
        <v>2</v>
      </c>
      <c r="J1034" s="80" t="n">
        <v>44767</v>
      </c>
    </row>
    <row r="1035" ht="15.6" customHeight="1" s="140">
      <c r="D1035" s="60" t="n">
        <v>1033</v>
      </c>
      <c r="E1035" s="84" t="inlineStr">
        <is>
          <t>M853</t>
        </is>
      </c>
      <c r="F1035" s="85" t="inlineStr">
        <is>
          <t>斗六莊敬店</t>
        </is>
      </c>
      <c r="G1035" s="85" t="inlineStr">
        <is>
          <t>雲林縣</t>
        </is>
      </c>
      <c r="H1035" s="85" t="inlineStr">
        <is>
          <t>斗六市</t>
        </is>
      </c>
      <c r="I1035" s="84" t="n">
        <v>2</v>
      </c>
      <c r="J1035" s="80" t="n">
        <v>44767</v>
      </c>
    </row>
    <row r="1036" ht="15.6" customHeight="1" s="140">
      <c r="D1036" s="60" t="n">
        <v>1034</v>
      </c>
      <c r="E1036" s="84" t="n">
        <v>2083</v>
      </c>
      <c r="F1036" s="85" t="inlineStr">
        <is>
          <t>斗六西平店</t>
        </is>
      </c>
      <c r="G1036" s="85" t="inlineStr">
        <is>
          <t>雲林縣</t>
        </is>
      </c>
      <c r="H1036" s="85" t="inlineStr">
        <is>
          <t>斗六市</t>
        </is>
      </c>
      <c r="I1036" s="84" t="n">
        <v>2</v>
      </c>
      <c r="J1036" s="80" t="n">
        <v>44767</v>
      </c>
    </row>
    <row r="1037" ht="15.6" customHeight="1" s="140">
      <c r="D1037" s="60" t="n">
        <v>1035</v>
      </c>
      <c r="E1037" s="84" t="n">
        <v>3067</v>
      </c>
      <c r="F1037" s="85" t="inlineStr">
        <is>
          <t>斗六雲萬店</t>
        </is>
      </c>
      <c r="G1037" s="85" t="inlineStr">
        <is>
          <t>雲林縣</t>
        </is>
      </c>
      <c r="H1037" s="85" t="inlineStr">
        <is>
          <t>斗六市</t>
        </is>
      </c>
      <c r="I1037" s="84" t="n">
        <v>2</v>
      </c>
      <c r="J1037" s="80" t="n">
        <v>44767</v>
      </c>
    </row>
    <row r="1038" ht="15.6" customHeight="1" s="140">
      <c r="D1038" s="60" t="n">
        <v>1036</v>
      </c>
      <c r="E1038" s="84" t="n">
        <v>3467</v>
      </c>
      <c r="F1038" s="85" t="inlineStr">
        <is>
          <t>斗六雲大店</t>
        </is>
      </c>
      <c r="G1038" s="85" t="inlineStr">
        <is>
          <t>雲林縣</t>
        </is>
      </c>
      <c r="H1038" s="85" t="inlineStr">
        <is>
          <t>斗六市</t>
        </is>
      </c>
      <c r="I1038" s="84" t="n">
        <v>2</v>
      </c>
      <c r="J1038" s="80" t="n">
        <v>44767</v>
      </c>
    </row>
    <row r="1039" ht="15.6" customHeight="1" s="140">
      <c r="D1039" s="60" t="n">
        <v>1037</v>
      </c>
      <c r="E1039" s="84" t="n">
        <v>4031</v>
      </c>
      <c r="F1039" s="85" t="inlineStr">
        <is>
          <t>車城福興店</t>
        </is>
      </c>
      <c r="G1039" s="85" t="inlineStr">
        <is>
          <t>屏東縣</t>
        </is>
      </c>
      <c r="H1039" s="85" t="inlineStr">
        <is>
          <t>車城鄉</t>
        </is>
      </c>
      <c r="I1039" s="84" t="n">
        <v>2</v>
      </c>
      <c r="J1039" s="80" t="n">
        <v>44767</v>
      </c>
    </row>
    <row r="1040" ht="15.6" customHeight="1" s="140">
      <c r="D1040" s="60" t="n">
        <v>1038</v>
      </c>
      <c r="E1040" s="84" t="n">
        <v>3868</v>
      </c>
      <c r="F1040" s="85" t="inlineStr">
        <is>
          <t>屏縣恆春店</t>
        </is>
      </c>
      <c r="G1040" s="85" t="inlineStr">
        <is>
          <t>屏東縣</t>
        </is>
      </c>
      <c r="H1040" s="85" t="inlineStr">
        <is>
          <t>恆春鎮</t>
        </is>
      </c>
      <c r="I1040" s="84" t="n">
        <v>2</v>
      </c>
      <c r="J1040" s="80" t="n">
        <v>44767</v>
      </c>
    </row>
    <row r="1041" ht="15.6" customHeight="1" s="140">
      <c r="D1041" s="60" t="n">
        <v>1039</v>
      </c>
      <c r="E1041" s="84" t="n">
        <v>4057</v>
      </c>
      <c r="F1041" s="85" t="inlineStr">
        <is>
          <t>林口香澄店</t>
        </is>
      </c>
      <c r="G1041" s="85" t="inlineStr">
        <is>
          <t>新北市</t>
        </is>
      </c>
      <c r="H1041" s="85" t="inlineStr">
        <is>
          <t>林口區</t>
        </is>
      </c>
      <c r="I1041" s="84" t="n">
        <v>2</v>
      </c>
      <c r="J1041" s="80" t="n">
        <v>44768</v>
      </c>
    </row>
    <row r="1042" ht="15.6" customHeight="1" s="140">
      <c r="D1042" s="60" t="n">
        <v>1040</v>
      </c>
      <c r="E1042" s="84" t="n">
        <v>2763</v>
      </c>
      <c r="F1042" s="85" t="inlineStr">
        <is>
          <t>桃縣桃燿店</t>
        </is>
      </c>
      <c r="G1042" s="85" t="inlineStr">
        <is>
          <t>桃園市</t>
        </is>
      </c>
      <c r="H1042" s="85" t="inlineStr">
        <is>
          <t>龜山區</t>
        </is>
      </c>
      <c r="I1042" s="84" t="n">
        <v>2</v>
      </c>
      <c r="J1042" s="80" t="n">
        <v>44768</v>
      </c>
    </row>
    <row r="1043" ht="15.6" customHeight="1" s="140">
      <c r="D1043" s="60" t="n">
        <v>1041</v>
      </c>
      <c r="E1043" s="84" t="n">
        <v>4503</v>
      </c>
      <c r="F1043" s="85" t="inlineStr">
        <is>
          <t>龜山復恆店</t>
        </is>
      </c>
      <c r="G1043" s="85" t="inlineStr">
        <is>
          <t>桃園市</t>
        </is>
      </c>
      <c r="H1043" s="85" t="inlineStr">
        <is>
          <t>龜山區</t>
        </is>
      </c>
      <c r="I1043" s="84" t="n">
        <v>2</v>
      </c>
      <c r="J1043" s="80" t="n">
        <v>44768</v>
      </c>
    </row>
    <row r="1044" ht="15.6" customHeight="1" s="140">
      <c r="D1044" s="60" t="n">
        <v>1042</v>
      </c>
      <c r="E1044" s="84" t="n">
        <v>3606</v>
      </c>
      <c r="F1044" s="85" t="inlineStr">
        <is>
          <t>北縣泰富店</t>
        </is>
      </c>
      <c r="G1044" s="85" t="inlineStr">
        <is>
          <t>新北市</t>
        </is>
      </c>
      <c r="H1044" s="85" t="inlineStr">
        <is>
          <t>泰山區</t>
        </is>
      </c>
      <c r="I1044" s="84" t="n">
        <v>2</v>
      </c>
      <c r="J1044" s="80" t="n">
        <v>44768</v>
      </c>
    </row>
    <row r="1045" ht="15.6" customHeight="1" s="140">
      <c r="D1045" s="60" t="n">
        <v>1043</v>
      </c>
      <c r="E1045" s="84" t="n">
        <v>4656</v>
      </c>
      <c r="F1045" s="85" t="inlineStr">
        <is>
          <t>泰山新民店</t>
        </is>
      </c>
      <c r="G1045" s="85" t="inlineStr">
        <is>
          <t>新北市</t>
        </is>
      </c>
      <c r="H1045" s="85" t="inlineStr">
        <is>
          <t>泰山區</t>
        </is>
      </c>
      <c r="I1045" s="84" t="n">
        <v>2</v>
      </c>
      <c r="J1045" s="80" t="n">
        <v>44768</v>
      </c>
    </row>
    <row r="1046" ht="15.6" customHeight="1" s="140">
      <c r="D1046" s="60" t="n">
        <v>1044</v>
      </c>
      <c r="E1046" s="84" t="n">
        <v>4746</v>
      </c>
      <c r="F1046" s="85" t="inlineStr">
        <is>
          <t>楊梅福羚店</t>
        </is>
      </c>
      <c r="G1046" s="85" t="inlineStr">
        <is>
          <t>桃園市</t>
        </is>
      </c>
      <c r="H1046" s="85" t="inlineStr">
        <is>
          <t>楊梅區</t>
        </is>
      </c>
      <c r="I1046" s="84" t="n">
        <v>2</v>
      </c>
      <c r="J1046" s="80" t="n">
        <v>44768</v>
      </c>
    </row>
    <row r="1047" ht="15.6" customHeight="1" s="140">
      <c r="D1047" s="60" t="n">
        <v>1045</v>
      </c>
      <c r="E1047" s="84" t="inlineStr">
        <is>
          <t>F680</t>
        </is>
      </c>
      <c r="F1047" s="85" t="inlineStr">
        <is>
          <t>桃縣梅獅店</t>
        </is>
      </c>
      <c r="G1047" s="85" t="inlineStr">
        <is>
          <t>桃園市</t>
        </is>
      </c>
      <c r="H1047" s="85" t="inlineStr">
        <is>
          <t>楊梅區</t>
        </is>
      </c>
      <c r="I1047" s="84" t="n">
        <v>2</v>
      </c>
      <c r="J1047" s="80" t="n">
        <v>44768</v>
      </c>
    </row>
    <row r="1048" ht="15.6" customHeight="1" s="140">
      <c r="D1048" s="60" t="n">
        <v>1046</v>
      </c>
      <c r="E1048" s="84" t="n">
        <v>4718</v>
      </c>
      <c r="F1048" s="85" t="inlineStr">
        <is>
          <t>新竹創聯店</t>
        </is>
      </c>
      <c r="G1048" s="85" t="inlineStr">
        <is>
          <t>新竹市</t>
        </is>
      </c>
      <c r="H1048" s="85" t="inlineStr">
        <is>
          <t>東區</t>
        </is>
      </c>
      <c r="I1048" s="84" t="n">
        <v>2</v>
      </c>
      <c r="J1048" s="80" t="n">
        <v>44768</v>
      </c>
      <c r="K1048" s="80" t="n">
        <v>44785</v>
      </c>
    </row>
    <row r="1049" ht="15.6" customHeight="1" s="140">
      <c r="D1049" s="60" t="n">
        <v>1047</v>
      </c>
      <c r="E1049" s="84" t="n">
        <v>4052</v>
      </c>
      <c r="F1049" s="85" t="inlineStr">
        <is>
          <t>斗六鑫雲霸店</t>
        </is>
      </c>
      <c r="G1049" s="85" t="inlineStr">
        <is>
          <t>雲林縣</t>
        </is>
      </c>
      <c r="H1049" s="85" t="inlineStr">
        <is>
          <t>斗六市</t>
        </is>
      </c>
      <c r="I1049" s="84" t="n">
        <v>2</v>
      </c>
      <c r="J1049" s="80" t="n">
        <v>44768</v>
      </c>
    </row>
    <row r="1050" ht="15.6" customHeight="1" s="140">
      <c r="D1050" s="60" t="n">
        <v>1048</v>
      </c>
      <c r="E1050" s="84" t="n">
        <v>4734</v>
      </c>
      <c r="F1050" s="85" t="inlineStr">
        <is>
          <t>虎尾科學店</t>
        </is>
      </c>
      <c r="G1050" s="85" t="inlineStr">
        <is>
          <t>雲林縣</t>
        </is>
      </c>
      <c r="H1050" s="85" t="inlineStr">
        <is>
          <t>虎尾鎮</t>
        </is>
      </c>
      <c r="I1050" s="84" t="n">
        <v>2</v>
      </c>
      <c r="J1050" s="80" t="n">
        <v>44768</v>
      </c>
    </row>
    <row r="1051" ht="15.6" customHeight="1" s="140">
      <c r="D1051" s="60" t="n">
        <v>1049</v>
      </c>
      <c r="E1051" s="84" t="n">
        <v>4814</v>
      </c>
      <c r="F1051" s="85" t="inlineStr">
        <is>
          <t>虎尾頂溪店</t>
        </is>
      </c>
      <c r="G1051" s="85" t="inlineStr">
        <is>
          <t>雲林縣</t>
        </is>
      </c>
      <c r="H1051" s="85" t="inlineStr">
        <is>
          <t>虎尾鎮</t>
        </is>
      </c>
      <c r="I1051" s="84" t="n">
        <v>2</v>
      </c>
      <c r="J1051" s="80" t="n">
        <v>44768</v>
      </c>
    </row>
    <row r="1052" ht="15.6" customHeight="1" s="140">
      <c r="D1052" s="60" t="n">
        <v>1050</v>
      </c>
      <c r="E1052" s="84" t="n">
        <v>4109</v>
      </c>
      <c r="F1052" s="85" t="inlineStr">
        <is>
          <t>台南東環店</t>
        </is>
      </c>
      <c r="G1052" s="85" t="inlineStr">
        <is>
          <t>台南市</t>
        </is>
      </c>
      <c r="H1052" s="85" t="inlineStr">
        <is>
          <t>東區</t>
        </is>
      </c>
      <c r="I1052" s="84" t="n">
        <v>2</v>
      </c>
      <c r="J1052" s="80" t="n">
        <v>44768</v>
      </c>
    </row>
    <row r="1053" ht="15.6" customHeight="1" s="140">
      <c r="D1053" s="60" t="n">
        <v>1051</v>
      </c>
      <c r="E1053" s="84" t="n">
        <v>3996</v>
      </c>
      <c r="F1053" s="85" t="inlineStr">
        <is>
          <t>楊梅新梅店</t>
        </is>
      </c>
      <c r="G1053" s="85" t="inlineStr">
        <is>
          <t>桃園市</t>
        </is>
      </c>
      <c r="H1053" s="85" t="inlineStr">
        <is>
          <t>楊梅區</t>
        </is>
      </c>
      <c r="I1053" s="84" t="n">
        <v>2</v>
      </c>
      <c r="J1053" s="80" t="n">
        <v>44769</v>
      </c>
    </row>
    <row r="1054" ht="15.6" customHeight="1" s="140">
      <c r="D1054" s="60" t="n">
        <v>1052</v>
      </c>
      <c r="E1054" s="84" t="n">
        <v>3692</v>
      </c>
      <c r="F1054" s="85" t="inlineStr">
        <is>
          <t>桃縣頂湖店</t>
        </is>
      </c>
      <c r="G1054" s="85" t="inlineStr">
        <is>
          <t>桃園市</t>
        </is>
      </c>
      <c r="H1054" s="85" t="inlineStr">
        <is>
          <t>龜山區</t>
        </is>
      </c>
      <c r="I1054" s="84" t="n">
        <v>2</v>
      </c>
      <c r="J1054" s="80" t="n">
        <v>44769</v>
      </c>
    </row>
    <row r="1055" ht="15.6" customHeight="1" s="140">
      <c r="D1055" s="60" t="n">
        <v>1053</v>
      </c>
      <c r="E1055" s="84" t="inlineStr">
        <is>
          <t>F883</t>
        </is>
      </c>
      <c r="F1055" s="85" t="inlineStr">
        <is>
          <t>桃縣大崗店</t>
        </is>
      </c>
      <c r="G1055" s="85" t="inlineStr">
        <is>
          <t>桃園市</t>
        </is>
      </c>
      <c r="H1055" s="85" t="inlineStr">
        <is>
          <t>龜山區</t>
        </is>
      </c>
      <c r="I1055" s="84" t="n">
        <v>2</v>
      </c>
      <c r="J1055" s="80" t="n">
        <v>44769</v>
      </c>
    </row>
    <row r="1056" ht="15.6" customHeight="1" s="140">
      <c r="D1056" s="60" t="n">
        <v>1054</v>
      </c>
      <c r="E1056" s="84" t="n">
        <v>3977</v>
      </c>
      <c r="F1056" s="85" t="inlineStr">
        <is>
          <t>板橋玉川店</t>
        </is>
      </c>
      <c r="G1056" s="85" t="inlineStr">
        <is>
          <t>新北市</t>
        </is>
      </c>
      <c r="H1056" s="85" t="inlineStr">
        <is>
          <t>板橋區</t>
        </is>
      </c>
      <c r="I1056" s="84" t="n">
        <v>2</v>
      </c>
      <c r="J1056" s="80" t="n">
        <v>44769</v>
      </c>
    </row>
    <row r="1057" ht="15.6" customHeight="1" s="140">
      <c r="D1057" s="60" t="n">
        <v>1055</v>
      </c>
      <c r="E1057" s="84" t="n">
        <v>3458</v>
      </c>
      <c r="F1057" s="85" t="inlineStr">
        <is>
          <t>北縣米倉店</t>
        </is>
      </c>
      <c r="G1057" s="85" t="inlineStr">
        <is>
          <t>新北市</t>
        </is>
      </c>
      <c r="H1057" s="85" t="inlineStr">
        <is>
          <t>八里區</t>
        </is>
      </c>
      <c r="I1057" s="84" t="n">
        <v>2</v>
      </c>
      <c r="J1057" s="80" t="n">
        <v>44769</v>
      </c>
    </row>
    <row r="1058" ht="15.6" customHeight="1" s="140">
      <c r="D1058" s="60" t="n">
        <v>1056</v>
      </c>
      <c r="E1058" s="84" t="n">
        <v>4243</v>
      </c>
      <c r="F1058" s="85" t="inlineStr">
        <is>
          <t>八里聖心店</t>
        </is>
      </c>
      <c r="G1058" s="85" t="inlineStr">
        <is>
          <t>新北市</t>
        </is>
      </c>
      <c r="H1058" s="85" t="inlineStr">
        <is>
          <t>八里區</t>
        </is>
      </c>
      <c r="I1058" s="84" t="n">
        <v>2</v>
      </c>
      <c r="J1058" s="80" t="n">
        <v>44769</v>
      </c>
    </row>
    <row r="1059" ht="15.6" customHeight="1" s="140">
      <c r="D1059" s="60" t="n">
        <v>1057</v>
      </c>
      <c r="E1059" s="84" t="n">
        <v>3525</v>
      </c>
      <c r="F1059" s="85" t="inlineStr">
        <is>
          <t>桃縣楊湖店</t>
        </is>
      </c>
      <c r="G1059" s="85" t="inlineStr">
        <is>
          <t>桃園市</t>
        </is>
      </c>
      <c r="H1059" s="85" t="inlineStr">
        <is>
          <t>楊梅區</t>
        </is>
      </c>
      <c r="I1059" s="84" t="n">
        <v>2</v>
      </c>
      <c r="J1059" s="80" t="n">
        <v>44769</v>
      </c>
    </row>
    <row r="1060" ht="15.6" customHeight="1" s="140">
      <c r="D1060" s="60" t="n">
        <v>1058</v>
      </c>
      <c r="E1060" s="84" t="n">
        <v>4285</v>
      </c>
      <c r="F1060" s="85" t="inlineStr">
        <is>
          <t>楊梅映湖店</t>
        </is>
      </c>
      <c r="G1060" s="85" t="inlineStr">
        <is>
          <t>桃園市</t>
        </is>
      </c>
      <c r="H1060" s="85" t="inlineStr">
        <is>
          <t>楊梅區</t>
        </is>
      </c>
      <c r="I1060" s="84" t="n">
        <v>2</v>
      </c>
      <c r="J1060" s="80" t="n">
        <v>44769</v>
      </c>
    </row>
    <row r="1061" ht="15.6" customHeight="1" s="140">
      <c r="D1061" s="60" t="n">
        <v>1059</v>
      </c>
      <c r="E1061" s="84" t="n">
        <v>2363</v>
      </c>
      <c r="F1061" s="85" t="inlineStr">
        <is>
          <t>桃縣桃岡店</t>
        </is>
      </c>
      <c r="G1061" s="85" t="inlineStr">
        <is>
          <t>桃園市</t>
        </is>
      </c>
      <c r="H1061" s="85" t="inlineStr">
        <is>
          <t>楊梅區</t>
        </is>
      </c>
      <c r="I1061" s="84" t="n">
        <v>2</v>
      </c>
      <c r="J1061" s="80" t="n">
        <v>44769</v>
      </c>
    </row>
    <row r="1062" ht="15.6" customHeight="1" s="140">
      <c r="D1062" s="60" t="n">
        <v>1060</v>
      </c>
      <c r="E1062" s="84" t="n">
        <v>4610</v>
      </c>
      <c r="F1062" s="85" t="inlineStr">
        <is>
          <t>虎尾若瑟店</t>
        </is>
      </c>
      <c r="G1062" s="85" t="inlineStr">
        <is>
          <t>雲林縣</t>
        </is>
      </c>
      <c r="H1062" s="85" t="inlineStr">
        <is>
          <t>虎尾鎮</t>
        </is>
      </c>
      <c r="I1062" s="84" t="n">
        <v>2</v>
      </c>
      <c r="J1062" s="80" t="n">
        <v>44769</v>
      </c>
    </row>
    <row r="1063" ht="15.6" customHeight="1" s="140">
      <c r="D1063" s="60" t="n">
        <v>1061</v>
      </c>
      <c r="E1063" s="84" t="n">
        <v>2645</v>
      </c>
      <c r="F1063" s="85" t="inlineStr">
        <is>
          <t>台南南德店</t>
        </is>
      </c>
      <c r="G1063" s="85" t="inlineStr">
        <is>
          <t>台南市</t>
        </is>
      </c>
      <c r="H1063" s="85" t="inlineStr">
        <is>
          <t>東區</t>
        </is>
      </c>
      <c r="I1063" s="84" t="n">
        <v>2</v>
      </c>
      <c r="J1063" s="80" t="n">
        <v>44769</v>
      </c>
    </row>
    <row r="1064" ht="15.6" customHeight="1" s="140">
      <c r="D1064" s="60" t="n">
        <v>1062</v>
      </c>
      <c r="E1064" s="84" t="n">
        <v>2627</v>
      </c>
      <c r="F1064" s="85" t="inlineStr">
        <is>
          <t>台南南森店</t>
        </is>
      </c>
      <c r="G1064" s="85" t="inlineStr">
        <is>
          <t>台南市</t>
        </is>
      </c>
      <c r="H1064" s="85" t="inlineStr">
        <is>
          <t>東區</t>
        </is>
      </c>
      <c r="I1064" s="84" t="n">
        <v>2</v>
      </c>
      <c r="J1064" s="80" t="n">
        <v>44769</v>
      </c>
    </row>
    <row r="1065" ht="15.6" customHeight="1" s="140">
      <c r="D1065" s="60" t="n">
        <v>1063</v>
      </c>
      <c r="E1065" s="84" t="n">
        <v>3220</v>
      </c>
      <c r="F1065" s="85" t="inlineStr">
        <is>
          <t>桃縣桃耕店</t>
        </is>
      </c>
      <c r="G1065" s="85" t="inlineStr">
        <is>
          <t>桃園市</t>
        </is>
      </c>
      <c r="H1065" s="85" t="inlineStr">
        <is>
          <t>龜山區</t>
        </is>
      </c>
      <c r="I1065" s="84" t="n">
        <v>2</v>
      </c>
      <c r="J1065" s="80" t="n">
        <v>44770</v>
      </c>
    </row>
    <row r="1066" ht="15.6" customHeight="1" s="140">
      <c r="D1066" s="60" t="n">
        <v>1064</v>
      </c>
      <c r="E1066" s="84" t="n">
        <v>3017</v>
      </c>
      <c r="F1066" s="85" t="inlineStr">
        <is>
          <t>桃縣桃頌店</t>
        </is>
      </c>
      <c r="G1066" s="85" t="inlineStr">
        <is>
          <t>桃園市</t>
        </is>
      </c>
      <c r="H1066" s="85" t="inlineStr">
        <is>
          <t>龜山區</t>
        </is>
      </c>
      <c r="I1066" s="84" t="n">
        <v>2</v>
      </c>
      <c r="J1066" s="80" t="n">
        <v>44770</v>
      </c>
    </row>
    <row r="1067" ht="15.6" customHeight="1" s="140">
      <c r="D1067" s="60" t="n">
        <v>1065</v>
      </c>
      <c r="E1067" s="84" t="n">
        <v>2375</v>
      </c>
      <c r="F1067" s="85" t="inlineStr">
        <is>
          <t>桃縣桃貿店</t>
        </is>
      </c>
      <c r="G1067" s="85" t="inlineStr">
        <is>
          <t>桃園市</t>
        </is>
      </c>
      <c r="H1067" s="85" t="inlineStr">
        <is>
          <t>龜山區</t>
        </is>
      </c>
      <c r="I1067" s="84" t="n">
        <v>2</v>
      </c>
      <c r="J1067" s="80" t="n">
        <v>44770</v>
      </c>
    </row>
    <row r="1068" ht="15.6" customHeight="1" s="140">
      <c r="D1068" s="60" t="n">
        <v>1066</v>
      </c>
      <c r="E1068" s="84" t="n">
        <v>4153</v>
      </c>
      <c r="F1068" s="85" t="inlineStr">
        <is>
          <t>淡水莊園店</t>
        </is>
      </c>
      <c r="G1068" s="85" t="inlineStr">
        <is>
          <t>新北市</t>
        </is>
      </c>
      <c r="H1068" s="85" t="inlineStr">
        <is>
          <t>淡水區</t>
        </is>
      </c>
      <c r="I1068" s="84" t="n">
        <v>2</v>
      </c>
      <c r="J1068" s="80" t="n">
        <v>44770</v>
      </c>
    </row>
    <row r="1069" ht="15.6" customHeight="1" s="140">
      <c r="D1069" s="60" t="n">
        <v>1067</v>
      </c>
      <c r="E1069" s="84" t="n">
        <v>4093</v>
      </c>
      <c r="F1069" s="85" t="inlineStr">
        <is>
          <t>淡水新市店</t>
        </is>
      </c>
      <c r="G1069" s="85" t="inlineStr">
        <is>
          <t>新北市</t>
        </is>
      </c>
      <c r="H1069" s="85" t="inlineStr">
        <is>
          <t>淡水區</t>
        </is>
      </c>
      <c r="I1069" s="84" t="n">
        <v>2</v>
      </c>
      <c r="J1069" s="80" t="n">
        <v>44770</v>
      </c>
    </row>
    <row r="1070" ht="15.6" customHeight="1" s="140">
      <c r="D1070" s="60" t="n">
        <v>1068</v>
      </c>
      <c r="E1070" s="84" t="inlineStr">
        <is>
          <t>F985</t>
        </is>
      </c>
      <c r="F1070" s="85" t="inlineStr">
        <is>
          <t>桃縣龍潭二店</t>
        </is>
      </c>
      <c r="G1070" s="85" t="inlineStr">
        <is>
          <t>桃園市</t>
        </is>
      </c>
      <c r="H1070" s="85" t="inlineStr">
        <is>
          <t>龍潭區</t>
        </is>
      </c>
      <c r="I1070" s="84" t="n">
        <v>2</v>
      </c>
      <c r="J1070" s="80" t="n">
        <v>44770</v>
      </c>
    </row>
    <row r="1071" ht="15.6" customHeight="1" s="140">
      <c r="D1071" s="60" t="n">
        <v>1069</v>
      </c>
      <c r="E1071" s="84" t="inlineStr">
        <is>
          <t>F772</t>
        </is>
      </c>
      <c r="F1071" s="85" t="inlineStr">
        <is>
          <t>桃縣龍潭店</t>
        </is>
      </c>
      <c r="G1071" s="85" t="inlineStr">
        <is>
          <t>桃園市</t>
        </is>
      </c>
      <c r="H1071" s="85" t="inlineStr">
        <is>
          <t>龍潭區</t>
        </is>
      </c>
      <c r="I1071" s="84" t="n">
        <v>2</v>
      </c>
      <c r="J1071" s="80" t="n">
        <v>44770</v>
      </c>
    </row>
    <row r="1072" ht="15.6" customHeight="1" s="140">
      <c r="D1072" s="60" t="n">
        <v>1070</v>
      </c>
      <c r="E1072" s="84" t="n">
        <v>4614</v>
      </c>
      <c r="F1072" s="85" t="inlineStr">
        <is>
          <t>龍潭武中店</t>
        </is>
      </c>
      <c r="G1072" s="85" t="inlineStr">
        <is>
          <t>桃園市</t>
        </is>
      </c>
      <c r="H1072" s="85" t="inlineStr">
        <is>
          <t>龍潭區</t>
        </is>
      </c>
      <c r="I1072" s="84" t="n">
        <v>2</v>
      </c>
      <c r="J1072" s="80" t="n">
        <v>44770</v>
      </c>
    </row>
    <row r="1073" ht="15.6" customHeight="1" s="140">
      <c r="D1073" s="60" t="n">
        <v>1071</v>
      </c>
      <c r="E1073" s="84" t="n">
        <v>2346</v>
      </c>
      <c r="F1073" s="85" t="inlineStr">
        <is>
          <t>雲縣雲鑽店</t>
        </is>
      </c>
      <c r="G1073" s="85" t="inlineStr">
        <is>
          <t>雲林縣</t>
        </is>
      </c>
      <c r="H1073" s="85" t="inlineStr">
        <is>
          <t>崙背鄉</t>
        </is>
      </c>
      <c r="I1073" s="84" t="n">
        <v>2</v>
      </c>
      <c r="J1073" s="80" t="n">
        <v>44770</v>
      </c>
    </row>
    <row r="1074" ht="15.6" customHeight="1" s="140">
      <c r="D1074" s="60" t="n">
        <v>1072</v>
      </c>
      <c r="E1074" s="84" t="n">
        <v>3518</v>
      </c>
      <c r="F1074" s="85" t="inlineStr">
        <is>
          <t>雲縣雲鼎店</t>
        </is>
      </c>
      <c r="G1074" s="85" t="inlineStr">
        <is>
          <t>雲林縣</t>
        </is>
      </c>
      <c r="H1074" s="85" t="inlineStr">
        <is>
          <t>崙背鄉</t>
        </is>
      </c>
      <c r="I1074" s="84" t="n">
        <v>2</v>
      </c>
      <c r="J1074" s="80" t="n">
        <v>44770</v>
      </c>
    </row>
    <row r="1075" ht="15.6" customHeight="1" s="140">
      <c r="D1075" s="60" t="n">
        <v>1073</v>
      </c>
      <c r="E1075" s="84" t="n">
        <v>4032</v>
      </c>
      <c r="F1075" s="85" t="inlineStr">
        <is>
          <t>台南翔新店</t>
        </is>
      </c>
      <c r="G1075" s="85" t="inlineStr">
        <is>
          <t>台南市</t>
        </is>
      </c>
      <c r="H1075" s="85" t="inlineStr">
        <is>
          <t>南區</t>
        </is>
      </c>
      <c r="I1075" s="84" t="n">
        <v>2</v>
      </c>
      <c r="J1075" s="80" t="n">
        <v>44770</v>
      </c>
    </row>
    <row r="1076" ht="15.6" customHeight="1" s="140">
      <c r="D1076" s="60" t="n">
        <v>1074</v>
      </c>
      <c r="E1076" s="84" t="n">
        <v>3146</v>
      </c>
      <c r="F1076" s="85" t="inlineStr">
        <is>
          <t>台南南都店</t>
        </is>
      </c>
      <c r="G1076" s="85" t="inlineStr">
        <is>
          <t>台南市</t>
        </is>
      </c>
      <c r="H1076" s="85" t="inlineStr">
        <is>
          <t>南區</t>
        </is>
      </c>
      <c r="I1076" s="84" t="n">
        <v>2</v>
      </c>
      <c r="J1076" s="80" t="n">
        <v>44770</v>
      </c>
    </row>
    <row r="1077" ht="15.6" customHeight="1" s="140">
      <c r="D1077" s="60" t="n">
        <v>1075</v>
      </c>
      <c r="E1077" s="84" t="n">
        <v>4257</v>
      </c>
      <c r="F1077" s="85" t="inlineStr">
        <is>
          <t>楊梅高欣店</t>
        </is>
      </c>
      <c r="G1077" s="85" t="inlineStr">
        <is>
          <t>桃園市</t>
        </is>
      </c>
      <c r="H1077" s="85" t="inlineStr">
        <is>
          <t>楊梅區</t>
        </is>
      </c>
      <c r="I1077" s="84" t="n">
        <v>2</v>
      </c>
      <c r="J1077" s="80" t="n">
        <v>44771</v>
      </c>
    </row>
    <row r="1078" ht="15.6" customHeight="1" s="140">
      <c r="D1078" s="60" t="n">
        <v>1076</v>
      </c>
      <c r="E1078" s="84" t="n">
        <v>4690</v>
      </c>
      <c r="F1078" s="85" t="inlineStr">
        <is>
          <t>龜山同福店</t>
        </is>
      </c>
      <c r="G1078" s="85" t="inlineStr">
        <is>
          <t>桃園市</t>
        </is>
      </c>
      <c r="H1078" s="85" t="inlineStr">
        <is>
          <t>龜山區</t>
        </is>
      </c>
      <c r="I1078" s="84" t="n">
        <v>2</v>
      </c>
      <c r="J1078" s="80" t="n">
        <v>44771</v>
      </c>
    </row>
    <row r="1079" ht="15.6" customHeight="1" s="140">
      <c r="D1079" s="60" t="n">
        <v>1077</v>
      </c>
      <c r="E1079" s="84" t="n">
        <v>4035</v>
      </c>
      <c r="F1079" s="85" t="inlineStr">
        <is>
          <t>龜山南上店</t>
        </is>
      </c>
      <c r="G1079" s="85" t="inlineStr">
        <is>
          <t>桃園市</t>
        </is>
      </c>
      <c r="H1079" s="85" t="inlineStr">
        <is>
          <t>龜山區</t>
        </is>
      </c>
      <c r="I1079" s="84" t="n">
        <v>2</v>
      </c>
      <c r="J1079" s="80" t="n">
        <v>44771</v>
      </c>
    </row>
    <row r="1080" ht="15.6" customHeight="1" s="140">
      <c r="D1080" s="60" t="n">
        <v>1078</v>
      </c>
      <c r="E1080" s="84" t="n">
        <v>4321</v>
      </c>
      <c r="F1080" s="85" t="inlineStr">
        <is>
          <t>北市高院店</t>
        </is>
      </c>
      <c r="G1080" s="85" t="inlineStr">
        <is>
          <t>台北市</t>
        </is>
      </c>
      <c r="H1080" s="85" t="inlineStr">
        <is>
          <t>中正區</t>
        </is>
      </c>
      <c r="I1080" s="84" t="n">
        <v>2</v>
      </c>
      <c r="J1080" s="80" t="n">
        <v>44771</v>
      </c>
    </row>
    <row r="1081" ht="15.6" customHeight="1" s="140">
      <c r="D1081" s="60" t="n">
        <v>1079</v>
      </c>
      <c r="E1081" s="84" t="inlineStr">
        <is>
          <t>A753</t>
        </is>
      </c>
      <c r="F1081" s="85" t="inlineStr">
        <is>
          <t>北市開利店</t>
        </is>
      </c>
      <c r="G1081" s="85" t="inlineStr">
        <is>
          <t>台北市</t>
        </is>
      </c>
      <c r="H1081" s="85" t="inlineStr">
        <is>
          <t>士林區</t>
        </is>
      </c>
      <c r="I1081" s="84" t="n">
        <v>2</v>
      </c>
      <c r="J1081" s="80" t="n">
        <v>44771</v>
      </c>
    </row>
    <row r="1082" ht="15.6" customHeight="1" s="140">
      <c r="D1082" s="60" t="n">
        <v>1080</v>
      </c>
      <c r="E1082" s="84" t="n">
        <v>3829</v>
      </c>
      <c r="F1082" s="85" t="inlineStr">
        <is>
          <t>楊梅楊科店</t>
        </is>
      </c>
      <c r="G1082" s="85" t="inlineStr">
        <is>
          <t>新竹市</t>
        </is>
      </c>
      <c r="H1082" s="85" t="inlineStr">
        <is>
          <t>楊梅區</t>
        </is>
      </c>
      <c r="I1082" s="84" t="n">
        <v>2</v>
      </c>
      <c r="J1082" s="80" t="n">
        <v>44771</v>
      </c>
    </row>
    <row r="1083" ht="15.6" customHeight="1" s="140">
      <c r="D1083" s="60" t="n">
        <v>1081</v>
      </c>
      <c r="E1083" s="84" t="n">
        <v>4522</v>
      </c>
      <c r="F1083" s="85" t="inlineStr">
        <is>
          <t>楊梅梅溪店</t>
        </is>
      </c>
      <c r="G1083" s="85" t="inlineStr">
        <is>
          <t>桃園市</t>
        </is>
      </c>
      <c r="H1083" s="85" t="inlineStr">
        <is>
          <t>楊梅區</t>
        </is>
      </c>
      <c r="I1083" s="84" t="n">
        <v>2</v>
      </c>
      <c r="J1083" s="80" t="n">
        <v>44771</v>
      </c>
    </row>
    <row r="1084" ht="15.6" customHeight="1" s="140">
      <c r="D1084" s="60" t="n">
        <v>1082</v>
      </c>
      <c r="E1084" s="84" t="n">
        <v>4345</v>
      </c>
      <c r="F1084" s="85" t="inlineStr">
        <is>
          <t>麥寮麥田店</t>
        </is>
      </c>
      <c r="G1084" s="85" t="inlineStr">
        <is>
          <t>雲林縣</t>
        </is>
      </c>
      <c r="H1084" s="85" t="inlineStr">
        <is>
          <t>麥寮鄉</t>
        </is>
      </c>
      <c r="I1084" s="84" t="n">
        <v>2</v>
      </c>
      <c r="J1084" s="80" t="n">
        <v>44771</v>
      </c>
    </row>
    <row r="1085" ht="15.6" customHeight="1" s="140">
      <c r="D1085" s="60" t="n">
        <v>1083</v>
      </c>
      <c r="E1085" s="84" t="n">
        <v>2576</v>
      </c>
      <c r="F1085" s="85" t="inlineStr">
        <is>
          <t>雲縣雲桐店</t>
        </is>
      </c>
      <c r="G1085" s="85" t="inlineStr">
        <is>
          <t>雲林縣</t>
        </is>
      </c>
      <c r="H1085" s="85" t="inlineStr">
        <is>
          <t>莿桐鄉</t>
        </is>
      </c>
      <c r="I1085" s="84" t="n">
        <v>2</v>
      </c>
      <c r="J1085" s="80" t="n">
        <v>44771</v>
      </c>
    </row>
    <row r="1086" ht="15.6" customHeight="1" s="140">
      <c r="D1086" s="60" t="n">
        <v>1084</v>
      </c>
      <c r="E1086" s="84" t="n">
        <v>2811</v>
      </c>
      <c r="F1086" s="85" t="inlineStr">
        <is>
          <t>桃市桃仁店</t>
        </is>
      </c>
      <c r="G1086" s="85" t="inlineStr">
        <is>
          <t>桃園市</t>
        </is>
      </c>
      <c r="H1086" s="85" t="inlineStr">
        <is>
          <t>桃園區</t>
        </is>
      </c>
      <c r="I1086" s="84" t="n">
        <v>2</v>
      </c>
      <c r="J1086" s="80" t="n">
        <v>44774</v>
      </c>
    </row>
    <row r="1087" ht="15.6" customHeight="1" s="140">
      <c r="D1087" s="60" t="n">
        <v>1085</v>
      </c>
      <c r="E1087" s="84" t="n">
        <v>3242</v>
      </c>
      <c r="F1087" s="85" t="inlineStr">
        <is>
          <t>桃市桃都店</t>
        </is>
      </c>
      <c r="G1087" s="85" t="inlineStr">
        <is>
          <t>桃園市</t>
        </is>
      </c>
      <c r="H1087" s="85" t="inlineStr">
        <is>
          <t>桃園區</t>
        </is>
      </c>
      <c r="I1087" s="84" t="n">
        <v>2</v>
      </c>
      <c r="J1087" s="80" t="n">
        <v>44774</v>
      </c>
    </row>
    <row r="1088" ht="15.6" customHeight="1" s="140">
      <c r="D1088" s="60" t="n">
        <v>1086</v>
      </c>
      <c r="E1088" s="84" t="n">
        <v>3141</v>
      </c>
      <c r="F1088" s="85" t="inlineStr">
        <is>
          <t>桃市桃磐店</t>
        </is>
      </c>
      <c r="G1088" s="85" t="inlineStr">
        <is>
          <t>桃園市</t>
        </is>
      </c>
      <c r="H1088" s="85" t="inlineStr">
        <is>
          <t>桃園區</t>
        </is>
      </c>
      <c r="I1088" s="84" t="n">
        <v>2</v>
      </c>
      <c r="J1088" s="80" t="n">
        <v>44774</v>
      </c>
    </row>
    <row r="1089" ht="15.6" customHeight="1" s="140">
      <c r="D1089" s="60" t="n">
        <v>1087</v>
      </c>
      <c r="E1089" s="84" t="n">
        <v>3031</v>
      </c>
      <c r="F1089" s="85" t="inlineStr">
        <is>
          <t>桃市桃桐店</t>
        </is>
      </c>
      <c r="G1089" s="85" t="inlineStr">
        <is>
          <t>桃園市</t>
        </is>
      </c>
      <c r="H1089" s="85" t="inlineStr">
        <is>
          <t>桃園區</t>
        </is>
      </c>
      <c r="I1089" s="84" t="n">
        <v>2</v>
      </c>
      <c r="J1089" s="80" t="n">
        <v>44774</v>
      </c>
    </row>
    <row r="1090" ht="15.6" customHeight="1" s="140">
      <c r="D1090" s="60" t="n">
        <v>1088</v>
      </c>
      <c r="E1090" s="84" t="inlineStr">
        <is>
          <t>F227</t>
        </is>
      </c>
      <c r="F1090" s="85" t="inlineStr">
        <is>
          <t>平鎮高雙店</t>
        </is>
      </c>
      <c r="G1090" s="85" t="inlineStr">
        <is>
          <t>桃園市</t>
        </is>
      </c>
      <c r="H1090" s="85" t="inlineStr">
        <is>
          <t>平鎮區</t>
        </is>
      </c>
      <c r="I1090" s="84" t="n">
        <v>2</v>
      </c>
      <c r="J1090" s="80" t="n">
        <v>44774</v>
      </c>
    </row>
    <row r="1091" ht="15.6" customHeight="1" s="140">
      <c r="D1091" s="60" t="n">
        <v>1089</v>
      </c>
      <c r="E1091" s="84" t="n">
        <v>2096</v>
      </c>
      <c r="F1091" s="85" t="inlineStr">
        <is>
          <t>平鎮大仁店</t>
        </is>
      </c>
      <c r="G1091" s="85" t="inlineStr">
        <is>
          <t>桃園市</t>
        </is>
      </c>
      <c r="H1091" s="85" t="inlineStr">
        <is>
          <t>平鎮區</t>
        </is>
      </c>
      <c r="I1091" s="84" t="n">
        <v>2</v>
      </c>
      <c r="J1091" s="80" t="n">
        <v>44774</v>
      </c>
    </row>
    <row r="1092" ht="15.6" customHeight="1" s="140">
      <c r="D1092" s="60" t="n">
        <v>1090</v>
      </c>
      <c r="E1092" s="84" t="n">
        <v>2565</v>
      </c>
      <c r="F1092" s="85" t="inlineStr">
        <is>
          <t>平鎮桃圳店</t>
        </is>
      </c>
      <c r="G1092" s="85" t="inlineStr">
        <is>
          <t>桃園市</t>
        </is>
      </c>
      <c r="H1092" s="85" t="inlineStr">
        <is>
          <t>平鎮區</t>
        </is>
      </c>
      <c r="I1092" s="84" t="n">
        <v>2</v>
      </c>
      <c r="J1092" s="80" t="n">
        <v>44774</v>
      </c>
    </row>
    <row r="1093" ht="15.6" customHeight="1" s="140">
      <c r="D1093" s="60" t="n">
        <v>1091</v>
      </c>
      <c r="E1093" s="84" t="n">
        <v>2724</v>
      </c>
      <c r="F1093" s="85" t="inlineStr">
        <is>
          <t>苗縣苗義店</t>
        </is>
      </c>
      <c r="G1093" s="85" t="inlineStr">
        <is>
          <t>苗栗縣</t>
        </is>
      </c>
      <c r="H1093" s="85" t="inlineStr">
        <is>
          <t>三義鄉</t>
        </is>
      </c>
      <c r="I1093" s="84" t="n">
        <v>2</v>
      </c>
      <c r="J1093" s="80" t="n">
        <v>44774</v>
      </c>
    </row>
    <row r="1094" ht="15.6" customHeight="1" s="140">
      <c r="D1094" s="60" t="n">
        <v>1092</v>
      </c>
      <c r="E1094" s="84" t="n">
        <v>4018</v>
      </c>
      <c r="F1094" s="85" t="inlineStr">
        <is>
          <t>三義雙湖店</t>
        </is>
      </c>
      <c r="G1094" s="85" t="inlineStr">
        <is>
          <t>苗栗縣</t>
        </is>
      </c>
      <c r="H1094" s="85" t="inlineStr">
        <is>
          <t>三義鄉</t>
        </is>
      </c>
      <c r="I1094" s="84" t="n">
        <v>2</v>
      </c>
      <c r="J1094" s="80" t="n">
        <v>44774</v>
      </c>
    </row>
    <row r="1095" ht="15.6" customHeight="1" s="140">
      <c r="D1095" s="60" t="n">
        <v>1093</v>
      </c>
      <c r="E1095" s="84" t="n">
        <v>3561</v>
      </c>
      <c r="F1095" s="85" t="inlineStr">
        <is>
          <t>南縣大潭店</t>
        </is>
      </c>
      <c r="G1095" s="85" t="inlineStr">
        <is>
          <t>台南市</t>
        </is>
      </c>
      <c r="H1095" s="85" t="inlineStr">
        <is>
          <t>七股區</t>
        </is>
      </c>
      <c r="I1095" s="84" t="n">
        <v>2</v>
      </c>
      <c r="J1095" s="80" t="n">
        <v>44774</v>
      </c>
    </row>
    <row r="1096" ht="15.6" customHeight="1" s="140">
      <c r="D1096" s="60" t="n">
        <v>1094</v>
      </c>
      <c r="E1096" s="84" t="n">
        <v>4294</v>
      </c>
      <c r="F1096" s="85" t="inlineStr">
        <is>
          <t>仁德二仁店</t>
        </is>
      </c>
      <c r="G1096" s="85" t="inlineStr">
        <is>
          <t>台南市</t>
        </is>
      </c>
      <c r="H1096" s="85" t="inlineStr">
        <is>
          <t>仁德區</t>
        </is>
      </c>
      <c r="I1096" s="84" t="n">
        <v>2</v>
      </c>
      <c r="J1096" s="80" t="n">
        <v>44774</v>
      </c>
    </row>
    <row r="1097" ht="15.6" customHeight="1" s="140">
      <c r="D1097" s="60" t="n">
        <v>1095</v>
      </c>
      <c r="E1097" s="84" t="n">
        <v>4281</v>
      </c>
      <c r="F1097" s="85" t="inlineStr">
        <is>
          <t>北門鹽福店</t>
        </is>
      </c>
      <c r="G1097" s="85" t="inlineStr">
        <is>
          <t>台南市</t>
        </is>
      </c>
      <c r="H1097" s="85" t="inlineStr">
        <is>
          <t>北門區</t>
        </is>
      </c>
      <c r="I1097" s="84" t="n">
        <v>2</v>
      </c>
      <c r="J1097" s="80" t="n">
        <v>44774</v>
      </c>
    </row>
    <row r="1098" ht="15.6" customHeight="1" s="140">
      <c r="D1098" s="60" t="n">
        <v>1096</v>
      </c>
      <c r="E1098" s="84" t="n">
        <v>2237</v>
      </c>
      <c r="F1098" s="85" t="inlineStr">
        <is>
          <t>北縣芝蘭店</t>
        </is>
      </c>
      <c r="G1098" s="85" t="inlineStr">
        <is>
          <t>新北市</t>
        </is>
      </c>
      <c r="H1098" s="85" t="inlineStr">
        <is>
          <t>三芝區</t>
        </is>
      </c>
      <c r="I1098" s="84" t="n">
        <v>2</v>
      </c>
      <c r="J1098" s="80" t="n">
        <v>44774</v>
      </c>
    </row>
    <row r="1099" ht="15.6" customHeight="1" s="140">
      <c r="D1099" s="60" t="n">
        <v>1097</v>
      </c>
      <c r="E1099" s="84" t="n">
        <v>2175</v>
      </c>
      <c r="F1099" s="85" t="inlineStr">
        <is>
          <t>北市指南店</t>
        </is>
      </c>
      <c r="G1099" s="85" t="inlineStr">
        <is>
          <t>台北市</t>
        </is>
      </c>
      <c r="H1099" s="85" t="inlineStr">
        <is>
          <t>文山區</t>
        </is>
      </c>
      <c r="I1099" s="84" t="n">
        <v>2</v>
      </c>
      <c r="J1099" s="80" t="n">
        <v>44775</v>
      </c>
    </row>
    <row r="1100" ht="15.6" customHeight="1" s="140">
      <c r="D1100" s="60" t="n">
        <v>1098</v>
      </c>
      <c r="E1100" s="84" t="n">
        <v>2477</v>
      </c>
      <c r="F1100" s="85" t="inlineStr">
        <is>
          <t>桃市桃鼎店</t>
        </is>
      </c>
      <c r="G1100" s="85" t="inlineStr">
        <is>
          <t>桃園市</t>
        </is>
      </c>
      <c r="H1100" s="85" t="inlineStr">
        <is>
          <t>桃園區</t>
        </is>
      </c>
      <c r="I1100" s="84" t="n">
        <v>2</v>
      </c>
      <c r="J1100" s="80" t="n">
        <v>44775</v>
      </c>
    </row>
    <row r="1101" ht="15.6" customHeight="1" s="140">
      <c r="D1101" s="60" t="n">
        <v>1099</v>
      </c>
      <c r="E1101" s="84" t="n">
        <v>2882</v>
      </c>
      <c r="F1101" s="85" t="inlineStr">
        <is>
          <t>桃市桃昌店</t>
        </is>
      </c>
      <c r="G1101" s="85" t="inlineStr">
        <is>
          <t>桃園市</t>
        </is>
      </c>
      <c r="H1101" s="85" t="inlineStr">
        <is>
          <t>桃園區</t>
        </is>
      </c>
      <c r="I1101" s="84" t="n">
        <v>2</v>
      </c>
      <c r="J1101" s="80" t="n">
        <v>44775</v>
      </c>
    </row>
    <row r="1102" ht="15.6" customHeight="1" s="140">
      <c r="D1102" s="60" t="n">
        <v>1100</v>
      </c>
      <c r="E1102" s="84" t="n">
        <v>4368</v>
      </c>
      <c r="F1102" s="85" t="inlineStr">
        <is>
          <t>桃園國圳店</t>
        </is>
      </c>
      <c r="G1102" s="85" t="inlineStr">
        <is>
          <t>桃園市</t>
        </is>
      </c>
      <c r="H1102" s="85" t="inlineStr">
        <is>
          <t>桃園區</t>
        </is>
      </c>
      <c r="I1102" s="84" t="n">
        <v>2</v>
      </c>
      <c r="J1102" s="80" t="n">
        <v>44775</v>
      </c>
    </row>
    <row r="1103" ht="15.6" customHeight="1" s="140">
      <c r="D1103" s="60" t="n">
        <v>1101</v>
      </c>
      <c r="E1103" s="84" t="n">
        <v>3587</v>
      </c>
      <c r="F1103" s="85" t="inlineStr">
        <is>
          <t>平鎮平圳店</t>
        </is>
      </c>
      <c r="G1103" s="85" t="inlineStr">
        <is>
          <t>桃園市</t>
        </is>
      </c>
      <c r="H1103" s="85" t="inlineStr">
        <is>
          <t>平鎮區</t>
        </is>
      </c>
      <c r="I1103" s="84" t="n">
        <v>2</v>
      </c>
      <c r="J1103" s="80" t="n">
        <v>44775</v>
      </c>
    </row>
    <row r="1104" ht="15.6" customHeight="1" s="140">
      <c r="D1104" s="60" t="n">
        <v>1102</v>
      </c>
      <c r="E1104" s="84" t="n">
        <v>3645</v>
      </c>
      <c r="F1104" s="85" t="inlineStr">
        <is>
          <t>平鎮平東店</t>
        </is>
      </c>
      <c r="G1104" s="85" t="inlineStr">
        <is>
          <t>桃園市</t>
        </is>
      </c>
      <c r="H1104" s="85" t="inlineStr">
        <is>
          <t>平鎮區</t>
        </is>
      </c>
      <c r="I1104" s="84" t="n">
        <v>2</v>
      </c>
      <c r="J1104" s="80" t="n">
        <v>44775</v>
      </c>
    </row>
    <row r="1105" ht="15.6" customHeight="1" s="140">
      <c r="D1105" s="60" t="n">
        <v>1103</v>
      </c>
      <c r="E1105" s="84" t="n">
        <v>3816</v>
      </c>
      <c r="F1105" s="85" t="inlineStr">
        <is>
          <t>平鎮連峰店</t>
        </is>
      </c>
      <c r="G1105" s="85" t="inlineStr">
        <is>
          <t>桃園市</t>
        </is>
      </c>
      <c r="H1105" s="85" t="inlineStr">
        <is>
          <t>平鎮區</t>
        </is>
      </c>
      <c r="I1105" s="84" t="n">
        <v>2</v>
      </c>
      <c r="J1105" s="80" t="n">
        <v>44775</v>
      </c>
    </row>
    <row r="1106" ht="15.6" customHeight="1" s="140">
      <c r="D1106" s="60" t="n">
        <v>1104</v>
      </c>
      <c r="E1106" s="84" t="n">
        <v>3470</v>
      </c>
      <c r="F1106" s="85" t="inlineStr">
        <is>
          <t>苗縣大富店</t>
        </is>
      </c>
      <c r="G1106" s="85" t="inlineStr">
        <is>
          <t>苗栗縣</t>
        </is>
      </c>
      <c r="H1106" s="85" t="inlineStr">
        <is>
          <t>大湖鄉</t>
        </is>
      </c>
      <c r="I1106" s="84" t="n">
        <v>2</v>
      </c>
      <c r="J1106" s="80" t="n">
        <v>44775</v>
      </c>
    </row>
    <row r="1107" ht="15.6" customHeight="1" s="140">
      <c r="D1107" s="60" t="n">
        <v>1105</v>
      </c>
      <c r="E1107" s="84" t="n">
        <v>4984</v>
      </c>
      <c r="F1107" s="85" t="inlineStr">
        <is>
          <t>台南成大城</t>
        </is>
      </c>
      <c r="G1107" s="85" t="inlineStr">
        <is>
          <t>台南市</t>
        </is>
      </c>
      <c r="H1107" s="85" t="inlineStr">
        <is>
          <t>北區</t>
        </is>
      </c>
      <c r="I1107" s="84" t="n">
        <v>2</v>
      </c>
      <c r="J1107" s="80" t="n">
        <v>44775</v>
      </c>
    </row>
    <row r="1108" ht="15.6" customHeight="1" s="140">
      <c r="D1108" s="60" t="n">
        <v>1106</v>
      </c>
      <c r="E1108" s="84" t="n">
        <v>2074</v>
      </c>
      <c r="F1108" s="85" t="inlineStr">
        <is>
          <t>南市海安店</t>
        </is>
      </c>
      <c r="G1108" s="85" t="inlineStr">
        <is>
          <t>台南市</t>
        </is>
      </c>
      <c r="H1108" s="85" t="inlineStr">
        <is>
          <t>北區</t>
        </is>
      </c>
      <c r="I1108" s="84" t="n">
        <v>2</v>
      </c>
      <c r="J1108" s="80" t="n">
        <v>44775</v>
      </c>
    </row>
    <row r="1109" ht="15.6" customHeight="1" s="140">
      <c r="D1109" s="60" t="n">
        <v>1107</v>
      </c>
      <c r="E1109" s="84" t="n">
        <v>2205</v>
      </c>
      <c r="F1109" s="85" t="inlineStr">
        <is>
          <t>台南南園店</t>
        </is>
      </c>
      <c r="G1109" s="85" t="inlineStr">
        <is>
          <t>台南市</t>
        </is>
      </c>
      <c r="H1109" s="85" t="inlineStr">
        <is>
          <t>北區</t>
        </is>
      </c>
      <c r="I1109" s="84" t="n">
        <v>2</v>
      </c>
      <c r="J1109" s="80" t="n">
        <v>44775</v>
      </c>
    </row>
    <row r="1110" ht="15.6" customHeight="1" s="140">
      <c r="D1110" s="60" t="n">
        <v>1108</v>
      </c>
      <c r="E1110" s="84" t="n">
        <v>4236</v>
      </c>
      <c r="F1110" s="85" t="inlineStr">
        <is>
          <t>桃市漢中店</t>
        </is>
      </c>
      <c r="G1110" s="85" t="inlineStr">
        <is>
          <t>桃園市</t>
        </is>
      </c>
      <c r="H1110" s="85" t="inlineStr">
        <is>
          <t>桃園區</t>
        </is>
      </c>
      <c r="I1110" s="84" t="n">
        <v>2</v>
      </c>
      <c r="J1110" s="80" t="n">
        <v>44776</v>
      </c>
    </row>
    <row r="1111" ht="15.6" customHeight="1" s="140">
      <c r="D1111" s="60" t="n">
        <v>1109</v>
      </c>
      <c r="E1111" s="84" t="n">
        <v>3018</v>
      </c>
      <c r="F1111" s="85" t="inlineStr">
        <is>
          <t>桃市桃恩店</t>
        </is>
      </c>
      <c r="G1111" s="85" t="inlineStr">
        <is>
          <t>桃園市</t>
        </is>
      </c>
      <c r="H1111" s="85" t="inlineStr">
        <is>
          <t>桃園區</t>
        </is>
      </c>
      <c r="I1111" s="84" t="n">
        <v>2</v>
      </c>
      <c r="J1111" s="80" t="n">
        <v>44776</v>
      </c>
    </row>
    <row r="1112" ht="15.6" customHeight="1" s="140">
      <c r="D1112" s="60" t="n">
        <v>1110</v>
      </c>
      <c r="E1112" s="84" t="inlineStr">
        <is>
          <t>F785</t>
        </is>
      </c>
      <c r="F1112" s="85" t="inlineStr">
        <is>
          <t>桃市文中店</t>
        </is>
      </c>
      <c r="G1112" s="85" t="inlineStr">
        <is>
          <t>桃園市</t>
        </is>
      </c>
      <c r="H1112" s="85" t="inlineStr">
        <is>
          <t>桃園區</t>
        </is>
      </c>
      <c r="I1112" s="84" t="n">
        <v>2</v>
      </c>
      <c r="J1112" s="80" t="n">
        <v>44776</v>
      </c>
    </row>
    <row r="1113" ht="15.6" customHeight="1" s="140">
      <c r="D1113" s="60" t="n">
        <v>1111</v>
      </c>
      <c r="E1113" s="84" t="n">
        <v>3150</v>
      </c>
      <c r="F1113" s="85" t="inlineStr">
        <is>
          <t>桃市桃版店</t>
        </is>
      </c>
      <c r="G1113" s="85" t="inlineStr">
        <is>
          <t>桃園市</t>
        </is>
      </c>
      <c r="H1113" s="85" t="inlineStr">
        <is>
          <t>桃園區</t>
        </is>
      </c>
      <c r="I1113" s="84" t="n">
        <v>2</v>
      </c>
      <c r="J1113" s="80" t="n">
        <v>44776</v>
      </c>
    </row>
    <row r="1114" ht="15.6" customHeight="1" s="140">
      <c r="D1114" s="60" t="n">
        <v>1112</v>
      </c>
      <c r="E1114" s="84" t="n">
        <v>4913</v>
      </c>
      <c r="F1114" s="85" t="inlineStr">
        <is>
          <t>桃園埔子店</t>
        </is>
      </c>
      <c r="G1114" s="85" t="inlineStr">
        <is>
          <t>桃園市</t>
        </is>
      </c>
      <c r="H1114" s="85" t="inlineStr">
        <is>
          <t>桃園區</t>
        </is>
      </c>
      <c r="I1114" s="84" t="n">
        <v>2</v>
      </c>
      <c r="J1114" s="80" t="n">
        <v>44776</v>
      </c>
    </row>
    <row r="1115" ht="15.6" customHeight="1" s="140">
      <c r="D1115" s="60" t="n">
        <v>1113</v>
      </c>
      <c r="E1115" s="84" t="n">
        <v>2831</v>
      </c>
      <c r="F1115" s="85" t="inlineStr">
        <is>
          <t>平鎮桃豐店</t>
        </is>
      </c>
      <c r="G1115" s="85" t="inlineStr">
        <is>
          <t>桃園市</t>
        </is>
      </c>
      <c r="H1115" s="85" t="inlineStr">
        <is>
          <t>平鎮區</t>
        </is>
      </c>
      <c r="I1115" s="84" t="n">
        <v>2</v>
      </c>
      <c r="J1115" s="80" t="n">
        <v>44776</v>
      </c>
    </row>
    <row r="1116" ht="15.6" customHeight="1" s="140">
      <c r="D1116" s="60" t="n">
        <v>1114</v>
      </c>
      <c r="E1116" s="84" t="n">
        <v>4426</v>
      </c>
      <c r="F1116" s="85" t="inlineStr">
        <is>
          <t>平鎮豐收店</t>
        </is>
      </c>
      <c r="G1116" s="85" t="inlineStr">
        <is>
          <t>桃園市</t>
        </is>
      </c>
      <c r="H1116" s="85" t="inlineStr">
        <is>
          <t>平鎮區</t>
        </is>
      </c>
      <c r="I1116" s="84" t="n">
        <v>2</v>
      </c>
      <c r="J1116" s="80" t="n">
        <v>44776</v>
      </c>
    </row>
    <row r="1117" ht="15.6" customHeight="1" s="140">
      <c r="D1117" s="60" t="n">
        <v>1115</v>
      </c>
      <c r="E1117" s="84" t="n">
        <v>4186</v>
      </c>
      <c r="F1117" s="85" t="inlineStr">
        <is>
          <t>平鎮湧豐店</t>
        </is>
      </c>
      <c r="G1117" s="85" t="inlineStr">
        <is>
          <t>桃園市</t>
        </is>
      </c>
      <c r="H1117" s="85" t="inlineStr">
        <is>
          <t>平鎮區</t>
        </is>
      </c>
      <c r="I1117" s="84" t="n">
        <v>2</v>
      </c>
      <c r="J1117" s="80" t="n">
        <v>44776</v>
      </c>
    </row>
    <row r="1118" ht="15.6" customHeight="1" s="140">
      <c r="D1118" s="60" t="n">
        <v>1116</v>
      </c>
      <c r="E1118" s="84" t="n">
        <v>3873</v>
      </c>
      <c r="F1118" s="85" t="inlineStr">
        <is>
          <t>苗縣泰安店</t>
        </is>
      </c>
      <c r="G1118" s="85" t="inlineStr">
        <is>
          <t>苗栗縣</t>
        </is>
      </c>
      <c r="H1118" s="85" t="inlineStr">
        <is>
          <t>泰安鄉</t>
        </is>
      </c>
      <c r="I1118" s="84" t="n">
        <v>2</v>
      </c>
      <c r="J1118" s="80" t="n">
        <v>44776</v>
      </c>
    </row>
    <row r="1119" ht="15.6" customHeight="1" s="140">
      <c r="D1119" s="60" t="n">
        <v>1117</v>
      </c>
      <c r="E1119" s="84" t="n">
        <v>3909</v>
      </c>
      <c r="F1119" s="85" t="inlineStr">
        <is>
          <t>泰安清安店</t>
        </is>
      </c>
      <c r="G1119" s="85" t="inlineStr">
        <is>
          <t>苗栗縣</t>
        </is>
      </c>
      <c r="H1119" s="85" t="inlineStr">
        <is>
          <t>泰安鄉</t>
        </is>
      </c>
      <c r="I1119" s="84" t="n">
        <v>2</v>
      </c>
      <c r="J1119" s="80" t="n">
        <v>44776</v>
      </c>
    </row>
    <row r="1120" ht="15.6" customHeight="1" s="140">
      <c r="D1120" s="60" t="n">
        <v>1118</v>
      </c>
      <c r="E1120" s="84" t="n">
        <v>4975</v>
      </c>
      <c r="F1120" s="85" t="inlineStr">
        <is>
          <t>安南敦安店</t>
        </is>
      </c>
      <c r="G1120" s="85" t="inlineStr">
        <is>
          <t>台南市</t>
        </is>
      </c>
      <c r="H1120" s="85" t="inlineStr">
        <is>
          <t>安南區</t>
        </is>
      </c>
      <c r="I1120" s="84" t="n">
        <v>2</v>
      </c>
      <c r="J1120" s="80" t="n">
        <v>44776</v>
      </c>
    </row>
    <row r="1121" ht="15.6" customHeight="1" s="140">
      <c r="D1121" s="60" t="n">
        <v>1119</v>
      </c>
      <c r="E1121" s="84" t="n">
        <v>4899</v>
      </c>
      <c r="F1121" s="85" t="inlineStr">
        <is>
          <t>南化龍眼店</t>
        </is>
      </c>
      <c r="G1121" s="85" t="inlineStr">
        <is>
          <t>台南市</t>
        </is>
      </c>
      <c r="H1121" s="85" t="inlineStr">
        <is>
          <t>南化區</t>
        </is>
      </c>
      <c r="I1121" s="84" t="n">
        <v>2</v>
      </c>
      <c r="J1121" s="80" t="n">
        <v>44776</v>
      </c>
    </row>
    <row r="1122" ht="15.6" customHeight="1" s="140">
      <c r="D1122" s="60" t="n">
        <v>1120</v>
      </c>
      <c r="E1122" s="84" t="n">
        <v>3058</v>
      </c>
      <c r="F1122" s="85" t="inlineStr">
        <is>
          <t>桃縣桃文店</t>
        </is>
      </c>
      <c r="G1122" s="85" t="inlineStr">
        <is>
          <t>桃園市</t>
        </is>
      </c>
      <c r="H1122" s="85" t="inlineStr">
        <is>
          <t>楊梅區</t>
        </is>
      </c>
      <c r="I1122" s="84" t="n">
        <v>2</v>
      </c>
      <c r="J1122" s="80" t="n">
        <v>44776</v>
      </c>
    </row>
    <row r="1123" ht="15.6" customHeight="1" s="140">
      <c r="D1123" s="60" t="n">
        <v>1121</v>
      </c>
      <c r="E1123" s="84" t="inlineStr">
        <is>
          <t>F760</t>
        </is>
      </c>
      <c r="F1123" s="85" t="inlineStr">
        <is>
          <t>桃市三民二店</t>
        </is>
      </c>
      <c r="G1123" s="85" t="inlineStr">
        <is>
          <t>桃園市</t>
        </is>
      </c>
      <c r="H1123" s="85" t="inlineStr">
        <is>
          <t>桃園區</t>
        </is>
      </c>
      <c r="I1123" s="84" t="n">
        <v>2</v>
      </c>
      <c r="J1123" s="80" t="n">
        <v>44777</v>
      </c>
    </row>
    <row r="1124" ht="15.6" customHeight="1" s="140">
      <c r="D1124" s="60" t="n">
        <v>1122</v>
      </c>
      <c r="E1124" s="84" t="n">
        <v>4793</v>
      </c>
      <c r="F1124" s="85" t="inlineStr">
        <is>
          <t>桃園至善店</t>
        </is>
      </c>
      <c r="G1124" s="85" t="inlineStr">
        <is>
          <t>桃園市</t>
        </is>
      </c>
      <c r="H1124" s="85" t="inlineStr">
        <is>
          <t>桃園區</t>
        </is>
      </c>
      <c r="I1124" s="84" t="n">
        <v>2</v>
      </c>
      <c r="J1124" s="80" t="n">
        <v>44777</v>
      </c>
    </row>
    <row r="1125" ht="15.6" customHeight="1" s="140">
      <c r="D1125" s="60" t="n">
        <v>1123</v>
      </c>
      <c r="E1125" s="84" t="n">
        <v>4419</v>
      </c>
      <c r="F1125" s="85" t="inlineStr">
        <is>
          <t>桃園郵驛店</t>
        </is>
      </c>
      <c r="G1125" s="85" t="inlineStr">
        <is>
          <t>桃園市</t>
        </is>
      </c>
      <c r="H1125" s="85" t="inlineStr">
        <is>
          <t>桃園區</t>
        </is>
      </c>
      <c r="I1125" s="84" t="n">
        <v>2</v>
      </c>
      <c r="J1125" s="80" t="n">
        <v>44777</v>
      </c>
    </row>
    <row r="1126" ht="15.6" customHeight="1" s="140">
      <c r="D1126" s="60" t="n">
        <v>1124</v>
      </c>
      <c r="E1126" s="84" t="inlineStr">
        <is>
          <t>F899</t>
        </is>
      </c>
      <c r="F1126" s="85" t="inlineStr">
        <is>
          <t>桃市桃園店</t>
        </is>
      </c>
      <c r="G1126" s="85" t="inlineStr">
        <is>
          <t>桃園市</t>
        </is>
      </c>
      <c r="H1126" s="85" t="inlineStr">
        <is>
          <t>桃園區</t>
        </is>
      </c>
      <c r="I1126" s="84" t="n">
        <v>2</v>
      </c>
      <c r="J1126" s="80" t="n">
        <v>44777</v>
      </c>
    </row>
    <row r="1127" ht="15.6" customHeight="1" s="140">
      <c r="D1127" s="60" t="n">
        <v>1125</v>
      </c>
      <c r="E1127" s="84" t="n">
        <v>2850</v>
      </c>
      <c r="F1127" s="85" t="inlineStr">
        <is>
          <t>平鎮桃軍店</t>
        </is>
      </c>
      <c r="G1127" s="85" t="inlineStr">
        <is>
          <t>桃園市</t>
        </is>
      </c>
      <c r="H1127" s="85" t="inlineStr">
        <is>
          <t>平鎮區</t>
        </is>
      </c>
      <c r="I1127" s="84" t="n">
        <v>2</v>
      </c>
      <c r="J1127" s="80" t="n">
        <v>44777</v>
      </c>
    </row>
    <row r="1128" ht="15.6" customHeight="1" s="140">
      <c r="D1128" s="60" t="n">
        <v>1126</v>
      </c>
      <c r="E1128" s="84" t="n">
        <v>3911</v>
      </c>
      <c r="F1128" s="85" t="inlineStr">
        <is>
          <t>平鎮新貴店</t>
        </is>
      </c>
      <c r="G1128" s="85" t="inlineStr">
        <is>
          <t>桃園市</t>
        </is>
      </c>
      <c r="H1128" s="85" t="inlineStr">
        <is>
          <t>平鎮區</t>
        </is>
      </c>
      <c r="I1128" s="84" t="n">
        <v>2</v>
      </c>
      <c r="J1128" s="80" t="n">
        <v>44777</v>
      </c>
    </row>
    <row r="1129" ht="15.6" customHeight="1" s="140">
      <c r="D1129" s="60" t="n">
        <v>1127</v>
      </c>
      <c r="E1129" s="84" t="n">
        <v>3027</v>
      </c>
      <c r="F1129" s="85" t="inlineStr">
        <is>
          <t>平鎮桃爺店</t>
        </is>
      </c>
      <c r="G1129" s="85" t="inlineStr">
        <is>
          <t>桃園市</t>
        </is>
      </c>
      <c r="H1129" s="85" t="inlineStr">
        <is>
          <t>平鎮區</t>
        </is>
      </c>
      <c r="I1129" s="84" t="n">
        <v>2</v>
      </c>
      <c r="J1129" s="80" t="n">
        <v>44777</v>
      </c>
    </row>
    <row r="1130" ht="15.6" customHeight="1" s="140">
      <c r="D1130" s="60" t="n">
        <v>1128</v>
      </c>
      <c r="E1130" s="84" t="n">
        <v>3109</v>
      </c>
      <c r="F1130" s="85" t="inlineStr">
        <is>
          <t>台南華文店</t>
        </is>
      </c>
      <c r="G1130" s="85" t="inlineStr">
        <is>
          <t>台南市</t>
        </is>
      </c>
      <c r="H1130" s="85" t="inlineStr">
        <is>
          <t>南區</t>
        </is>
      </c>
      <c r="I1130" s="84" t="n">
        <v>2</v>
      </c>
      <c r="J1130" s="80" t="n">
        <v>44777</v>
      </c>
    </row>
    <row r="1131" ht="15.6" customHeight="1" s="140">
      <c r="D1131" s="60" t="n">
        <v>1129</v>
      </c>
      <c r="E1131" s="84" t="n">
        <v>3522</v>
      </c>
      <c r="F1131" s="85" t="inlineStr">
        <is>
          <t>台南新建店</t>
        </is>
      </c>
      <c r="G1131" s="85" t="inlineStr">
        <is>
          <t>台南市</t>
        </is>
      </c>
      <c r="H1131" s="85" t="inlineStr">
        <is>
          <t>南區</t>
        </is>
      </c>
      <c r="I1131" s="84" t="n">
        <v>2</v>
      </c>
      <c r="J1131" s="80" t="n">
        <v>44777</v>
      </c>
    </row>
    <row r="1132" ht="15.6" customHeight="1" s="140">
      <c r="D1132" s="60" t="n">
        <v>1130</v>
      </c>
      <c r="E1132" s="84" t="n">
        <v>3336</v>
      </c>
      <c r="F1132" s="85" t="inlineStr">
        <is>
          <t>桃市桃法店</t>
        </is>
      </c>
      <c r="G1132" s="85" t="inlineStr">
        <is>
          <t>桃園市</t>
        </is>
      </c>
      <c r="H1132" s="85" t="inlineStr">
        <is>
          <t>桃園區</t>
        </is>
      </c>
      <c r="I1132" s="84" t="n">
        <v>2</v>
      </c>
      <c r="J1132" s="80" t="n">
        <v>44778</v>
      </c>
    </row>
    <row r="1133" ht="15.6" customHeight="1" s="140">
      <c r="D1133" s="60" t="n">
        <v>1131</v>
      </c>
      <c r="E1133" s="84" t="inlineStr">
        <is>
          <t>F228</t>
        </is>
      </c>
      <c r="F1133" s="85" t="inlineStr">
        <is>
          <t>桃市三民店</t>
        </is>
      </c>
      <c r="G1133" s="85" t="inlineStr">
        <is>
          <t>桃園市</t>
        </is>
      </c>
      <c r="H1133" s="85" t="inlineStr">
        <is>
          <t>桃園區</t>
        </is>
      </c>
      <c r="I1133" s="84" t="n">
        <v>2</v>
      </c>
      <c r="J1133" s="80" t="n">
        <v>44778</v>
      </c>
    </row>
    <row r="1134" ht="15.6" customHeight="1" s="140">
      <c r="D1134" s="60" t="n">
        <v>1132</v>
      </c>
      <c r="E1134" s="84" t="n">
        <v>4467</v>
      </c>
      <c r="F1134" s="85" t="inlineStr">
        <is>
          <t>平鎮富寶店</t>
        </is>
      </c>
      <c r="G1134" s="85" t="inlineStr">
        <is>
          <t>桃園市</t>
        </is>
      </c>
      <c r="H1134" s="85" t="inlineStr">
        <is>
          <t>平鎮區</t>
        </is>
      </c>
      <c r="I1134" s="84" t="n">
        <v>2</v>
      </c>
      <c r="J1134" s="80" t="n">
        <v>44778</v>
      </c>
    </row>
    <row r="1135" ht="15.6" customHeight="1" s="140">
      <c r="D1135" s="60" t="n">
        <v>1133</v>
      </c>
      <c r="E1135" s="84" t="n">
        <v>4672</v>
      </c>
      <c r="F1135" s="85" t="inlineStr">
        <is>
          <t>平鎮南京店</t>
        </is>
      </c>
      <c r="G1135" s="85" t="inlineStr">
        <is>
          <t>桃園市</t>
        </is>
      </c>
      <c r="H1135" s="85" t="inlineStr">
        <is>
          <t>平鎮區</t>
        </is>
      </c>
      <c r="I1135" s="84" t="n">
        <v>2</v>
      </c>
      <c r="J1135" s="80" t="n">
        <v>44778</v>
      </c>
    </row>
    <row r="1136" ht="15.6" customHeight="1" s="140">
      <c r="D1136" s="60" t="n">
        <v>1134</v>
      </c>
      <c r="E1136" s="84" t="n">
        <v>4920</v>
      </c>
      <c r="F1136" s="85" t="inlineStr">
        <is>
          <t>平鎮平南王</t>
        </is>
      </c>
      <c r="G1136" s="85" t="inlineStr">
        <is>
          <t>桃園市</t>
        </is>
      </c>
      <c r="H1136" s="85" t="inlineStr">
        <is>
          <t>平鎮區</t>
        </is>
      </c>
      <c r="I1136" s="84" t="n">
        <v>2</v>
      </c>
      <c r="J1136" s="80" t="n">
        <v>44778</v>
      </c>
    </row>
    <row r="1137" ht="15.6" customHeight="1" s="140">
      <c r="D1137" s="60" t="n">
        <v>1135</v>
      </c>
      <c r="E1137" s="84" t="n">
        <v>3493</v>
      </c>
      <c r="F1137" s="85" t="inlineStr">
        <is>
          <t>桃市桃慧店</t>
        </is>
      </c>
      <c r="G1137" s="85" t="inlineStr">
        <is>
          <t>桃園市</t>
        </is>
      </c>
      <c r="H1137" s="85" t="inlineStr">
        <is>
          <t>桃園區</t>
        </is>
      </c>
      <c r="I1137" s="84" t="n">
        <v>2</v>
      </c>
      <c r="J1137" s="80" t="n">
        <v>44781</v>
      </c>
    </row>
    <row r="1138" ht="15.6" customHeight="1" s="140">
      <c r="D1138" s="60" t="n">
        <v>1136</v>
      </c>
      <c r="E1138" s="84" t="n">
        <v>3978</v>
      </c>
      <c r="F1138" s="85" t="inlineStr">
        <is>
          <t>桃市安慶店</t>
        </is>
      </c>
      <c r="G1138" s="85" t="inlineStr">
        <is>
          <t>桃園市</t>
        </is>
      </c>
      <c r="H1138" s="85" t="inlineStr">
        <is>
          <t>桃園區</t>
        </is>
      </c>
      <c r="I1138" s="84" t="n">
        <v>2</v>
      </c>
      <c r="J1138" s="80" t="n">
        <v>44781</v>
      </c>
    </row>
    <row r="1139" ht="15.6" customHeight="1" s="140">
      <c r="D1139" s="60" t="n">
        <v>1137</v>
      </c>
      <c r="E1139" s="84" t="inlineStr">
        <is>
          <t>F976</t>
        </is>
      </c>
      <c r="F1139" s="85" t="inlineStr">
        <is>
          <t>桃市大業店</t>
        </is>
      </c>
      <c r="G1139" s="85" t="inlineStr">
        <is>
          <t>桃園市</t>
        </is>
      </c>
      <c r="H1139" s="85" t="inlineStr">
        <is>
          <t>桃園區</t>
        </is>
      </c>
      <c r="I1139" s="84" t="n">
        <v>2</v>
      </c>
      <c r="J1139" s="80" t="n">
        <v>44781</v>
      </c>
    </row>
    <row r="1140" ht="15.6" customHeight="1" s="140">
      <c r="D1140" s="60" t="n">
        <v>1138</v>
      </c>
      <c r="E1140" s="84" t="n">
        <v>2853</v>
      </c>
      <c r="F1140" s="85" t="inlineStr">
        <is>
          <t>中壢桃合店</t>
        </is>
      </c>
      <c r="G1140" s="85" t="inlineStr">
        <is>
          <t>桃園市</t>
        </is>
      </c>
      <c r="H1140" s="85" t="inlineStr">
        <is>
          <t>中壢區</t>
        </is>
      </c>
      <c r="I1140" s="84" t="n">
        <v>2</v>
      </c>
      <c r="J1140" s="80" t="n">
        <v>44781</v>
      </c>
    </row>
    <row r="1141" ht="15.6" customHeight="1" s="140">
      <c r="D1141" s="60" t="n">
        <v>1139</v>
      </c>
      <c r="E1141" s="84" t="n">
        <v>3967</v>
      </c>
      <c r="F1141" s="85" t="inlineStr">
        <is>
          <t>中壢壢工店</t>
        </is>
      </c>
      <c r="G1141" s="85" t="inlineStr">
        <is>
          <t>桃園市</t>
        </is>
      </c>
      <c r="H1141" s="85" t="inlineStr">
        <is>
          <t>中壢區</t>
        </is>
      </c>
      <c r="I1141" s="84" t="n">
        <v>2</v>
      </c>
      <c r="J1141" s="80" t="n">
        <v>44781</v>
      </c>
    </row>
    <row r="1142" ht="15.6" customHeight="1" s="140">
      <c r="D1142" s="60" t="n">
        <v>1140</v>
      </c>
      <c r="E1142" s="84" t="n">
        <v>4073</v>
      </c>
      <c r="F1142" s="85" t="inlineStr">
        <is>
          <t>中壢合定店</t>
        </is>
      </c>
      <c r="G1142" s="85" t="inlineStr">
        <is>
          <t>桃園市</t>
        </is>
      </c>
      <c r="H1142" s="85" t="inlineStr">
        <is>
          <t>中壢區</t>
        </is>
      </c>
      <c r="I1142" s="84" t="n">
        <v>2</v>
      </c>
      <c r="J1142" s="80" t="n">
        <v>44781</v>
      </c>
    </row>
    <row r="1143" ht="15.6" customHeight="1" s="140">
      <c r="D1143" s="60" t="n">
        <v>1141</v>
      </c>
      <c r="E1143" s="84" t="n">
        <v>4678</v>
      </c>
      <c r="F1143" s="85" t="inlineStr">
        <is>
          <t>後壁頭前店</t>
        </is>
      </c>
      <c r="G1143" s="85" t="inlineStr">
        <is>
          <t>台南市</t>
        </is>
      </c>
      <c r="H1143" s="85" t="inlineStr">
        <is>
          <t>後壁區</t>
        </is>
      </c>
      <c r="I1143" s="84" t="n">
        <v>2</v>
      </c>
      <c r="J1143" s="80" t="n">
        <v>44781</v>
      </c>
    </row>
    <row r="1144" ht="15.6" customHeight="1" s="140">
      <c r="D1144" s="60" t="n">
        <v>1142</v>
      </c>
      <c r="E1144" s="84" t="n">
        <v>4669</v>
      </c>
      <c r="F1144" s="85" t="inlineStr">
        <is>
          <t>將軍馬沙溝店</t>
        </is>
      </c>
      <c r="G1144" s="85" t="inlineStr">
        <is>
          <t>台南市</t>
        </is>
      </c>
      <c r="H1144" s="85" t="inlineStr">
        <is>
          <t>將軍區</t>
        </is>
      </c>
      <c r="I1144" s="84" t="n">
        <v>2</v>
      </c>
      <c r="J1144" s="80" t="n">
        <v>44781</v>
      </c>
    </row>
    <row r="1145" ht="15.6" customHeight="1" s="140">
      <c r="D1145" s="60" t="n">
        <v>1143</v>
      </c>
      <c r="E1145" s="84" t="n">
        <v>4417</v>
      </c>
      <c r="F1145" s="85" t="inlineStr">
        <is>
          <t>楠西茄菝店</t>
        </is>
      </c>
      <c r="G1145" s="85" t="inlineStr">
        <is>
          <t>台南市</t>
        </is>
      </c>
      <c r="H1145" s="85" t="inlineStr">
        <is>
          <t>楠西區</t>
        </is>
      </c>
      <c r="I1145" s="84" t="n">
        <v>2</v>
      </c>
      <c r="J1145" s="80" t="n">
        <v>44781</v>
      </c>
    </row>
    <row r="1146" ht="15.6" customHeight="1" s="140">
      <c r="D1146" s="60" t="n">
        <v>1144</v>
      </c>
      <c r="E1146" s="84" t="n">
        <v>4143</v>
      </c>
      <c r="F1146" s="85" t="inlineStr">
        <is>
          <t>桃市有寶店</t>
        </is>
      </c>
      <c r="G1146" s="85" t="inlineStr">
        <is>
          <t>桃園市</t>
        </is>
      </c>
      <c r="H1146" s="85" t="inlineStr">
        <is>
          <t>桃園區</t>
        </is>
      </c>
      <c r="I1146" s="84" t="n">
        <v>2</v>
      </c>
      <c r="J1146" s="80" t="n">
        <v>44782</v>
      </c>
    </row>
    <row r="1147" ht="15.6" customHeight="1" s="140">
      <c r="D1147" s="60" t="n">
        <v>1145</v>
      </c>
      <c r="E1147" s="84" t="n">
        <v>3092</v>
      </c>
      <c r="F1147" s="85" t="inlineStr">
        <is>
          <t>桃市桃慈店</t>
        </is>
      </c>
      <c r="G1147" s="85" t="inlineStr">
        <is>
          <t>桃園市</t>
        </is>
      </c>
      <c r="H1147" s="85" t="inlineStr">
        <is>
          <t>桃園區</t>
        </is>
      </c>
      <c r="I1147" s="84" t="n">
        <v>2</v>
      </c>
      <c r="J1147" s="80" t="n">
        <v>44782</v>
      </c>
    </row>
    <row r="1148" ht="15.6" customHeight="1" s="140">
      <c r="D1148" s="60" t="n">
        <v>1146</v>
      </c>
      <c r="E1148" s="84" t="n">
        <v>4365</v>
      </c>
      <c r="F1148" s="85" t="inlineStr">
        <is>
          <t>桃園慈安店</t>
        </is>
      </c>
      <c r="G1148" s="85" t="inlineStr">
        <is>
          <t>桃園市</t>
        </is>
      </c>
      <c r="H1148" s="85" t="inlineStr">
        <is>
          <t>桃園區</t>
        </is>
      </c>
      <c r="I1148" s="84" t="n">
        <v>2</v>
      </c>
      <c r="J1148" s="80" t="n">
        <v>44782</v>
      </c>
    </row>
    <row r="1149" ht="15.6" customHeight="1" s="140">
      <c r="D1149" s="60" t="n">
        <v>1147</v>
      </c>
      <c r="E1149" s="84" t="n">
        <v>2777</v>
      </c>
      <c r="F1149" s="85" t="inlineStr">
        <is>
          <t>桃市桃建店</t>
        </is>
      </c>
      <c r="G1149" s="85" t="inlineStr">
        <is>
          <t>桃園市</t>
        </is>
      </c>
      <c r="H1149" s="85" t="inlineStr">
        <is>
          <t>桃園區</t>
        </is>
      </c>
      <c r="I1149" s="84" t="n">
        <v>2</v>
      </c>
      <c r="J1149" s="80" t="n">
        <v>44782</v>
      </c>
    </row>
    <row r="1150" ht="15.6" customHeight="1" s="140">
      <c r="D1150" s="60" t="n">
        <v>1148</v>
      </c>
      <c r="E1150" s="84" t="n">
        <v>4359</v>
      </c>
      <c r="F1150" s="85" t="inlineStr">
        <is>
          <t>桃園大樹店</t>
        </is>
      </c>
      <c r="G1150" s="85" t="inlineStr">
        <is>
          <t>桃園市</t>
        </is>
      </c>
      <c r="H1150" s="85" t="inlineStr">
        <is>
          <t>桃園區</t>
        </is>
      </c>
      <c r="I1150" s="84" t="n">
        <v>2</v>
      </c>
      <c r="J1150" s="80" t="n">
        <v>44782</v>
      </c>
    </row>
    <row r="1151" ht="15.6" customHeight="1" s="140">
      <c r="D1151" s="60" t="n">
        <v>1149</v>
      </c>
      <c r="E1151" s="84" t="inlineStr">
        <is>
          <t>F130</t>
        </is>
      </c>
      <c r="F1151" s="85" t="inlineStr">
        <is>
          <t>中壢中山店</t>
        </is>
      </c>
      <c r="G1151" s="85" t="inlineStr">
        <is>
          <t>桃園市</t>
        </is>
      </c>
      <c r="H1151" s="85" t="inlineStr">
        <is>
          <t>中壢區</t>
        </is>
      </c>
      <c r="I1151" s="84" t="n">
        <v>2</v>
      </c>
      <c r="J1151" s="80" t="n">
        <v>44782</v>
      </c>
    </row>
    <row r="1152" ht="15.6" customHeight="1" s="140">
      <c r="D1152" s="60" t="n">
        <v>1150</v>
      </c>
      <c r="E1152" s="84" t="n">
        <v>4619</v>
      </c>
      <c r="F1152" s="85" t="inlineStr">
        <is>
          <t>中壢海華店</t>
        </is>
      </c>
      <c r="G1152" s="85" t="inlineStr">
        <is>
          <t>桃園市</t>
        </is>
      </c>
      <c r="H1152" s="85" t="inlineStr">
        <is>
          <t>中壢區</t>
        </is>
      </c>
      <c r="I1152" s="84" t="n">
        <v>2</v>
      </c>
      <c r="J1152" s="80" t="n">
        <v>44782</v>
      </c>
    </row>
    <row r="1153" ht="15.6" customHeight="1" s="140">
      <c r="D1153" s="60" t="n">
        <v>1151</v>
      </c>
      <c r="E1153" s="84" t="n">
        <v>4756</v>
      </c>
      <c r="F1153" s="85" t="inlineStr">
        <is>
          <t>中壢興國店</t>
        </is>
      </c>
      <c r="G1153" s="85" t="inlineStr">
        <is>
          <t>桃園市</t>
        </is>
      </c>
      <c r="H1153" s="85" t="inlineStr">
        <is>
          <t>中壢區</t>
        </is>
      </c>
      <c r="I1153" s="84" t="n">
        <v>2</v>
      </c>
      <c r="J1153" s="80" t="n">
        <v>44782</v>
      </c>
    </row>
    <row r="1154" ht="15.6" customHeight="1" s="140">
      <c r="D1154" s="60" t="n">
        <v>1152</v>
      </c>
      <c r="E1154" s="84" t="n">
        <v>4555</v>
      </c>
      <c r="F1154" s="85" t="inlineStr">
        <is>
          <t>歸仁武東店</t>
        </is>
      </c>
      <c r="G1154" s="85" t="inlineStr">
        <is>
          <t>台南市</t>
        </is>
      </c>
      <c r="H1154" s="85" t="inlineStr">
        <is>
          <t>歸仁區</t>
        </is>
      </c>
      <c r="I1154" s="84" t="n">
        <v>2</v>
      </c>
      <c r="J1154" s="80" t="n">
        <v>44782</v>
      </c>
    </row>
    <row r="1155" ht="15.6" customHeight="1" s="140">
      <c r="D1155" s="60" t="n">
        <v>1153</v>
      </c>
      <c r="E1155" s="84" t="n">
        <v>4976</v>
      </c>
      <c r="F1155" s="85" t="inlineStr">
        <is>
          <t>枋寮東海店</t>
        </is>
      </c>
      <c r="G1155" s="85" t="inlineStr">
        <is>
          <t>屏東縣</t>
        </is>
      </c>
      <c r="H1155" s="85" t="inlineStr">
        <is>
          <t>枋寮鄉</t>
        </is>
      </c>
      <c r="I1155" s="84" t="n">
        <v>2</v>
      </c>
      <c r="J1155" s="80" t="n">
        <v>44782</v>
      </c>
    </row>
    <row r="1156" ht="15.6" customHeight="1" s="140">
      <c r="D1156" s="60" t="n">
        <v>1154</v>
      </c>
      <c r="E1156" s="84" t="n">
        <v>2017</v>
      </c>
      <c r="F1156" s="85" t="inlineStr">
        <is>
          <t>八德桃鶯三店</t>
        </is>
      </c>
      <c r="G1156" s="85" t="inlineStr">
        <is>
          <t>桃園市</t>
        </is>
      </c>
      <c r="H1156" s="85" t="inlineStr">
        <is>
          <t>八德區</t>
        </is>
      </c>
      <c r="I1156" s="84" t="n">
        <v>2</v>
      </c>
      <c r="J1156" s="80" t="n">
        <v>44783</v>
      </c>
    </row>
    <row r="1157" ht="15.6" customHeight="1" s="140">
      <c r="D1157" s="60" t="n">
        <v>1155</v>
      </c>
      <c r="E1157" s="84" t="n">
        <v>3619</v>
      </c>
      <c r="F1157" s="85" t="inlineStr">
        <is>
          <t>八德德萊店</t>
        </is>
      </c>
      <c r="G1157" s="85" t="inlineStr">
        <is>
          <t>桃園市</t>
        </is>
      </c>
      <c r="H1157" s="85" t="inlineStr">
        <is>
          <t>八德區</t>
        </is>
      </c>
      <c r="I1157" s="84" t="n">
        <v>2</v>
      </c>
      <c r="J1157" s="80" t="n">
        <v>44783</v>
      </c>
    </row>
    <row r="1158" ht="15.6" customHeight="1" s="140">
      <c r="D1158" s="60" t="n">
        <v>1156</v>
      </c>
      <c r="E1158" s="84" t="n">
        <v>2279</v>
      </c>
      <c r="F1158" s="85" t="inlineStr">
        <is>
          <t>桃縣桃勇店</t>
        </is>
      </c>
      <c r="G1158" s="85" t="inlineStr">
        <is>
          <t>桃園市</t>
        </is>
      </c>
      <c r="H1158" s="85" t="inlineStr">
        <is>
          <t>八德區</t>
        </is>
      </c>
      <c r="I1158" s="84" t="n">
        <v>2</v>
      </c>
      <c r="J1158" s="80" t="n">
        <v>44783</v>
      </c>
    </row>
    <row r="1159" ht="15.6" customHeight="1" s="140">
      <c r="D1159" s="60" t="n">
        <v>1157</v>
      </c>
      <c r="E1159" s="84" t="n">
        <v>4289</v>
      </c>
      <c r="F1159" s="85" t="inlineStr">
        <is>
          <t>蘆竹順興店</t>
        </is>
      </c>
      <c r="G1159" s="85" t="inlineStr">
        <is>
          <t>桃園市</t>
        </is>
      </c>
      <c r="H1159" s="85" t="inlineStr">
        <is>
          <t>蘆竹區</t>
        </is>
      </c>
      <c r="I1159" s="84" t="n">
        <v>2</v>
      </c>
      <c r="J1159" s="80" t="n">
        <v>44783</v>
      </c>
    </row>
    <row r="1160" ht="15.6" customHeight="1" s="140">
      <c r="D1160" s="60" t="n">
        <v>1158</v>
      </c>
      <c r="E1160" s="84" t="n">
        <v>4859</v>
      </c>
      <c r="F1160" s="85" t="inlineStr">
        <is>
          <t>中壢龍泉店</t>
        </is>
      </c>
      <c r="G1160" s="85" t="inlineStr">
        <is>
          <t>桃園市</t>
        </is>
      </c>
      <c r="H1160" s="85" t="inlineStr">
        <is>
          <t>中壢區</t>
        </is>
      </c>
      <c r="I1160" s="84" t="n">
        <v>2</v>
      </c>
      <c r="J1160" s="80" t="n">
        <v>44783</v>
      </c>
    </row>
    <row r="1161" ht="15.6" customHeight="1" s="140">
      <c r="D1161" s="60" t="n">
        <v>1159</v>
      </c>
      <c r="E1161" s="84" t="n">
        <v>4534</v>
      </c>
      <c r="F1161" s="85" t="inlineStr">
        <is>
          <t>中壢青埔店</t>
        </is>
      </c>
      <c r="G1161" s="85" t="inlineStr">
        <is>
          <t>桃園市</t>
        </is>
      </c>
      <c r="H1161" s="85" t="inlineStr">
        <is>
          <t>中壢區</t>
        </is>
      </c>
      <c r="I1161" s="84" t="n">
        <v>2</v>
      </c>
      <c r="J1161" s="80" t="n">
        <v>44783</v>
      </c>
    </row>
    <row r="1162" ht="15.6" customHeight="1" s="140">
      <c r="D1162" s="60" t="n">
        <v>1160</v>
      </c>
      <c r="E1162" s="84" t="n">
        <v>4907</v>
      </c>
      <c r="F1162" s="85" t="inlineStr">
        <is>
          <t>中壢洽溪店</t>
        </is>
      </c>
      <c r="G1162" s="85" t="inlineStr">
        <is>
          <t>桃園市</t>
        </is>
      </c>
      <c r="H1162" s="85" t="inlineStr">
        <is>
          <t>中壢區</t>
        </is>
      </c>
      <c r="I1162" s="84" t="n">
        <v>2</v>
      </c>
      <c r="J1162" s="80" t="n">
        <v>44783</v>
      </c>
    </row>
    <row r="1163" ht="15.6" customHeight="1" s="140">
      <c r="D1163" s="60" t="n">
        <v>1161</v>
      </c>
      <c r="E1163" s="84" t="n">
        <v>2276</v>
      </c>
      <c r="F1163" s="85" t="inlineStr">
        <is>
          <t>嘉義嘉業店</t>
        </is>
      </c>
      <c r="G1163" s="85" t="inlineStr">
        <is>
          <t>嘉義市</t>
        </is>
      </c>
      <c r="H1163" s="85" t="inlineStr">
        <is>
          <t>西區</t>
        </is>
      </c>
      <c r="I1163" s="84" t="n">
        <v>2</v>
      </c>
      <c r="J1163" s="80" t="n">
        <v>44783</v>
      </c>
    </row>
    <row r="1164" ht="15.6" customHeight="1" s="140">
      <c r="D1164" s="60" t="n">
        <v>1162</v>
      </c>
      <c r="E1164" s="84" t="inlineStr">
        <is>
          <t>P370</t>
        </is>
      </c>
      <c r="F1164" s="85" t="inlineStr">
        <is>
          <t>嘉義義昌店</t>
        </is>
      </c>
      <c r="G1164" s="85" t="inlineStr">
        <is>
          <t>嘉義市</t>
        </is>
      </c>
      <c r="H1164" s="85" t="inlineStr">
        <is>
          <t>西區</t>
        </is>
      </c>
      <c r="I1164" s="84" t="n">
        <v>2</v>
      </c>
      <c r="J1164" s="80" t="n">
        <v>44783</v>
      </c>
    </row>
    <row r="1165" ht="15.6" customHeight="1" s="140">
      <c r="D1165" s="60" t="n">
        <v>1163</v>
      </c>
      <c r="E1165" s="84" t="n">
        <v>2295</v>
      </c>
      <c r="F1165" s="85" t="inlineStr">
        <is>
          <t>桃市桃亨店</t>
        </is>
      </c>
      <c r="G1165" s="85" t="inlineStr">
        <is>
          <t>桃園市</t>
        </is>
      </c>
      <c r="H1165" s="85" t="inlineStr">
        <is>
          <t>桃園區</t>
        </is>
      </c>
      <c r="I1165" s="84" t="n">
        <v>2</v>
      </c>
      <c r="J1165" s="80" t="n">
        <v>44784</v>
      </c>
    </row>
    <row r="1166" ht="15.6" customHeight="1" s="140">
      <c r="D1166" s="60" t="n">
        <v>1164</v>
      </c>
      <c r="E1166" s="84" t="n">
        <v>3478</v>
      </c>
      <c r="F1166" s="85" t="inlineStr">
        <is>
          <t>八德德利店</t>
        </is>
      </c>
      <c r="G1166" s="85" t="inlineStr">
        <is>
          <t>桃園市</t>
        </is>
      </c>
      <c r="H1166" s="85" t="inlineStr">
        <is>
          <t>八德區</t>
        </is>
      </c>
      <c r="I1166" s="84" t="n">
        <v>2</v>
      </c>
      <c r="J1166" s="80" t="n">
        <v>44784</v>
      </c>
    </row>
    <row r="1167" ht="15.6" customHeight="1" s="140">
      <c r="D1167" s="60" t="n">
        <v>1165</v>
      </c>
      <c r="E1167" s="84" t="n">
        <v>4275</v>
      </c>
      <c r="F1167" s="85" t="inlineStr">
        <is>
          <t>八德大和店</t>
        </is>
      </c>
      <c r="G1167" s="85" t="inlineStr">
        <is>
          <t>桃園市</t>
        </is>
      </c>
      <c r="H1167" s="85" t="inlineStr">
        <is>
          <t>八德區</t>
        </is>
      </c>
      <c r="I1167" s="84" t="n">
        <v>2</v>
      </c>
      <c r="J1167" s="80" t="n">
        <v>44784</v>
      </c>
    </row>
    <row r="1168" ht="15.6" customHeight="1" s="140">
      <c r="D1168" s="60" t="n">
        <v>1166</v>
      </c>
      <c r="E1168" s="84" t="inlineStr">
        <is>
          <t>F167</t>
        </is>
      </c>
      <c r="F1168" s="85" t="inlineStr">
        <is>
          <t>中壢環北店</t>
        </is>
      </c>
      <c r="G1168" s="85" t="inlineStr">
        <is>
          <t>桃園市</t>
        </is>
      </c>
      <c r="H1168" s="85" t="inlineStr">
        <is>
          <t>中壢區</t>
        </is>
      </c>
      <c r="I1168" s="84" t="n">
        <v>2</v>
      </c>
      <c r="J1168" s="80" t="n">
        <v>44784</v>
      </c>
    </row>
    <row r="1169" ht="15.6" customHeight="1" s="140">
      <c r="D1169" s="60" t="n">
        <v>1167</v>
      </c>
      <c r="E1169" s="84" t="inlineStr">
        <is>
          <t>F201</t>
        </is>
      </c>
      <c r="F1169" s="85" t="inlineStr">
        <is>
          <t>中壢正神店</t>
        </is>
      </c>
      <c r="G1169" s="85" t="inlineStr">
        <is>
          <t>桃園市</t>
        </is>
      </c>
      <c r="H1169" s="85" t="inlineStr">
        <is>
          <t>中壢區</t>
        </is>
      </c>
      <c r="I1169" s="84" t="n">
        <v>2</v>
      </c>
      <c r="J1169" s="80" t="n">
        <v>44784</v>
      </c>
    </row>
    <row r="1170" ht="15.6" customHeight="1" s="140">
      <c r="D1170" s="60" t="n">
        <v>1168</v>
      </c>
      <c r="E1170" s="84" t="inlineStr">
        <is>
          <t>F213</t>
        </is>
      </c>
      <c r="F1170" s="85" t="inlineStr">
        <is>
          <t>中壢光中店</t>
        </is>
      </c>
      <c r="G1170" s="85" t="inlineStr">
        <is>
          <t>桃園市</t>
        </is>
      </c>
      <c r="H1170" s="85" t="inlineStr">
        <is>
          <t>中壢區</t>
        </is>
      </c>
      <c r="I1170" s="84" t="n">
        <v>2</v>
      </c>
      <c r="J1170" s="80" t="n">
        <v>44784</v>
      </c>
    </row>
    <row r="1171" ht="15.6" customHeight="1" s="140">
      <c r="D1171" s="60" t="n">
        <v>1169</v>
      </c>
      <c r="E1171" s="84" t="n">
        <v>2210</v>
      </c>
      <c r="F1171" s="85" t="inlineStr">
        <is>
          <t>嘉義嘉文店</t>
        </is>
      </c>
      <c r="G1171" s="85" t="inlineStr">
        <is>
          <t>嘉義市</t>
        </is>
      </c>
      <c r="H1171" s="85" t="inlineStr">
        <is>
          <t>西區</t>
        </is>
      </c>
      <c r="I1171" s="84" t="n">
        <v>2</v>
      </c>
      <c r="J1171" s="80" t="n">
        <v>44784</v>
      </c>
    </row>
    <row r="1172" ht="15.6" customHeight="1" s="140">
      <c r="D1172" s="60" t="n">
        <v>1170</v>
      </c>
      <c r="E1172" s="84" t="inlineStr">
        <is>
          <t>P382</t>
        </is>
      </c>
      <c r="F1172" s="85" t="inlineStr">
        <is>
          <t>嘉義站前店</t>
        </is>
      </c>
      <c r="G1172" s="85" t="inlineStr">
        <is>
          <t>嘉義市</t>
        </is>
      </c>
      <c r="H1172" s="85" t="inlineStr">
        <is>
          <t>西區</t>
        </is>
      </c>
      <c r="I1172" s="84" t="n">
        <v>2</v>
      </c>
      <c r="J1172" s="80" t="n">
        <v>44784</v>
      </c>
    </row>
    <row r="1173" ht="15.6" customHeight="1" s="140">
      <c r="D1173" s="60" t="n">
        <v>1171</v>
      </c>
      <c r="E1173" s="84" t="n">
        <v>2819</v>
      </c>
      <c r="F1173" s="85" t="inlineStr">
        <is>
          <t>八德桃夢店</t>
        </is>
      </c>
      <c r="G1173" s="85" t="inlineStr">
        <is>
          <t>桃園市</t>
        </is>
      </c>
      <c r="H1173" s="85" t="inlineStr">
        <is>
          <t>八德區</t>
        </is>
      </c>
      <c r="I1173" s="84" t="n">
        <v>2</v>
      </c>
      <c r="J1173" s="80" t="n">
        <v>44785</v>
      </c>
    </row>
    <row r="1174" ht="15.6" customHeight="1" s="140">
      <c r="D1174" s="60" t="n">
        <v>1172</v>
      </c>
      <c r="E1174" s="84" t="n">
        <v>4587</v>
      </c>
      <c r="F1174" s="85" t="inlineStr">
        <is>
          <t>八德積福店</t>
        </is>
      </c>
      <c r="G1174" s="85" t="inlineStr">
        <is>
          <t>桃園市</t>
        </is>
      </c>
      <c r="H1174" s="85" t="inlineStr">
        <is>
          <t>八德區</t>
        </is>
      </c>
      <c r="I1174" s="84" t="n">
        <v>2</v>
      </c>
      <c r="J1174" s="80" t="n">
        <v>44785</v>
      </c>
    </row>
    <row r="1175" ht="15.6" customHeight="1" s="140">
      <c r="D1175" s="60" t="n">
        <v>1173</v>
      </c>
      <c r="E1175" s="84" t="n">
        <v>3276</v>
      </c>
      <c r="F1175" s="85" t="inlineStr">
        <is>
          <t>八德桃壯店</t>
        </is>
      </c>
      <c r="G1175" s="85" t="inlineStr">
        <is>
          <t>桃園市</t>
        </is>
      </c>
      <c r="H1175" s="85" t="inlineStr">
        <is>
          <t>八德區</t>
        </is>
      </c>
      <c r="I1175" s="84" t="n">
        <v>2</v>
      </c>
      <c r="J1175" s="80" t="n">
        <v>44785</v>
      </c>
    </row>
    <row r="1176" ht="15.6" customHeight="1" s="140">
      <c r="D1176" s="60" t="n">
        <v>1174</v>
      </c>
      <c r="E1176" s="84" t="n">
        <v>3119</v>
      </c>
      <c r="F1176" s="85" t="inlineStr">
        <is>
          <t>八德桃爾店</t>
        </is>
      </c>
      <c r="G1176" s="85" t="inlineStr">
        <is>
          <t>桃園市</t>
        </is>
      </c>
      <c r="H1176" s="85" t="inlineStr">
        <is>
          <t>八德區</t>
        </is>
      </c>
      <c r="I1176" s="84" t="n">
        <v>2</v>
      </c>
      <c r="J1176" s="80" t="n">
        <v>44785</v>
      </c>
    </row>
    <row r="1177" ht="15.6" customHeight="1" s="140">
      <c r="D1177" s="60" t="n">
        <v>1175</v>
      </c>
      <c r="E1177" s="84" t="n">
        <v>4879</v>
      </c>
      <c r="F1177" s="85" t="inlineStr">
        <is>
          <t>關西威武店</t>
        </is>
      </c>
      <c r="G1177" s="85" t="inlineStr">
        <is>
          <t>新竹縣</t>
        </is>
      </c>
      <c r="H1177" s="85" t="inlineStr">
        <is>
          <t>關西鎮</t>
        </is>
      </c>
      <c r="I1177" s="84" t="n">
        <v>2</v>
      </c>
      <c r="J1177" s="80" t="n">
        <v>44785</v>
      </c>
    </row>
    <row r="1178" ht="15.6" customHeight="1" s="140">
      <c r="D1178" s="60" t="n">
        <v>1176</v>
      </c>
      <c r="E1178" s="84" t="n">
        <v>4582</v>
      </c>
      <c r="F1178" s="85" t="inlineStr">
        <is>
          <t>白河美人店</t>
        </is>
      </c>
      <c r="G1178" s="85" t="inlineStr">
        <is>
          <t>台南市</t>
        </is>
      </c>
      <c r="H1178" s="85" t="inlineStr">
        <is>
          <t>白河區</t>
        </is>
      </c>
      <c r="I1178" s="84" t="n">
        <v>2</v>
      </c>
      <c r="J1178" s="80" t="n">
        <v>44785</v>
      </c>
    </row>
    <row r="1179" ht="15.6" customHeight="1" s="140">
      <c r="D1179" s="60" t="n">
        <v>1177</v>
      </c>
      <c r="E1179" s="84" t="n">
        <v>4012</v>
      </c>
      <c r="F1179" s="85" t="inlineStr">
        <is>
          <t>白河聯訓店</t>
        </is>
      </c>
      <c r="G1179" s="85" t="inlineStr">
        <is>
          <t>台南市</t>
        </is>
      </c>
      <c r="H1179" s="85" t="inlineStr">
        <is>
          <t>白河區</t>
        </is>
      </c>
      <c r="I1179" s="84" t="n">
        <v>2</v>
      </c>
      <c r="J1179" s="80" t="n">
        <v>44785</v>
      </c>
    </row>
    <row r="1180" ht="15.6" customHeight="1" s="140">
      <c r="D1180" s="60" t="n">
        <v>1178</v>
      </c>
      <c r="E1180" s="84" t="n">
        <v>2834</v>
      </c>
      <c r="F1180" s="85" t="inlineStr">
        <is>
          <t>八德桃尊店</t>
        </is>
      </c>
      <c r="G1180" s="85" t="inlineStr">
        <is>
          <t>桃園市</t>
        </is>
      </c>
      <c r="H1180" s="85" t="inlineStr">
        <is>
          <t>八德區</t>
        </is>
      </c>
      <c r="I1180" s="84" t="n">
        <v>2</v>
      </c>
      <c r="J1180" s="80" t="n">
        <v>44788</v>
      </c>
    </row>
    <row r="1181" ht="15.6" customHeight="1" s="140">
      <c r="D1181" s="60" t="n">
        <v>1179</v>
      </c>
      <c r="E1181" s="84" t="n">
        <v>2153</v>
      </c>
      <c r="F1181" s="85" t="inlineStr">
        <is>
          <t>八德麻園店</t>
        </is>
      </c>
      <c r="G1181" s="85" t="inlineStr">
        <is>
          <t>桃園市</t>
        </is>
      </c>
      <c r="H1181" s="85" t="inlineStr">
        <is>
          <t>八德區</t>
        </is>
      </c>
      <c r="I1181" s="84" t="n">
        <v>2</v>
      </c>
      <c r="J1181" s="80" t="n">
        <v>44788</v>
      </c>
    </row>
    <row r="1182" ht="15.6" customHeight="1" s="140">
      <c r="D1182" s="60" t="n">
        <v>1180</v>
      </c>
      <c r="E1182" s="84" t="n">
        <v>2741</v>
      </c>
      <c r="F1182" s="85" t="inlineStr">
        <is>
          <t>八德桃鑽店</t>
        </is>
      </c>
      <c r="G1182" s="85" t="inlineStr">
        <is>
          <t>桃園市</t>
        </is>
      </c>
      <c r="H1182" s="85" t="inlineStr">
        <is>
          <t>八德區</t>
        </is>
      </c>
      <c r="I1182" s="84" t="n">
        <v>2</v>
      </c>
      <c r="J1182" s="80" t="n">
        <v>44788</v>
      </c>
    </row>
    <row r="1183" ht="15.6" customHeight="1" s="140">
      <c r="D1183" s="60" t="n">
        <v>1181</v>
      </c>
      <c r="E1183" s="84" t="inlineStr">
        <is>
          <t>F351</t>
        </is>
      </c>
      <c r="F1183" s="85" t="inlineStr">
        <is>
          <t>中壢中正店</t>
        </is>
      </c>
      <c r="G1183" s="85" t="inlineStr">
        <is>
          <t>桃園市</t>
        </is>
      </c>
      <c r="H1183" s="85" t="inlineStr">
        <is>
          <t>中壢區</t>
        </is>
      </c>
      <c r="I1183" s="84" t="n">
        <v>2</v>
      </c>
      <c r="J1183" s="80" t="n">
        <v>44788</v>
      </c>
    </row>
    <row r="1184" ht="15.6" customHeight="1" s="140">
      <c r="D1184" s="60" t="n">
        <v>1182</v>
      </c>
      <c r="E1184" s="84" t="n">
        <v>2170</v>
      </c>
      <c r="F1184" s="85" t="inlineStr">
        <is>
          <t>中壢龍和店</t>
        </is>
      </c>
      <c r="G1184" s="85" t="inlineStr">
        <is>
          <t>桃園市</t>
        </is>
      </c>
      <c r="H1184" s="85" t="inlineStr">
        <is>
          <t>中壢區</t>
        </is>
      </c>
      <c r="I1184" s="84" t="n">
        <v>2</v>
      </c>
      <c r="J1184" s="80" t="n">
        <v>44788</v>
      </c>
    </row>
    <row r="1185" ht="15.6" customHeight="1" s="140">
      <c r="D1185" s="60" t="n">
        <v>1183</v>
      </c>
      <c r="E1185" s="84" t="n">
        <v>4185</v>
      </c>
      <c r="F1185" s="85" t="inlineStr">
        <is>
          <t>嘉義嘉體店</t>
        </is>
      </c>
      <c r="G1185" s="85" t="inlineStr">
        <is>
          <t>嘉義市</t>
        </is>
      </c>
      <c r="H1185" s="85" t="inlineStr">
        <is>
          <t>東區</t>
        </is>
      </c>
      <c r="I1185" s="84" t="n">
        <v>2</v>
      </c>
      <c r="J1185" s="80" t="n">
        <v>44788</v>
      </c>
    </row>
    <row r="1186" ht="15.6" customHeight="1" s="140">
      <c r="D1186" s="60" t="n">
        <v>1184</v>
      </c>
      <c r="E1186" s="84" t="n">
        <v>4805</v>
      </c>
      <c r="F1186" s="85" t="inlineStr">
        <is>
          <t>嘉義吳鳳南店</t>
        </is>
      </c>
      <c r="G1186" s="85" t="inlineStr">
        <is>
          <t>嘉義市</t>
        </is>
      </c>
      <c r="H1186" s="85" t="inlineStr">
        <is>
          <t>東區</t>
        </is>
      </c>
      <c r="I1186" s="84" t="n">
        <v>2</v>
      </c>
      <c r="J1186" s="80" t="n">
        <v>44788</v>
      </c>
    </row>
    <row r="1187" ht="15.6" customHeight="1" s="140">
      <c r="D1187" s="60" t="n">
        <v>1185</v>
      </c>
      <c r="E1187" s="84" t="n">
        <v>2067</v>
      </c>
      <c r="F1187" s="85" t="inlineStr">
        <is>
          <t>嘉縣大林店</t>
        </is>
      </c>
      <c r="G1187" s="85" t="inlineStr">
        <is>
          <t>嘉義縣</t>
        </is>
      </c>
      <c r="H1187" s="85" t="inlineStr">
        <is>
          <t>大林鎮</t>
        </is>
      </c>
      <c r="I1187" s="84" t="n">
        <v>2</v>
      </c>
      <c r="J1187" s="80" t="n">
        <v>44788</v>
      </c>
    </row>
    <row r="1188" ht="15.6" customHeight="1" s="140">
      <c r="D1188" s="60" t="n">
        <v>1186</v>
      </c>
      <c r="E1188" s="84" t="n">
        <v>2144</v>
      </c>
      <c r="F1188" s="85" t="inlineStr">
        <is>
          <t>八德廣興店</t>
        </is>
      </c>
      <c r="G1188" s="85" t="inlineStr">
        <is>
          <t>桃園市</t>
        </is>
      </c>
      <c r="H1188" s="85" t="inlineStr">
        <is>
          <t>八德區</t>
        </is>
      </c>
      <c r="I1188" s="84" t="n">
        <v>2</v>
      </c>
      <c r="J1188" s="80" t="n">
        <v>44789</v>
      </c>
    </row>
    <row r="1189" ht="15.6" customHeight="1" s="140">
      <c r="D1189" s="60" t="n">
        <v>1187</v>
      </c>
      <c r="E1189" s="84" t="n">
        <v>4374</v>
      </c>
      <c r="F1189" s="85" t="inlineStr">
        <is>
          <t>八德御藏店</t>
        </is>
      </c>
      <c r="G1189" s="85" t="inlineStr">
        <is>
          <t>桃園市</t>
        </is>
      </c>
      <c r="H1189" s="85" t="inlineStr">
        <is>
          <t>八德區</t>
        </is>
      </c>
      <c r="I1189" s="84" t="n">
        <v>2</v>
      </c>
      <c r="J1189" s="80" t="n">
        <v>44789</v>
      </c>
    </row>
    <row r="1190" ht="15.6" customHeight="1" s="140">
      <c r="D1190" s="60" t="n">
        <v>1188</v>
      </c>
      <c r="E1190" s="84" t="n">
        <v>2336</v>
      </c>
      <c r="F1190" s="85" t="inlineStr">
        <is>
          <t>八德桃德店</t>
        </is>
      </c>
      <c r="G1190" s="85" t="inlineStr">
        <is>
          <t>桃園市</t>
        </is>
      </c>
      <c r="H1190" s="85" t="inlineStr">
        <is>
          <t>八德區</t>
        </is>
      </c>
      <c r="I1190" s="84" t="n">
        <v>2</v>
      </c>
      <c r="J1190" s="80" t="n">
        <v>44789</v>
      </c>
    </row>
    <row r="1191" ht="15.6" customHeight="1" s="140">
      <c r="D1191" s="60" t="n">
        <v>1189</v>
      </c>
      <c r="E1191" s="84" t="n">
        <v>4462</v>
      </c>
      <c r="F1191" s="85" t="inlineStr">
        <is>
          <t>八德霸氣店</t>
        </is>
      </c>
      <c r="G1191" s="85" t="inlineStr">
        <is>
          <t>桃園市</t>
        </is>
      </c>
      <c r="H1191" s="85" t="inlineStr">
        <is>
          <t>八德區</t>
        </is>
      </c>
      <c r="I1191" s="84" t="n">
        <v>2</v>
      </c>
      <c r="J1191" s="80" t="n">
        <v>44789</v>
      </c>
    </row>
    <row r="1192" ht="15.6" customHeight="1" s="140">
      <c r="D1192" s="60" t="n">
        <v>1190</v>
      </c>
      <c r="E1192" s="84" t="inlineStr">
        <is>
          <t>F983</t>
        </is>
      </c>
      <c r="F1192" s="85" t="inlineStr">
        <is>
          <t>中壢工業店</t>
        </is>
      </c>
      <c r="G1192" s="85" t="inlineStr">
        <is>
          <t>桃園市</t>
        </is>
      </c>
      <c r="H1192" s="85" t="inlineStr">
        <is>
          <t>中壢區</t>
        </is>
      </c>
      <c r="I1192" s="84" t="n">
        <v>2</v>
      </c>
      <c r="J1192" s="80" t="n">
        <v>44789</v>
      </c>
    </row>
    <row r="1193" ht="15.6" customHeight="1" s="140">
      <c r="D1193" s="60" t="n">
        <v>1191</v>
      </c>
      <c r="E1193" s="84" t="n">
        <v>2544</v>
      </c>
      <c r="F1193" s="85" t="inlineStr">
        <is>
          <t>中壢桃田店</t>
        </is>
      </c>
      <c r="G1193" s="85" t="inlineStr">
        <is>
          <t>桃園市</t>
        </is>
      </c>
      <c r="H1193" s="85" t="inlineStr">
        <is>
          <t>中壢區</t>
        </is>
      </c>
      <c r="I1193" s="84" t="n">
        <v>2</v>
      </c>
      <c r="J1193" s="80" t="n">
        <v>44789</v>
      </c>
    </row>
    <row r="1194" ht="15.6" customHeight="1" s="140">
      <c r="D1194" s="60" t="n">
        <v>1192</v>
      </c>
      <c r="E1194" s="84" t="n">
        <v>2698</v>
      </c>
      <c r="F1194" s="85" t="inlineStr">
        <is>
          <t>中壢桃吉店</t>
        </is>
      </c>
      <c r="G1194" s="85" t="inlineStr">
        <is>
          <t>桃園市</t>
        </is>
      </c>
      <c r="H1194" s="85" t="inlineStr">
        <is>
          <t>中壢區</t>
        </is>
      </c>
      <c r="I1194" s="84" t="n">
        <v>2</v>
      </c>
      <c r="J1194" s="80" t="n">
        <v>44789</v>
      </c>
    </row>
    <row r="1195" ht="15.6" customHeight="1" s="140">
      <c r="D1195" s="60" t="n">
        <v>1193</v>
      </c>
      <c r="E1195" s="84" t="n">
        <v>4775</v>
      </c>
      <c r="F1195" s="85" t="inlineStr">
        <is>
          <t>嘉義忠孝北店</t>
        </is>
      </c>
      <c r="G1195" s="85" t="inlineStr">
        <is>
          <t>嘉義市</t>
        </is>
      </c>
      <c r="H1195" s="85" t="inlineStr">
        <is>
          <t>東區</t>
        </is>
      </c>
      <c r="I1195" s="84" t="n">
        <v>2</v>
      </c>
      <c r="J1195" s="80" t="n">
        <v>44789</v>
      </c>
    </row>
    <row r="1196" ht="15.6" customHeight="1" s="140">
      <c r="D1196" s="60" t="n">
        <v>1194</v>
      </c>
      <c r="E1196" s="84" t="n">
        <v>3990</v>
      </c>
      <c r="F1196" s="85" t="inlineStr">
        <is>
          <t>嘉義啟園店</t>
        </is>
      </c>
      <c r="G1196" s="85" t="inlineStr">
        <is>
          <t>嘉義市</t>
        </is>
      </c>
      <c r="H1196" s="85" t="inlineStr">
        <is>
          <t>東區</t>
        </is>
      </c>
      <c r="I1196" s="84" t="n">
        <v>2</v>
      </c>
      <c r="J1196" s="80" t="n">
        <v>44789</v>
      </c>
    </row>
    <row r="1197" ht="15.6" customHeight="1" s="140">
      <c r="D1197" s="60" t="n">
        <v>1195</v>
      </c>
      <c r="E1197" s="84" t="n">
        <v>4212</v>
      </c>
      <c r="F1197" s="85" t="inlineStr">
        <is>
          <t>高市港院店</t>
        </is>
      </c>
      <c r="G1197" s="85" t="inlineStr">
        <is>
          <t>高雄市</t>
        </is>
      </c>
      <c r="H1197" s="85" t="inlineStr">
        <is>
          <t>小港區</t>
        </is>
      </c>
      <c r="I1197" s="84" t="n">
        <v>2</v>
      </c>
      <c r="J1197" s="80" t="n">
        <v>44789</v>
      </c>
    </row>
    <row r="1198" ht="15.6" customHeight="1" s="140">
      <c r="D1198" s="60" t="n">
        <v>1196</v>
      </c>
      <c r="E1198" s="84" t="n">
        <v>4479</v>
      </c>
      <c r="F1198" s="85" t="inlineStr">
        <is>
          <t>八德星晴店</t>
        </is>
      </c>
      <c r="G1198" s="85" t="inlineStr">
        <is>
          <t>桃園市</t>
        </is>
      </c>
      <c r="H1198" s="85" t="inlineStr">
        <is>
          <t>八德區</t>
        </is>
      </c>
      <c r="I1198" s="84" t="n">
        <v>2</v>
      </c>
      <c r="J1198" s="80" t="n">
        <v>44790</v>
      </c>
    </row>
    <row r="1199" ht="15.6" customHeight="1" s="140">
      <c r="D1199" s="60" t="n">
        <v>1197</v>
      </c>
      <c r="E1199" s="84" t="n">
        <v>3099</v>
      </c>
      <c r="F1199" s="85" t="inlineStr">
        <is>
          <t>八德桃昂店</t>
        </is>
      </c>
      <c r="G1199" s="85" t="inlineStr">
        <is>
          <t>桃園市</t>
        </is>
      </c>
      <c r="H1199" s="85" t="inlineStr">
        <is>
          <t>八德區</t>
        </is>
      </c>
      <c r="I1199" s="84" t="n">
        <v>2</v>
      </c>
      <c r="J1199" s="80" t="n">
        <v>44790</v>
      </c>
    </row>
    <row r="1200" ht="15.6" customHeight="1" s="140">
      <c r="D1200" s="60" t="n">
        <v>1198</v>
      </c>
      <c r="E1200" s="84" t="n">
        <v>4602</v>
      </c>
      <c r="F1200" s="85" t="inlineStr">
        <is>
          <t>八德玉元店</t>
        </is>
      </c>
      <c r="G1200" s="85" t="inlineStr">
        <is>
          <t>桃園市</t>
        </is>
      </c>
      <c r="H1200" s="85" t="inlineStr">
        <is>
          <t>八德區</t>
        </is>
      </c>
      <c r="I1200" s="84" t="n">
        <v>2</v>
      </c>
      <c r="J1200" s="80" t="n">
        <v>44790</v>
      </c>
    </row>
    <row r="1201" ht="15.6" customHeight="1" s="140">
      <c r="D1201" s="60" t="n">
        <v>1199</v>
      </c>
      <c r="E1201" s="84" t="n">
        <v>3456</v>
      </c>
      <c r="F1201" s="85" t="inlineStr">
        <is>
          <t>八德德榮店</t>
        </is>
      </c>
      <c r="G1201" s="85" t="inlineStr">
        <is>
          <t>桃園市</t>
        </is>
      </c>
      <c r="H1201" s="85" t="inlineStr">
        <is>
          <t>八德區</t>
        </is>
      </c>
      <c r="I1201" s="84" t="n">
        <v>2</v>
      </c>
      <c r="J1201" s="80" t="n">
        <v>44790</v>
      </c>
    </row>
    <row r="1202" ht="15.6" customHeight="1" s="140">
      <c r="D1202" s="60" t="n">
        <v>1200</v>
      </c>
      <c r="E1202" s="84" t="n">
        <v>2909</v>
      </c>
      <c r="F1202" s="85" t="inlineStr">
        <is>
          <t>中壢桃業店</t>
        </is>
      </c>
      <c r="G1202" s="85" t="inlineStr">
        <is>
          <t>桃園市</t>
        </is>
      </c>
      <c r="H1202" s="85" t="inlineStr">
        <is>
          <t>中壢區</t>
        </is>
      </c>
      <c r="I1202" s="84" t="n">
        <v>2</v>
      </c>
      <c r="J1202" s="80" t="n">
        <v>44790</v>
      </c>
    </row>
    <row r="1203" ht="15.6" customHeight="1" s="140">
      <c r="D1203" s="60" t="n">
        <v>1201</v>
      </c>
      <c r="E1203" s="84" t="n">
        <v>3077</v>
      </c>
      <c r="F1203" s="85" t="inlineStr">
        <is>
          <t>中壢桃雙店</t>
        </is>
      </c>
      <c r="G1203" s="85" t="inlineStr">
        <is>
          <t>桃園市</t>
        </is>
      </c>
      <c r="H1203" s="85" t="inlineStr">
        <is>
          <t>中壢區</t>
        </is>
      </c>
      <c r="I1203" s="84" t="n">
        <v>2</v>
      </c>
      <c r="J1203" s="80" t="n">
        <v>44790</v>
      </c>
    </row>
    <row r="1204" ht="15.6" customHeight="1" s="140">
      <c r="D1204" s="60" t="n">
        <v>1202</v>
      </c>
      <c r="E1204" s="84" t="n">
        <v>3131</v>
      </c>
      <c r="F1204" s="85" t="inlineStr">
        <is>
          <t>中壢桃茁店</t>
        </is>
      </c>
      <c r="G1204" s="85" t="inlineStr">
        <is>
          <t>桃園市</t>
        </is>
      </c>
      <c r="H1204" s="85" t="inlineStr">
        <is>
          <t>中壢區</t>
        </is>
      </c>
      <c r="I1204" s="84" t="n">
        <v>2</v>
      </c>
      <c r="J1204" s="80" t="n">
        <v>44790</v>
      </c>
    </row>
    <row r="1205" ht="15.6" customHeight="1" s="140">
      <c r="D1205" s="60" t="n">
        <v>1203</v>
      </c>
      <c r="E1205" s="84" t="n">
        <v>2572</v>
      </c>
      <c r="F1205" s="85" t="inlineStr">
        <is>
          <t>太保嘉太店</t>
        </is>
      </c>
      <c r="G1205" s="85" t="inlineStr">
        <is>
          <t>嘉義縣</t>
        </is>
      </c>
      <c r="H1205" s="85" t="inlineStr">
        <is>
          <t>太保市</t>
        </is>
      </c>
      <c r="I1205" s="84" t="n">
        <v>2</v>
      </c>
      <c r="J1205" s="80" t="n">
        <v>44790</v>
      </c>
    </row>
    <row r="1206" ht="15.6" customHeight="1" s="140">
      <c r="D1206" s="60" t="n">
        <v>1204</v>
      </c>
      <c r="E1206" s="84" t="n">
        <v>4490</v>
      </c>
      <c r="F1206" s="85" t="inlineStr">
        <is>
          <t>太保風鈴店</t>
        </is>
      </c>
      <c r="G1206" s="85" t="inlineStr">
        <is>
          <t>嘉義縣</t>
        </is>
      </c>
      <c r="H1206" s="85" t="inlineStr">
        <is>
          <t>太保市</t>
        </is>
      </c>
      <c r="I1206" s="84" t="n">
        <v>2</v>
      </c>
      <c r="J1206" s="80" t="n">
        <v>44790</v>
      </c>
    </row>
    <row r="1207" ht="15.6" customHeight="1" s="140">
      <c r="D1207" s="60" t="n">
        <v>1205</v>
      </c>
      <c r="E1207" s="84" t="n">
        <v>4583</v>
      </c>
      <c r="F1207" s="85" t="inlineStr">
        <is>
          <t>太保前潭店</t>
        </is>
      </c>
      <c r="G1207" s="85" t="inlineStr">
        <is>
          <t>嘉義縣</t>
        </is>
      </c>
      <c r="H1207" s="85" t="inlineStr">
        <is>
          <t>太保市</t>
        </is>
      </c>
      <c r="I1207" s="84" t="n">
        <v>2</v>
      </c>
      <c r="J1207" s="80" t="n">
        <v>44790</v>
      </c>
    </row>
    <row r="1208" ht="15.6" customHeight="1" s="140">
      <c r="D1208" s="60" t="n">
        <v>1206</v>
      </c>
      <c r="E1208" s="84" t="n">
        <v>2540</v>
      </c>
      <c r="F1208" s="85" t="inlineStr">
        <is>
          <t>桃縣桃子店</t>
        </is>
      </c>
      <c r="G1208" s="85" t="inlineStr">
        <is>
          <t>桃園市</t>
        </is>
      </c>
      <c r="H1208" s="85" t="inlineStr">
        <is>
          <t>蘆竹區</t>
        </is>
      </c>
      <c r="I1208" s="84" t="n">
        <v>2</v>
      </c>
      <c r="J1208" s="80" t="n">
        <v>44791</v>
      </c>
    </row>
    <row r="1209" ht="15.6" customHeight="1" s="140">
      <c r="D1209" s="60" t="n">
        <v>1207</v>
      </c>
      <c r="E1209" s="84" t="n">
        <v>4673</v>
      </c>
      <c r="F1209" s="85" t="inlineStr">
        <is>
          <t>蘆竹海山店</t>
        </is>
      </c>
      <c r="G1209" s="85" t="inlineStr">
        <is>
          <t>桃園市</t>
        </is>
      </c>
      <c r="H1209" s="85" t="inlineStr">
        <is>
          <t>蘆竹區</t>
        </is>
      </c>
      <c r="I1209" s="84" t="n">
        <v>2</v>
      </c>
      <c r="J1209" s="80" t="n">
        <v>44791</v>
      </c>
    </row>
    <row r="1210" ht="15.6" customHeight="1" s="140">
      <c r="D1210" s="60" t="n">
        <v>1208</v>
      </c>
      <c r="E1210" s="84" t="n">
        <v>3045</v>
      </c>
      <c r="F1210" s="85" t="inlineStr">
        <is>
          <t>桃縣桃楚店</t>
        </is>
      </c>
      <c r="G1210" s="85" t="inlineStr">
        <is>
          <t>桃園市</t>
        </is>
      </c>
      <c r="H1210" s="85" t="inlineStr">
        <is>
          <t>蘆竹區</t>
        </is>
      </c>
      <c r="I1210" s="84" t="n">
        <v>2</v>
      </c>
      <c r="J1210" s="80" t="n">
        <v>44791</v>
      </c>
    </row>
    <row r="1211" ht="15.6" customHeight="1" s="140">
      <c r="D1211" s="60" t="n">
        <v>1209</v>
      </c>
      <c r="E1211" s="84" t="n">
        <v>4572</v>
      </c>
      <c r="F1211" s="85" t="inlineStr">
        <is>
          <t>蘆竹海湖店</t>
        </is>
      </c>
      <c r="G1211" s="85" t="inlineStr">
        <is>
          <t>桃園市</t>
        </is>
      </c>
      <c r="H1211" s="85" t="inlineStr">
        <is>
          <t>蘆竹區</t>
        </is>
      </c>
      <c r="I1211" s="84" t="n">
        <v>2</v>
      </c>
      <c r="J1211" s="80" t="n">
        <v>44791</v>
      </c>
    </row>
    <row r="1212" ht="15.6" customHeight="1" s="140">
      <c r="D1212" s="60" t="n">
        <v>1210</v>
      </c>
      <c r="E1212" s="84" t="n">
        <v>3296</v>
      </c>
      <c r="F1212" s="85" t="inlineStr">
        <is>
          <t>中壢壢聖店</t>
        </is>
      </c>
      <c r="G1212" s="85" t="inlineStr">
        <is>
          <t>桃園市</t>
        </is>
      </c>
      <c r="H1212" s="85" t="inlineStr">
        <is>
          <t>中壢區</t>
        </is>
      </c>
      <c r="I1212" s="84" t="n">
        <v>2</v>
      </c>
      <c r="J1212" s="80" t="n">
        <v>44791</v>
      </c>
    </row>
    <row r="1213" ht="15.6" customHeight="1" s="140">
      <c r="D1213" s="60" t="n">
        <v>1211</v>
      </c>
      <c r="E1213" s="84" t="n">
        <v>3155</v>
      </c>
      <c r="F1213" s="85" t="inlineStr">
        <is>
          <t>中壢桃杰店</t>
        </is>
      </c>
      <c r="G1213" s="85" t="inlineStr">
        <is>
          <t>桃園市</t>
        </is>
      </c>
      <c r="H1213" s="85" t="inlineStr">
        <is>
          <t>中壢區</t>
        </is>
      </c>
      <c r="I1213" s="84" t="n">
        <v>2</v>
      </c>
      <c r="J1213" s="80" t="n">
        <v>44791</v>
      </c>
    </row>
    <row r="1214" ht="15.6" customHeight="1" s="140">
      <c r="D1214" s="60" t="n">
        <v>1212</v>
      </c>
      <c r="E1214" s="84" t="n">
        <v>4595</v>
      </c>
      <c r="F1214" s="85" t="inlineStr">
        <is>
          <t>布袋海運店</t>
        </is>
      </c>
      <c r="G1214" s="85" t="inlineStr">
        <is>
          <t>嘉義縣</t>
        </is>
      </c>
      <c r="H1214" s="85" t="inlineStr">
        <is>
          <t>布袋鎮</t>
        </is>
      </c>
      <c r="I1214" s="84" t="n">
        <v>2</v>
      </c>
      <c r="J1214" s="80" t="n">
        <v>44791</v>
      </c>
    </row>
    <row r="1215" ht="15.6" customHeight="1" s="140">
      <c r="D1215" s="60" t="n">
        <v>1213</v>
      </c>
      <c r="E1215" s="84" t="n">
        <v>4576</v>
      </c>
      <c r="F1215" s="85" t="inlineStr">
        <is>
          <t>民雄頭橋店</t>
        </is>
      </c>
      <c r="G1215" s="85" t="inlineStr">
        <is>
          <t>嘉義縣</t>
        </is>
      </c>
      <c r="H1215" s="85" t="inlineStr">
        <is>
          <t>民雄鄉</t>
        </is>
      </c>
      <c r="I1215" s="84" t="n">
        <v>2</v>
      </c>
      <c r="J1215" s="80" t="n">
        <v>44791</v>
      </c>
    </row>
    <row r="1216" ht="15.6" customHeight="1" s="140">
      <c r="D1216" s="60" t="n">
        <v>1214</v>
      </c>
      <c r="E1216" s="84" t="n">
        <v>2315</v>
      </c>
      <c r="F1216" s="85" t="inlineStr">
        <is>
          <t>桃縣桃山店</t>
        </is>
      </c>
      <c r="G1216" s="85" t="inlineStr">
        <is>
          <t>桃園市</t>
        </is>
      </c>
      <c r="H1216" s="85" t="inlineStr">
        <is>
          <t>蘆竹區</t>
        </is>
      </c>
      <c r="I1216" s="84" t="n">
        <v>2</v>
      </c>
      <c r="J1216" s="80" t="n">
        <v>44792</v>
      </c>
    </row>
    <row r="1217" ht="15.6" customHeight="1" s="140">
      <c r="D1217" s="60" t="n">
        <v>1215</v>
      </c>
      <c r="E1217" s="84" t="n">
        <v>2566</v>
      </c>
      <c r="F1217" s="85" t="inlineStr">
        <is>
          <t>桃縣桃旺店</t>
        </is>
      </c>
      <c r="G1217" s="85" t="inlineStr">
        <is>
          <t>桃園市</t>
        </is>
      </c>
      <c r="H1217" s="85" t="inlineStr">
        <is>
          <t>蘆竹區</t>
        </is>
      </c>
      <c r="I1217" s="84" t="n">
        <v>2</v>
      </c>
      <c r="J1217" s="80" t="n">
        <v>44792</v>
      </c>
    </row>
    <row r="1218" ht="15.6" customHeight="1" s="140">
      <c r="D1218" s="60" t="n">
        <v>1216</v>
      </c>
      <c r="E1218" s="84" t="n">
        <v>2201</v>
      </c>
      <c r="F1218" s="85" t="inlineStr">
        <is>
          <t>桃縣內溪店</t>
        </is>
      </c>
      <c r="G1218" s="85" t="inlineStr">
        <is>
          <t>桃園市</t>
        </is>
      </c>
      <c r="H1218" s="85" t="inlineStr">
        <is>
          <t>蘆竹區</t>
        </is>
      </c>
      <c r="I1218" s="84" t="n">
        <v>2</v>
      </c>
      <c r="J1218" s="80" t="n">
        <v>44792</v>
      </c>
    </row>
    <row r="1219" ht="15.6" customHeight="1" s="140">
      <c r="D1219" s="60" t="n">
        <v>1217</v>
      </c>
      <c r="E1219" s="84" t="n">
        <v>2501</v>
      </c>
      <c r="F1219" s="85" t="inlineStr">
        <is>
          <t>桃縣桃安店</t>
        </is>
      </c>
      <c r="G1219" s="85" t="inlineStr">
        <is>
          <t>桃園市</t>
        </is>
      </c>
      <c r="H1219" s="85" t="inlineStr">
        <is>
          <t>蘆竹區</t>
        </is>
      </c>
      <c r="I1219" s="84" t="n">
        <v>2</v>
      </c>
      <c r="J1219" s="80" t="n">
        <v>44792</v>
      </c>
    </row>
    <row r="1220" ht="15.6" customHeight="1" s="140">
      <c r="D1220" s="60" t="n">
        <v>1218</v>
      </c>
      <c r="E1220" s="84" t="n">
        <v>3943</v>
      </c>
      <c r="F1220" s="85" t="inlineStr">
        <is>
          <t>大溪桂林店</t>
        </is>
      </c>
      <c r="G1220" s="85" t="inlineStr">
        <is>
          <t>桃園市</t>
        </is>
      </c>
      <c r="H1220" s="85" t="inlineStr">
        <is>
          <t>大溪區</t>
        </is>
      </c>
      <c r="I1220" s="84" t="n">
        <v>2</v>
      </c>
      <c r="J1220" s="80" t="n">
        <v>44792</v>
      </c>
    </row>
    <row r="1221" ht="15.6" customHeight="1" s="140">
      <c r="D1221" s="60" t="n">
        <v>1219</v>
      </c>
      <c r="E1221" s="84" t="n">
        <v>4904</v>
      </c>
      <c r="F1221" s="85" t="inlineStr">
        <is>
          <t>大溪龍門店</t>
        </is>
      </c>
      <c r="G1221" s="85" t="inlineStr">
        <is>
          <t>桃園市</t>
        </is>
      </c>
      <c r="H1221" s="85" t="inlineStr">
        <is>
          <t>大溪區</t>
        </is>
      </c>
      <c r="I1221" s="84" t="n">
        <v>2</v>
      </c>
      <c r="J1221" s="80" t="n">
        <v>44792</v>
      </c>
    </row>
    <row r="1222" ht="15.6" customHeight="1" s="140">
      <c r="D1222" s="60" t="n">
        <v>1220</v>
      </c>
      <c r="E1222" s="84" t="n">
        <v>3881</v>
      </c>
      <c r="F1222" s="85" t="inlineStr">
        <is>
          <t>蘆竹蘆東店</t>
        </is>
      </c>
      <c r="G1222" s="85" t="inlineStr">
        <is>
          <t>桃園市</t>
        </is>
      </c>
      <c r="H1222" s="85" t="inlineStr">
        <is>
          <t>蘆竹區</t>
        </is>
      </c>
      <c r="I1222" s="84" t="n">
        <v>2</v>
      </c>
      <c r="J1222" s="80" t="n">
        <v>44795</v>
      </c>
    </row>
    <row r="1223" ht="15.6" customHeight="1" s="140">
      <c r="D1223" s="60" t="n">
        <v>1221</v>
      </c>
      <c r="E1223" s="84" t="n">
        <v>4852</v>
      </c>
      <c r="F1223" s="85" t="inlineStr">
        <is>
          <t>蘆竹福祿店</t>
        </is>
      </c>
      <c r="G1223" s="85" t="inlineStr">
        <is>
          <t>桃園市</t>
        </is>
      </c>
      <c r="H1223" s="85" t="inlineStr">
        <is>
          <t>蘆竹區</t>
        </is>
      </c>
      <c r="I1223" s="84" t="n">
        <v>2</v>
      </c>
      <c r="J1223" s="80" t="n">
        <v>44795</v>
      </c>
    </row>
    <row r="1224" ht="15.6" customHeight="1" s="140">
      <c r="D1224" s="60" t="n">
        <v>1222</v>
      </c>
      <c r="E1224" s="84" t="inlineStr">
        <is>
          <t>F777</t>
        </is>
      </c>
      <c r="F1224" s="85" t="inlineStr">
        <is>
          <t>桃縣南華店</t>
        </is>
      </c>
      <c r="G1224" s="85" t="inlineStr">
        <is>
          <t>桃園市</t>
        </is>
      </c>
      <c r="H1224" s="85" t="inlineStr">
        <is>
          <t>蘆竹區</t>
        </is>
      </c>
      <c r="I1224" s="84" t="n">
        <v>2</v>
      </c>
      <c r="J1224" s="80" t="n">
        <v>44795</v>
      </c>
    </row>
    <row r="1225" ht="15.6" customHeight="1" s="140">
      <c r="D1225" s="60" t="n">
        <v>1223</v>
      </c>
      <c r="E1225" s="84" t="n">
        <v>4272</v>
      </c>
      <c r="F1225" s="85" t="inlineStr">
        <is>
          <t>蘆竹藍星店</t>
        </is>
      </c>
      <c r="G1225" s="85" t="inlineStr">
        <is>
          <t>桃園市</t>
        </is>
      </c>
      <c r="H1225" s="85" t="inlineStr">
        <is>
          <t>蘆竹區</t>
        </is>
      </c>
      <c r="I1225" s="84" t="n">
        <v>2</v>
      </c>
      <c r="J1225" s="80" t="n">
        <v>44795</v>
      </c>
    </row>
    <row r="1226" ht="15.6" customHeight="1" s="140">
      <c r="D1226" s="60" t="n">
        <v>1224</v>
      </c>
      <c r="E1226" s="84" t="n">
        <v>3486</v>
      </c>
      <c r="F1226" s="85" t="inlineStr">
        <is>
          <t>中壢壢普店</t>
        </is>
      </c>
      <c r="G1226" s="85" t="inlineStr">
        <is>
          <t>桃園市</t>
        </is>
      </c>
      <c r="H1226" s="85" t="inlineStr">
        <is>
          <t>中壢區</t>
        </is>
      </c>
      <c r="I1226" s="84" t="n">
        <v>2</v>
      </c>
      <c r="J1226" s="80" t="n">
        <v>44795</v>
      </c>
    </row>
    <row r="1227" ht="15.6" customHeight="1" s="140">
      <c r="D1227" s="60" t="n">
        <v>1225</v>
      </c>
      <c r="E1227" s="84" t="n">
        <v>3455</v>
      </c>
      <c r="F1227" s="85" t="inlineStr">
        <is>
          <t>中壢壢榮店</t>
        </is>
      </c>
      <c r="G1227" s="85" t="inlineStr">
        <is>
          <t>桃園市</t>
        </is>
      </c>
      <c r="H1227" s="85" t="inlineStr">
        <is>
          <t>中壢區</t>
        </is>
      </c>
      <c r="I1227" s="84" t="n">
        <v>2</v>
      </c>
      <c r="J1227" s="80" t="n">
        <v>44795</v>
      </c>
    </row>
    <row r="1228" ht="15.6" customHeight="1" s="140">
      <c r="D1228" s="60" t="n">
        <v>1226</v>
      </c>
      <c r="E1228" s="84" t="n">
        <v>2917</v>
      </c>
      <c r="F1228" s="85" t="inlineStr">
        <is>
          <t>嘉縣嘉棹店</t>
        </is>
      </c>
      <c r="G1228" s="85" t="inlineStr">
        <is>
          <t>嘉義縣</t>
        </is>
      </c>
      <c r="H1228" s="85" t="inlineStr">
        <is>
          <t>竹崎鄉</t>
        </is>
      </c>
      <c r="I1228" s="84" t="n">
        <v>2</v>
      </c>
      <c r="J1228" s="80" t="n">
        <v>44795</v>
      </c>
    </row>
    <row r="1229" ht="15.6" customHeight="1" s="140">
      <c r="D1229" s="60" t="n">
        <v>1227</v>
      </c>
      <c r="E1229" s="84" t="n">
        <v>2725</v>
      </c>
      <c r="F1229" s="85" t="inlineStr">
        <is>
          <t>嘉縣嘉竹店</t>
        </is>
      </c>
      <c r="G1229" s="85" t="inlineStr">
        <is>
          <t>嘉義縣</t>
        </is>
      </c>
      <c r="H1229" s="85" t="inlineStr">
        <is>
          <t>竹崎鄉</t>
        </is>
      </c>
      <c r="I1229" s="84" t="n">
        <v>2</v>
      </c>
      <c r="J1229" s="80" t="n">
        <v>44795</v>
      </c>
    </row>
    <row r="1230" ht="15.6" customHeight="1" s="140">
      <c r="D1230" s="60" t="n">
        <v>1228</v>
      </c>
      <c r="E1230" s="84" t="n">
        <v>4833</v>
      </c>
      <c r="F1230" s="85" t="inlineStr">
        <is>
          <t>東石農會店</t>
        </is>
      </c>
      <c r="G1230" s="85" t="inlineStr">
        <is>
          <t>嘉義縣</t>
        </is>
      </c>
      <c r="H1230" s="85" t="inlineStr">
        <is>
          <t>東石鄉</t>
        </is>
      </c>
      <c r="I1230" s="84" t="n">
        <v>2</v>
      </c>
      <c r="J1230" s="80" t="n">
        <v>44795</v>
      </c>
    </row>
    <row r="1231" ht="15.6" customHeight="1" s="140">
      <c r="D1231" s="60" t="n">
        <v>1229</v>
      </c>
      <c r="E1231" s="84" t="n">
        <v>2255</v>
      </c>
      <c r="F1231" s="85" t="inlineStr">
        <is>
          <t>桃縣桃福店</t>
        </is>
      </c>
      <c r="G1231" s="85" t="inlineStr">
        <is>
          <t>桃園市</t>
        </is>
      </c>
      <c r="H1231" s="85" t="inlineStr">
        <is>
          <t>蘆竹區</t>
        </is>
      </c>
      <c r="I1231" s="84" t="n">
        <v>2</v>
      </c>
      <c r="J1231" s="80" t="n">
        <v>44796</v>
      </c>
    </row>
    <row r="1232" ht="15.6" customHeight="1" s="140">
      <c r="D1232" s="60" t="n">
        <v>1230</v>
      </c>
      <c r="E1232" s="84" t="n">
        <v>4601</v>
      </c>
      <c r="F1232" s="85" t="inlineStr">
        <is>
          <t>蘆竹領航店</t>
        </is>
      </c>
      <c r="G1232" s="85" t="inlineStr">
        <is>
          <t>桃園市</t>
        </is>
      </c>
      <c r="H1232" s="85" t="inlineStr">
        <is>
          <t>蘆竹區</t>
        </is>
      </c>
      <c r="I1232" s="84" t="n">
        <v>2</v>
      </c>
      <c r="J1232" s="80" t="n">
        <v>44796</v>
      </c>
    </row>
    <row r="1233" ht="15.6" customHeight="1" s="140">
      <c r="D1233" s="60" t="n">
        <v>1231</v>
      </c>
      <c r="E1233" s="84" t="n">
        <v>2622</v>
      </c>
      <c r="F1233" s="85" t="inlineStr">
        <is>
          <t>桃縣桃錦店</t>
        </is>
      </c>
      <c r="G1233" s="85" t="inlineStr">
        <is>
          <t>桃園市</t>
        </is>
      </c>
      <c r="H1233" s="85" t="inlineStr">
        <is>
          <t>蘆竹區</t>
        </is>
      </c>
      <c r="I1233" s="84" t="n">
        <v>2</v>
      </c>
      <c r="J1233" s="80" t="n">
        <v>44796</v>
      </c>
    </row>
    <row r="1234" ht="15.6" customHeight="1" s="140">
      <c r="D1234" s="60" t="n">
        <v>1232</v>
      </c>
      <c r="E1234" s="84" t="n">
        <v>2482</v>
      </c>
      <c r="F1234" s="85" t="inlineStr">
        <is>
          <t>桃縣桃明店</t>
        </is>
      </c>
      <c r="G1234" s="85" t="inlineStr">
        <is>
          <t>桃園市</t>
        </is>
      </c>
      <c r="H1234" s="85" t="inlineStr">
        <is>
          <t>蘆竹區</t>
        </is>
      </c>
      <c r="I1234" s="84" t="n">
        <v>2</v>
      </c>
      <c r="J1234" s="80" t="n">
        <v>44796</v>
      </c>
    </row>
    <row r="1235" ht="15.6" customHeight="1" s="140">
      <c r="D1235" s="60" t="n">
        <v>1233</v>
      </c>
      <c r="E1235" s="84" t="n">
        <v>3578</v>
      </c>
      <c r="F1235" s="85" t="inlineStr">
        <is>
          <t>中壢壢秀店</t>
        </is>
      </c>
      <c r="G1235" s="85" t="inlineStr">
        <is>
          <t>桃園市</t>
        </is>
      </c>
      <c r="H1235" s="85" t="inlineStr">
        <is>
          <t>中壢區</t>
        </is>
      </c>
      <c r="I1235" s="84" t="n">
        <v>2</v>
      </c>
      <c r="J1235" s="80" t="n">
        <v>44796</v>
      </c>
    </row>
    <row r="1236" ht="15.6" customHeight="1" s="140">
      <c r="D1236" s="60" t="n">
        <v>1234</v>
      </c>
      <c r="E1236" s="84" t="n">
        <v>4201</v>
      </c>
      <c r="F1236" s="85" t="inlineStr">
        <is>
          <t>中壢聖德店</t>
        </is>
      </c>
      <c r="G1236" s="85" t="inlineStr">
        <is>
          <t>桃園市</t>
        </is>
      </c>
      <c r="H1236" s="85" t="inlineStr">
        <is>
          <t>中壢區</t>
        </is>
      </c>
      <c r="I1236" s="84" t="n">
        <v>2</v>
      </c>
      <c r="J1236" s="80" t="n">
        <v>44796</v>
      </c>
    </row>
    <row r="1237" ht="15.6" customHeight="1" s="140">
      <c r="D1237" s="60" t="n">
        <v>1235</v>
      </c>
      <c r="E1237" s="84" t="n">
        <v>4238</v>
      </c>
      <c r="F1237" s="85" t="inlineStr">
        <is>
          <t>民雄北勢子店</t>
        </is>
      </c>
      <c r="G1237" s="85" t="inlineStr">
        <is>
          <t>嘉義縣</t>
        </is>
      </c>
      <c r="H1237" s="85" t="inlineStr">
        <is>
          <t>民雄鄉</t>
        </is>
      </c>
      <c r="I1237" s="84" t="n">
        <v>2</v>
      </c>
      <c r="J1237" s="80" t="n">
        <v>44796</v>
      </c>
    </row>
    <row r="1238" ht="15.6" customHeight="1" s="140">
      <c r="D1238" s="60" t="n">
        <v>1236</v>
      </c>
      <c r="E1238" s="84" t="n">
        <v>3290</v>
      </c>
      <c r="F1238" s="85" t="inlineStr">
        <is>
          <t>朴子松梅店</t>
        </is>
      </c>
      <c r="G1238" s="85" t="inlineStr">
        <is>
          <t>嘉義縣</t>
        </is>
      </c>
      <c r="H1238" s="85" t="inlineStr">
        <is>
          <t>朴子市</t>
        </is>
      </c>
      <c r="I1238" s="84" t="n">
        <v>2</v>
      </c>
      <c r="J1238" s="80" t="n">
        <v>44796</v>
      </c>
    </row>
    <row r="1239" ht="15.6" customHeight="1" s="140">
      <c r="D1239" s="60" t="n">
        <v>1237</v>
      </c>
      <c r="E1239" s="84" t="n">
        <v>2145</v>
      </c>
      <c r="F1239" s="85" t="inlineStr">
        <is>
          <t>八德松柏林店</t>
        </is>
      </c>
      <c r="G1239" s="85" t="inlineStr">
        <is>
          <t>桃園市</t>
        </is>
      </c>
      <c r="H1239" s="85" t="inlineStr">
        <is>
          <t>八德區</t>
        </is>
      </c>
      <c r="I1239" s="84" t="n">
        <v>2</v>
      </c>
      <c r="J1239" s="80" t="n">
        <v>44797</v>
      </c>
    </row>
    <row r="1240" ht="15.6" customHeight="1" s="140">
      <c r="D1240" s="60" t="n">
        <v>1238</v>
      </c>
      <c r="E1240" s="84" t="n">
        <v>2948</v>
      </c>
      <c r="F1240" s="85" t="inlineStr">
        <is>
          <t>中壢桃萱店</t>
        </is>
      </c>
      <c r="G1240" s="85" t="inlineStr">
        <is>
          <t>桃園市</t>
        </is>
      </c>
      <c r="H1240" s="85" t="inlineStr">
        <is>
          <t>中壢區</t>
        </is>
      </c>
      <c r="I1240" s="84" t="n">
        <v>2</v>
      </c>
      <c r="J1240" s="80" t="n">
        <v>44797</v>
      </c>
    </row>
    <row r="1241" ht="15.6" customHeight="1" s="140">
      <c r="D1241" s="60" t="n">
        <v>1239</v>
      </c>
      <c r="E1241" s="84" t="n">
        <v>2401</v>
      </c>
      <c r="F1241" s="85" t="inlineStr">
        <is>
          <t>桃縣桃工店</t>
        </is>
      </c>
      <c r="G1241" s="85" t="inlineStr">
        <is>
          <t>桃園市</t>
        </is>
      </c>
      <c r="H1241" s="85" t="inlineStr">
        <is>
          <t>蘆竹區</t>
        </is>
      </c>
      <c r="I1241" s="84" t="n">
        <v>2</v>
      </c>
      <c r="J1241" s="80" t="n">
        <v>44797</v>
      </c>
    </row>
    <row r="1242" ht="15.6" customHeight="1" s="140">
      <c r="D1242" s="60" t="n">
        <v>1240</v>
      </c>
      <c r="E1242" s="84" t="n">
        <v>4342</v>
      </c>
      <c r="F1242" s="85" t="inlineStr">
        <is>
          <t>蘆竹錦溪店</t>
        </is>
      </c>
      <c r="G1242" s="85" t="inlineStr">
        <is>
          <t>桃園市</t>
        </is>
      </c>
      <c r="H1242" s="85" t="inlineStr">
        <is>
          <t>蘆竹區</t>
        </is>
      </c>
      <c r="I1242" s="84" t="n">
        <v>2</v>
      </c>
      <c r="J1242" s="80" t="n">
        <v>44797</v>
      </c>
    </row>
    <row r="1243" ht="15.6" customHeight="1" s="140">
      <c r="D1243" s="60" t="n">
        <v>1241</v>
      </c>
      <c r="E1243" s="84" t="n">
        <v>2988</v>
      </c>
      <c r="F1243" s="85" t="inlineStr">
        <is>
          <t>桃縣桃環店</t>
        </is>
      </c>
      <c r="G1243" s="85" t="inlineStr">
        <is>
          <t>桃園市</t>
        </is>
      </c>
      <c r="H1243" s="85" t="inlineStr">
        <is>
          <t>蘆竹區</t>
        </is>
      </c>
      <c r="I1243" s="84" t="n">
        <v>2</v>
      </c>
      <c r="J1243" s="80" t="n">
        <v>44797</v>
      </c>
    </row>
    <row r="1244" ht="15.6" customHeight="1" s="140">
      <c r="D1244" s="60" t="n">
        <v>1242</v>
      </c>
      <c r="E1244" s="84" t="n">
        <v>4187</v>
      </c>
      <c r="F1244" s="85" t="inlineStr">
        <is>
          <t>中壢翔嘉店</t>
        </is>
      </c>
      <c r="G1244" s="85" t="inlineStr">
        <is>
          <t>桃園市</t>
        </is>
      </c>
      <c r="H1244" s="85" t="inlineStr">
        <is>
          <t>中壢區</t>
        </is>
      </c>
      <c r="I1244" s="84" t="n">
        <v>2</v>
      </c>
      <c r="J1244" s="80" t="n">
        <v>44797</v>
      </c>
    </row>
    <row r="1245" ht="15.6" customHeight="1" s="140">
      <c r="D1245" s="60" t="n">
        <v>1243</v>
      </c>
      <c r="E1245" s="84" t="n">
        <v>4322</v>
      </c>
      <c r="F1245" s="85" t="inlineStr">
        <is>
          <t>中壢愛琴店</t>
        </is>
      </c>
      <c r="G1245" s="85" t="inlineStr">
        <is>
          <t>桃園市</t>
        </is>
      </c>
      <c r="H1245" s="85" t="inlineStr">
        <is>
          <t>中壢區</t>
        </is>
      </c>
      <c r="I1245" s="84" t="n">
        <v>2</v>
      </c>
      <c r="J1245" s="80" t="n">
        <v>44797</v>
      </c>
    </row>
    <row r="1246" ht="15.6" customHeight="1" s="140">
      <c r="D1246" s="60" t="n">
        <v>1244</v>
      </c>
      <c r="E1246" s="84" t="n">
        <v>4901</v>
      </c>
      <c r="F1246" s="85" t="inlineStr">
        <is>
          <t>梅山梅花店</t>
        </is>
      </c>
      <c r="G1246" s="85" t="inlineStr">
        <is>
          <t>嘉義縣</t>
        </is>
      </c>
      <c r="H1246" s="85" t="inlineStr">
        <is>
          <t>梅山鄉</t>
        </is>
      </c>
      <c r="I1246" s="84" t="n">
        <v>2</v>
      </c>
      <c r="J1246" s="80" t="n">
        <v>44797</v>
      </c>
    </row>
    <row r="1247" ht="15.6" customHeight="1" s="140">
      <c r="D1247" s="60" t="n">
        <v>1245</v>
      </c>
      <c r="E1247" s="84" t="n">
        <v>2462</v>
      </c>
      <c r="F1247" s="85" t="inlineStr">
        <is>
          <t>嘉縣嘉梅店</t>
        </is>
      </c>
      <c r="G1247" s="85" t="inlineStr">
        <is>
          <t>嘉義縣</t>
        </is>
      </c>
      <c r="H1247" s="85" t="inlineStr">
        <is>
          <t>梅山鄉</t>
        </is>
      </c>
      <c r="I1247" s="84" t="n">
        <v>2</v>
      </c>
      <c r="J1247" s="80" t="n">
        <v>44797</v>
      </c>
    </row>
    <row r="1248" ht="15.6" customHeight="1" s="140">
      <c r="D1248" s="60" t="n">
        <v>1246</v>
      </c>
      <c r="E1248" s="84" t="n">
        <v>3880</v>
      </c>
      <c r="F1248" s="85" t="inlineStr">
        <is>
          <t>桃縣富竹店</t>
        </is>
      </c>
      <c r="G1248" s="85" t="inlineStr">
        <is>
          <t>桃園市</t>
        </is>
      </c>
      <c r="H1248" s="85" t="inlineStr">
        <is>
          <t>蘆竹區</t>
        </is>
      </c>
      <c r="I1248" s="84" t="n">
        <v>2</v>
      </c>
      <c r="J1248" s="80" t="n">
        <v>44798</v>
      </c>
    </row>
    <row r="1249" ht="15.6" customHeight="1" s="140">
      <c r="D1249" s="60" t="n">
        <v>1247</v>
      </c>
      <c r="E1249" s="84" t="n">
        <v>2322</v>
      </c>
      <c r="F1249" s="85" t="inlineStr">
        <is>
          <t>桃縣桃竹店</t>
        </is>
      </c>
      <c r="G1249" s="85" t="inlineStr">
        <is>
          <t>桃園市</t>
        </is>
      </c>
      <c r="H1249" s="85" t="inlineStr">
        <is>
          <t>蘆竹區</t>
        </is>
      </c>
      <c r="I1249" s="84" t="n">
        <v>2</v>
      </c>
      <c r="J1249" s="80" t="n">
        <v>44798</v>
      </c>
    </row>
    <row r="1250" ht="15.6" customHeight="1" s="140">
      <c r="D1250" s="60" t="n">
        <v>1248</v>
      </c>
      <c r="E1250" s="84" t="n">
        <v>3556</v>
      </c>
      <c r="F1250" s="85" t="inlineStr">
        <is>
          <t>桃縣蘆華店</t>
        </is>
      </c>
      <c r="G1250" s="85" t="inlineStr">
        <is>
          <t>桃園市</t>
        </is>
      </c>
      <c r="H1250" s="85" t="inlineStr">
        <is>
          <t>蘆竹區</t>
        </is>
      </c>
      <c r="I1250" s="84" t="n">
        <v>2</v>
      </c>
      <c r="J1250" s="80" t="n">
        <v>44798</v>
      </c>
    </row>
    <row r="1251" ht="15.6" customHeight="1" s="140">
      <c r="D1251" s="60" t="n">
        <v>1249</v>
      </c>
      <c r="E1251" s="84" t="n">
        <v>4389</v>
      </c>
      <c r="F1251" s="85" t="inlineStr">
        <is>
          <t>中壢高正店</t>
        </is>
      </c>
      <c r="G1251" s="85" t="inlineStr">
        <is>
          <t>桃園市</t>
        </is>
      </c>
      <c r="H1251" s="85" t="inlineStr">
        <is>
          <t>中壢區</t>
        </is>
      </c>
      <c r="I1251" s="84" t="n">
        <v>2</v>
      </c>
      <c r="J1251" s="80" t="n">
        <v>44798</v>
      </c>
    </row>
    <row r="1252" ht="15.6" customHeight="1" s="140">
      <c r="D1252" s="60" t="n">
        <v>1250</v>
      </c>
      <c r="E1252" s="84" t="n">
        <v>4430</v>
      </c>
      <c r="F1252" s="85" t="inlineStr">
        <is>
          <t>中壢元氣店</t>
        </is>
      </c>
      <c r="G1252" s="85" t="inlineStr">
        <is>
          <t>桃園市</t>
        </is>
      </c>
      <c r="H1252" s="85" t="inlineStr">
        <is>
          <t>中壢區</t>
        </is>
      </c>
      <c r="I1252" s="84" t="n">
        <v>2</v>
      </c>
      <c r="J1252" s="80" t="n">
        <v>44798</v>
      </c>
    </row>
    <row r="1253" ht="15.6" customHeight="1" s="140">
      <c r="D1253" s="60" t="n">
        <v>1251</v>
      </c>
      <c r="E1253" s="84" t="n">
        <v>2417</v>
      </c>
      <c r="F1253" s="85" t="inlineStr">
        <is>
          <t>嘉縣嘉路店</t>
        </is>
      </c>
      <c r="G1253" s="85" t="inlineStr">
        <is>
          <t>嘉義縣</t>
        </is>
      </c>
      <c r="H1253" s="85" t="inlineStr">
        <is>
          <t>番路鄉</t>
        </is>
      </c>
      <c r="I1253" s="84" t="n">
        <v>2</v>
      </c>
      <c r="J1253" s="80" t="n">
        <v>44798</v>
      </c>
    </row>
    <row r="1254" ht="15.6" customHeight="1" s="140">
      <c r="D1254" s="60" t="n">
        <v>1252</v>
      </c>
      <c r="E1254" s="84" t="n">
        <v>4394</v>
      </c>
      <c r="F1254" s="85" t="inlineStr">
        <is>
          <t>番路雲海店</t>
        </is>
      </c>
      <c r="G1254" s="85" t="inlineStr">
        <is>
          <t>嘉義縣</t>
        </is>
      </c>
      <c r="H1254" s="85" t="inlineStr">
        <is>
          <t>番路鄉</t>
        </is>
      </c>
      <c r="I1254" s="84" t="n">
        <v>2</v>
      </c>
      <c r="J1254" s="80" t="n">
        <v>44798</v>
      </c>
    </row>
    <row r="1255" ht="15.6" customHeight="1" s="140">
      <c r="D1255" s="60" t="n">
        <v>1253</v>
      </c>
      <c r="E1255" s="84" t="n">
        <v>3086</v>
      </c>
      <c r="F1255" s="85" t="inlineStr">
        <is>
          <t>嘉縣嘉月店</t>
        </is>
      </c>
      <c r="G1255" s="85" t="inlineStr">
        <is>
          <t>嘉義縣</t>
        </is>
      </c>
      <c r="H1255" s="85" t="inlineStr">
        <is>
          <t>新港鄉</t>
        </is>
      </c>
      <c r="I1255" s="84" t="n">
        <v>2</v>
      </c>
      <c r="J1255" s="80" t="n">
        <v>44798</v>
      </c>
    </row>
    <row r="1256" ht="15.6" customHeight="1" s="140">
      <c r="D1256" s="60" t="n">
        <v>1254</v>
      </c>
      <c r="E1256" s="84" t="n">
        <v>4694</v>
      </c>
      <c r="F1256" s="85" t="inlineStr">
        <is>
          <t>中壢慈惠店</t>
        </is>
      </c>
      <c r="G1256" s="85" t="inlineStr">
        <is>
          <t>桃園市</t>
        </is>
      </c>
      <c r="H1256" s="85" t="inlineStr">
        <is>
          <t>中壢區</t>
        </is>
      </c>
      <c r="I1256" s="84" t="n">
        <v>2</v>
      </c>
      <c r="J1256" s="80" t="n">
        <v>44799</v>
      </c>
    </row>
    <row r="1257" ht="15.6" customHeight="1" s="140">
      <c r="D1257" s="60" t="n">
        <v>1255</v>
      </c>
      <c r="E1257" s="84" t="inlineStr">
        <is>
          <t>F169</t>
        </is>
      </c>
      <c r="F1257" s="85" t="inlineStr">
        <is>
          <t>中壢永興店</t>
        </is>
      </c>
      <c r="G1257" s="85" t="inlineStr">
        <is>
          <t>桃園市</t>
        </is>
      </c>
      <c r="H1257" s="85" t="inlineStr">
        <is>
          <t>中壢區</t>
        </is>
      </c>
      <c r="I1257" s="84" t="n">
        <v>2</v>
      </c>
      <c r="J1257" s="80" t="n">
        <v>44799</v>
      </c>
    </row>
    <row r="1258" ht="15.6" customHeight="1" s="140">
      <c r="D1258" s="60" t="n">
        <v>1256</v>
      </c>
      <c r="E1258" s="84" t="n">
        <v>4339</v>
      </c>
      <c r="F1258" s="85" t="inlineStr">
        <is>
          <t>水上萬能店</t>
        </is>
      </c>
      <c r="G1258" s="85" t="inlineStr">
        <is>
          <t>嘉義縣</t>
        </is>
      </c>
      <c r="H1258" s="85" t="inlineStr">
        <is>
          <t>水上鄉</t>
        </is>
      </c>
      <c r="I1258" s="84" t="n">
        <v>3</v>
      </c>
      <c r="J1258" s="80" t="n">
        <v>44799</v>
      </c>
    </row>
    <row r="1259" ht="15.6" customHeight="1" s="140">
      <c r="D1259" s="60" t="n">
        <v>1257</v>
      </c>
      <c r="E1259" s="84" t="n">
        <v>4401</v>
      </c>
      <c r="F1259" s="85" t="inlineStr">
        <is>
          <t>水上志航店</t>
        </is>
      </c>
      <c r="G1259" s="85" t="inlineStr">
        <is>
          <t>嘉義縣</t>
        </is>
      </c>
      <c r="H1259" s="85" t="inlineStr">
        <is>
          <t>水上鄉</t>
        </is>
      </c>
      <c r="I1259" s="84" t="n">
        <v>2</v>
      </c>
      <c r="J1259" s="80" t="n">
        <v>44799</v>
      </c>
    </row>
    <row r="1260" ht="15.6" customHeight="1" s="140">
      <c r="D1260" s="60" t="n">
        <v>1258</v>
      </c>
      <c r="E1260" s="84" t="inlineStr">
        <is>
          <t>F355</t>
        </is>
      </c>
      <c r="F1260" s="85" t="inlineStr">
        <is>
          <t>桃縣民生店</t>
        </is>
      </c>
      <c r="G1260" s="85" t="inlineStr">
        <is>
          <t>桃園市</t>
        </is>
      </c>
      <c r="H1260" s="85" t="inlineStr">
        <is>
          <t>大園區</t>
        </is>
      </c>
      <c r="I1260" s="84" t="n">
        <v>2</v>
      </c>
      <c r="J1260" s="80" t="n">
        <v>44802</v>
      </c>
    </row>
    <row r="1261" ht="15.6" customHeight="1" s="140">
      <c r="D1261" s="60" t="n">
        <v>1259</v>
      </c>
      <c r="E1261" s="84" t="n">
        <v>4407</v>
      </c>
      <c r="F1261" s="85" t="inlineStr">
        <is>
          <t>大園大盛店</t>
        </is>
      </c>
      <c r="G1261" s="85" t="inlineStr">
        <is>
          <t>桃園市</t>
        </is>
      </c>
      <c r="H1261" s="85" t="inlineStr">
        <is>
          <t>大園區</t>
        </is>
      </c>
      <c r="I1261" s="84" t="n">
        <v>2</v>
      </c>
      <c r="J1261" s="80" t="n">
        <v>44802</v>
      </c>
    </row>
    <row r="1262" ht="15.6" customHeight="1" s="140">
      <c r="D1262" s="60" t="n">
        <v>1260</v>
      </c>
      <c r="E1262" s="84" t="n">
        <v>2606</v>
      </c>
      <c r="F1262" s="85" t="inlineStr">
        <is>
          <t>桃縣桃海店</t>
        </is>
      </c>
      <c r="G1262" s="85" t="inlineStr">
        <is>
          <t>桃園市</t>
        </is>
      </c>
      <c r="H1262" s="85" t="inlineStr">
        <is>
          <t>大園區</t>
        </is>
      </c>
      <c r="I1262" s="84" t="n">
        <v>2</v>
      </c>
      <c r="J1262" s="80" t="n">
        <v>44802</v>
      </c>
    </row>
    <row r="1263" ht="15.6" customHeight="1" s="140">
      <c r="D1263" s="60" t="n">
        <v>1261</v>
      </c>
      <c r="E1263" s="84" t="n">
        <v>2283</v>
      </c>
      <c r="F1263" s="85" t="inlineStr">
        <is>
          <t>桃縣桃心店</t>
        </is>
      </c>
      <c r="G1263" s="85" t="inlineStr">
        <is>
          <t>桃園市</t>
        </is>
      </c>
      <c r="H1263" s="85" t="inlineStr">
        <is>
          <t>大園區</t>
        </is>
      </c>
      <c r="I1263" s="84" t="n">
        <v>2</v>
      </c>
      <c r="J1263" s="80" t="n">
        <v>44802</v>
      </c>
    </row>
    <row r="1264" ht="15.6" customHeight="1" s="140">
      <c r="D1264" s="60" t="n">
        <v>1262</v>
      </c>
      <c r="E1264" s="84" t="n">
        <v>2348</v>
      </c>
      <c r="F1264" s="85" t="inlineStr">
        <is>
          <t>中壢桃威店</t>
        </is>
      </c>
      <c r="G1264" s="85" t="inlineStr">
        <is>
          <t>桃園市</t>
        </is>
      </c>
      <c r="H1264" s="85" t="inlineStr">
        <is>
          <t>中壢區</t>
        </is>
      </c>
      <c r="I1264" s="84" t="n">
        <v>2</v>
      </c>
      <c r="J1264" s="80" t="n">
        <v>44802</v>
      </c>
    </row>
    <row r="1265" ht="15.6" customHeight="1" s="140">
      <c r="D1265" s="60" t="n">
        <v>1263</v>
      </c>
      <c r="E1265" s="84" t="n">
        <v>3156</v>
      </c>
      <c r="F1265" s="85" t="inlineStr">
        <is>
          <t>中壢壢民店</t>
        </is>
      </c>
      <c r="G1265" s="85" t="inlineStr">
        <is>
          <t>桃園市</t>
        </is>
      </c>
      <c r="H1265" s="85" t="inlineStr">
        <is>
          <t>中壢區</t>
        </is>
      </c>
      <c r="I1265" s="84" t="n">
        <v>2</v>
      </c>
      <c r="J1265" s="80" t="n">
        <v>44802</v>
      </c>
    </row>
    <row r="1266" ht="15.6" customHeight="1" s="140">
      <c r="D1266" s="60" t="n">
        <v>1264</v>
      </c>
      <c r="E1266" s="84" t="n">
        <v>4832</v>
      </c>
      <c r="F1266" s="85" t="inlineStr">
        <is>
          <t>枋山海景店</t>
        </is>
      </c>
      <c r="G1266" s="85" t="inlineStr">
        <is>
          <t>屏東縣</t>
        </is>
      </c>
      <c r="H1266" s="85" t="inlineStr">
        <is>
          <t>枋山鄉</t>
        </is>
      </c>
      <c r="I1266" s="84" t="n">
        <v>2</v>
      </c>
      <c r="J1266" s="80" t="n">
        <v>44802</v>
      </c>
    </row>
    <row r="1267" ht="15.6" customHeight="1" s="140">
      <c r="D1267" s="60" t="n">
        <v>1265</v>
      </c>
      <c r="E1267" s="84" t="n">
        <v>4948</v>
      </c>
      <c r="F1267" s="85" t="inlineStr">
        <is>
          <t>枋寮新開店</t>
        </is>
      </c>
      <c r="G1267" s="85" t="inlineStr">
        <is>
          <t>屏東縣</t>
        </is>
      </c>
      <c r="H1267" s="85" t="inlineStr">
        <is>
          <t>枋寮鄉</t>
        </is>
      </c>
      <c r="I1267" s="84" t="n">
        <v>2</v>
      </c>
      <c r="J1267" s="80" t="n">
        <v>44802</v>
      </c>
    </row>
    <row r="1268" ht="15.6" customHeight="1" s="140">
      <c r="D1268" s="60" t="n">
        <v>1266</v>
      </c>
      <c r="E1268" s="84" t="n">
        <v>4765</v>
      </c>
      <c r="F1268" s="85" t="inlineStr">
        <is>
          <t>大園中正東店</t>
        </is>
      </c>
      <c r="G1268" s="85" t="inlineStr">
        <is>
          <t>桃園市</t>
        </is>
      </c>
      <c r="H1268" s="85" t="inlineStr">
        <is>
          <t>大園區</t>
        </is>
      </c>
      <c r="I1268" s="84" t="n">
        <v>2</v>
      </c>
      <c r="J1268" s="80" t="n">
        <v>44803</v>
      </c>
    </row>
    <row r="1269" ht="15.6" customHeight="1" s="140">
      <c r="D1269" s="60" t="n">
        <v>1267</v>
      </c>
      <c r="E1269" s="84" t="n">
        <v>2517</v>
      </c>
      <c r="F1269" s="85" t="inlineStr">
        <is>
          <t>桃縣桃邦店</t>
        </is>
      </c>
      <c r="G1269" s="85" t="inlineStr">
        <is>
          <t>桃園市</t>
        </is>
      </c>
      <c r="H1269" s="85" t="inlineStr">
        <is>
          <t>大園區</t>
        </is>
      </c>
      <c r="I1269" s="84" t="n">
        <v>2</v>
      </c>
      <c r="J1269" s="80" t="n">
        <v>44803</v>
      </c>
    </row>
    <row r="1270" ht="15.6" customHeight="1" s="140">
      <c r="D1270" s="60" t="n">
        <v>1268</v>
      </c>
      <c r="E1270" s="84" t="n">
        <v>4651</v>
      </c>
      <c r="F1270" s="85" t="inlineStr">
        <is>
          <t>大園羽田店</t>
        </is>
      </c>
      <c r="G1270" s="85" t="inlineStr">
        <is>
          <t>桃園市</t>
        </is>
      </c>
      <c r="H1270" s="85" t="inlineStr">
        <is>
          <t>大園區</t>
        </is>
      </c>
      <c r="I1270" s="84" t="n">
        <v>2</v>
      </c>
      <c r="J1270" s="80" t="n">
        <v>44803</v>
      </c>
    </row>
    <row r="1271" ht="15.6" customHeight="1" s="140">
      <c r="D1271" s="60" t="n">
        <v>1269</v>
      </c>
      <c r="E1271" s="84" t="n">
        <v>4346</v>
      </c>
      <c r="F1271" s="85" t="inlineStr">
        <is>
          <t>大園五青店</t>
        </is>
      </c>
      <c r="G1271" s="85" t="inlineStr">
        <is>
          <t>桃園市</t>
        </is>
      </c>
      <c r="H1271" s="85" t="inlineStr">
        <is>
          <t>大園區</t>
        </is>
      </c>
      <c r="I1271" s="84" t="n">
        <v>2</v>
      </c>
      <c r="J1271" s="80" t="n">
        <v>44803</v>
      </c>
    </row>
    <row r="1272" ht="15.6" customHeight="1" s="140">
      <c r="D1272" s="60" t="n">
        <v>1270</v>
      </c>
      <c r="E1272" s="84" t="n">
        <v>4797</v>
      </c>
      <c r="F1272" s="85" t="inlineStr">
        <is>
          <t>中壢米干店</t>
        </is>
      </c>
      <c r="G1272" s="85" t="inlineStr">
        <is>
          <t>桃園市</t>
        </is>
      </c>
      <c r="H1272" s="85" t="inlineStr">
        <is>
          <t>中壢區</t>
        </is>
      </c>
      <c r="I1272" s="84" t="n">
        <v>2</v>
      </c>
      <c r="J1272" s="80" t="n">
        <v>44803</v>
      </c>
    </row>
    <row r="1273" ht="15.6" customHeight="1" s="140">
      <c r="D1273" s="60" t="n">
        <v>1271</v>
      </c>
      <c r="E1273" s="84" t="n">
        <v>2355</v>
      </c>
      <c r="F1273" s="85" t="inlineStr">
        <is>
          <t>中壢桃江店</t>
        </is>
      </c>
      <c r="G1273" s="85" t="inlineStr">
        <is>
          <t>桃園市</t>
        </is>
      </c>
      <c r="H1273" s="85" t="inlineStr">
        <is>
          <t>中壢區</t>
        </is>
      </c>
      <c r="I1273" s="84" t="n">
        <v>2</v>
      </c>
      <c r="J1273" s="80" t="n">
        <v>44803</v>
      </c>
    </row>
    <row r="1274" ht="15.6" customHeight="1" s="140">
      <c r="D1274" s="60" t="n">
        <v>1272</v>
      </c>
      <c r="E1274" s="84" t="n">
        <v>4156</v>
      </c>
      <c r="F1274" s="85" t="inlineStr">
        <is>
          <t>萬巒萬金店</t>
        </is>
      </c>
      <c r="G1274" s="85" t="inlineStr">
        <is>
          <t>屏東縣</t>
        </is>
      </c>
      <c r="H1274" s="85" t="inlineStr">
        <is>
          <t>萬巒鄉</t>
        </is>
      </c>
      <c r="I1274" s="84" t="n">
        <v>2</v>
      </c>
      <c r="J1274" s="80" t="n">
        <v>44803</v>
      </c>
    </row>
    <row r="1275" ht="15.6" customHeight="1" s="140">
      <c r="D1275" s="60" t="n">
        <v>1273</v>
      </c>
      <c r="E1275" s="84" t="n">
        <v>4489</v>
      </c>
      <c r="F1275" s="85" t="inlineStr">
        <is>
          <t>潮州驛站店</t>
        </is>
      </c>
      <c r="G1275" s="85" t="inlineStr">
        <is>
          <t>屏東縣</t>
        </is>
      </c>
      <c r="H1275" s="85" t="inlineStr">
        <is>
          <t>潮州鎮</t>
        </is>
      </c>
      <c r="I1275" s="84" t="n">
        <v>2</v>
      </c>
      <c r="J1275" s="80" t="n">
        <v>44803</v>
      </c>
    </row>
    <row r="1276" ht="15.6" customHeight="1" s="140">
      <c r="D1276" s="60" t="n">
        <v>1274</v>
      </c>
      <c r="E1276" s="84" t="n">
        <v>4456</v>
      </c>
      <c r="F1276" s="85" t="inlineStr">
        <is>
          <t>蘆竹華麗店</t>
        </is>
      </c>
      <c r="G1276" s="85" t="inlineStr">
        <is>
          <t>桃園市</t>
        </is>
      </c>
      <c r="H1276" s="85" t="inlineStr">
        <is>
          <t>蘆竹區</t>
        </is>
      </c>
      <c r="I1276" s="84" t="n">
        <v>2</v>
      </c>
      <c r="J1276" s="80" t="n">
        <v>44804</v>
      </c>
    </row>
    <row r="1277" ht="15.6" customHeight="1" s="140">
      <c r="D1277" s="60" t="n">
        <v>1275</v>
      </c>
      <c r="E1277" s="61" t="n">
        <v>2147</v>
      </c>
      <c r="F1277" s="62" t="inlineStr">
        <is>
          <t>桃縣海口店</t>
        </is>
      </c>
      <c r="G1277" s="62" t="inlineStr">
        <is>
          <t>桃園市</t>
        </is>
      </c>
      <c r="H1277" s="62" t="inlineStr">
        <is>
          <t>大園區</t>
        </is>
      </c>
      <c r="I1277" s="61" t="n">
        <v>2</v>
      </c>
      <c r="J1277" s="90" t="n">
        <v>44804</v>
      </c>
    </row>
    <row r="1278" ht="15.6" customHeight="1" s="140">
      <c r="D1278" s="60" t="n">
        <v>1276</v>
      </c>
      <c r="E1278" s="61" t="n">
        <v>3016</v>
      </c>
      <c r="F1278" s="62" t="inlineStr">
        <is>
          <t>桃縣桃品店</t>
        </is>
      </c>
      <c r="G1278" s="62" t="inlineStr">
        <is>
          <t>桃園市</t>
        </is>
      </c>
      <c r="H1278" s="62" t="inlineStr">
        <is>
          <t>大園區</t>
        </is>
      </c>
      <c r="I1278" s="61" t="n">
        <v>2</v>
      </c>
      <c r="J1278" s="90" t="n">
        <v>44804</v>
      </c>
    </row>
    <row r="1279" ht="15.6" customHeight="1" s="140">
      <c r="D1279" s="60" t="n">
        <v>1277</v>
      </c>
      <c r="E1279" s="61" t="inlineStr">
        <is>
          <t>F624</t>
        </is>
      </c>
      <c r="F1279" s="62" t="inlineStr">
        <is>
          <t>桃縣竹圍店</t>
        </is>
      </c>
      <c r="G1279" s="62" t="inlineStr">
        <is>
          <t>桃園市</t>
        </is>
      </c>
      <c r="H1279" s="62" t="inlineStr">
        <is>
          <t>大園區</t>
        </is>
      </c>
      <c r="I1279" s="61" t="n">
        <v>2</v>
      </c>
      <c r="J1279" s="90" t="n">
        <v>44804</v>
      </c>
    </row>
    <row r="1280" ht="15.6" customHeight="1" s="140">
      <c r="D1280" s="60" t="n">
        <v>1278</v>
      </c>
      <c r="E1280" s="61" t="n">
        <v>3042</v>
      </c>
      <c r="F1280" s="62" t="inlineStr">
        <is>
          <t>中壢桃通店</t>
        </is>
      </c>
      <c r="G1280" s="62" t="inlineStr">
        <is>
          <t>桃園市</t>
        </is>
      </c>
      <c r="H1280" s="62" t="inlineStr">
        <is>
          <t>中壢區</t>
        </is>
      </c>
      <c r="I1280" s="61" t="n">
        <v>2</v>
      </c>
      <c r="J1280" s="90" t="n">
        <v>44804</v>
      </c>
    </row>
    <row r="1281" ht="15.6" customHeight="1" s="140">
      <c r="D1281" s="60" t="n">
        <v>1279</v>
      </c>
      <c r="E1281" s="61" t="n">
        <v>4480</v>
      </c>
      <c r="F1281" s="62" t="inlineStr">
        <is>
          <t>中壢星辰店</t>
        </is>
      </c>
      <c r="G1281" s="62" t="inlineStr">
        <is>
          <t>桃園市</t>
        </is>
      </c>
      <c r="H1281" s="62" t="inlineStr">
        <is>
          <t>中壢區</t>
        </is>
      </c>
      <c r="I1281" s="61" t="n">
        <v>2</v>
      </c>
      <c r="J1281" s="90" t="n">
        <v>44804</v>
      </c>
    </row>
    <row r="1282" ht="15.6" customHeight="1" s="140">
      <c r="D1282" s="60" t="n">
        <v>1280</v>
      </c>
      <c r="E1282" s="61" t="n">
        <v>3594</v>
      </c>
      <c r="F1282" s="62" t="inlineStr">
        <is>
          <t>嘉縣中坑二店</t>
        </is>
      </c>
      <c r="G1282" s="62" t="inlineStr">
        <is>
          <t>嘉義縣</t>
        </is>
      </c>
      <c r="H1282" s="62" t="inlineStr">
        <is>
          <t>大林鎮</t>
        </is>
      </c>
      <c r="I1282" s="61" t="n">
        <v>2</v>
      </c>
      <c r="J1282" s="90" t="n">
        <v>44804</v>
      </c>
    </row>
    <row r="1283" ht="15.6" customHeight="1" s="140">
      <c r="D1283" s="60" t="n">
        <v>1281</v>
      </c>
      <c r="E1283" s="61" t="n">
        <v>3852</v>
      </c>
      <c r="F1283" s="62" t="inlineStr">
        <is>
          <t>嘉義國運店</t>
        </is>
      </c>
      <c r="G1283" s="62" t="inlineStr">
        <is>
          <t>嘉義市</t>
        </is>
      </c>
      <c r="H1283" s="62" t="inlineStr">
        <is>
          <t>西區</t>
        </is>
      </c>
      <c r="I1283" s="61" t="n">
        <v>2</v>
      </c>
      <c r="J1283" s="90" t="n">
        <v>44804</v>
      </c>
    </row>
    <row r="1284" ht="15.6" customHeight="1" s="140">
      <c r="D1284" s="60" t="n">
        <v>1282</v>
      </c>
      <c r="E1284" s="61" t="n">
        <v>3590</v>
      </c>
      <c r="F1284" s="62" t="inlineStr">
        <is>
          <t>嘉縣中坑店</t>
        </is>
      </c>
      <c r="G1284" s="62" t="inlineStr">
        <is>
          <t>嘉義縣</t>
        </is>
      </c>
      <c r="H1284" s="62" t="inlineStr">
        <is>
          <t>大林鎮</t>
        </is>
      </c>
      <c r="I1284" s="61" t="n">
        <v>3</v>
      </c>
      <c r="J1284" s="90" t="n">
        <v>44804</v>
      </c>
    </row>
    <row r="1285" ht="15.6" customHeight="1" s="140">
      <c r="D1285" s="60" t="n">
        <v>1283</v>
      </c>
      <c r="E1285" s="61" t="inlineStr">
        <is>
          <t>F954</t>
        </is>
      </c>
      <c r="F1285" s="62" t="inlineStr">
        <is>
          <t>桃縣大園二店</t>
        </is>
      </c>
      <c r="G1285" s="62" t="inlineStr">
        <is>
          <t>桃園市</t>
        </is>
      </c>
      <c r="H1285" s="62" t="inlineStr">
        <is>
          <t>大園區</t>
        </is>
      </c>
      <c r="I1285" s="61" t="n">
        <v>2</v>
      </c>
      <c r="J1285" s="90" t="n">
        <v>44805</v>
      </c>
    </row>
    <row r="1286" ht="15.6" customHeight="1" s="140">
      <c r="D1286" s="60" t="n">
        <v>1284</v>
      </c>
      <c r="E1286" s="61" t="n">
        <v>4910</v>
      </c>
      <c r="F1286" s="62" t="inlineStr">
        <is>
          <t>大園飛翔店</t>
        </is>
      </c>
      <c r="G1286" s="62" t="inlineStr">
        <is>
          <t>桃園市</t>
        </is>
      </c>
      <c r="H1286" s="62" t="inlineStr">
        <is>
          <t>大園區</t>
        </is>
      </c>
      <c r="I1286" s="61" t="n">
        <v>2</v>
      </c>
      <c r="J1286" s="90" t="n">
        <v>44805</v>
      </c>
    </row>
    <row r="1287" ht="15.6" customHeight="1" s="140">
      <c r="D1287" s="60" t="n">
        <v>1285</v>
      </c>
      <c r="E1287" s="61" t="n">
        <v>3997</v>
      </c>
      <c r="F1287" s="62" t="inlineStr">
        <is>
          <t>大園航運店</t>
        </is>
      </c>
      <c r="G1287" s="62" t="inlineStr">
        <is>
          <t>桃園市</t>
        </is>
      </c>
      <c r="H1287" s="62" t="inlineStr">
        <is>
          <t>大園區</t>
        </is>
      </c>
      <c r="I1287" s="61" t="n">
        <v>2</v>
      </c>
      <c r="J1287" s="90" t="n">
        <v>44805</v>
      </c>
    </row>
    <row r="1288" ht="15.6" customHeight="1" s="140">
      <c r="D1288" s="60" t="n">
        <v>1286</v>
      </c>
      <c r="E1288" s="61" t="inlineStr">
        <is>
          <t>F959</t>
        </is>
      </c>
      <c r="F1288" s="62" t="inlineStr">
        <is>
          <t>桃縣大園三店</t>
        </is>
      </c>
      <c r="G1288" s="62" t="inlineStr">
        <is>
          <t>桃園市</t>
        </is>
      </c>
      <c r="H1288" s="62" t="inlineStr">
        <is>
          <t>大園區</t>
        </is>
      </c>
      <c r="I1288" s="61" t="n">
        <v>2</v>
      </c>
      <c r="J1288" s="90" t="n">
        <v>44805</v>
      </c>
    </row>
    <row r="1289" ht="15.6" customHeight="1" s="140">
      <c r="D1289" s="60" t="n">
        <v>1287</v>
      </c>
      <c r="E1289" s="61" t="n">
        <v>3802</v>
      </c>
      <c r="F1289" s="62" t="inlineStr">
        <is>
          <t>苗縣君中店</t>
        </is>
      </c>
      <c r="G1289" s="62" t="inlineStr">
        <is>
          <t>苗栗縣</t>
        </is>
      </c>
      <c r="H1289" s="62" t="inlineStr">
        <is>
          <t>竹南鎮</t>
        </is>
      </c>
      <c r="I1289" s="61" t="n">
        <v>3</v>
      </c>
      <c r="J1289" s="90" t="n">
        <v>44805</v>
      </c>
    </row>
    <row r="1290" ht="15.6" customHeight="1" s="140">
      <c r="D1290" s="60" t="n">
        <v>1288</v>
      </c>
      <c r="E1290" s="61" t="n">
        <v>4069</v>
      </c>
      <c r="F1290" s="62" t="inlineStr">
        <is>
          <t>後龍德醫店</t>
        </is>
      </c>
      <c r="G1290" s="62" t="inlineStr">
        <is>
          <t>苗栗縣</t>
        </is>
      </c>
      <c r="H1290" s="62" t="inlineStr">
        <is>
          <t>後龍鎮</t>
        </is>
      </c>
      <c r="I1290" s="61" t="n">
        <v>3</v>
      </c>
      <c r="J1290" s="90" t="n">
        <v>44805</v>
      </c>
    </row>
    <row r="1291" ht="15.6" customHeight="1" s="140">
      <c r="D1291" s="60" t="n">
        <v>1289</v>
      </c>
      <c r="E1291" s="61" t="n">
        <v>3328</v>
      </c>
      <c r="F1291" s="62" t="inlineStr">
        <is>
          <t>新營南光店</t>
        </is>
      </c>
      <c r="G1291" s="62" t="inlineStr">
        <is>
          <t>台南市</t>
        </is>
      </c>
      <c r="H1291" s="62" t="inlineStr">
        <is>
          <t>新營區</t>
        </is>
      </c>
      <c r="I1291" s="61" t="n">
        <v>3</v>
      </c>
      <c r="J1291" s="90" t="n">
        <v>44805</v>
      </c>
    </row>
    <row r="1292" ht="15.6" customHeight="1" s="140">
      <c r="D1292" s="60" t="n">
        <v>1290</v>
      </c>
      <c r="E1292" s="61" t="n">
        <v>4290</v>
      </c>
      <c r="F1292" s="62" t="inlineStr">
        <is>
          <t>新化知義店</t>
        </is>
      </c>
      <c r="G1292" s="62" t="inlineStr">
        <is>
          <t>台南市</t>
        </is>
      </c>
      <c r="H1292" s="62" t="inlineStr">
        <is>
          <t>新化區</t>
        </is>
      </c>
      <c r="I1292" s="61" t="n">
        <v>2</v>
      </c>
      <c r="J1292" s="90" t="n">
        <v>44805</v>
      </c>
    </row>
    <row r="1293" ht="15.6" customHeight="1" s="140">
      <c r="D1293" s="60" t="n">
        <v>1291</v>
      </c>
      <c r="E1293" s="61" t="n">
        <v>3056</v>
      </c>
      <c r="F1293" s="62" t="inlineStr">
        <is>
          <t>八德桃定店</t>
        </is>
      </c>
      <c r="G1293" s="62" t="inlineStr">
        <is>
          <t>桃園市</t>
        </is>
      </c>
      <c r="H1293" s="62" t="inlineStr">
        <is>
          <t>八德區</t>
        </is>
      </c>
      <c r="I1293" s="61" t="n">
        <v>2</v>
      </c>
      <c r="J1293" s="90" t="n">
        <v>44806</v>
      </c>
    </row>
    <row r="1294" ht="15.6" customHeight="1" s="140">
      <c r="D1294" s="60" t="n">
        <v>1292</v>
      </c>
      <c r="E1294" s="61" t="n">
        <v>2573</v>
      </c>
      <c r="F1294" s="62" t="inlineStr">
        <is>
          <t>桃縣桃正店</t>
        </is>
      </c>
      <c r="G1294" s="62" t="inlineStr">
        <is>
          <t>桃園市</t>
        </is>
      </c>
      <c r="H1294" s="62" t="inlineStr">
        <is>
          <t>大園區</t>
        </is>
      </c>
      <c r="I1294" s="61" t="n">
        <v>2</v>
      </c>
      <c r="J1294" s="90" t="n">
        <v>44806</v>
      </c>
    </row>
    <row r="1295" ht="15.6" customHeight="1" s="140">
      <c r="D1295" s="60" t="n">
        <v>1293</v>
      </c>
      <c r="E1295" s="61" t="n">
        <v>4429</v>
      </c>
      <c r="F1295" s="62" t="inlineStr">
        <is>
          <t>大園湖畔店</t>
        </is>
      </c>
      <c r="G1295" s="62" t="inlineStr">
        <is>
          <t>桃園市</t>
        </is>
      </c>
      <c r="H1295" s="62" t="inlineStr">
        <is>
          <t>大園區</t>
        </is>
      </c>
      <c r="I1295" s="61" t="n">
        <v>2</v>
      </c>
      <c r="J1295" s="90" t="n">
        <v>44806</v>
      </c>
    </row>
    <row r="1296" ht="15.6" customHeight="1" s="140">
      <c r="D1296" s="60" t="n">
        <v>1294</v>
      </c>
      <c r="E1296" s="61" t="n">
        <v>4966</v>
      </c>
      <c r="F1296" s="62" t="inlineStr">
        <is>
          <t>大園航道店</t>
        </is>
      </c>
      <c r="G1296" s="62" t="inlineStr">
        <is>
          <t>桃園市</t>
        </is>
      </c>
      <c r="H1296" s="62" t="inlineStr">
        <is>
          <t>大園區</t>
        </is>
      </c>
      <c r="I1296" s="61" t="n">
        <v>2</v>
      </c>
      <c r="J1296" s="90" t="n">
        <v>44806</v>
      </c>
    </row>
    <row r="1297" ht="15.6" customHeight="1" s="140">
      <c r="D1297" s="60" t="n">
        <v>1295</v>
      </c>
      <c r="E1297" s="61" t="n">
        <v>4988</v>
      </c>
      <c r="F1297" s="62" t="inlineStr">
        <is>
          <t>尖石薰衣草</t>
        </is>
      </c>
      <c r="G1297" s="62" t="inlineStr">
        <is>
          <t>新竹縣</t>
        </is>
      </c>
      <c r="H1297" s="62" t="inlineStr">
        <is>
          <t>尖石鄉</t>
        </is>
      </c>
      <c r="I1297" s="61" t="n">
        <v>2</v>
      </c>
      <c r="J1297" s="90" t="n">
        <v>44806</v>
      </c>
    </row>
    <row r="1298" ht="15.6" customHeight="1" s="140">
      <c r="D1298" s="60" t="n">
        <v>1296</v>
      </c>
      <c r="E1298" s="61" t="n">
        <v>4358</v>
      </c>
      <c r="F1298" s="62" t="inlineStr">
        <is>
          <t>尖石會來店</t>
        </is>
      </c>
      <c r="G1298" s="62" t="inlineStr">
        <is>
          <t>新竹縣</t>
        </is>
      </c>
      <c r="H1298" s="62" t="inlineStr">
        <is>
          <t>尖石鄉</t>
        </is>
      </c>
      <c r="I1298" s="61" t="n">
        <v>2</v>
      </c>
      <c r="J1298" s="90" t="n">
        <v>44806</v>
      </c>
    </row>
    <row r="1299" ht="15.6" customHeight="1" s="140">
      <c r="D1299" s="60" t="n">
        <v>1297</v>
      </c>
      <c r="E1299" s="61" t="n">
        <v>4699</v>
      </c>
      <c r="F1299" s="62" t="inlineStr">
        <is>
          <t>台中興大店</t>
        </is>
      </c>
      <c r="G1299" s="62" t="inlineStr">
        <is>
          <t>台中市</t>
        </is>
      </c>
      <c r="H1299" s="62" t="inlineStr">
        <is>
          <t>南區</t>
        </is>
      </c>
      <c r="I1299" s="61" t="n">
        <v>3</v>
      </c>
      <c r="J1299" s="90" t="n">
        <v>44806</v>
      </c>
    </row>
    <row r="1300" ht="15.6" customHeight="1" s="140">
      <c r="D1300" s="60" t="n">
        <v>1298</v>
      </c>
      <c r="E1300" s="61" t="n">
        <v>3952</v>
      </c>
      <c r="F1300" s="62" t="inlineStr">
        <is>
          <t>高市高工店</t>
        </is>
      </c>
      <c r="G1300" s="62" t="inlineStr">
        <is>
          <t>高雄市</t>
        </is>
      </c>
      <c r="H1300" s="62" t="inlineStr">
        <is>
          <t>前鎮區</t>
        </is>
      </c>
      <c r="I1300" s="61" t="n">
        <v>3</v>
      </c>
      <c r="J1300" s="90" t="n">
        <v>44806</v>
      </c>
    </row>
    <row r="1301" ht="15.6" customHeight="1" s="140">
      <c r="D1301" s="60" t="n">
        <v>1299</v>
      </c>
      <c r="E1301" s="61" t="n">
        <v>4639</v>
      </c>
      <c r="F1301" s="62" t="inlineStr">
        <is>
          <t>鼓山明誠店</t>
        </is>
      </c>
      <c r="G1301" s="62" t="inlineStr">
        <is>
          <t>高雄市</t>
        </is>
      </c>
      <c r="H1301" s="62" t="inlineStr">
        <is>
          <t>鼓山區</t>
        </is>
      </c>
      <c r="I1301" s="61" t="n">
        <v>3</v>
      </c>
      <c r="J1301" s="90" t="n">
        <v>44806</v>
      </c>
    </row>
    <row r="1302" ht="15.6" customHeight="1" s="140">
      <c r="D1302" s="60" t="n">
        <v>1300</v>
      </c>
      <c r="E1302" s="61" t="n">
        <v>4726</v>
      </c>
      <c r="F1302" s="62" t="inlineStr">
        <is>
          <t>大安新台大店</t>
        </is>
      </c>
      <c r="G1302" s="62" t="inlineStr">
        <is>
          <t>台北市</t>
        </is>
      </c>
      <c r="H1302" s="62" t="inlineStr">
        <is>
          <t>大安區</t>
        </is>
      </c>
      <c r="I1302" s="61" t="n">
        <v>3</v>
      </c>
      <c r="J1302" s="90" t="n">
        <v>44809</v>
      </c>
    </row>
    <row r="1303" ht="15.6" customHeight="1" s="140">
      <c r="D1303" s="60" t="n">
        <v>1301</v>
      </c>
      <c r="E1303" s="61" t="n">
        <v>4473</v>
      </c>
      <c r="F1303" s="62" t="inlineStr">
        <is>
          <t>大安學霸店</t>
        </is>
      </c>
      <c r="G1303" s="62" t="inlineStr">
        <is>
          <t>台北市</t>
        </is>
      </c>
      <c r="H1303" s="62" t="inlineStr">
        <is>
          <t>大安區</t>
        </is>
      </c>
      <c r="I1303" s="61" t="n">
        <v>2</v>
      </c>
      <c r="J1303" s="90" t="n">
        <v>44809</v>
      </c>
    </row>
    <row r="1304" ht="15.6" customHeight="1" s="140">
      <c r="D1304" s="60" t="n">
        <v>1302</v>
      </c>
      <c r="E1304" s="61" t="n">
        <v>3359</v>
      </c>
      <c r="F1304" s="62" t="inlineStr">
        <is>
          <t>北縣金陵店</t>
        </is>
      </c>
      <c r="G1304" s="62" t="inlineStr">
        <is>
          <t>新北市</t>
        </is>
      </c>
      <c r="H1304" s="62" t="inlineStr">
        <is>
          <t>三重區</t>
        </is>
      </c>
      <c r="I1304" s="61" t="n">
        <v>3</v>
      </c>
      <c r="J1304" s="90" t="n">
        <v>44809</v>
      </c>
    </row>
    <row r="1305" ht="15.6" customHeight="1" s="140">
      <c r="D1305" s="60" t="n">
        <v>1303</v>
      </c>
      <c r="E1305" s="61" t="n">
        <v>3642</v>
      </c>
      <c r="F1305" s="62" t="inlineStr">
        <is>
          <t>桃縣大介店</t>
        </is>
      </c>
      <c r="G1305" s="62" t="inlineStr">
        <is>
          <t>桃園市</t>
        </is>
      </c>
      <c r="H1305" s="62" t="inlineStr">
        <is>
          <t>大溪區</t>
        </is>
      </c>
      <c r="I1305" s="61" t="n">
        <v>2</v>
      </c>
      <c r="J1305" s="90" t="n">
        <v>44809</v>
      </c>
    </row>
    <row r="1306" ht="15.6" customHeight="1" s="140">
      <c r="D1306" s="60" t="n">
        <v>1304</v>
      </c>
      <c r="E1306" s="61" t="n">
        <v>4925</v>
      </c>
      <c r="F1306" s="62" t="inlineStr">
        <is>
          <t>大溪豆干店</t>
        </is>
      </c>
      <c r="G1306" s="62" t="inlineStr">
        <is>
          <t>桃園市</t>
        </is>
      </c>
      <c r="H1306" s="62" t="inlineStr">
        <is>
          <t>大溪區</t>
        </is>
      </c>
      <c r="I1306" s="61" t="n">
        <v>2</v>
      </c>
      <c r="J1306" s="90" t="n">
        <v>44809</v>
      </c>
    </row>
    <row r="1307" ht="15.6" customHeight="1" s="140">
      <c r="D1307" s="60" t="n">
        <v>1305</v>
      </c>
      <c r="E1307" s="61" t="n">
        <v>4953</v>
      </c>
      <c r="F1307" s="62" t="inlineStr">
        <is>
          <t>台中明德店</t>
        </is>
      </c>
      <c r="G1307" s="62" t="inlineStr">
        <is>
          <t>台中市</t>
        </is>
      </c>
      <c r="H1307" s="62" t="inlineStr">
        <is>
          <t>南區</t>
        </is>
      </c>
      <c r="I1307" s="61" t="n">
        <v>3</v>
      </c>
      <c r="J1307" s="90" t="n">
        <v>44809</v>
      </c>
    </row>
    <row r="1308" ht="15.6" customHeight="1" s="140">
      <c r="D1308" s="60" t="n">
        <v>1306</v>
      </c>
      <c r="E1308" s="61" t="n">
        <v>4377</v>
      </c>
      <c r="F1308" s="62" t="inlineStr">
        <is>
          <t>高市新艦隊店</t>
        </is>
      </c>
      <c r="G1308" s="62" t="inlineStr">
        <is>
          <t>高雄市</t>
        </is>
      </c>
      <c r="H1308" s="62" t="inlineStr">
        <is>
          <t>左營區</t>
        </is>
      </c>
      <c r="I1308" s="61" t="n">
        <v>2</v>
      </c>
      <c r="J1308" s="90" t="n">
        <v>44809</v>
      </c>
    </row>
    <row r="1309" ht="15.6" customHeight="1" s="140">
      <c r="D1309" s="60" t="n">
        <v>1307</v>
      </c>
      <c r="E1309" s="61" t="n">
        <v>3982</v>
      </c>
      <c r="F1309" s="62" t="inlineStr">
        <is>
          <t>大樹普門店</t>
        </is>
      </c>
      <c r="G1309" s="62" t="inlineStr">
        <is>
          <t>高雄市</t>
        </is>
      </c>
      <c r="H1309" s="62" t="inlineStr">
        <is>
          <t>大樹區</t>
        </is>
      </c>
      <c r="I1309" s="61" t="n">
        <v>2</v>
      </c>
      <c r="J1309" s="90" t="n">
        <v>44809</v>
      </c>
    </row>
    <row r="1310" ht="15.6" customHeight="1" s="140">
      <c r="D1310" s="60" t="n">
        <v>1308</v>
      </c>
      <c r="E1310" s="61" t="n">
        <v>4803</v>
      </c>
      <c r="F1310" s="62" t="inlineStr">
        <is>
          <t>大安台科大店</t>
        </is>
      </c>
      <c r="G1310" s="62" t="inlineStr">
        <is>
          <t>台北市</t>
        </is>
      </c>
      <c r="H1310" s="62" t="inlineStr">
        <is>
          <t>大安區</t>
        </is>
      </c>
      <c r="I1310" s="61" t="n">
        <v>2</v>
      </c>
      <c r="J1310" s="90" t="n">
        <v>44810</v>
      </c>
    </row>
    <row r="1311" ht="15.6" customHeight="1" s="140">
      <c r="D1311" s="60" t="n">
        <v>1309</v>
      </c>
      <c r="E1311" s="61" t="n">
        <v>4513</v>
      </c>
      <c r="F1311" s="62" t="inlineStr">
        <is>
          <t>大安人生店</t>
        </is>
      </c>
      <c r="G1311" s="62" t="inlineStr">
        <is>
          <t>台北市</t>
        </is>
      </c>
      <c r="H1311" s="62" t="inlineStr">
        <is>
          <t>大安區</t>
        </is>
      </c>
      <c r="I1311" s="61" t="n">
        <v>2</v>
      </c>
      <c r="J1311" s="90" t="n">
        <v>44810</v>
      </c>
    </row>
    <row r="1312" ht="15.6" customHeight="1" s="140">
      <c r="D1312" s="60" t="n">
        <v>1310</v>
      </c>
      <c r="E1312" s="61" t="n">
        <v>3752</v>
      </c>
      <c r="F1312" s="62" t="inlineStr">
        <is>
          <t>北縣豫章店</t>
        </is>
      </c>
      <c r="G1312" s="62" t="inlineStr">
        <is>
          <t>新北市</t>
        </is>
      </c>
      <c r="H1312" s="62" t="inlineStr">
        <is>
          <t>板橋區</t>
        </is>
      </c>
      <c r="I1312" s="61" t="n">
        <v>3</v>
      </c>
      <c r="J1312" s="90" t="n">
        <v>44810</v>
      </c>
    </row>
    <row r="1313" ht="15.6" customHeight="1" s="140">
      <c r="D1313" s="60" t="n">
        <v>1311</v>
      </c>
      <c r="E1313" s="61" t="n">
        <v>3767</v>
      </c>
      <c r="F1313" s="62" t="inlineStr">
        <is>
          <t>北縣德霖店</t>
        </is>
      </c>
      <c r="G1313" s="62" t="inlineStr">
        <is>
          <t>新北市</t>
        </is>
      </c>
      <c r="H1313" s="62" t="inlineStr">
        <is>
          <t>土城區</t>
        </is>
      </c>
      <c r="I1313" s="61" t="n">
        <v>2</v>
      </c>
      <c r="J1313" s="90" t="n">
        <v>44810</v>
      </c>
    </row>
    <row r="1314" ht="15.6" customHeight="1" s="140">
      <c r="D1314" s="60" t="n">
        <v>1312</v>
      </c>
      <c r="E1314" s="61" t="n">
        <v>4385</v>
      </c>
      <c r="F1314" s="62" t="inlineStr">
        <is>
          <t>大溪高介店</t>
        </is>
      </c>
      <c r="G1314" s="62" t="inlineStr">
        <is>
          <t>桃園市</t>
        </is>
      </c>
      <c r="H1314" s="62" t="inlineStr">
        <is>
          <t>大溪區</t>
        </is>
      </c>
      <c r="I1314" s="61" t="n">
        <v>2</v>
      </c>
      <c r="J1314" s="90" t="n">
        <v>44810</v>
      </c>
    </row>
    <row r="1315" ht="15.6" customHeight="1" s="140">
      <c r="D1315" s="60" t="n">
        <v>1313</v>
      </c>
      <c r="E1315" s="61" t="n">
        <v>4874</v>
      </c>
      <c r="F1315" s="62" t="inlineStr">
        <is>
          <t>大溪慈湖店</t>
        </is>
      </c>
      <c r="G1315" s="62" t="inlineStr">
        <is>
          <t>桃園市</t>
        </is>
      </c>
      <c r="H1315" s="62" t="inlineStr">
        <is>
          <t>大溪區</t>
        </is>
      </c>
      <c r="I1315" s="61" t="n">
        <v>2</v>
      </c>
      <c r="J1315" s="90" t="n">
        <v>44810</v>
      </c>
    </row>
    <row r="1316" ht="15.6" customHeight="1" s="140">
      <c r="D1316" s="60" t="n">
        <v>1314</v>
      </c>
      <c r="E1316" s="61" t="n">
        <v>2311</v>
      </c>
      <c r="F1316" s="62" t="inlineStr">
        <is>
          <t>桃縣桃東店</t>
        </is>
      </c>
      <c r="G1316" s="62" t="inlineStr">
        <is>
          <t>桃園市</t>
        </is>
      </c>
      <c r="H1316" s="62" t="inlineStr">
        <is>
          <t>大溪區</t>
        </is>
      </c>
      <c r="I1316" s="61" t="n">
        <v>2</v>
      </c>
      <c r="J1316" s="90" t="n">
        <v>44810</v>
      </c>
    </row>
    <row r="1317" ht="15.6" customHeight="1" s="140">
      <c r="D1317" s="60" t="n">
        <v>1315</v>
      </c>
      <c r="E1317" s="61" t="n">
        <v>4783</v>
      </c>
      <c r="F1317" s="62" t="inlineStr">
        <is>
          <t>台中嶺東店</t>
        </is>
      </c>
      <c r="G1317" s="62" t="inlineStr">
        <is>
          <t>台中市</t>
        </is>
      </c>
      <c r="H1317" s="62" t="inlineStr">
        <is>
          <t>南屯區</t>
        </is>
      </c>
      <c r="I1317" s="61" t="n">
        <v>3</v>
      </c>
      <c r="J1317" s="90" t="n">
        <v>44810</v>
      </c>
    </row>
    <row r="1318" ht="15.6" customHeight="1" s="140">
      <c r="D1318" s="60" t="n">
        <v>1316</v>
      </c>
      <c r="E1318" s="61" t="n">
        <v>3960</v>
      </c>
      <c r="F1318" s="62" t="inlineStr">
        <is>
          <t>台中鑫中臺店</t>
        </is>
      </c>
      <c r="G1318" s="62" t="inlineStr">
        <is>
          <t>台中市</t>
        </is>
      </c>
      <c r="H1318" s="62" t="inlineStr">
        <is>
          <t>北屯區</t>
        </is>
      </c>
      <c r="I1318" s="61" t="n">
        <v>3</v>
      </c>
      <c r="J1318" s="90" t="n">
        <v>44810</v>
      </c>
    </row>
    <row r="1319" ht="15.6" customHeight="1" s="140">
      <c r="D1319" s="60" t="n">
        <v>1317</v>
      </c>
      <c r="E1319" s="61" t="n">
        <v>4403</v>
      </c>
      <c r="F1319" s="62" t="inlineStr">
        <is>
          <t>車城元寶店</t>
        </is>
      </c>
      <c r="G1319" s="62" t="inlineStr">
        <is>
          <t>屏東縣</t>
        </is>
      </c>
      <c r="H1319" s="62" t="inlineStr">
        <is>
          <t>車城鄉</t>
        </is>
      </c>
      <c r="I1319" s="61" t="n">
        <v>2</v>
      </c>
      <c r="J1319" s="90" t="n">
        <v>44810</v>
      </c>
    </row>
    <row r="1320" ht="15.6" customHeight="1" s="140">
      <c r="D1320" s="60" t="n">
        <v>1318</v>
      </c>
      <c r="E1320" s="61" t="n">
        <v>2196</v>
      </c>
      <c r="F1320" s="62" t="inlineStr">
        <is>
          <t>屏縣墾丁店</t>
        </is>
      </c>
      <c r="G1320" s="62" t="inlineStr">
        <is>
          <t>屏東縣</t>
        </is>
      </c>
      <c r="H1320" s="62" t="inlineStr">
        <is>
          <t>恆春鎮</t>
        </is>
      </c>
      <c r="I1320" s="61" t="n">
        <v>2</v>
      </c>
      <c r="J1320" s="90" t="n">
        <v>44810</v>
      </c>
    </row>
    <row r="1321" ht="15.6" customHeight="1" s="140">
      <c r="D1321" s="60" t="n">
        <v>1319</v>
      </c>
      <c r="E1321" s="61" t="n">
        <v>4936</v>
      </c>
      <c r="F1321" s="62" t="inlineStr">
        <is>
          <t>大安仁醫店</t>
        </is>
      </c>
      <c r="G1321" s="62" t="inlineStr">
        <is>
          <t>台北市</t>
        </is>
      </c>
      <c r="H1321" s="62" t="inlineStr">
        <is>
          <t>大安區</t>
        </is>
      </c>
      <c r="I1321" s="61" t="n">
        <v>2</v>
      </c>
      <c r="J1321" s="90" t="n">
        <v>44811</v>
      </c>
    </row>
    <row r="1322" ht="15.6" customHeight="1" s="140">
      <c r="D1322" s="60" t="n">
        <v>1320</v>
      </c>
      <c r="E1322" s="61" t="n">
        <v>3257</v>
      </c>
      <c r="F1322" s="62" t="inlineStr">
        <is>
          <t>北市北武店</t>
        </is>
      </c>
      <c r="G1322" s="62" t="inlineStr">
        <is>
          <t>台北市</t>
        </is>
      </c>
      <c r="H1322" s="62" t="inlineStr">
        <is>
          <t>北投區</t>
        </is>
      </c>
      <c r="I1322" s="61" t="n">
        <v>3</v>
      </c>
      <c r="J1322" s="90" t="n">
        <v>44811</v>
      </c>
    </row>
    <row r="1323" ht="15.6" customHeight="1" s="140">
      <c r="D1323" s="60" t="n">
        <v>1321</v>
      </c>
      <c r="E1323" s="61" t="n">
        <v>3630</v>
      </c>
      <c r="F1323" s="62" t="inlineStr">
        <is>
          <t>北市政戰店</t>
        </is>
      </c>
      <c r="G1323" s="62" t="inlineStr">
        <is>
          <t>台北市</t>
        </is>
      </c>
      <c r="H1323" s="62" t="inlineStr">
        <is>
          <t>北投區</t>
        </is>
      </c>
      <c r="I1323" s="61" t="n">
        <v>2</v>
      </c>
      <c r="J1323" s="90" t="n">
        <v>44811</v>
      </c>
    </row>
    <row r="1324" ht="15.6" customHeight="1" s="140">
      <c r="D1324" s="60" t="n">
        <v>1322</v>
      </c>
      <c r="E1324" s="61" t="n">
        <v>2667</v>
      </c>
      <c r="F1324" s="62" t="inlineStr">
        <is>
          <t>桃縣桃港店</t>
        </is>
      </c>
      <c r="G1324" s="62" t="inlineStr">
        <is>
          <t>桃園市</t>
        </is>
      </c>
      <c r="H1324" s="62" t="inlineStr">
        <is>
          <t>大園區</t>
        </is>
      </c>
      <c r="I1324" s="61" t="n">
        <v>2</v>
      </c>
      <c r="J1324" s="90" t="n">
        <v>44811</v>
      </c>
    </row>
    <row r="1325" ht="15.6" customHeight="1" s="140">
      <c r="D1325" s="60" t="n">
        <v>1323</v>
      </c>
      <c r="E1325" s="61" t="n">
        <v>3061</v>
      </c>
      <c r="F1325" s="62" t="inlineStr">
        <is>
          <t>桃縣桃翁店</t>
        </is>
      </c>
      <c r="G1325" s="62" t="inlineStr">
        <is>
          <t>桃園市</t>
        </is>
      </c>
      <c r="H1325" s="62" t="inlineStr">
        <is>
          <t>龍潭區</t>
        </is>
      </c>
      <c r="I1325" s="61" t="n">
        <v>2</v>
      </c>
      <c r="J1325" s="90" t="n">
        <v>44811</v>
      </c>
    </row>
    <row r="1326" ht="15.6" customHeight="1" s="140">
      <c r="D1326" s="60" t="n">
        <v>1324</v>
      </c>
      <c r="E1326" s="61" t="n">
        <v>2818</v>
      </c>
      <c r="F1326" s="62" t="inlineStr">
        <is>
          <t>桃縣桃魏店</t>
        </is>
      </c>
      <c r="G1326" s="62" t="inlineStr">
        <is>
          <t>桃園市</t>
        </is>
      </c>
      <c r="H1326" s="62" t="inlineStr">
        <is>
          <t>龍潭區</t>
        </is>
      </c>
      <c r="I1326" s="61" t="n">
        <v>2</v>
      </c>
      <c r="J1326" s="90" t="n">
        <v>44811</v>
      </c>
    </row>
    <row r="1327" ht="15.6" customHeight="1" s="140">
      <c r="D1327" s="60" t="n">
        <v>1325</v>
      </c>
      <c r="E1327" s="61" t="n">
        <v>3305</v>
      </c>
      <c r="F1327" s="62" t="inlineStr">
        <is>
          <t>太平華中店</t>
        </is>
      </c>
      <c r="G1327" s="62" t="inlineStr">
        <is>
          <t>台中市</t>
        </is>
      </c>
      <c r="H1327" s="62" t="inlineStr">
        <is>
          <t>太平區</t>
        </is>
      </c>
      <c r="I1327" s="61" t="n">
        <v>3</v>
      </c>
      <c r="J1327" s="90" t="n">
        <v>44811</v>
      </c>
    </row>
    <row r="1328" ht="15.6" customHeight="1" s="140">
      <c r="D1328" s="60" t="n">
        <v>1326</v>
      </c>
      <c r="E1328" s="61" t="n">
        <v>4423</v>
      </c>
      <c r="F1328" s="62" t="inlineStr">
        <is>
          <t>潭子明藝店</t>
        </is>
      </c>
      <c r="G1328" s="62" t="inlineStr">
        <is>
          <t>台中市</t>
        </is>
      </c>
      <c r="H1328" s="62" t="inlineStr">
        <is>
          <t>潭子區</t>
        </is>
      </c>
      <c r="I1328" s="61" t="n">
        <v>2</v>
      </c>
      <c r="J1328" s="90" t="n">
        <v>44811</v>
      </c>
    </row>
    <row r="1329" ht="15.6" customHeight="1" s="140">
      <c r="D1329" s="60" t="n">
        <v>1327</v>
      </c>
      <c r="E1329" s="61" t="n">
        <v>4655</v>
      </c>
      <c r="F1329" s="62" t="inlineStr">
        <is>
          <t>岡山飛鷹店</t>
        </is>
      </c>
      <c r="G1329" s="62" t="inlineStr">
        <is>
          <t>高雄市</t>
        </is>
      </c>
      <c r="H1329" s="62" t="inlineStr">
        <is>
          <t>岡山區</t>
        </is>
      </c>
      <c r="I1329" s="61" t="n">
        <v>2</v>
      </c>
      <c r="J1329" s="90" t="n">
        <v>44811</v>
      </c>
    </row>
    <row r="1330" ht="15.6" customHeight="1" s="140">
      <c r="D1330" s="60" t="n">
        <v>1328</v>
      </c>
      <c r="E1330" s="61" t="n">
        <v>3712</v>
      </c>
      <c r="F1330" s="62" t="inlineStr">
        <is>
          <t>高縣巨輪店</t>
        </is>
      </c>
      <c r="G1330" s="62" t="inlineStr">
        <is>
          <t>高雄市</t>
        </is>
      </c>
      <c r="H1330" s="62" t="inlineStr">
        <is>
          <t>岡山區</t>
        </is>
      </c>
      <c r="I1330" s="61" t="n">
        <v>2</v>
      </c>
      <c r="J1330" s="90" t="n">
        <v>44811</v>
      </c>
    </row>
    <row r="1331" ht="15.6" customHeight="1" s="140">
      <c r="D1331" s="60" t="n">
        <v>1329</v>
      </c>
      <c r="E1331" s="61" t="n">
        <v>4648</v>
      </c>
      <c r="F1331" s="62" t="inlineStr">
        <is>
          <t>左營碼頭店</t>
        </is>
      </c>
      <c r="G1331" s="62" t="inlineStr">
        <is>
          <t>高雄市</t>
        </is>
      </c>
      <c r="H1331" s="62" t="inlineStr">
        <is>
          <t>左營區</t>
        </is>
      </c>
      <c r="I1331" s="61" t="n">
        <v>2</v>
      </c>
      <c r="J1331" s="90" t="n">
        <v>44812</v>
      </c>
    </row>
    <row r="1332" ht="15.6" customHeight="1" s="140">
      <c r="D1332" s="60" t="n">
        <v>1330</v>
      </c>
      <c r="E1332" s="61" t="n">
        <v>4751</v>
      </c>
      <c r="F1332" s="62" t="inlineStr">
        <is>
          <t>左營陸戰店</t>
        </is>
      </c>
      <c r="G1332" s="62" t="inlineStr">
        <is>
          <t>高雄市</t>
        </is>
      </c>
      <c r="H1332" s="62" t="inlineStr">
        <is>
          <t>左營區</t>
        </is>
      </c>
      <c r="I1332" s="61" t="n">
        <v>2</v>
      </c>
      <c r="J1332" s="90" t="n">
        <v>44812</v>
      </c>
    </row>
    <row r="1333" ht="15.6" customHeight="1" s="140">
      <c r="D1333" s="60" t="n">
        <v>1331</v>
      </c>
      <c r="E1333" s="61" t="n">
        <v>4168</v>
      </c>
      <c r="F1333" s="62" t="inlineStr">
        <is>
          <t>北市101店</t>
        </is>
      </c>
      <c r="G1333" s="62" t="inlineStr">
        <is>
          <t>台北市</t>
        </is>
      </c>
      <c r="H1333" s="62" t="inlineStr">
        <is>
          <t>信義區</t>
        </is>
      </c>
      <c r="I1333" s="61" t="n">
        <v>2</v>
      </c>
      <c r="J1333" s="90" t="n">
        <v>44812</v>
      </c>
    </row>
    <row r="1334" ht="15.6" customHeight="1" s="140">
      <c r="D1334" s="60" t="n">
        <v>1332</v>
      </c>
      <c r="E1334" s="61" t="n">
        <v>4556</v>
      </c>
      <c r="F1334" s="62" t="inlineStr">
        <is>
          <t>信義首府店</t>
        </is>
      </c>
      <c r="G1334" s="62" t="inlineStr">
        <is>
          <t>台北市</t>
        </is>
      </c>
      <c r="H1334" s="62" t="inlineStr">
        <is>
          <t>信義區</t>
        </is>
      </c>
      <c r="I1334" s="61" t="n">
        <v>3</v>
      </c>
      <c r="J1334" s="90" t="n">
        <v>44812</v>
      </c>
    </row>
    <row r="1335" ht="15.6" customHeight="1" s="140">
      <c r="D1335" s="60" t="n">
        <v>1333</v>
      </c>
      <c r="E1335" s="61" t="n">
        <v>4878</v>
      </c>
      <c r="F1335" s="62" t="inlineStr">
        <is>
          <t>士林陽明店</t>
        </is>
      </c>
      <c r="G1335" s="62" t="inlineStr">
        <is>
          <t>台北市</t>
        </is>
      </c>
      <c r="H1335" s="62" t="inlineStr">
        <is>
          <t>士林區</t>
        </is>
      </c>
      <c r="I1335" s="61" t="n">
        <v>2</v>
      </c>
      <c r="J1335" s="90" t="n">
        <v>44812</v>
      </c>
    </row>
    <row r="1336" ht="15.6" customHeight="1" s="140">
      <c r="D1336" s="60" t="n">
        <v>1334</v>
      </c>
      <c r="E1336" s="61" t="n">
        <v>3896</v>
      </c>
      <c r="F1336" s="62" t="inlineStr">
        <is>
          <t>五股憲兵店</t>
        </is>
      </c>
      <c r="G1336" s="62" t="inlineStr">
        <is>
          <t>新北市</t>
        </is>
      </c>
      <c r="H1336" s="62" t="inlineStr">
        <is>
          <t>五股區</t>
        </is>
      </c>
      <c r="I1336" s="61" t="n">
        <v>3</v>
      </c>
      <c r="J1336" s="90" t="n">
        <v>44812</v>
      </c>
    </row>
    <row r="1337" ht="15.6" customHeight="1" s="140">
      <c r="D1337" s="60" t="n">
        <v>1335</v>
      </c>
      <c r="E1337" s="61" t="n">
        <v>4868</v>
      </c>
      <c r="F1337" s="62" t="inlineStr">
        <is>
          <t>龍潭武林店</t>
        </is>
      </c>
      <c r="G1337" s="62" t="inlineStr">
        <is>
          <t>桃園市</t>
        </is>
      </c>
      <c r="H1337" s="62" t="inlineStr">
        <is>
          <t>龍潭區</t>
        </is>
      </c>
      <c r="I1337" s="61" t="n">
        <v>2</v>
      </c>
      <c r="J1337" s="90" t="n">
        <v>44812</v>
      </c>
    </row>
    <row r="1338" ht="15.6" customHeight="1" s="140">
      <c r="D1338" s="60" t="n">
        <v>1336</v>
      </c>
      <c r="E1338" s="61" t="n">
        <v>2557</v>
      </c>
      <c r="F1338" s="62" t="inlineStr">
        <is>
          <t>大里中愛店</t>
        </is>
      </c>
      <c r="G1338" s="62" t="inlineStr">
        <is>
          <t>台中市</t>
        </is>
      </c>
      <c r="H1338" s="62" t="inlineStr">
        <is>
          <t>大里區</t>
        </is>
      </c>
      <c r="I1338" s="61" t="n">
        <v>2</v>
      </c>
      <c r="J1338" s="90" t="n">
        <v>44812</v>
      </c>
    </row>
    <row r="1339" ht="15.6" customHeight="1" s="140">
      <c r="D1339" s="60" t="n">
        <v>1337</v>
      </c>
      <c r="E1339" s="61" t="n">
        <v>2990</v>
      </c>
      <c r="F1339" s="62" t="inlineStr">
        <is>
          <t>桃縣桃亮店</t>
        </is>
      </c>
      <c r="G1339" s="62" t="inlineStr">
        <is>
          <t>桃園市</t>
        </is>
      </c>
      <c r="H1339" s="62" t="inlineStr">
        <is>
          <t>龍潭區</t>
        </is>
      </c>
      <c r="I1339" s="61" t="n">
        <v>2</v>
      </c>
      <c r="J1339" s="90" t="n">
        <v>44812</v>
      </c>
    </row>
    <row r="1340" ht="15.6" customHeight="1" s="140">
      <c r="D1340" s="60" t="n">
        <v>1338</v>
      </c>
      <c r="E1340" s="61" t="n">
        <v>4504</v>
      </c>
      <c r="F1340" s="62" t="inlineStr">
        <is>
          <t>龍潭虎穴店</t>
        </is>
      </c>
      <c r="G1340" s="62" t="inlineStr">
        <is>
          <t>桃園市</t>
        </is>
      </c>
      <c r="H1340" s="62" t="inlineStr">
        <is>
          <t>龍潭區</t>
        </is>
      </c>
      <c r="I1340" s="61" t="n">
        <v>2</v>
      </c>
      <c r="J1340" s="90" t="n">
        <v>44812</v>
      </c>
    </row>
    <row r="1341" ht="15.6" customHeight="1" s="140">
      <c r="D1341" s="60" t="n">
        <v>1339</v>
      </c>
      <c r="E1341" s="61" t="n">
        <v>4681</v>
      </c>
      <c r="F1341" s="62" t="inlineStr">
        <is>
          <t>大園A13店</t>
        </is>
      </c>
      <c r="G1341" s="62" t="inlineStr">
        <is>
          <t>桃園市</t>
        </is>
      </c>
      <c r="H1341" s="62" t="inlineStr">
        <is>
          <t>大園區</t>
        </is>
      </c>
      <c r="I1341" s="61" t="n">
        <v>2</v>
      </c>
      <c r="J1341" s="90" t="n">
        <v>44816</v>
      </c>
    </row>
    <row r="1342" ht="15.6" customHeight="1" s="140">
      <c r="D1342" s="60" t="n">
        <v>1340</v>
      </c>
      <c r="E1342" s="61" t="n">
        <v>2959</v>
      </c>
      <c r="F1342" s="62" t="inlineStr">
        <is>
          <t>桃縣華航店</t>
        </is>
      </c>
      <c r="G1342" s="62" t="inlineStr">
        <is>
          <t>桃園市</t>
        </is>
      </c>
      <c r="H1342" s="62" t="inlineStr">
        <is>
          <t>大園區</t>
        </is>
      </c>
      <c r="I1342" s="61" t="n">
        <v>2</v>
      </c>
      <c r="J1342" s="90" t="n">
        <v>44816</v>
      </c>
    </row>
    <row r="1343" ht="15.6" customHeight="1" s="140">
      <c r="D1343" s="60" t="n">
        <v>1341</v>
      </c>
      <c r="E1343" s="61" t="n">
        <v>3760</v>
      </c>
      <c r="F1343" s="62" t="inlineStr">
        <is>
          <t>北市小貓熊店</t>
        </is>
      </c>
      <c r="G1343" s="62" t="inlineStr">
        <is>
          <t>台北市</t>
        </is>
      </c>
      <c r="H1343" s="62" t="inlineStr">
        <is>
          <t>文山區</t>
        </is>
      </c>
      <c r="I1343" s="61" t="n">
        <v>3</v>
      </c>
      <c r="J1343" s="90" t="n">
        <v>44816</v>
      </c>
    </row>
    <row r="1344" ht="15.6" customHeight="1" s="140">
      <c r="D1344" s="60" t="n">
        <v>1342</v>
      </c>
      <c r="E1344" s="61" t="n">
        <v>4256</v>
      </c>
      <c r="F1344" s="62" t="inlineStr">
        <is>
          <t>新莊文園店</t>
        </is>
      </c>
      <c r="G1344" s="62" t="inlineStr">
        <is>
          <t>新北市</t>
        </is>
      </c>
      <c r="H1344" s="62" t="inlineStr">
        <is>
          <t>新莊區</t>
        </is>
      </c>
      <c r="I1344" s="61" t="n">
        <v>3</v>
      </c>
      <c r="J1344" s="90" t="n">
        <v>44816</v>
      </c>
    </row>
    <row r="1345" ht="15.6" customHeight="1" s="140">
      <c r="D1345" s="60" t="n">
        <v>1343</v>
      </c>
      <c r="E1345" s="91" t="n">
        <v>2718</v>
      </c>
      <c r="F1345" s="92" t="inlineStr">
        <is>
          <t>桃縣桃喜店</t>
        </is>
      </c>
      <c r="G1345" s="62" t="inlineStr">
        <is>
          <t>桃園市</t>
        </is>
      </c>
      <c r="H1345" s="62" t="inlineStr">
        <is>
          <t>龍潭區</t>
        </is>
      </c>
      <c r="I1345" s="61" t="n">
        <v>2</v>
      </c>
      <c r="J1345" s="90" t="n">
        <v>44816</v>
      </c>
    </row>
    <row r="1346" ht="15.6" customHeight="1" s="140">
      <c r="D1346" s="60" t="n">
        <v>1344</v>
      </c>
      <c r="E1346" s="61" t="n">
        <v>4056</v>
      </c>
      <c r="F1346" s="62" t="inlineStr">
        <is>
          <t>大甲致用店</t>
        </is>
      </c>
      <c r="G1346" s="62" t="inlineStr">
        <is>
          <t>台中市</t>
        </is>
      </c>
      <c r="H1346" s="62" t="inlineStr">
        <is>
          <t>大甲區</t>
        </is>
      </c>
      <c r="I1346" s="61" t="n">
        <v>3</v>
      </c>
      <c r="J1346" s="90" t="n">
        <v>44816</v>
      </c>
    </row>
    <row r="1347" ht="15.6" customHeight="1" s="140">
      <c r="D1347" s="60" t="n">
        <v>1345</v>
      </c>
      <c r="E1347" s="61" t="n">
        <v>2396</v>
      </c>
      <c r="F1347" s="62" t="inlineStr">
        <is>
          <t>豐原辰光店</t>
        </is>
      </c>
      <c r="G1347" s="62" t="inlineStr">
        <is>
          <t>台中市</t>
        </is>
      </c>
      <c r="H1347" s="62" t="inlineStr">
        <is>
          <t>豐原區</t>
        </is>
      </c>
      <c r="I1347" s="61" t="n">
        <v>2</v>
      </c>
      <c r="J1347" s="90" t="n">
        <v>44816</v>
      </c>
    </row>
    <row r="1348" ht="15.6" customHeight="1" s="140">
      <c r="D1348" s="60" t="n">
        <v>1346</v>
      </c>
      <c r="E1348" s="61" t="n">
        <v>4428</v>
      </c>
      <c r="F1348" s="62" t="inlineStr">
        <is>
          <t>內埔屏科店</t>
        </is>
      </c>
      <c r="G1348" s="62" t="inlineStr">
        <is>
          <t>屏東縣</t>
        </is>
      </c>
      <c r="H1348" s="62" t="inlineStr">
        <is>
          <t>內埔鄉</t>
        </is>
      </c>
      <c r="I1348" s="61" t="n">
        <v>3</v>
      </c>
      <c r="J1348" s="90" t="n">
        <v>44816</v>
      </c>
    </row>
    <row r="1349" ht="15.6" customHeight="1" s="140">
      <c r="D1349" s="60" t="n">
        <v>1347</v>
      </c>
      <c r="E1349" s="61" t="n">
        <v>4488</v>
      </c>
      <c r="F1349" s="62" t="inlineStr">
        <is>
          <t>屏東太陽城店</t>
        </is>
      </c>
      <c r="G1349" s="62" t="inlineStr">
        <is>
          <t>屏東縣</t>
        </is>
      </c>
      <c r="H1349" s="62" t="inlineStr">
        <is>
          <t>屏東市</t>
        </is>
      </c>
      <c r="I1349" s="61" t="n">
        <v>2</v>
      </c>
      <c r="J1349" s="90" t="n">
        <v>44816</v>
      </c>
    </row>
    <row r="1350" ht="15.6" customHeight="1" s="140">
      <c r="D1350" s="60" t="n">
        <v>1348</v>
      </c>
      <c r="E1350" s="61" t="n">
        <v>4713</v>
      </c>
      <c r="F1350" s="62" t="inlineStr">
        <is>
          <t>屏東大學店</t>
        </is>
      </c>
      <c r="G1350" s="62" t="inlineStr">
        <is>
          <t>屏東縣</t>
        </is>
      </c>
      <c r="H1350" s="62" t="inlineStr">
        <is>
          <t>屏東市</t>
        </is>
      </c>
      <c r="I1350" s="61" t="n">
        <v>2</v>
      </c>
      <c r="J1350" s="90" t="n">
        <v>44816</v>
      </c>
    </row>
    <row r="1351" ht="15.6" customHeight="1" s="140">
      <c r="D1351" s="60" t="n">
        <v>1349</v>
      </c>
      <c r="E1351" s="61" t="n">
        <v>4468</v>
      </c>
      <c r="F1351" s="62" t="inlineStr">
        <is>
          <t>北投北戰店</t>
        </is>
      </c>
      <c r="G1351" s="62" t="inlineStr">
        <is>
          <t>台北市</t>
        </is>
      </c>
      <c r="H1351" s="62" t="inlineStr">
        <is>
          <t>北投區</t>
        </is>
      </c>
      <c r="I1351" s="61" t="n">
        <v>2</v>
      </c>
      <c r="J1351" s="90" t="n">
        <v>44817</v>
      </c>
    </row>
    <row r="1352" ht="15.6" customHeight="1" s="140">
      <c r="D1352" s="60" t="n">
        <v>1350</v>
      </c>
      <c r="E1352" s="61" t="n">
        <v>4320</v>
      </c>
      <c r="F1352" s="62" t="inlineStr">
        <is>
          <t>北市護大店</t>
        </is>
      </c>
      <c r="G1352" s="62" t="inlineStr">
        <is>
          <t>台北市</t>
        </is>
      </c>
      <c r="H1352" s="62" t="inlineStr">
        <is>
          <t>北投區</t>
        </is>
      </c>
      <c r="I1352" s="61" t="n">
        <v>2</v>
      </c>
      <c r="J1352" s="90" t="n">
        <v>44817</v>
      </c>
    </row>
    <row r="1353" ht="15.6" customHeight="1" s="140">
      <c r="D1353" s="60" t="n">
        <v>1351</v>
      </c>
      <c r="E1353" s="91" t="n">
        <v>4980</v>
      </c>
      <c r="F1353" s="92" t="inlineStr">
        <is>
          <t>龍潭有間店</t>
        </is>
      </c>
      <c r="G1353" s="62" t="inlineStr">
        <is>
          <t>桃園市</t>
        </is>
      </c>
      <c r="H1353" s="62" t="inlineStr">
        <is>
          <t>龍潭區</t>
        </is>
      </c>
      <c r="I1353" s="61" t="n">
        <v>2</v>
      </c>
      <c r="J1353" s="90" t="n">
        <v>44817</v>
      </c>
    </row>
    <row r="1354" ht="15.6" customHeight="1" s="140">
      <c r="D1354" s="60" t="n">
        <v>1352</v>
      </c>
      <c r="E1354" s="61" t="n">
        <v>3132</v>
      </c>
      <c r="F1354" s="62" t="inlineStr">
        <is>
          <t>桃縣桃夏店</t>
        </is>
      </c>
      <c r="G1354" s="62" t="inlineStr">
        <is>
          <t>桃園市</t>
        </is>
      </c>
      <c r="H1354" s="62" t="inlineStr">
        <is>
          <t>龍潭區</t>
        </is>
      </c>
      <c r="I1354" s="61" t="n">
        <v>2</v>
      </c>
      <c r="J1354" s="90" t="n">
        <v>44817</v>
      </c>
    </row>
    <row r="1355" ht="15.6" customHeight="1" s="140">
      <c r="D1355" s="60" t="n">
        <v>1353</v>
      </c>
      <c r="E1355" s="61" t="n">
        <v>3125</v>
      </c>
      <c r="F1355" s="62" t="inlineStr">
        <is>
          <t>桃縣桃豪店</t>
        </is>
      </c>
      <c r="G1355" s="62" t="inlineStr">
        <is>
          <t>桃園市</t>
        </is>
      </c>
      <c r="H1355" s="62" t="inlineStr">
        <is>
          <t>龍潭區</t>
        </is>
      </c>
      <c r="I1355" s="61" t="n">
        <v>2</v>
      </c>
      <c r="J1355" s="90" t="n">
        <v>44817</v>
      </c>
    </row>
    <row r="1356" ht="15.6" customHeight="1" s="140">
      <c r="D1356" s="60" t="n">
        <v>1354</v>
      </c>
      <c r="E1356" s="61" t="n">
        <v>4152</v>
      </c>
      <c r="F1356" s="62" t="inlineStr">
        <is>
          <t>台中僑光店</t>
        </is>
      </c>
      <c r="G1356" s="62" t="inlineStr">
        <is>
          <t>台中市</t>
        </is>
      </c>
      <c r="H1356" s="62" t="inlineStr">
        <is>
          <t>西屯區</t>
        </is>
      </c>
      <c r="I1356" s="61" t="n">
        <v>3</v>
      </c>
      <c r="J1356" s="90" t="n">
        <v>44817</v>
      </c>
    </row>
    <row r="1357" ht="15.6" customHeight="1" s="140">
      <c r="D1357" s="60" t="n">
        <v>1355</v>
      </c>
      <c r="E1357" s="61" t="n">
        <v>4391</v>
      </c>
      <c r="F1357" s="62" t="inlineStr">
        <is>
          <t>大雅鑫泉店</t>
        </is>
      </c>
      <c r="G1357" s="62" t="inlineStr">
        <is>
          <t>台中市</t>
        </is>
      </c>
      <c r="H1357" s="62" t="inlineStr">
        <is>
          <t>大雅區</t>
        </is>
      </c>
      <c r="I1357" s="61" t="n">
        <v>3</v>
      </c>
      <c r="J1357" s="90" t="n">
        <v>44817</v>
      </c>
    </row>
    <row r="1358" ht="15.6" customHeight="1" s="140">
      <c r="D1358" s="60" t="n">
        <v>1356</v>
      </c>
      <c r="E1358" s="61" t="n">
        <v>3823</v>
      </c>
      <c r="F1358" s="62" t="inlineStr">
        <is>
          <t>屏東屏榮店</t>
        </is>
      </c>
      <c r="G1358" s="62" t="inlineStr">
        <is>
          <t>屏東縣</t>
        </is>
      </c>
      <c r="H1358" s="62" t="inlineStr">
        <is>
          <t>屏東市</t>
        </is>
      </c>
      <c r="I1358" s="61" t="n">
        <v>3</v>
      </c>
      <c r="J1358" s="90" t="n">
        <v>44817</v>
      </c>
    </row>
    <row r="1359" ht="15.6" customHeight="1" s="140">
      <c r="D1359" s="60" t="n">
        <v>1357</v>
      </c>
      <c r="E1359" s="61" t="n">
        <v>4930</v>
      </c>
      <c r="F1359" s="62" t="inlineStr">
        <is>
          <t>屏東空訓店</t>
        </is>
      </c>
      <c r="G1359" s="62" t="inlineStr">
        <is>
          <t>屏東縣</t>
        </is>
      </c>
      <c r="H1359" s="62" t="inlineStr">
        <is>
          <t>屏東市</t>
        </is>
      </c>
      <c r="I1359" s="61" t="n">
        <v>2</v>
      </c>
      <c r="J1359" s="90" t="n">
        <v>44817</v>
      </c>
    </row>
    <row r="1360" ht="15.6" customHeight="1" s="140">
      <c r="D1360" s="60" t="n">
        <v>1358</v>
      </c>
      <c r="E1360" s="61" t="n">
        <v>4378</v>
      </c>
      <c r="F1360" s="62" t="inlineStr">
        <is>
          <t>高市康定店</t>
        </is>
      </c>
      <c r="G1360" s="62" t="inlineStr">
        <is>
          <t>高雄市</t>
        </is>
      </c>
      <c r="H1360" s="62" t="inlineStr">
        <is>
          <t>左營區</t>
        </is>
      </c>
      <c r="I1360" s="61" t="n">
        <v>2</v>
      </c>
      <c r="J1360" s="90" t="n">
        <v>44818</v>
      </c>
    </row>
    <row r="1361" ht="15.6" customHeight="1" s="140">
      <c r="D1361" s="60" t="n">
        <v>1359</v>
      </c>
      <c r="E1361" s="61" t="n">
        <v>3951</v>
      </c>
      <c r="F1361" s="62" t="inlineStr">
        <is>
          <t>北市貓空店</t>
        </is>
      </c>
      <c r="G1361" s="62" t="inlineStr">
        <is>
          <t>台北市</t>
        </is>
      </c>
      <c r="H1361" s="62" t="inlineStr">
        <is>
          <t>文山區</t>
        </is>
      </c>
      <c r="I1361" s="61" t="n">
        <v>2</v>
      </c>
      <c r="J1361" s="90" t="n">
        <v>44818</v>
      </c>
    </row>
    <row r="1362" ht="15.6" customHeight="1" s="140">
      <c r="D1362" s="60" t="n">
        <v>1360</v>
      </c>
      <c r="E1362" s="61" t="n">
        <v>2397</v>
      </c>
      <c r="F1362" s="62" t="inlineStr">
        <is>
          <t>北市權湖店</t>
        </is>
      </c>
      <c r="G1362" s="62" t="inlineStr">
        <is>
          <t>台北市</t>
        </is>
      </c>
      <c r="H1362" s="62" t="inlineStr">
        <is>
          <t>內湖區</t>
        </is>
      </c>
      <c r="I1362" s="61" t="n">
        <v>2</v>
      </c>
      <c r="J1362" s="90" t="n">
        <v>44818</v>
      </c>
    </row>
    <row r="1363" ht="15.6" customHeight="1" s="140">
      <c r="D1363" s="60" t="n">
        <v>1361</v>
      </c>
      <c r="E1363" s="61" t="n">
        <v>4103</v>
      </c>
      <c r="F1363" s="62" t="inlineStr">
        <is>
          <t>北市國防店</t>
        </is>
      </c>
      <c r="G1363" s="62" t="inlineStr">
        <is>
          <t>台北市</t>
        </is>
      </c>
      <c r="H1363" s="62" t="inlineStr">
        <is>
          <t>內湖區</t>
        </is>
      </c>
      <c r="I1363" s="61" t="n">
        <v>2</v>
      </c>
      <c r="J1363" s="90" t="n">
        <v>44818</v>
      </c>
    </row>
    <row r="1364" ht="15.6" customHeight="1" s="140">
      <c r="D1364" s="60" t="n">
        <v>1362</v>
      </c>
      <c r="E1364" s="61" t="n">
        <v>3751</v>
      </c>
      <c r="F1364" s="62" t="inlineStr">
        <is>
          <t>北縣真理店</t>
        </is>
      </c>
      <c r="G1364" s="62" t="inlineStr">
        <is>
          <t>新北市</t>
        </is>
      </c>
      <c r="H1364" s="62" t="inlineStr">
        <is>
          <t>淡水區</t>
        </is>
      </c>
      <c r="I1364" s="61" t="n">
        <v>2</v>
      </c>
      <c r="J1364" s="90" t="n">
        <v>44818</v>
      </c>
    </row>
    <row r="1365" ht="15.6" customHeight="1" s="140">
      <c r="D1365" s="60" t="n">
        <v>1363</v>
      </c>
      <c r="E1365" s="61" t="n">
        <v>4216</v>
      </c>
      <c r="F1365" s="62" t="inlineStr">
        <is>
          <t>淡水五虎崗店</t>
        </is>
      </c>
      <c r="G1365" s="62" t="inlineStr">
        <is>
          <t>新北市</t>
        </is>
      </c>
      <c r="H1365" s="62" t="inlineStr">
        <is>
          <t>淡水區</t>
        </is>
      </c>
      <c r="I1365" s="61" t="n">
        <v>2</v>
      </c>
      <c r="J1365" s="90" t="n">
        <v>44818</v>
      </c>
    </row>
    <row r="1366" ht="15.6" customHeight="1" s="140">
      <c r="D1366" s="60" t="n">
        <v>1364</v>
      </c>
      <c r="E1366" s="61" t="n">
        <v>3632</v>
      </c>
      <c r="F1366" s="62" t="inlineStr">
        <is>
          <t>桃縣龍萊店</t>
        </is>
      </c>
      <c r="G1366" s="62" t="inlineStr">
        <is>
          <t>桃園市</t>
        </is>
      </c>
      <c r="H1366" s="62" t="inlineStr">
        <is>
          <t>龍潭區</t>
        </is>
      </c>
      <c r="I1366" s="61" t="n">
        <v>2</v>
      </c>
      <c r="J1366" s="90" t="n">
        <v>44818</v>
      </c>
    </row>
    <row r="1367" ht="15.6" customHeight="1" s="140">
      <c r="D1367" s="60" t="n">
        <v>1365</v>
      </c>
      <c r="E1367" s="61" t="n">
        <v>4016</v>
      </c>
      <c r="F1367" s="62" t="inlineStr">
        <is>
          <t>龍潭聖亭店</t>
        </is>
      </c>
      <c r="G1367" s="62" t="inlineStr">
        <is>
          <t>桃園市</t>
        </is>
      </c>
      <c r="H1367" s="62" t="inlineStr">
        <is>
          <t>龍潭區</t>
        </is>
      </c>
      <c r="I1367" s="61" t="n">
        <v>2</v>
      </c>
      <c r="J1367" s="90" t="n">
        <v>44818</v>
      </c>
    </row>
    <row r="1368" ht="15.6" customHeight="1" s="140">
      <c r="D1368" s="60" t="n">
        <v>1366</v>
      </c>
      <c r="E1368" s="61" t="n">
        <v>4486</v>
      </c>
      <c r="F1368" s="62" t="inlineStr">
        <is>
          <t>龍潭石門山店</t>
        </is>
      </c>
      <c r="G1368" s="62" t="inlineStr">
        <is>
          <t>桃園市</t>
        </is>
      </c>
      <c r="H1368" s="62" t="inlineStr">
        <is>
          <t>龍潭區</t>
        </is>
      </c>
      <c r="I1368" s="61" t="n">
        <v>2</v>
      </c>
      <c r="J1368" s="90" t="n">
        <v>44818</v>
      </c>
    </row>
    <row r="1369" ht="15.6" customHeight="1" s="140">
      <c r="D1369" s="60" t="n">
        <v>1367</v>
      </c>
      <c r="E1369" s="61" t="n">
        <v>4193</v>
      </c>
      <c r="F1369" s="62" t="inlineStr">
        <is>
          <t>台中葳格店</t>
        </is>
      </c>
      <c r="G1369" s="62" t="inlineStr">
        <is>
          <t>台中市</t>
        </is>
      </c>
      <c r="H1369" s="62" t="inlineStr">
        <is>
          <t>北屯區</t>
        </is>
      </c>
      <c r="I1369" s="61" t="n">
        <v>3</v>
      </c>
      <c r="J1369" s="90" t="n">
        <v>44818</v>
      </c>
    </row>
    <row r="1370" ht="15.6" customHeight="1" s="140">
      <c r="D1370" s="60" t="n">
        <v>1368</v>
      </c>
      <c r="E1370" s="61" t="n">
        <v>4823</v>
      </c>
      <c r="F1370" s="62" t="inlineStr">
        <is>
          <t>台中榮醫店</t>
        </is>
      </c>
      <c r="G1370" s="62" t="inlineStr">
        <is>
          <t>台中市</t>
        </is>
      </c>
      <c r="H1370" s="62" t="inlineStr">
        <is>
          <t>西屯區</t>
        </is>
      </c>
      <c r="I1370" s="61" t="n">
        <v>2</v>
      </c>
      <c r="J1370" s="90" t="n">
        <v>44818</v>
      </c>
    </row>
    <row r="1371" ht="15.6" customHeight="1" s="140">
      <c r="D1371" s="60" t="n">
        <v>1369</v>
      </c>
      <c r="E1371" s="61" t="n">
        <v>3548</v>
      </c>
      <c r="F1371" s="62" t="inlineStr">
        <is>
          <t>屏東空軍店</t>
        </is>
      </c>
      <c r="G1371" s="62" t="inlineStr">
        <is>
          <t>屏東縣</t>
        </is>
      </c>
      <c r="H1371" s="62" t="inlineStr">
        <is>
          <t>屏東市</t>
        </is>
      </c>
      <c r="I1371" s="61" t="n">
        <v>2</v>
      </c>
      <c r="J1371" s="90" t="n">
        <v>44818</v>
      </c>
    </row>
    <row r="1372" ht="15.6" customHeight="1" s="140">
      <c r="D1372" s="60" t="n">
        <v>1370</v>
      </c>
      <c r="E1372" s="61" t="n">
        <v>4986</v>
      </c>
      <c r="F1372" s="62" t="inlineStr">
        <is>
          <t>北市痴心店</t>
        </is>
      </c>
      <c r="G1372" s="62" t="inlineStr">
        <is>
          <t>台北市</t>
        </is>
      </c>
      <c r="H1372" s="62" t="inlineStr">
        <is>
          <t>文山區</t>
        </is>
      </c>
      <c r="I1372" s="61" t="n">
        <v>2</v>
      </c>
      <c r="J1372" s="90" t="n">
        <v>44819</v>
      </c>
    </row>
    <row r="1373" ht="15.6" customHeight="1" s="140">
      <c r="D1373" s="60" t="n">
        <v>1371</v>
      </c>
      <c r="E1373" s="61" t="n">
        <v>3243</v>
      </c>
      <c r="F1373" s="62" t="inlineStr">
        <is>
          <t>北縣醒吾店</t>
        </is>
      </c>
      <c r="G1373" s="62" t="inlineStr">
        <is>
          <t>新北市</t>
        </is>
      </c>
      <c r="H1373" s="62" t="inlineStr">
        <is>
          <t>林口區</t>
        </is>
      </c>
      <c r="I1373" s="61" t="n">
        <v>3</v>
      </c>
      <c r="J1373" s="90" t="n">
        <v>44819</v>
      </c>
    </row>
    <row r="1374" ht="15.6" customHeight="1" s="140">
      <c r="D1374" s="60" t="n">
        <v>1372</v>
      </c>
      <c r="E1374" s="61" t="n">
        <v>3137</v>
      </c>
      <c r="F1374" s="62" t="inlineStr">
        <is>
          <t>北縣黎明店</t>
        </is>
      </c>
      <c r="G1374" s="62" t="inlineStr">
        <is>
          <t>新北市</t>
        </is>
      </c>
      <c r="H1374" s="62" t="inlineStr">
        <is>
          <t>泰山區</t>
        </is>
      </c>
      <c r="I1374" s="61" t="n">
        <v>2</v>
      </c>
      <c r="J1374" s="90" t="n">
        <v>44819</v>
      </c>
    </row>
    <row r="1375" ht="15.6" customHeight="1" s="140">
      <c r="D1375" s="60" t="n">
        <v>1373</v>
      </c>
      <c r="E1375" s="61" t="n">
        <v>4762</v>
      </c>
      <c r="F1375" s="62" t="inlineStr">
        <is>
          <t>新莊巷口店</t>
        </is>
      </c>
      <c r="G1375" s="62" t="inlineStr">
        <is>
          <t>新北市</t>
        </is>
      </c>
      <c r="H1375" s="62" t="inlineStr">
        <is>
          <t>新莊區</t>
        </is>
      </c>
      <c r="I1375" s="61" t="n">
        <v>2</v>
      </c>
      <c r="J1375" s="90" t="n">
        <v>44819</v>
      </c>
    </row>
    <row r="1376" ht="15.6" customHeight="1" s="140">
      <c r="D1376" s="60" t="n">
        <v>1374</v>
      </c>
      <c r="E1376" s="61" t="n">
        <v>4493</v>
      </c>
      <c r="F1376" s="62" t="inlineStr">
        <is>
          <t>龍潭森之丘店</t>
        </is>
      </c>
      <c r="G1376" s="62" t="inlineStr">
        <is>
          <t>桃園市</t>
        </is>
      </c>
      <c r="H1376" s="62" t="inlineStr">
        <is>
          <t>龍潭區</t>
        </is>
      </c>
      <c r="I1376" s="61" t="n">
        <v>2</v>
      </c>
      <c r="J1376" s="90" t="n">
        <v>44819</v>
      </c>
    </row>
    <row r="1377" ht="15.6" customHeight="1" s="140">
      <c r="D1377" s="60" t="n">
        <v>1375</v>
      </c>
      <c r="E1377" s="61" t="n">
        <v>2962</v>
      </c>
      <c r="F1377" s="62" t="inlineStr">
        <is>
          <t>桃縣龍吟店</t>
        </is>
      </c>
      <c r="G1377" s="62" t="inlineStr">
        <is>
          <t>桃園市</t>
        </is>
      </c>
      <c r="H1377" s="62" t="inlineStr">
        <is>
          <t>龍潭區</t>
        </is>
      </c>
      <c r="I1377" s="61" t="n">
        <v>2</v>
      </c>
      <c r="J1377" s="90" t="n">
        <v>44819</v>
      </c>
    </row>
    <row r="1378" ht="15.6" customHeight="1" s="140">
      <c r="D1378" s="60" t="n">
        <v>1376</v>
      </c>
      <c r="E1378" s="61" t="n">
        <v>3855</v>
      </c>
      <c r="F1378" s="62" t="inlineStr">
        <is>
          <t>桃縣高原店</t>
        </is>
      </c>
      <c r="G1378" s="62" t="inlineStr">
        <is>
          <t>桃園市</t>
        </is>
      </c>
      <c r="H1378" s="62" t="inlineStr">
        <is>
          <t>龍潭區</t>
        </is>
      </c>
      <c r="I1378" s="61" t="n">
        <v>2</v>
      </c>
      <c r="J1378" s="90" t="n">
        <v>44819</v>
      </c>
    </row>
    <row r="1379" ht="15.6" customHeight="1" s="140">
      <c r="D1379" s="60" t="n">
        <v>1377</v>
      </c>
      <c r="E1379" s="61" t="n">
        <v>4822</v>
      </c>
      <c r="F1379" s="62" t="inlineStr">
        <is>
          <t>台中榮總店</t>
        </is>
      </c>
      <c r="G1379" s="62" t="inlineStr">
        <is>
          <t>台中市</t>
        </is>
      </c>
      <c r="H1379" s="62" t="inlineStr">
        <is>
          <t>西屯區</t>
        </is>
      </c>
      <c r="I1379" s="61" t="n">
        <v>2</v>
      </c>
      <c r="J1379" s="90" t="n">
        <v>44819</v>
      </c>
    </row>
    <row r="1380" ht="15.6" customHeight="1" s="140">
      <c r="D1380" s="60" t="n">
        <v>1378</v>
      </c>
      <c r="E1380" s="61" t="n">
        <v>4421</v>
      </c>
      <c r="F1380" s="62" t="inlineStr">
        <is>
          <t>新社龍騰店</t>
        </is>
      </c>
      <c r="G1380" s="62" t="inlineStr">
        <is>
          <t>台中市</t>
        </is>
      </c>
      <c r="H1380" s="62" t="inlineStr">
        <is>
          <t>新社區</t>
        </is>
      </c>
      <c r="I1380" s="61" t="n">
        <v>2</v>
      </c>
      <c r="J1380" s="90" t="n">
        <v>44819</v>
      </c>
    </row>
    <row r="1381" ht="15.6" customHeight="1" s="140">
      <c r="D1381" s="60" t="n">
        <v>1379</v>
      </c>
      <c r="E1381" s="61" t="n">
        <v>4704</v>
      </c>
      <c r="F1381" s="62" t="inlineStr">
        <is>
          <t>大樹遊樂店</t>
        </is>
      </c>
      <c r="G1381" s="62" t="inlineStr">
        <is>
          <t>高雄市</t>
        </is>
      </c>
      <c r="H1381" s="62" t="inlineStr">
        <is>
          <t>大樹區</t>
        </is>
      </c>
      <c r="I1381" s="61" t="n">
        <v>2</v>
      </c>
      <c r="J1381" s="90" t="n">
        <v>44819</v>
      </c>
    </row>
    <row r="1382" ht="15.6" customHeight="1" s="140">
      <c r="D1382" s="60" t="n">
        <v>1380</v>
      </c>
      <c r="E1382" s="61" t="n">
        <v>4231</v>
      </c>
      <c r="F1382" s="62" t="inlineStr">
        <is>
          <t>大樹義大店</t>
        </is>
      </c>
      <c r="G1382" s="62" t="inlineStr">
        <is>
          <t>高雄市</t>
        </is>
      </c>
      <c r="H1382" s="62" t="inlineStr">
        <is>
          <t>大樹區</t>
        </is>
      </c>
      <c r="I1382" s="61" t="n">
        <v>2</v>
      </c>
      <c r="J1382" s="90" t="n">
        <v>44819</v>
      </c>
    </row>
    <row r="1383" ht="15.6" customHeight="1" s="140">
      <c r="D1383" s="60" t="n">
        <v>1381</v>
      </c>
      <c r="E1383" s="61" t="n">
        <v>4897</v>
      </c>
      <c r="F1383" s="62" t="inlineStr">
        <is>
          <t>阿蓮天山店</t>
        </is>
      </c>
      <c r="G1383" s="62" t="inlineStr">
        <is>
          <t>高雄市</t>
        </is>
      </c>
      <c r="H1383" s="62" t="inlineStr">
        <is>
          <t>阿蓮區</t>
        </is>
      </c>
      <c r="I1383" s="61" t="n">
        <v>2</v>
      </c>
      <c r="J1383" s="90" t="n">
        <v>44820</v>
      </c>
    </row>
    <row r="1384" ht="15.6" customHeight="1" s="140">
      <c r="D1384" s="60" t="n">
        <v>1382</v>
      </c>
      <c r="E1384" s="61" t="n">
        <v>3966</v>
      </c>
      <c r="F1384" s="62" t="inlineStr">
        <is>
          <t>北市政學店</t>
        </is>
      </c>
      <c r="G1384" s="62" t="inlineStr">
        <is>
          <t>台北市</t>
        </is>
      </c>
      <c r="H1384" s="62" t="inlineStr">
        <is>
          <t>文山區</t>
        </is>
      </c>
      <c r="I1384" s="61" t="n">
        <v>2</v>
      </c>
      <c r="J1384" s="90" t="n">
        <v>44820</v>
      </c>
    </row>
    <row r="1385" ht="15.6" customHeight="1" s="140">
      <c r="D1385" s="60" t="n">
        <v>1383</v>
      </c>
      <c r="E1385" s="61" t="n">
        <v>3936</v>
      </c>
      <c r="F1385" s="62" t="inlineStr">
        <is>
          <t>北市台大店</t>
        </is>
      </c>
      <c r="G1385" s="62" t="inlineStr">
        <is>
          <t>台北市</t>
        </is>
      </c>
      <c r="H1385" s="62" t="inlineStr">
        <is>
          <t>中正區</t>
        </is>
      </c>
      <c r="I1385" s="61" t="n">
        <v>3</v>
      </c>
      <c r="J1385" s="90" t="n">
        <v>44820</v>
      </c>
    </row>
    <row r="1386" ht="15.6" customHeight="1" s="140">
      <c r="D1386" s="60" t="n">
        <v>1384</v>
      </c>
      <c r="E1386" s="61" t="n">
        <v>3625</v>
      </c>
      <c r="F1386" s="62" t="inlineStr">
        <is>
          <t>北市正童店</t>
        </is>
      </c>
      <c r="G1386" s="62" t="inlineStr">
        <is>
          <t>台北市</t>
        </is>
      </c>
      <c r="H1386" s="62" t="inlineStr">
        <is>
          <t>中正區</t>
        </is>
      </c>
      <c r="I1386" s="61" t="n">
        <v>2</v>
      </c>
      <c r="J1386" s="90" t="n">
        <v>44820</v>
      </c>
    </row>
    <row r="1387" ht="15.6" customHeight="1" s="140">
      <c r="D1387" s="60" t="n">
        <v>1385</v>
      </c>
      <c r="E1387" s="61" t="n">
        <v>4745</v>
      </c>
      <c r="F1387" s="62" t="inlineStr">
        <is>
          <t>龍潭江湖店</t>
        </is>
      </c>
      <c r="G1387" s="62" t="inlineStr">
        <is>
          <t>桃園市</t>
        </is>
      </c>
      <c r="H1387" s="62" t="inlineStr">
        <is>
          <t>龍潭區</t>
        </is>
      </c>
      <c r="I1387" s="61" t="n">
        <v>2</v>
      </c>
      <c r="J1387" s="90" t="n">
        <v>44820</v>
      </c>
    </row>
    <row r="1388" ht="15.6" customHeight="1" s="140">
      <c r="D1388" s="60" t="n">
        <v>1386</v>
      </c>
      <c r="E1388" s="61" t="n">
        <v>4387</v>
      </c>
      <c r="F1388" s="62" t="inlineStr">
        <is>
          <t>龍潭新護店</t>
        </is>
      </c>
      <c r="G1388" s="62" t="inlineStr">
        <is>
          <t>桃園市</t>
        </is>
      </c>
      <c r="H1388" s="62" t="inlineStr">
        <is>
          <t>龍潭區</t>
        </is>
      </c>
      <c r="I1388" s="61" t="n">
        <v>3</v>
      </c>
      <c r="J1388" s="90" t="n">
        <v>44820</v>
      </c>
    </row>
    <row r="1389" ht="15.6" customHeight="1" s="140">
      <c r="D1389" s="60" t="n">
        <v>1387</v>
      </c>
      <c r="E1389" s="61" t="n">
        <v>4375</v>
      </c>
      <c r="F1389" s="62" t="inlineStr">
        <is>
          <t>霧峰亞大店</t>
        </is>
      </c>
      <c r="G1389" s="62" t="inlineStr">
        <is>
          <t>台中市</t>
        </is>
      </c>
      <c r="H1389" s="62" t="inlineStr">
        <is>
          <t>霧峰區</t>
        </is>
      </c>
      <c r="I1389" s="61" t="n">
        <v>3</v>
      </c>
      <c r="J1389" s="90" t="n">
        <v>44820</v>
      </c>
    </row>
    <row r="1390" ht="15.6" customHeight="1" s="140">
      <c r="D1390" s="60" t="n">
        <v>1388</v>
      </c>
      <c r="E1390" s="61" t="n">
        <v>4274</v>
      </c>
      <c r="F1390" s="62" t="inlineStr">
        <is>
          <t>高市軍醫三店</t>
        </is>
      </c>
      <c r="G1390" s="62" t="inlineStr">
        <is>
          <t>高雄市</t>
        </is>
      </c>
      <c r="H1390" s="62" t="inlineStr">
        <is>
          <t>苓雅區</t>
        </is>
      </c>
      <c r="I1390" s="61" t="n">
        <v>2</v>
      </c>
      <c r="J1390" s="90" t="n">
        <v>44820</v>
      </c>
    </row>
    <row r="1391" ht="15.6" customHeight="1" s="140">
      <c r="D1391" s="60" t="n">
        <v>1389</v>
      </c>
      <c r="E1391" s="61" t="n">
        <v>2265</v>
      </c>
      <c r="F1391" s="62" t="inlineStr">
        <is>
          <t>高市軍醫店</t>
        </is>
      </c>
      <c r="G1391" s="62" t="inlineStr">
        <is>
          <t>高雄市</t>
        </is>
      </c>
      <c r="H1391" s="62" t="inlineStr">
        <is>
          <t>苓雅區</t>
        </is>
      </c>
      <c r="I1391" s="61" t="n">
        <v>2</v>
      </c>
      <c r="J1391" s="90" t="n">
        <v>44820</v>
      </c>
    </row>
    <row r="1392" ht="15.6" customHeight="1" s="140">
      <c r="D1392" s="60" t="n">
        <v>1390</v>
      </c>
      <c r="E1392" s="61" t="n">
        <v>4308</v>
      </c>
      <c r="F1392" s="62" t="inlineStr">
        <is>
          <t>石碇華梵店</t>
        </is>
      </c>
      <c r="G1392" s="62" t="inlineStr">
        <is>
          <t>新北市</t>
        </is>
      </c>
      <c r="H1392" s="62" t="inlineStr">
        <is>
          <t>石碇區</t>
        </is>
      </c>
      <c r="I1392" s="61" t="n">
        <v>2</v>
      </c>
      <c r="J1392" s="90" t="n">
        <v>44820</v>
      </c>
    </row>
    <row r="1393" ht="15.6" customHeight="1" s="140">
      <c r="D1393" s="60" t="n">
        <v>1391</v>
      </c>
      <c r="E1393" s="61" t="n">
        <v>3788</v>
      </c>
      <c r="F1393" s="62" t="inlineStr">
        <is>
          <t>北縣汐科店</t>
        </is>
      </c>
      <c r="G1393" s="62" t="inlineStr">
        <is>
          <t>新北市</t>
        </is>
      </c>
      <c r="H1393" s="62" t="inlineStr">
        <is>
          <t>汐止區</t>
        </is>
      </c>
      <c r="I1393" s="61" t="n">
        <v>2</v>
      </c>
      <c r="J1393" s="90" t="n">
        <v>44823</v>
      </c>
    </row>
    <row r="1394" ht="15.6" customHeight="1" s="140">
      <c r="D1394" s="60" t="n">
        <v>1392</v>
      </c>
      <c r="E1394" s="61" t="n">
        <v>3822</v>
      </c>
      <c r="F1394" s="62" t="inlineStr">
        <is>
          <t>北縣遠科店</t>
        </is>
      </c>
      <c r="G1394" s="62" t="inlineStr">
        <is>
          <t>新北市</t>
        </is>
      </c>
      <c r="H1394" s="62" t="inlineStr">
        <is>
          <t>汐止區</t>
        </is>
      </c>
      <c r="I1394" s="61" t="n">
        <v>3</v>
      </c>
      <c r="J1394" s="90" t="n">
        <v>44823</v>
      </c>
    </row>
    <row r="1395" ht="15.6" customHeight="1" s="140">
      <c r="D1395" s="60" t="n">
        <v>1393</v>
      </c>
      <c r="E1395" s="61" t="n">
        <v>2284</v>
      </c>
      <c r="F1395" s="62" t="inlineStr">
        <is>
          <t>北市正台店</t>
        </is>
      </c>
      <c r="G1395" s="62" t="inlineStr">
        <is>
          <t>台北市</t>
        </is>
      </c>
      <c r="H1395" s="62" t="inlineStr">
        <is>
          <t>中正區</t>
        </is>
      </c>
      <c r="I1395" s="61" t="n">
        <v>2</v>
      </c>
      <c r="J1395" s="90" t="n">
        <v>44823</v>
      </c>
    </row>
    <row r="1396" ht="15.6" customHeight="1" s="140">
      <c r="D1396" s="60" t="n">
        <v>1394</v>
      </c>
      <c r="E1396" s="61" t="n">
        <v>3768</v>
      </c>
      <c r="F1396" s="62" t="inlineStr">
        <is>
          <t>北市司法店</t>
        </is>
      </c>
      <c r="G1396" s="62" t="inlineStr">
        <is>
          <t>台北市</t>
        </is>
      </c>
      <c r="H1396" s="62" t="inlineStr">
        <is>
          <t>中正區</t>
        </is>
      </c>
      <c r="I1396" s="61" t="n">
        <v>2</v>
      </c>
      <c r="J1396" s="90" t="n">
        <v>44823</v>
      </c>
    </row>
    <row r="1397" ht="15.6" customHeight="1" s="140">
      <c r="D1397" s="60" t="n">
        <v>1395</v>
      </c>
      <c r="E1397" s="61" t="n">
        <v>4048</v>
      </c>
      <c r="F1397" s="62" t="inlineStr">
        <is>
          <t>新竹元大店</t>
        </is>
      </c>
      <c r="G1397" s="62" t="inlineStr">
        <is>
          <t>新竹市</t>
        </is>
      </c>
      <c r="H1397" s="62" t="inlineStr">
        <is>
          <t>香山區</t>
        </is>
      </c>
      <c r="I1397" s="61" t="n">
        <v>2</v>
      </c>
      <c r="J1397" s="90" t="n">
        <v>44823</v>
      </c>
    </row>
    <row r="1398" ht="15.6" customHeight="1" s="140">
      <c r="D1398" s="60" t="n">
        <v>1396</v>
      </c>
      <c r="E1398" s="61" t="n">
        <v>4766</v>
      </c>
      <c r="F1398" s="62" t="inlineStr">
        <is>
          <t>新竹玄奘店</t>
        </is>
      </c>
      <c r="G1398" s="62" t="inlineStr">
        <is>
          <t>新竹市</t>
        </is>
      </c>
      <c r="H1398" s="62" t="inlineStr">
        <is>
          <t>香山區</t>
        </is>
      </c>
      <c r="I1398" s="61" t="n">
        <v>2</v>
      </c>
      <c r="J1398" s="90" t="n">
        <v>44823</v>
      </c>
    </row>
    <row r="1399" ht="15.6" customHeight="1" s="140">
      <c r="D1399" s="60" t="n">
        <v>1397</v>
      </c>
      <c r="E1399" s="61" t="n">
        <v>2297</v>
      </c>
      <c r="F1399" s="62" t="inlineStr">
        <is>
          <t>新竹竹華店</t>
        </is>
      </c>
      <c r="G1399" s="62" t="inlineStr">
        <is>
          <t>新竹市</t>
        </is>
      </c>
      <c r="H1399" s="62" t="inlineStr">
        <is>
          <t>香山區</t>
        </is>
      </c>
      <c r="I1399" s="61" t="n">
        <v>2</v>
      </c>
      <c r="J1399" s="90" t="n">
        <v>44823</v>
      </c>
    </row>
    <row r="1400" ht="15.6" customHeight="1" s="140">
      <c r="D1400" s="60" t="n">
        <v>1398</v>
      </c>
      <c r="E1400" s="61" t="n">
        <v>3757</v>
      </c>
      <c r="F1400" s="62" t="inlineStr">
        <is>
          <t>台南尚美店</t>
        </is>
      </c>
      <c r="G1400" s="62" t="inlineStr">
        <is>
          <t>台南市</t>
        </is>
      </c>
      <c r="H1400" s="62" t="inlineStr">
        <is>
          <t>東區</t>
        </is>
      </c>
      <c r="I1400" s="61" t="n">
        <v>3</v>
      </c>
      <c r="J1400" s="90" t="n">
        <v>44823</v>
      </c>
    </row>
    <row r="1401" ht="15.6" customHeight="1" s="140">
      <c r="D1401" s="60" t="n">
        <v>1399</v>
      </c>
      <c r="E1401" s="61" t="n">
        <v>4356</v>
      </c>
      <c r="F1401" s="62" t="inlineStr">
        <is>
          <t>台南德光店</t>
        </is>
      </c>
      <c r="G1401" s="62" t="inlineStr">
        <is>
          <t>台南市</t>
        </is>
      </c>
      <c r="H1401" s="62" t="inlineStr">
        <is>
          <t>東區</t>
        </is>
      </c>
      <c r="I1401" s="61" t="n">
        <v>3</v>
      </c>
      <c r="J1401" s="90" t="n">
        <v>44823</v>
      </c>
    </row>
    <row r="1402" ht="15.6" customHeight="1" s="140">
      <c r="D1402" s="60" t="n">
        <v>1400</v>
      </c>
      <c r="E1402" s="61" t="n">
        <v>4995</v>
      </c>
      <c r="F1402" s="62" t="inlineStr">
        <is>
          <t>斗六雲科大</t>
        </is>
      </c>
      <c r="G1402" s="62" t="inlineStr">
        <is>
          <t>雲林縣</t>
        </is>
      </c>
      <c r="H1402" s="62" t="inlineStr">
        <is>
          <t>斗六市</t>
        </is>
      </c>
      <c r="I1402" s="61" t="n">
        <v>2</v>
      </c>
      <c r="J1402" s="90" t="n">
        <v>44823</v>
      </c>
    </row>
    <row r="1403" ht="15.6" customHeight="1" s="140">
      <c r="D1403" s="60" t="n">
        <v>1401</v>
      </c>
      <c r="E1403" s="61" t="n">
        <v>4409</v>
      </c>
      <c r="F1403" s="62" t="inlineStr">
        <is>
          <t>斗六斗醫店</t>
        </is>
      </c>
      <c r="G1403" s="62" t="inlineStr">
        <is>
          <t>雲林縣</t>
        </is>
      </c>
      <c r="H1403" s="62" t="inlineStr">
        <is>
          <t>斗六市</t>
        </is>
      </c>
      <c r="I1403" s="61" t="n">
        <v>2</v>
      </c>
      <c r="J1403" s="90" t="n">
        <v>44823</v>
      </c>
    </row>
    <row r="1404" ht="15.6" customHeight="1" s="140">
      <c r="D1404" s="60" t="n">
        <v>1402</v>
      </c>
      <c r="E1404" s="61" t="n">
        <v>3883</v>
      </c>
      <c r="F1404" s="62" t="inlineStr">
        <is>
          <t>中和和竹店</t>
        </is>
      </c>
      <c r="G1404" s="62" t="inlineStr">
        <is>
          <t>新北市</t>
        </is>
      </c>
      <c r="H1404" s="62" t="inlineStr">
        <is>
          <t>中和區</t>
        </is>
      </c>
      <c r="I1404" s="61" t="n">
        <v>3</v>
      </c>
      <c r="J1404" s="90" t="n">
        <v>44824</v>
      </c>
    </row>
    <row r="1405" ht="15.6" customHeight="1" s="140">
      <c r="D1405" s="60" t="n">
        <v>1403</v>
      </c>
      <c r="E1405" s="61" t="n">
        <v>3941</v>
      </c>
      <c r="F1405" s="62" t="inlineStr">
        <is>
          <t>永和興工店</t>
        </is>
      </c>
      <c r="G1405" s="62" t="inlineStr">
        <is>
          <t>新北市</t>
        </is>
      </c>
      <c r="H1405" s="62" t="inlineStr">
        <is>
          <t>永和區</t>
        </is>
      </c>
      <c r="I1405" s="61" t="n">
        <v>3</v>
      </c>
      <c r="J1405" s="90" t="n">
        <v>44824</v>
      </c>
    </row>
    <row r="1406" ht="15.6" customHeight="1" s="140">
      <c r="D1406" s="60" t="n">
        <v>1404</v>
      </c>
      <c r="E1406" s="61" t="n">
        <v>3509</v>
      </c>
      <c r="F1406" s="62" t="inlineStr">
        <is>
          <t>北市士海店</t>
        </is>
      </c>
      <c r="G1406" s="62" t="inlineStr">
        <is>
          <t>台北市</t>
        </is>
      </c>
      <c r="H1406" s="62" t="inlineStr">
        <is>
          <t>士林區</t>
        </is>
      </c>
      <c r="I1406" s="61" t="n">
        <v>2</v>
      </c>
      <c r="J1406" s="90" t="n">
        <v>44824</v>
      </c>
    </row>
    <row r="1407" ht="15.6" customHeight="1" s="140">
      <c r="D1407" s="60" t="n">
        <v>1405</v>
      </c>
      <c r="E1407" s="61" t="n">
        <v>3471</v>
      </c>
      <c r="F1407" s="62" t="inlineStr">
        <is>
          <t>北市士大店</t>
        </is>
      </c>
      <c r="G1407" s="62" t="inlineStr">
        <is>
          <t>台北市</t>
        </is>
      </c>
      <c r="H1407" s="62" t="inlineStr">
        <is>
          <t>士林區</t>
        </is>
      </c>
      <c r="I1407" s="61" t="n">
        <v>2</v>
      </c>
      <c r="J1407" s="90" t="n">
        <v>44824</v>
      </c>
    </row>
    <row r="1408" ht="15.6" customHeight="1" s="140">
      <c r="D1408" s="60" t="n">
        <v>1406</v>
      </c>
      <c r="E1408" s="61" t="n">
        <v>4960</v>
      </c>
      <c r="F1408" s="62" t="inlineStr">
        <is>
          <t>楊梅休息站</t>
        </is>
      </c>
      <c r="G1408" s="62" t="inlineStr">
        <is>
          <t>桃園市</t>
        </is>
      </c>
      <c r="H1408" s="62" t="inlineStr">
        <is>
          <t>楊梅區</t>
        </is>
      </c>
      <c r="I1408" s="61" t="n">
        <v>2</v>
      </c>
      <c r="J1408" s="90" t="n">
        <v>44824</v>
      </c>
    </row>
    <row r="1409" ht="15.6" customHeight="1" s="140">
      <c r="D1409" s="60" t="n">
        <v>1407</v>
      </c>
      <c r="E1409" s="61" t="n">
        <v>2762</v>
      </c>
      <c r="F1409" s="62" t="inlineStr">
        <is>
          <t>桃縣桃怡店</t>
        </is>
      </c>
      <c r="G1409" s="62" t="inlineStr">
        <is>
          <t>桃園市</t>
        </is>
      </c>
      <c r="H1409" s="62" t="inlineStr">
        <is>
          <t>楊梅區</t>
        </is>
      </c>
      <c r="I1409" s="61" t="n">
        <v>2</v>
      </c>
      <c r="J1409" s="90" t="n">
        <v>44824</v>
      </c>
    </row>
    <row r="1410" ht="15.6" customHeight="1" s="140">
      <c r="D1410" s="60" t="n">
        <v>1408</v>
      </c>
      <c r="E1410" s="61" t="n">
        <v>4181</v>
      </c>
      <c r="F1410" s="62" t="inlineStr">
        <is>
          <t>歸仁航特店</t>
        </is>
      </c>
      <c r="G1410" s="62" t="inlineStr">
        <is>
          <t>台南市</t>
        </is>
      </c>
      <c r="H1410" s="62" t="inlineStr">
        <is>
          <t>歸仁區</t>
        </is>
      </c>
      <c r="I1410" s="61" t="n">
        <v>2</v>
      </c>
      <c r="J1410" s="90" t="n">
        <v>44824</v>
      </c>
    </row>
    <row r="1411" ht="15.6" customHeight="1" s="140">
      <c r="D1411" s="60" t="n">
        <v>1409</v>
      </c>
      <c r="E1411" s="61" t="n">
        <v>4446</v>
      </c>
      <c r="F1411" s="62" t="inlineStr">
        <is>
          <t>歸仁航特二店</t>
        </is>
      </c>
      <c r="G1411" s="62" t="inlineStr">
        <is>
          <t>台南市</t>
        </is>
      </c>
      <c r="H1411" s="62" t="inlineStr">
        <is>
          <t>歸仁區</t>
        </is>
      </c>
      <c r="I1411" s="61" t="n">
        <v>2</v>
      </c>
      <c r="J1411" s="90" t="n">
        <v>44824</v>
      </c>
    </row>
    <row r="1412" ht="15.6" customHeight="1" s="140">
      <c r="D1412" s="60" t="n">
        <v>1410</v>
      </c>
      <c r="E1412" s="61" t="n">
        <v>4410</v>
      </c>
      <c r="F1412" s="62" t="inlineStr">
        <is>
          <t>虎尾虎醫店</t>
        </is>
      </c>
      <c r="G1412" s="62" t="inlineStr">
        <is>
          <t>雲林縣</t>
        </is>
      </c>
      <c r="H1412" s="62" t="inlineStr">
        <is>
          <t>虎尾鎮</t>
        </is>
      </c>
      <c r="I1412" s="61" t="n">
        <v>2</v>
      </c>
      <c r="J1412" s="90" t="n">
        <v>44824</v>
      </c>
    </row>
    <row r="1413" ht="15.6" customHeight="1" s="140">
      <c r="D1413" s="60" t="n">
        <v>1411</v>
      </c>
      <c r="E1413" s="61" t="n">
        <v>4653</v>
      </c>
      <c r="F1413" s="62" t="inlineStr">
        <is>
          <t>集集火車店</t>
        </is>
      </c>
      <c r="G1413" s="62" t="inlineStr">
        <is>
          <t>南投縣</t>
        </is>
      </c>
      <c r="H1413" s="62" t="inlineStr">
        <is>
          <t>集集鎮</t>
        </is>
      </c>
      <c r="I1413" s="61" t="n">
        <v>2</v>
      </c>
      <c r="J1413" s="90" t="n">
        <v>44824</v>
      </c>
    </row>
    <row r="1414" ht="15.6" customHeight="1" s="140">
      <c r="D1414" s="60" t="n">
        <v>1412</v>
      </c>
      <c r="E1414" s="61" t="n">
        <v>3683</v>
      </c>
      <c r="F1414" s="62" t="inlineStr">
        <is>
          <t>北市京站店</t>
        </is>
      </c>
      <c r="G1414" s="62" t="inlineStr">
        <is>
          <t>台北市</t>
        </is>
      </c>
      <c r="H1414" s="62" t="inlineStr">
        <is>
          <t>大同區</t>
        </is>
      </c>
      <c r="I1414" s="61" t="n">
        <v>3</v>
      </c>
      <c r="J1414" s="90" t="n">
        <v>44825</v>
      </c>
    </row>
    <row r="1415" ht="15.6" customHeight="1" s="140">
      <c r="D1415" s="60" t="n">
        <v>1413</v>
      </c>
      <c r="E1415" s="61" t="n">
        <v>3918</v>
      </c>
      <c r="F1415" s="62" t="inlineStr">
        <is>
          <t>湖口湖南店</t>
        </is>
      </c>
      <c r="G1415" s="62" t="inlineStr">
        <is>
          <t>新竹縣</t>
        </is>
      </c>
      <c r="H1415" s="62" t="inlineStr">
        <is>
          <t>湖口鄉</t>
        </is>
      </c>
      <c r="I1415" s="61" t="n">
        <v>3</v>
      </c>
      <c r="J1415" s="90" t="n">
        <v>44825</v>
      </c>
    </row>
    <row r="1416" ht="15.6" customHeight="1" s="140">
      <c r="D1416" s="60" t="n">
        <v>1414</v>
      </c>
      <c r="E1416" s="61" t="n">
        <v>3919</v>
      </c>
      <c r="F1416" s="62" t="inlineStr">
        <is>
          <t>湖口湖北店</t>
        </is>
      </c>
      <c r="G1416" s="62" t="inlineStr">
        <is>
          <t>新竹縣</t>
        </is>
      </c>
      <c r="H1416" s="62" t="inlineStr">
        <is>
          <t>湖口鄉</t>
        </is>
      </c>
      <c r="I1416" s="61" t="n">
        <v>3</v>
      </c>
      <c r="J1416" s="90" t="n">
        <v>44825</v>
      </c>
    </row>
    <row r="1417" ht="15.6" customHeight="1" s="140">
      <c r="D1417" s="60" t="n">
        <v>1415</v>
      </c>
      <c r="E1417" s="61" t="n">
        <v>4641</v>
      </c>
      <c r="F1417" s="62" t="inlineStr">
        <is>
          <t>湖口戰車店</t>
        </is>
      </c>
      <c r="G1417" s="62" t="inlineStr">
        <is>
          <t>新竹縣</t>
        </is>
      </c>
      <c r="H1417" s="62" t="inlineStr">
        <is>
          <t>湖口鄉</t>
        </is>
      </c>
      <c r="I1417" s="61" t="n">
        <v>2</v>
      </c>
      <c r="J1417" s="90" t="n">
        <v>44825</v>
      </c>
    </row>
    <row r="1418" ht="15.6" customHeight="1" s="140">
      <c r="D1418" s="60" t="n">
        <v>1416</v>
      </c>
      <c r="E1418" s="61" t="n">
        <v>4724</v>
      </c>
      <c r="F1418" s="62" t="inlineStr">
        <is>
          <t>台南長中店</t>
        </is>
      </c>
      <c r="G1418" s="62" t="inlineStr">
        <is>
          <t>台南市</t>
        </is>
      </c>
      <c r="H1418" s="62" t="inlineStr">
        <is>
          <t>東區</t>
        </is>
      </c>
      <c r="I1418" s="61" t="n">
        <v>3</v>
      </c>
      <c r="J1418" s="90" t="n">
        <v>44825</v>
      </c>
    </row>
    <row r="1419" ht="15.6" customHeight="1" s="140">
      <c r="D1419" s="60" t="n">
        <v>1417</v>
      </c>
      <c r="E1419" s="61" t="n">
        <v>3350</v>
      </c>
      <c r="F1419" s="62" t="inlineStr">
        <is>
          <t>高市高應大店</t>
        </is>
      </c>
      <c r="G1419" s="62" t="inlineStr">
        <is>
          <t>高雄市</t>
        </is>
      </c>
      <c r="H1419" s="62" t="inlineStr">
        <is>
          <t>三民區</t>
        </is>
      </c>
      <c r="I1419" s="61" t="n">
        <v>2</v>
      </c>
      <c r="J1419" s="90" t="n">
        <v>44825</v>
      </c>
    </row>
    <row r="1420" ht="15.6" customHeight="1" s="140">
      <c r="D1420" s="60" t="n">
        <v>1418</v>
      </c>
      <c r="E1420" s="61" t="n">
        <v>3871</v>
      </c>
      <c r="F1420" s="62" t="inlineStr">
        <is>
          <t>苗縣車亭店</t>
        </is>
      </c>
      <c r="G1420" s="62" t="inlineStr">
        <is>
          <t>苗栗縣</t>
        </is>
      </c>
      <c r="H1420" s="62" t="inlineStr">
        <is>
          <t>三義鄉</t>
        </is>
      </c>
      <c r="I1420" s="61" t="n">
        <v>3</v>
      </c>
      <c r="J1420" s="90" t="n">
        <v>44825</v>
      </c>
    </row>
    <row r="1421" ht="15.6" customHeight="1" s="140">
      <c r="D1421" s="60" t="n">
        <v>1419</v>
      </c>
      <c r="E1421" s="61" t="n">
        <v>3225</v>
      </c>
      <c r="F1421" s="62" t="inlineStr">
        <is>
          <t>北市大同店</t>
        </is>
      </c>
      <c r="G1421" s="62" t="inlineStr">
        <is>
          <t>台北市</t>
        </is>
      </c>
      <c r="H1421" s="62" t="inlineStr">
        <is>
          <t>中山區</t>
        </is>
      </c>
      <c r="I1421" s="61" t="n">
        <v>2</v>
      </c>
      <c r="J1421" s="90" t="n">
        <v>44826</v>
      </c>
    </row>
    <row r="1422" ht="15.6" customHeight="1" s="140">
      <c r="D1422" s="60" t="n">
        <v>1420</v>
      </c>
      <c r="E1422" s="61" t="n">
        <v>3851</v>
      </c>
      <c r="F1422" s="62" t="inlineStr">
        <is>
          <t>北縣輔園店</t>
        </is>
      </c>
      <c r="G1422" s="62" t="inlineStr">
        <is>
          <t>新北市</t>
        </is>
      </c>
      <c r="H1422" s="62" t="inlineStr">
        <is>
          <t>新莊區</t>
        </is>
      </c>
      <c r="I1422" s="61" t="n">
        <v>2</v>
      </c>
      <c r="J1422" s="90" t="n">
        <v>44826</v>
      </c>
    </row>
    <row r="1423" ht="15.6" customHeight="1" s="140">
      <c r="D1423" s="60" t="n">
        <v>1421</v>
      </c>
      <c r="E1423" s="61" t="n">
        <v>4929</v>
      </c>
      <c r="F1423" s="62" t="inlineStr">
        <is>
          <t>員山慧中店</t>
        </is>
      </c>
      <c r="G1423" s="62" t="inlineStr">
        <is>
          <t>宜蘭縣</t>
        </is>
      </c>
      <c r="H1423" s="62" t="inlineStr">
        <is>
          <t>員山鄉</t>
        </is>
      </c>
      <c r="I1423" s="61" t="n">
        <v>5</v>
      </c>
      <c r="J1423" s="90" t="n">
        <v>44826</v>
      </c>
    </row>
    <row r="1424" ht="15.6" customHeight="1" s="140">
      <c r="D1424" s="60" t="n">
        <v>1422</v>
      </c>
      <c r="E1424" s="61" t="n">
        <v>4570</v>
      </c>
      <c r="F1424" s="62" t="inlineStr">
        <is>
          <t>中壢A18店</t>
        </is>
      </c>
      <c r="G1424" s="62" t="inlineStr">
        <is>
          <t>桃園市</t>
        </is>
      </c>
      <c r="H1424" s="62" t="inlineStr">
        <is>
          <t>中壢區</t>
        </is>
      </c>
      <c r="I1424" s="61" t="n">
        <v>2</v>
      </c>
      <c r="J1424" s="90" t="n">
        <v>44826</v>
      </c>
    </row>
    <row r="1425" ht="15.6" customHeight="1" s="140">
      <c r="D1425" s="60" t="n">
        <v>1423</v>
      </c>
      <c r="E1425" s="61" t="n">
        <v>3917</v>
      </c>
      <c r="F1425" s="62" t="inlineStr">
        <is>
          <t>中壢國道店</t>
        </is>
      </c>
      <c r="G1425" s="62" t="inlineStr">
        <is>
          <t>桃園市</t>
        </is>
      </c>
      <c r="H1425" s="62" t="inlineStr">
        <is>
          <t>中壢區</t>
        </is>
      </c>
      <c r="I1425" s="61" t="n">
        <v>2</v>
      </c>
      <c r="J1425" s="90" t="n">
        <v>44826</v>
      </c>
    </row>
    <row r="1426" ht="15.6" customHeight="1" s="140">
      <c r="D1426" s="60" t="n">
        <v>1424</v>
      </c>
      <c r="E1426" s="61" t="n">
        <v>4198</v>
      </c>
      <c r="F1426" s="62" t="inlineStr">
        <is>
          <t>中壢陸科店</t>
        </is>
      </c>
      <c r="G1426" s="62" t="inlineStr">
        <is>
          <t>桃園市</t>
        </is>
      </c>
      <c r="H1426" s="62" t="inlineStr">
        <is>
          <t>中壢區</t>
        </is>
      </c>
      <c r="I1426" s="61" t="n">
        <v>3</v>
      </c>
      <c r="J1426" s="90" t="n">
        <v>44826</v>
      </c>
    </row>
    <row r="1427" ht="15.6" customHeight="1" s="140">
      <c r="D1427" s="60" t="n">
        <v>1425</v>
      </c>
      <c r="E1427" s="61" t="n">
        <v>4750</v>
      </c>
      <c r="F1427" s="62" t="inlineStr">
        <is>
          <t>恆春大光店</t>
        </is>
      </c>
      <c r="G1427" s="62" t="inlineStr">
        <is>
          <t>屏東縣</t>
        </is>
      </c>
      <c r="H1427" s="62" t="inlineStr">
        <is>
          <t>恆春鎮</t>
        </is>
      </c>
      <c r="I1427" s="61" t="n">
        <v>2</v>
      </c>
      <c r="J1427" s="90" t="n">
        <v>44826</v>
      </c>
    </row>
    <row r="1428" ht="15.6" customHeight="1" s="140">
      <c r="D1428" s="60" t="n">
        <v>1426</v>
      </c>
      <c r="E1428" s="61" t="n">
        <v>4119</v>
      </c>
      <c r="F1428" s="62" t="inlineStr">
        <is>
          <t>古坑華山店</t>
        </is>
      </c>
      <c r="G1428" s="62" t="inlineStr">
        <is>
          <t>雲林縣</t>
        </is>
      </c>
      <c r="H1428" s="62" t="inlineStr">
        <is>
          <t>古坑鄉</t>
        </is>
      </c>
      <c r="I1428" s="61" t="n">
        <v>6</v>
      </c>
      <c r="J1428" s="90" t="n">
        <v>44826</v>
      </c>
    </row>
    <row r="1429" ht="15.6" customHeight="1" s="140">
      <c r="D1429" s="60" t="n">
        <v>1427</v>
      </c>
      <c r="E1429" s="61" t="n">
        <v>4268</v>
      </c>
      <c r="F1429" s="62" t="inlineStr">
        <is>
          <t>宜蘭礁溪店</t>
        </is>
      </c>
      <c r="G1429" s="62" t="inlineStr">
        <is>
          <t>宜蘭縣</t>
        </is>
      </c>
      <c r="H1429" s="62" t="inlineStr">
        <is>
          <t>礁溪鄉</t>
        </is>
      </c>
      <c r="I1429" s="61" t="n">
        <v>2</v>
      </c>
      <c r="J1429" s="90" t="n">
        <v>44827</v>
      </c>
    </row>
    <row r="1430" ht="15.6" customHeight="1" s="140">
      <c r="D1430" s="60" t="n">
        <v>1428</v>
      </c>
      <c r="E1430" s="61" t="n">
        <v>3563</v>
      </c>
      <c r="F1430" s="62" t="inlineStr">
        <is>
          <t>宜蘭佛光店</t>
        </is>
      </c>
      <c r="G1430" s="62" t="inlineStr">
        <is>
          <t>宜蘭縣</t>
        </is>
      </c>
      <c r="H1430" s="62" t="inlineStr">
        <is>
          <t>礁溪鄉</t>
        </is>
      </c>
      <c r="I1430" s="61" t="n">
        <v>2</v>
      </c>
      <c r="J1430" s="90" t="n">
        <v>44827</v>
      </c>
    </row>
    <row r="1431" ht="15.6" customHeight="1" s="140">
      <c r="D1431" s="60" t="n">
        <v>1429</v>
      </c>
      <c r="E1431" s="61" t="n">
        <v>3685</v>
      </c>
      <c r="F1431" s="62" t="inlineStr">
        <is>
          <t>北市京承店</t>
        </is>
      </c>
      <c r="G1431" s="62" t="inlineStr">
        <is>
          <t>台北市</t>
        </is>
      </c>
      <c r="H1431" s="62" t="inlineStr">
        <is>
          <t>大同區</t>
        </is>
      </c>
      <c r="I1431" s="61" t="n">
        <v>2</v>
      </c>
      <c r="J1431" s="90" t="n">
        <v>44827</v>
      </c>
    </row>
    <row r="1432" ht="15.6" customHeight="1" s="140">
      <c r="D1432" s="60" t="n">
        <v>1430</v>
      </c>
      <c r="E1432" s="91" t="n">
        <v>3939</v>
      </c>
      <c r="F1432" s="62" t="inlineStr">
        <is>
          <t>平鎮和中店</t>
        </is>
      </c>
      <c r="G1432" s="62" t="inlineStr">
        <is>
          <t>桃園市</t>
        </is>
      </c>
      <c r="H1432" s="62" t="inlineStr">
        <is>
          <t>平鎮區</t>
        </is>
      </c>
      <c r="I1432" s="61" t="n">
        <v>3</v>
      </c>
      <c r="J1432" s="90" t="n">
        <v>44827</v>
      </c>
    </row>
    <row r="1433" ht="15.6" customHeight="1" s="140">
      <c r="D1433" s="60" t="n">
        <v>1431</v>
      </c>
      <c r="E1433" s="91" t="n">
        <v>4712</v>
      </c>
      <c r="F1433" s="62" t="inlineStr">
        <is>
          <t>平鎮好漢店</t>
        </is>
      </c>
      <c r="G1433" s="62" t="inlineStr">
        <is>
          <t>桃園市</t>
        </is>
      </c>
      <c r="H1433" s="62" t="inlineStr">
        <is>
          <t>平鎮區</t>
        </is>
      </c>
      <c r="I1433" s="61" t="n">
        <v>2</v>
      </c>
      <c r="J1433" s="90" t="n">
        <v>44827</v>
      </c>
    </row>
    <row r="1434" ht="15.6" customHeight="1" s="140">
      <c r="D1434" s="60" t="n">
        <v>1432</v>
      </c>
      <c r="E1434" s="91" t="n">
        <v>4045</v>
      </c>
      <c r="F1434" s="62" t="inlineStr">
        <is>
          <t>平鎮勤學店</t>
        </is>
      </c>
      <c r="G1434" s="62" t="inlineStr">
        <is>
          <t>桃園市</t>
        </is>
      </c>
      <c r="H1434" s="62" t="inlineStr">
        <is>
          <t>平鎮區</t>
        </is>
      </c>
      <c r="I1434" s="61" t="n">
        <v>2</v>
      </c>
      <c r="J1434" s="90" t="n">
        <v>44827</v>
      </c>
    </row>
    <row r="1435" ht="15.6" customHeight="1" s="140">
      <c r="D1435" s="60" t="n">
        <v>1433</v>
      </c>
      <c r="E1435" s="61" t="n">
        <v>2257</v>
      </c>
      <c r="F1435" s="62" t="inlineStr">
        <is>
          <t>屏縣屏海店</t>
        </is>
      </c>
      <c r="G1435" s="62" t="inlineStr">
        <is>
          <t>屏東縣</t>
        </is>
      </c>
      <c r="H1435" s="62" t="inlineStr">
        <is>
          <t>恆春鎮</t>
        </is>
      </c>
      <c r="I1435" s="61" t="n">
        <v>2</v>
      </c>
      <c r="J1435" s="90" t="n">
        <v>44827</v>
      </c>
    </row>
    <row r="1436" ht="15.6" customHeight="1" s="140">
      <c r="D1436" s="60" t="n">
        <v>1434</v>
      </c>
      <c r="E1436" s="61" t="n">
        <v>4846</v>
      </c>
      <c r="F1436" s="62" t="inlineStr">
        <is>
          <t>三民千禧店</t>
        </is>
      </c>
      <c r="G1436" s="62" t="inlineStr">
        <is>
          <t>高雄市</t>
        </is>
      </c>
      <c r="H1436" s="62" t="inlineStr">
        <is>
          <t>三民區</t>
        </is>
      </c>
      <c r="I1436" s="61" t="n">
        <v>2</v>
      </c>
      <c r="J1436" s="90" t="n">
        <v>44827</v>
      </c>
    </row>
    <row r="1437" ht="15.6" customHeight="1" s="140">
      <c r="D1437" s="60" t="n">
        <v>1435</v>
      </c>
      <c r="E1437" s="61" t="n">
        <v>4252</v>
      </c>
      <c r="F1437" s="62" t="inlineStr">
        <is>
          <t>高市文藻店</t>
        </is>
      </c>
      <c r="G1437" s="62" t="inlineStr">
        <is>
          <t>高雄市</t>
        </is>
      </c>
      <c r="H1437" s="62" t="inlineStr">
        <is>
          <t>三民區</t>
        </is>
      </c>
      <c r="I1437" s="61" t="n">
        <v>3</v>
      </c>
      <c r="J1437" s="90" t="n">
        <v>44827</v>
      </c>
    </row>
    <row r="1438" ht="15.6" customHeight="1" s="140">
      <c r="D1438" s="60" t="n">
        <v>1436</v>
      </c>
      <c r="E1438" s="61" t="n">
        <v>3195</v>
      </c>
      <c r="F1438" s="62" t="inlineStr">
        <is>
          <t>大里立人店</t>
        </is>
      </c>
      <c r="G1438" s="62" t="inlineStr">
        <is>
          <t>台中市</t>
        </is>
      </c>
      <c r="H1438" s="62" t="inlineStr">
        <is>
          <t>大里區</t>
        </is>
      </c>
      <c r="I1438" s="61" t="n">
        <v>4</v>
      </c>
      <c r="J1438" s="90" t="n">
        <v>44827</v>
      </c>
    </row>
    <row r="1439" ht="15.6" customHeight="1" s="140">
      <c r="D1439" s="60" t="n">
        <v>1437</v>
      </c>
      <c r="E1439" s="61" t="n">
        <v>4360</v>
      </c>
      <c r="F1439" s="62" t="inlineStr">
        <is>
          <t>大里大明店</t>
        </is>
      </c>
      <c r="G1439" s="62" t="inlineStr">
        <is>
          <t>台中市</t>
        </is>
      </c>
      <c r="H1439" s="62" t="inlineStr">
        <is>
          <t>大里區</t>
        </is>
      </c>
      <c r="I1439" s="61" t="n">
        <v>3</v>
      </c>
      <c r="J1439" s="90" t="n">
        <v>44827</v>
      </c>
    </row>
    <row r="1440" ht="15.6" customHeight="1" s="140">
      <c r="D1440" s="60" t="n">
        <v>1438</v>
      </c>
      <c r="E1440" s="61" t="n">
        <v>3714</v>
      </c>
      <c r="F1440" s="62" t="inlineStr">
        <is>
          <t>高縣航院店</t>
        </is>
      </c>
      <c r="G1440" s="62" t="inlineStr">
        <is>
          <t>高雄市</t>
        </is>
      </c>
      <c r="H1440" s="62" t="inlineStr">
        <is>
          <t>岡山區</t>
        </is>
      </c>
      <c r="I1440" s="61" t="n">
        <v>2</v>
      </c>
      <c r="J1440" s="90" t="n">
        <v>44830</v>
      </c>
    </row>
    <row r="1441" ht="15.6" customHeight="1" s="140">
      <c r="D1441" s="60" t="n">
        <v>1439</v>
      </c>
      <c r="E1441" s="61" t="n">
        <v>3950</v>
      </c>
      <c r="F1441" s="62" t="inlineStr">
        <is>
          <t>高市海總店</t>
        </is>
      </c>
      <c r="G1441" s="62" t="inlineStr">
        <is>
          <t>高雄市</t>
        </is>
      </c>
      <c r="H1441" s="62" t="inlineStr">
        <is>
          <t>左營區</t>
        </is>
      </c>
      <c r="I1441" s="61" t="n">
        <v>2</v>
      </c>
      <c r="J1441" s="90" t="n">
        <v>44830</v>
      </c>
    </row>
    <row r="1442" ht="15.6" customHeight="1" s="140">
      <c r="D1442" s="60" t="n">
        <v>1440</v>
      </c>
      <c r="E1442" s="61" t="n">
        <v>2628</v>
      </c>
      <c r="F1442" s="62" t="inlineStr">
        <is>
          <t>桃縣桃紡店</t>
        </is>
      </c>
      <c r="G1442" s="62" t="inlineStr">
        <is>
          <t>桃園市</t>
        </is>
      </c>
      <c r="H1442" s="62" t="inlineStr">
        <is>
          <t>楊梅區</t>
        </is>
      </c>
      <c r="I1442" s="61" t="n">
        <v>2</v>
      </c>
      <c r="J1442" s="90" t="n">
        <v>44830</v>
      </c>
    </row>
    <row r="1443" ht="15.6" customHeight="1" s="140">
      <c r="D1443" s="60" t="n">
        <v>1441</v>
      </c>
      <c r="E1443" s="61" t="n">
        <v>2873</v>
      </c>
      <c r="F1443" s="62" t="inlineStr">
        <is>
          <t>彰縣明苑店</t>
        </is>
      </c>
      <c r="G1443" s="62" t="inlineStr">
        <is>
          <t>彰化縣</t>
        </is>
      </c>
      <c r="H1443" s="62" t="inlineStr">
        <is>
          <t>埤頭鄉</t>
        </is>
      </c>
      <c r="I1443" s="61" t="n">
        <v>3</v>
      </c>
      <c r="J1443" s="90" t="n">
        <v>44830</v>
      </c>
    </row>
    <row r="1444" ht="15.6" customHeight="1" s="140">
      <c r="D1444" s="60" t="n">
        <v>1442</v>
      </c>
      <c r="E1444" s="61" t="n">
        <v>3392</v>
      </c>
      <c r="F1444" s="62" t="inlineStr">
        <is>
          <t>宜蘭新馬店</t>
        </is>
      </c>
      <c r="G1444" s="62" t="inlineStr">
        <is>
          <t>宜蘭縣</t>
        </is>
      </c>
      <c r="H1444" s="62" t="inlineStr">
        <is>
          <t>蘇澳鎮</t>
        </is>
      </c>
      <c r="I1444" s="61" t="n">
        <v>2</v>
      </c>
      <c r="J1444" s="90" t="n">
        <v>44830</v>
      </c>
    </row>
    <row r="1445" ht="15.6" customHeight="1" s="140">
      <c r="D1445" s="60" t="n">
        <v>1443</v>
      </c>
      <c r="E1445" s="61" t="n">
        <v>4937</v>
      </c>
      <c r="F1445" s="62" t="inlineStr">
        <is>
          <t>蘇澳軍艦店</t>
        </is>
      </c>
      <c r="G1445" s="62" t="inlineStr">
        <is>
          <t>宜蘭縣</t>
        </is>
      </c>
      <c r="H1445" s="62" t="inlineStr">
        <is>
          <t>蘇澳鎮</t>
        </is>
      </c>
      <c r="I1445" s="61" t="n">
        <v>2</v>
      </c>
      <c r="J1445" s="90" t="n">
        <v>44830</v>
      </c>
    </row>
    <row r="1446" ht="15.6" customHeight="1" s="140">
      <c r="D1446" s="60" t="n">
        <v>1444</v>
      </c>
      <c r="E1446" s="61" t="n">
        <v>4233</v>
      </c>
      <c r="F1446" s="62" t="inlineStr">
        <is>
          <t>八德和映店</t>
        </is>
      </c>
      <c r="G1446" s="62" t="inlineStr">
        <is>
          <t>桃園市</t>
        </is>
      </c>
      <c r="H1446" s="62" t="inlineStr">
        <is>
          <t>八德區</t>
        </is>
      </c>
      <c r="I1446" s="61" t="n">
        <v>2</v>
      </c>
      <c r="J1446" s="90" t="n">
        <v>44830</v>
      </c>
    </row>
    <row r="1447" ht="15.6" customHeight="1" s="140">
      <c r="D1447" s="60" t="n">
        <v>1445</v>
      </c>
      <c r="E1447" s="61" t="n">
        <v>2620</v>
      </c>
      <c r="F1447" s="62" t="inlineStr">
        <is>
          <t>桃縣桃科店</t>
        </is>
      </c>
      <c r="G1447" s="62" t="inlineStr">
        <is>
          <t>桃園市</t>
        </is>
      </c>
      <c r="H1447" s="62" t="inlineStr">
        <is>
          <t>蘆竹區</t>
        </is>
      </c>
      <c r="I1447" s="61" t="n">
        <v>2</v>
      </c>
      <c r="J1447" s="90" t="n">
        <v>44830</v>
      </c>
    </row>
    <row r="1448" ht="15.6" customHeight="1" s="140">
      <c r="D1448" s="60" t="n">
        <v>1446</v>
      </c>
      <c r="E1448" s="61" t="n">
        <v>4727</v>
      </c>
      <c r="F1448" s="62" t="inlineStr">
        <is>
          <t>三星聖嘉民店</t>
        </is>
      </c>
      <c r="G1448" s="62" t="inlineStr">
        <is>
          <t>宜蘭縣</t>
        </is>
      </c>
      <c r="H1448" s="62" t="inlineStr">
        <is>
          <t>三星鄉</t>
        </is>
      </c>
      <c r="I1448" s="61" t="n">
        <v>3</v>
      </c>
      <c r="J1448" s="90" t="n">
        <v>44831</v>
      </c>
    </row>
    <row r="1449" ht="15.6" customHeight="1" s="140">
      <c r="D1449" s="60" t="n">
        <v>1447</v>
      </c>
      <c r="E1449" s="61" t="n">
        <v>4607</v>
      </c>
      <c r="F1449" s="62" t="inlineStr">
        <is>
          <t>五結傳中店</t>
        </is>
      </c>
      <c r="G1449" s="62" t="inlineStr">
        <is>
          <t>宜蘭縣</t>
        </is>
      </c>
      <c r="H1449" s="62" t="inlineStr">
        <is>
          <t>五結鄉</t>
        </is>
      </c>
      <c r="I1449" s="61" t="n">
        <v>3</v>
      </c>
      <c r="J1449" s="90" t="n">
        <v>44831</v>
      </c>
    </row>
    <row r="1450" ht="15.6" customHeight="1" s="140">
      <c r="D1450" s="60" t="n">
        <v>1448</v>
      </c>
      <c r="E1450" s="61" t="n">
        <v>4221</v>
      </c>
      <c r="F1450" s="62" t="inlineStr">
        <is>
          <t>桃市聲中店</t>
        </is>
      </c>
      <c r="G1450" s="62" t="inlineStr">
        <is>
          <t>桃園市</t>
        </is>
      </c>
      <c r="H1450" s="62" t="inlineStr">
        <is>
          <t>桃園區</t>
        </is>
      </c>
      <c r="I1450" s="61" t="n">
        <v>3</v>
      </c>
      <c r="J1450" s="90" t="n">
        <v>44831</v>
      </c>
    </row>
    <row r="1451" ht="15.6" customHeight="1" s="140">
      <c r="D1451" s="60" t="n">
        <v>1449</v>
      </c>
      <c r="E1451" s="61" t="n">
        <v>4487</v>
      </c>
      <c r="F1451" s="62" t="inlineStr">
        <is>
          <t>桃園農工店</t>
        </is>
      </c>
      <c r="G1451" s="62" t="inlineStr">
        <is>
          <t>桃園市</t>
        </is>
      </c>
      <c r="H1451" s="62" t="inlineStr">
        <is>
          <t>桃園區</t>
        </is>
      </c>
      <c r="I1451" s="61" t="n">
        <v>3</v>
      </c>
      <c r="J1451" s="90" t="n">
        <v>44831</v>
      </c>
    </row>
    <row r="1452" ht="15.6" customHeight="1" s="140">
      <c r="D1452" s="60" t="n">
        <v>1450</v>
      </c>
      <c r="E1452" s="61" t="n">
        <v>3667</v>
      </c>
      <c r="F1452" s="62" t="inlineStr">
        <is>
          <t>高市旗海店</t>
        </is>
      </c>
      <c r="G1452" s="62" t="inlineStr">
        <is>
          <t>高雄市</t>
        </is>
      </c>
      <c r="H1452" s="62" t="inlineStr">
        <is>
          <t>旗津區</t>
        </is>
      </c>
      <c r="I1452" s="61" t="n">
        <v>2</v>
      </c>
      <c r="J1452" s="90" t="n">
        <v>44831</v>
      </c>
    </row>
    <row r="1453" ht="15.6" customHeight="1" s="140">
      <c r="D1453" s="60" t="n">
        <v>1451</v>
      </c>
      <c r="E1453" s="61" t="n">
        <v>4099</v>
      </c>
      <c r="F1453" s="62" t="inlineStr">
        <is>
          <t>鳳山預校店</t>
        </is>
      </c>
      <c r="G1453" s="62" t="inlineStr">
        <is>
          <t>高雄市</t>
        </is>
      </c>
      <c r="H1453" s="62" t="inlineStr">
        <is>
          <t>鳳山區</t>
        </is>
      </c>
      <c r="I1453" s="61" t="n">
        <v>3</v>
      </c>
      <c r="J1453" s="90" t="n">
        <v>44831</v>
      </c>
    </row>
    <row r="1454" ht="15.6" customHeight="1" s="140">
      <c r="D1454" s="60" t="n">
        <v>1452</v>
      </c>
      <c r="E1454" s="61" t="n">
        <v>3617</v>
      </c>
      <c r="F1454" s="62" t="inlineStr">
        <is>
          <t>彰化旭光店</t>
        </is>
      </c>
      <c r="G1454" s="62" t="inlineStr">
        <is>
          <t>彰化縣</t>
        </is>
      </c>
      <c r="H1454" s="62" t="inlineStr">
        <is>
          <t>彰化市</t>
        </is>
      </c>
      <c r="I1454" s="61" t="n">
        <v>2</v>
      </c>
      <c r="J1454" s="90" t="n">
        <v>44832</v>
      </c>
    </row>
    <row r="1455" ht="15.6" customHeight="1" s="140">
      <c r="D1455" s="60" t="n">
        <v>1453</v>
      </c>
      <c r="E1455" s="61" t="n">
        <v>4710</v>
      </c>
      <c r="F1455" s="62" t="inlineStr">
        <is>
          <t>宜蘭黃龍店</t>
        </is>
      </c>
      <c r="G1455" s="62" t="inlineStr">
        <is>
          <t>宜蘭縣</t>
        </is>
      </c>
      <c r="H1455" s="62" t="inlineStr">
        <is>
          <t>宜蘭市</t>
        </is>
      </c>
      <c r="I1455" s="61" t="n">
        <v>3</v>
      </c>
      <c r="J1455" s="90" t="n">
        <v>44832</v>
      </c>
    </row>
    <row r="1456" ht="15.6" customHeight="1" s="140">
      <c r="D1456" s="60" t="n">
        <v>1454</v>
      </c>
      <c r="E1456" s="61" t="n">
        <v>3745</v>
      </c>
      <c r="F1456" s="62" t="inlineStr">
        <is>
          <t>新竹曙光店</t>
        </is>
      </c>
      <c r="G1456" s="62" t="inlineStr">
        <is>
          <t>新竹市</t>
        </is>
      </c>
      <c r="H1456" s="62" t="inlineStr">
        <is>
          <t>東區</t>
        </is>
      </c>
      <c r="I1456" s="61" t="n">
        <v>3</v>
      </c>
      <c r="J1456" s="90" t="n">
        <v>44832</v>
      </c>
    </row>
    <row r="1457" ht="15.6" customHeight="1" s="140">
      <c r="D1457" s="60" t="n">
        <v>1455</v>
      </c>
      <c r="E1457" s="61" t="n">
        <v>2841</v>
      </c>
      <c r="F1457" s="62" t="inlineStr">
        <is>
          <t>新竹竹蓉店</t>
        </is>
      </c>
      <c r="G1457" s="62" t="inlineStr">
        <is>
          <t>新竹市</t>
        </is>
      </c>
      <c r="H1457" s="62" t="inlineStr">
        <is>
          <t>東區</t>
        </is>
      </c>
      <c r="I1457" s="61" t="n">
        <v>3</v>
      </c>
      <c r="J1457" s="90" t="n">
        <v>44832</v>
      </c>
    </row>
    <row r="1458" ht="15.6" customHeight="1" s="140">
      <c r="D1458" s="60" t="n">
        <v>1456</v>
      </c>
      <c r="E1458" s="61" t="n">
        <v>3143</v>
      </c>
      <c r="F1458" s="62" t="inlineStr">
        <is>
          <t>新竹實中店</t>
        </is>
      </c>
      <c r="G1458" s="62" t="inlineStr">
        <is>
          <t>新竹市</t>
        </is>
      </c>
      <c r="H1458" s="62" t="inlineStr">
        <is>
          <t>東區</t>
        </is>
      </c>
      <c r="I1458" s="61" t="n">
        <v>3</v>
      </c>
      <c r="J1458" s="90" t="n">
        <v>44832</v>
      </c>
    </row>
    <row r="1459" ht="15.6" customHeight="1" s="140">
      <c r="D1459" s="60" t="n">
        <v>1457</v>
      </c>
      <c r="E1459" s="61" t="n">
        <v>4182</v>
      </c>
      <c r="F1459" s="62" t="inlineStr">
        <is>
          <t>鳳山黃埔店</t>
        </is>
      </c>
      <c r="G1459" s="62" t="inlineStr">
        <is>
          <t>高雄市</t>
        </is>
      </c>
      <c r="H1459" s="62" t="inlineStr">
        <is>
          <t>鳳山區</t>
        </is>
      </c>
      <c r="I1459" s="61" t="n">
        <v>2</v>
      </c>
      <c r="J1459" s="90" t="n">
        <v>44832</v>
      </c>
    </row>
    <row r="1460" ht="15.6" customHeight="1" s="140">
      <c r="D1460" s="60" t="n">
        <v>1458</v>
      </c>
      <c r="E1460" s="61" t="n">
        <v>4293</v>
      </c>
      <c r="F1460" s="62" t="inlineStr">
        <is>
          <t>鳳山步校店</t>
        </is>
      </c>
      <c r="G1460" s="62" t="inlineStr">
        <is>
          <t>高雄市</t>
        </is>
      </c>
      <c r="H1460" s="62" t="inlineStr">
        <is>
          <t>鳳山區</t>
        </is>
      </c>
      <c r="I1460" s="61" t="n">
        <v>2</v>
      </c>
      <c r="J1460" s="90" t="n">
        <v>44832</v>
      </c>
    </row>
    <row r="1461" ht="15.6" customHeight="1" s="140">
      <c r="D1461" s="60" t="n">
        <v>1459</v>
      </c>
      <c r="E1461" s="61" t="n">
        <v>4455</v>
      </c>
      <c r="F1461" s="62" t="inlineStr">
        <is>
          <t>員林鐵站店</t>
        </is>
      </c>
      <c r="G1461" s="62" t="inlineStr">
        <is>
          <t>彰化縣</t>
        </is>
      </c>
      <c r="H1461" s="62" t="inlineStr">
        <is>
          <t>員林市</t>
        </is>
      </c>
      <c r="I1461" s="61" t="n">
        <v>3</v>
      </c>
      <c r="J1461" s="90" t="n">
        <v>44833</v>
      </c>
    </row>
    <row r="1462" ht="15.6" customHeight="1" s="140">
      <c r="D1462" s="60" t="n">
        <v>1460</v>
      </c>
      <c r="E1462" s="61" t="n">
        <v>2260</v>
      </c>
      <c r="F1462" s="62" t="inlineStr">
        <is>
          <t>復興旺詮店</t>
        </is>
      </c>
      <c r="G1462" s="62" t="inlineStr">
        <is>
          <t>桃園市</t>
        </is>
      </c>
      <c r="H1462" s="62" t="inlineStr">
        <is>
          <t>復興區</t>
        </is>
      </c>
      <c r="I1462" s="61" t="n">
        <v>2</v>
      </c>
      <c r="J1462" s="90" t="n">
        <v>44833</v>
      </c>
    </row>
    <row r="1463" ht="15.6" customHeight="1" s="140">
      <c r="D1463" s="60" t="n">
        <v>1461</v>
      </c>
      <c r="E1463" s="61" t="n">
        <v>4629</v>
      </c>
      <c r="F1463" s="62" t="inlineStr">
        <is>
          <t>龜山警大店</t>
        </is>
      </c>
      <c r="G1463" s="62" t="inlineStr">
        <is>
          <t>桃園市</t>
        </is>
      </c>
      <c r="H1463" s="62" t="inlineStr">
        <is>
          <t>龜山區</t>
        </is>
      </c>
      <c r="I1463" s="61" t="n">
        <v>2</v>
      </c>
      <c r="J1463" s="90" t="n">
        <v>44833</v>
      </c>
    </row>
    <row r="1464" ht="15.6" customHeight="1" s="140">
      <c r="D1464" s="60" t="n">
        <v>1462</v>
      </c>
      <c r="E1464" s="61" t="n">
        <v>3749</v>
      </c>
      <c r="F1464" s="62" t="inlineStr">
        <is>
          <t>桃縣長院店</t>
        </is>
      </c>
      <c r="G1464" s="62" t="inlineStr">
        <is>
          <t>桃園市</t>
        </is>
      </c>
      <c r="H1464" s="62" t="inlineStr">
        <is>
          <t>龜山區</t>
        </is>
      </c>
      <c r="I1464" s="61" t="n">
        <v>2</v>
      </c>
      <c r="J1464" s="90" t="n">
        <v>44833</v>
      </c>
    </row>
    <row r="1465" ht="15.6" customHeight="1" s="140">
      <c r="D1465" s="60" t="n">
        <v>1463</v>
      </c>
      <c r="E1465" s="61" t="n">
        <v>4524</v>
      </c>
      <c r="F1465" s="62" t="inlineStr">
        <is>
          <t>鳳山南訓店</t>
        </is>
      </c>
      <c r="G1465" s="62" t="inlineStr">
        <is>
          <t>高雄市</t>
        </is>
      </c>
      <c r="H1465" s="62" t="inlineStr">
        <is>
          <t>鳳山區</t>
        </is>
      </c>
      <c r="I1465" s="61" t="n">
        <v>2</v>
      </c>
      <c r="J1465" s="90" t="n">
        <v>44833</v>
      </c>
    </row>
    <row r="1466" ht="15.6" customHeight="1" s="140">
      <c r="D1466" s="60" t="n">
        <v>1464</v>
      </c>
      <c r="E1466" s="61" t="n">
        <v>4310</v>
      </c>
      <c r="F1466" s="62" t="inlineStr">
        <is>
          <t>燕巢工訓店</t>
        </is>
      </c>
      <c r="G1466" s="62" t="inlineStr">
        <is>
          <t>高雄市</t>
        </is>
      </c>
      <c r="H1466" s="62" t="inlineStr">
        <is>
          <t>燕巢區</t>
        </is>
      </c>
      <c r="I1466" s="61" t="n">
        <v>2</v>
      </c>
      <c r="J1466" s="90" t="n">
        <v>44833</v>
      </c>
    </row>
    <row r="1467" ht="15.6" customHeight="1" s="140">
      <c r="D1467" s="60" t="n">
        <v>1465</v>
      </c>
      <c r="E1467" s="61" t="n">
        <v>4682</v>
      </c>
      <c r="F1467" s="62" t="inlineStr">
        <is>
          <t>竹北生醫店</t>
        </is>
      </c>
      <c r="G1467" s="62" t="inlineStr">
        <is>
          <t>新竹縣</t>
        </is>
      </c>
      <c r="H1467" s="62" t="inlineStr">
        <is>
          <t>竹北市</t>
        </is>
      </c>
      <c r="I1467" s="61" t="n">
        <v>2</v>
      </c>
      <c r="J1467" s="90" t="n">
        <v>44834</v>
      </c>
    </row>
    <row r="1468" ht="15.6" customHeight="1" s="140">
      <c r="D1468" s="60" t="n">
        <v>1466</v>
      </c>
      <c r="E1468" s="61" t="n">
        <v>4286</v>
      </c>
      <c r="F1468" s="62" t="inlineStr">
        <is>
          <t>竹東東泰店</t>
        </is>
      </c>
      <c r="G1468" s="62" t="inlineStr">
        <is>
          <t>新竹縣</t>
        </is>
      </c>
      <c r="H1468" s="62" t="inlineStr">
        <is>
          <t>竹東鎮</t>
        </is>
      </c>
      <c r="I1468" s="61" t="n">
        <v>3</v>
      </c>
      <c r="J1468" s="90" t="n">
        <v>44834</v>
      </c>
    </row>
    <row r="1469" ht="15.6" customHeight="1" s="140">
      <c r="D1469" s="60" t="n">
        <v>1467</v>
      </c>
      <c r="E1469" s="61" t="n">
        <v>3121</v>
      </c>
      <c r="F1469" s="62" t="inlineStr">
        <is>
          <t>彰化彰基一店</t>
        </is>
      </c>
      <c r="G1469" s="62" t="inlineStr">
        <is>
          <t>彰化縣</t>
        </is>
      </c>
      <c r="H1469" s="62" t="inlineStr">
        <is>
          <t>彰化市</t>
        </is>
      </c>
      <c r="I1469" s="61" t="n">
        <v>3</v>
      </c>
      <c r="J1469" s="90" t="n">
        <v>44845</v>
      </c>
    </row>
    <row r="1470" ht="15.6" customHeight="1" s="140">
      <c r="D1470" s="60" t="n">
        <v>1468</v>
      </c>
      <c r="E1470" s="61" t="n">
        <v>3122</v>
      </c>
      <c r="F1470" s="62" t="inlineStr">
        <is>
          <t>彰化彰基二店</t>
        </is>
      </c>
      <c r="G1470" s="62" t="inlineStr">
        <is>
          <t>彰化縣</t>
        </is>
      </c>
      <c r="H1470" s="62" t="inlineStr">
        <is>
          <t>彰化市</t>
        </is>
      </c>
      <c r="I1470" s="61" t="n">
        <v>2</v>
      </c>
      <c r="J1470" s="90" t="n">
        <v>44845</v>
      </c>
    </row>
    <row r="1471" ht="15.6" customHeight="1" s="140">
      <c r="D1471" s="60" t="n">
        <v>1469</v>
      </c>
      <c r="E1471" s="61" t="n">
        <v>4412</v>
      </c>
      <c r="F1471" s="62" t="inlineStr">
        <is>
          <t>樹林嘉聯店</t>
        </is>
      </c>
      <c r="G1471" s="62" t="inlineStr">
        <is>
          <t>新北市</t>
        </is>
      </c>
      <c r="H1471" s="62" t="inlineStr">
        <is>
          <t>樹林區</t>
        </is>
      </c>
      <c r="I1471" s="61" t="n">
        <v>2</v>
      </c>
      <c r="J1471" s="90" t="n">
        <v>44847</v>
      </c>
    </row>
    <row r="1472" ht="15.6" customHeight="1" s="140">
      <c r="D1472" s="60" t="n">
        <v>1470</v>
      </c>
      <c r="E1472" s="61" t="n">
        <v>4767</v>
      </c>
      <c r="F1472" s="62" t="inlineStr">
        <is>
          <t>彰化漢銘店</t>
        </is>
      </c>
      <c r="G1472" s="62" t="inlineStr">
        <is>
          <t>彰化縣</t>
        </is>
      </c>
      <c r="H1472" s="62" t="inlineStr">
        <is>
          <t>彰化市</t>
        </is>
      </c>
      <c r="I1472" s="61" t="n">
        <v>2</v>
      </c>
      <c r="J1472" s="90" t="n">
        <v>44848</v>
      </c>
    </row>
    <row r="1473" ht="15.6" customHeight="1" s="140">
      <c r="D1473" s="60" t="n">
        <v>1471</v>
      </c>
      <c r="E1473" s="61" t="n">
        <v>4438</v>
      </c>
      <c r="F1473" s="62" t="inlineStr">
        <is>
          <t>員林員基店</t>
        </is>
      </c>
      <c r="G1473" s="62" t="inlineStr">
        <is>
          <t>彰化縣</t>
        </is>
      </c>
      <c r="H1473" s="62" t="inlineStr">
        <is>
          <t>員林市</t>
        </is>
      </c>
      <c r="I1473" s="61" t="n">
        <v>2</v>
      </c>
      <c r="J1473" s="90" t="n">
        <v>44848</v>
      </c>
    </row>
    <row r="1474" ht="15.6" customHeight="1" s="140">
      <c r="D1474" s="60" t="n">
        <v>1472</v>
      </c>
      <c r="E1474" s="61" t="n">
        <v>4501</v>
      </c>
      <c r="F1474" s="62" t="inlineStr">
        <is>
          <t>左營榮華店</t>
        </is>
      </c>
      <c r="G1474" s="62" t="inlineStr">
        <is>
          <t>高雄市</t>
        </is>
      </c>
      <c r="H1474" s="62" t="inlineStr">
        <is>
          <t>左營區</t>
        </is>
      </c>
      <c r="I1474" s="61" t="n">
        <v>2</v>
      </c>
      <c r="J1474" s="90" t="n">
        <v>44865</v>
      </c>
    </row>
    <row r="1475" ht="15.6" customHeight="1" s="140">
      <c r="D1475" s="60" t="n">
        <v>1473</v>
      </c>
      <c r="E1475" s="61" t="n">
        <v>4439</v>
      </c>
      <c r="F1475" s="62" t="inlineStr">
        <is>
          <t>金門金航店</t>
        </is>
      </c>
      <c r="G1475" s="62" t="inlineStr">
        <is>
          <t>金門縣</t>
        </is>
      </c>
      <c r="H1475" s="62" t="inlineStr">
        <is>
          <t>金湖鎮</t>
        </is>
      </c>
      <c r="I1475" s="61" t="n">
        <v>2</v>
      </c>
      <c r="J1475" s="90" t="n">
        <v>44887</v>
      </c>
    </row>
    <row r="1476" ht="15.6" customHeight="1" s="140">
      <c r="D1476" s="60" t="n">
        <v>1474</v>
      </c>
      <c r="E1476" s="61" t="n">
        <v>3340</v>
      </c>
      <c r="F1476" s="62" t="inlineStr">
        <is>
          <t>北市港醫店</t>
        </is>
      </c>
      <c r="G1476" s="62" t="inlineStr">
        <is>
          <t>台北市</t>
        </is>
      </c>
      <c r="H1476" s="62" t="inlineStr">
        <is>
          <t>南港區</t>
        </is>
      </c>
      <c r="I1476" s="61" t="n">
        <v>2</v>
      </c>
      <c r="J1476" s="90" t="n">
        <v>44888</v>
      </c>
    </row>
  </sheetData>
  <mergeCells count="8">
    <mergeCell ref="AF1:AN1"/>
    <mergeCell ref="V1:AD1"/>
    <mergeCell ref="M1:S1"/>
    <mergeCell ref="D1:K1"/>
    <mergeCell ref="AP1:AX1"/>
    <mergeCell ref="M35:S35"/>
    <mergeCell ref="M51:S51"/>
    <mergeCell ref="A1:B1"/>
  </mergeCells>
  <conditionalFormatting sqref="F397:F400">
    <cfRule type="duplicateValues" priority="304" dxfId="0"/>
  </conditionalFormatting>
  <conditionalFormatting sqref="F401:F402">
    <cfRule type="duplicateValues" priority="305" dxfId="0"/>
  </conditionalFormatting>
  <conditionalFormatting sqref="I2:I1277 I1478:I1048576 L2">
    <cfRule type="cellIs" priority="303" operator="greaterThan" dxfId="17">
      <formula>2</formula>
    </cfRule>
  </conditionalFormatting>
  <conditionalFormatting sqref="I1079:I1275">
    <cfRule type="containsText" priority="293" operator="containsText" dxfId="17" text="3">
      <formula>NOT(ISERROR(SEARCH("3",I1079)))</formula>
    </cfRule>
  </conditionalFormatting>
  <conditionalFormatting sqref="F1102:F1103 F1105:F1107">
    <cfRule type="duplicateValues" priority="289" dxfId="0"/>
  </conditionalFormatting>
  <conditionalFormatting sqref="F1102:F1103">
    <cfRule type="duplicateValues" priority="290" dxfId="0"/>
  </conditionalFormatting>
  <conditionalFormatting sqref="F1104">
    <cfRule type="duplicateValues" priority="287" dxfId="0"/>
    <cfRule type="duplicateValues" priority="288" dxfId="0"/>
  </conditionalFormatting>
  <conditionalFormatting sqref="F1108:F1114">
    <cfRule type="duplicateValues" priority="291" dxfId="0"/>
  </conditionalFormatting>
  <conditionalFormatting sqref="F1115:F1116">
    <cfRule type="duplicateValues" priority="292" dxfId="0"/>
  </conditionalFormatting>
  <conditionalFormatting sqref="F1136:F1140">
    <cfRule type="duplicateValues" priority="286" dxfId="0"/>
  </conditionalFormatting>
  <conditionalFormatting sqref="F1158">
    <cfRule type="duplicateValues" priority="282" dxfId="0"/>
    <cfRule type="duplicateValues" priority="283" dxfId="0"/>
  </conditionalFormatting>
  <conditionalFormatting sqref="F1166">
    <cfRule type="duplicateValues" priority="281" dxfId="0"/>
  </conditionalFormatting>
  <conditionalFormatting sqref="F1159:F1165 F1169">
    <cfRule type="duplicateValues" priority="284" dxfId="0"/>
  </conditionalFormatting>
  <conditionalFormatting sqref="F1167:F1168 F1171">
    <cfRule type="duplicateValues" priority="285" dxfId="0"/>
  </conditionalFormatting>
  <conditionalFormatting sqref="F1175:F1177">
    <cfRule type="duplicateValues" priority="280" dxfId="0"/>
  </conditionalFormatting>
  <conditionalFormatting sqref="F1186:F1199">
    <cfRule type="duplicateValues" priority="278" dxfId="0"/>
  </conditionalFormatting>
  <conditionalFormatting sqref="F1185">
    <cfRule type="duplicateValues" priority="279" dxfId="0"/>
  </conditionalFormatting>
  <conditionalFormatting sqref="F1221:F1223">
    <cfRule type="duplicateValues" priority="276" dxfId="0"/>
  </conditionalFormatting>
  <conditionalFormatting sqref="F1229:F1230">
    <cfRule type="duplicateValues" priority="277" dxfId="0"/>
  </conditionalFormatting>
  <conditionalFormatting sqref="F1226:F1227">
    <cfRule type="duplicateValues" priority="275" dxfId="0"/>
  </conditionalFormatting>
  <conditionalFormatting sqref="F1232">
    <cfRule type="duplicateValues" priority="273" dxfId="0"/>
    <cfRule type="duplicateValues" priority="272" dxfId="0"/>
    <cfRule type="duplicateValues" priority="271" dxfId="0"/>
  </conditionalFormatting>
  <conditionalFormatting sqref="F1250:F1257">
    <cfRule type="duplicateValues" priority="274" dxfId="0"/>
  </conditionalFormatting>
  <conditionalFormatting sqref="F1178:F1184">
    <cfRule type="duplicateValues" priority="294" dxfId="0"/>
  </conditionalFormatting>
  <conditionalFormatting sqref="F1200:F1215">
    <cfRule type="duplicateValues" priority="295" dxfId="0"/>
  </conditionalFormatting>
  <conditionalFormatting sqref="F1224:F1225 F1228 F1231">
    <cfRule type="duplicateValues" priority="296" dxfId="0"/>
  </conditionalFormatting>
  <conditionalFormatting sqref="F1154:F1157">
    <cfRule type="duplicateValues" priority="297" dxfId="0"/>
  </conditionalFormatting>
  <conditionalFormatting sqref="F1260:F1262">
    <cfRule type="duplicateValues" priority="269" dxfId="0"/>
  </conditionalFormatting>
  <conditionalFormatting sqref="F1269:F1270">
    <cfRule type="duplicateValues" priority="270" dxfId="0"/>
  </conditionalFormatting>
  <conditionalFormatting sqref="F1265:F1266">
    <cfRule type="duplicateValues" priority="268" dxfId="0"/>
  </conditionalFormatting>
  <conditionalFormatting sqref="F1233:F1249">
    <cfRule type="duplicateValues" priority="298" dxfId="0"/>
  </conditionalFormatting>
  <conditionalFormatting sqref="F1144:F1153">
    <cfRule type="duplicateValues" priority="299" dxfId="0"/>
  </conditionalFormatting>
  <conditionalFormatting sqref="F1216:F1218">
    <cfRule type="duplicateValues" priority="300" dxfId="0"/>
  </conditionalFormatting>
  <conditionalFormatting sqref="F1263:F1264 F1267:F1268">
    <cfRule type="duplicateValues" priority="301" dxfId="0"/>
  </conditionalFormatting>
  <conditionalFormatting sqref="F1271:F1275">
    <cfRule type="duplicateValues" priority="302" dxfId="0"/>
  </conditionalFormatting>
  <conditionalFormatting sqref="F1276">
    <cfRule type="duplicateValues" priority="267" dxfId="0"/>
  </conditionalFormatting>
  <conditionalFormatting sqref="I1276">
    <cfRule type="containsText" priority="266" operator="containsText" dxfId="17" text="3">
      <formula>NOT(ISERROR(SEARCH("3",I1276)))</formula>
    </cfRule>
  </conditionalFormatting>
  <conditionalFormatting sqref="F1277">
    <cfRule type="duplicateValues" priority="265" dxfId="0"/>
  </conditionalFormatting>
  <conditionalFormatting sqref="I1277">
    <cfRule type="containsText" priority="264" operator="containsText" dxfId="17" text="3">
      <formula>NOT(ISERROR(SEARCH("3",I1277)))</formula>
    </cfRule>
  </conditionalFormatting>
  <conditionalFormatting sqref="R50">
    <cfRule type="containsText" priority="263" operator="containsText" dxfId="17" text="3">
      <formula>NOT(ISERROR(SEARCH("3",R50)))</formula>
    </cfRule>
  </conditionalFormatting>
  <conditionalFormatting sqref="R49">
    <cfRule type="containsText" priority="262" operator="containsText" dxfId="17" text="3">
      <formula>NOT(ISERROR(SEARCH("3",R49)))</formula>
    </cfRule>
  </conditionalFormatting>
  <conditionalFormatting sqref="E1:E1277 E1478:E1048576">
    <cfRule type="duplicateValues" priority="261" dxfId="0"/>
  </conditionalFormatting>
  <conditionalFormatting sqref="F1:F1277 F1478:F1048576">
    <cfRule type="duplicateValues" priority="260" dxfId="0"/>
  </conditionalFormatting>
  <conditionalFormatting sqref="F1278">
    <cfRule type="duplicateValues" priority="259" dxfId="0"/>
  </conditionalFormatting>
  <conditionalFormatting sqref="I1278:I1289">
    <cfRule type="containsText" priority="258" operator="containsText" dxfId="17" text="3">
      <formula>NOT(ISERROR(SEARCH("3",I1278)))</formula>
    </cfRule>
  </conditionalFormatting>
  <conditionalFormatting sqref="F1279:F1280">
    <cfRule type="duplicateValues" priority="257" dxfId="0"/>
  </conditionalFormatting>
  <conditionalFormatting sqref="F1281:F1282">
    <cfRule type="duplicateValues" priority="256" dxfId="0"/>
  </conditionalFormatting>
  <conditionalFormatting sqref="F1284">
    <cfRule type="duplicateValues" priority="253" dxfId="0"/>
    <cfRule type="duplicateValues" priority="252" dxfId="0"/>
    <cfRule type="duplicateValues" priority="251" dxfId="0"/>
  </conditionalFormatting>
  <conditionalFormatting sqref="F1283">
    <cfRule type="duplicateValues" priority="254" dxfId="0"/>
  </conditionalFormatting>
  <conditionalFormatting sqref="F1285:F1289">
    <cfRule type="duplicateValues" priority="255" dxfId="0"/>
  </conditionalFormatting>
  <conditionalFormatting sqref="F1290:F1293">
    <cfRule type="duplicateValues" priority="250" dxfId="0"/>
  </conditionalFormatting>
  <conditionalFormatting sqref="I1290:I1291">
    <cfRule type="containsText" priority="249" operator="containsText" dxfId="17" text="3">
      <formula>NOT(ISERROR(SEARCH("3",I1290)))</formula>
    </cfRule>
  </conditionalFormatting>
  <conditionalFormatting sqref="I1292:I1293">
    <cfRule type="containsText" priority="248" operator="containsText" dxfId="17" text="3">
      <formula>NOT(ISERROR(SEARCH("3",I1292)))</formula>
    </cfRule>
  </conditionalFormatting>
  <conditionalFormatting sqref="F1294:F1295">
    <cfRule type="duplicateValues" priority="247" dxfId="0"/>
  </conditionalFormatting>
  <conditionalFormatting sqref="I1294:I1295">
    <cfRule type="containsText" priority="246" operator="containsText" dxfId="17" text="3">
      <formula>NOT(ISERROR(SEARCH("3",I1294)))</formula>
    </cfRule>
  </conditionalFormatting>
  <conditionalFormatting sqref="E1296">
    <cfRule type="duplicateValues" priority="226" dxfId="0"/>
    <cfRule type="duplicateValues" priority="225" dxfId="0"/>
  </conditionalFormatting>
  <conditionalFormatting sqref="F1296">
    <cfRule type="duplicateValues" priority="223" dxfId="0"/>
    <cfRule type="duplicateValues" priority="221" dxfId="0"/>
    <cfRule type="duplicateValues" priority="222" dxfId="0"/>
    <cfRule type="duplicateValues" priority="224" dxfId="0"/>
  </conditionalFormatting>
  <conditionalFormatting sqref="F1297">
    <cfRule type="duplicateValues" priority="219" dxfId="0"/>
    <cfRule type="duplicateValues" priority="215" dxfId="0"/>
    <cfRule type="duplicateValues" priority="216" dxfId="0"/>
    <cfRule type="duplicateValues" priority="220" dxfId="0"/>
  </conditionalFormatting>
  <conditionalFormatting sqref="E1297">
    <cfRule type="duplicateValues" priority="218" dxfId="0"/>
    <cfRule type="duplicateValues" priority="217" dxfId="0"/>
  </conditionalFormatting>
  <conditionalFormatting sqref="F1298">
    <cfRule type="duplicateValues" priority="213" dxfId="0"/>
    <cfRule type="duplicateValues" priority="209" dxfId="0"/>
    <cfRule type="duplicateValues" priority="210" dxfId="0"/>
    <cfRule type="duplicateValues" priority="214" dxfId="0"/>
  </conditionalFormatting>
  <conditionalFormatting sqref="E1298">
    <cfRule type="duplicateValues" priority="212" dxfId="0"/>
    <cfRule type="duplicateValues" priority="211" dxfId="0"/>
  </conditionalFormatting>
  <conditionalFormatting sqref="F1299">
    <cfRule type="duplicateValues" priority="207" dxfId="0"/>
    <cfRule type="duplicateValues" priority="203" dxfId="0"/>
    <cfRule type="duplicateValues" priority="204" dxfId="0"/>
    <cfRule type="duplicateValues" priority="208" dxfId="0"/>
  </conditionalFormatting>
  <conditionalFormatting sqref="E1299">
    <cfRule type="duplicateValues" priority="206" dxfId="0"/>
    <cfRule type="duplicateValues" priority="205" dxfId="0"/>
  </conditionalFormatting>
  <conditionalFormatting sqref="F1300">
    <cfRule type="duplicateValues" priority="201" dxfId="0"/>
    <cfRule type="duplicateValues" priority="197" dxfId="0"/>
    <cfRule type="duplicateValues" priority="198" dxfId="0"/>
    <cfRule type="duplicateValues" priority="202" dxfId="0"/>
  </conditionalFormatting>
  <conditionalFormatting sqref="E1300">
    <cfRule type="duplicateValues" priority="200" dxfId="0"/>
    <cfRule type="duplicateValues" priority="199" dxfId="0"/>
  </conditionalFormatting>
  <conditionalFormatting sqref="F1301:F1302">
    <cfRule type="duplicateValues" priority="195" dxfId="0"/>
    <cfRule type="duplicateValues" priority="191" dxfId="0"/>
    <cfRule type="duplicateValues" priority="192" dxfId="0"/>
    <cfRule type="duplicateValues" priority="196" dxfId="0"/>
  </conditionalFormatting>
  <conditionalFormatting sqref="E1301:E1302">
    <cfRule type="duplicateValues" priority="194" dxfId="0"/>
    <cfRule type="duplicateValues" priority="193" dxfId="0"/>
  </conditionalFormatting>
  <conditionalFormatting sqref="E1303:E1304">
    <cfRule type="duplicateValues" priority="187" dxfId="0"/>
    <cfRule type="duplicateValues" priority="186" dxfId="0"/>
  </conditionalFormatting>
  <conditionalFormatting sqref="F1303:F1310">
    <cfRule type="duplicateValues" priority="188" dxfId="0"/>
    <cfRule type="duplicateValues" priority="189" dxfId="0"/>
    <cfRule type="duplicateValues" priority="190" dxfId="0"/>
  </conditionalFormatting>
  <conditionalFormatting sqref="E1314:E1315">
    <cfRule type="duplicateValues" priority="172" dxfId="0"/>
  </conditionalFormatting>
  <conditionalFormatting sqref="F1314:F1315">
    <cfRule type="duplicateValues" priority="170" dxfId="0"/>
    <cfRule type="duplicateValues" priority="171" dxfId="0"/>
    <cfRule type="duplicateValues" priority="173" dxfId="0"/>
  </conditionalFormatting>
  <conditionalFormatting sqref="E1311:E1313">
    <cfRule type="duplicateValues" priority="174" dxfId="0"/>
  </conditionalFormatting>
  <conditionalFormatting sqref="F1311:F1313">
    <cfRule type="duplicateValues" priority="175" dxfId="0"/>
    <cfRule type="duplicateValues" priority="176" dxfId="0"/>
    <cfRule type="duplicateValues" priority="177" dxfId="0"/>
  </conditionalFormatting>
  <conditionalFormatting sqref="E1316:E1318">
    <cfRule type="duplicateValues" priority="178" dxfId="0"/>
  </conditionalFormatting>
  <conditionalFormatting sqref="F1316:F1318">
    <cfRule type="duplicateValues" priority="179" dxfId="0"/>
    <cfRule type="duplicateValues" priority="180" dxfId="0"/>
    <cfRule type="duplicateValues" priority="181" dxfId="0"/>
  </conditionalFormatting>
  <conditionalFormatting sqref="E1319:E1321">
    <cfRule type="duplicateValues" priority="182" dxfId="0"/>
  </conditionalFormatting>
  <conditionalFormatting sqref="F1319:F1321">
    <cfRule type="duplicateValues" priority="183" dxfId="0"/>
    <cfRule type="duplicateValues" priority="184" dxfId="0"/>
    <cfRule type="duplicateValues" priority="185" dxfId="0"/>
  </conditionalFormatting>
  <conditionalFormatting sqref="E1322:E1323">
    <cfRule type="duplicateValues" priority="152" dxfId="0"/>
  </conditionalFormatting>
  <conditionalFormatting sqref="F1322:F1323">
    <cfRule type="duplicateValues" priority="150" dxfId="0"/>
    <cfRule type="duplicateValues" priority="151" dxfId="0"/>
    <cfRule type="duplicateValues" priority="153" dxfId="0"/>
  </conditionalFormatting>
  <conditionalFormatting sqref="E1328">
    <cfRule type="duplicateValues" priority="154" dxfId="0"/>
  </conditionalFormatting>
  <conditionalFormatting sqref="F1328">
    <cfRule type="duplicateValues" priority="155" dxfId="0"/>
    <cfRule type="duplicateValues" priority="156" dxfId="0"/>
    <cfRule type="duplicateValues" priority="157" dxfId="0"/>
  </conditionalFormatting>
  <conditionalFormatting sqref="E1327">
    <cfRule type="duplicateValues" priority="158" dxfId="0"/>
  </conditionalFormatting>
  <conditionalFormatting sqref="F1327">
    <cfRule type="duplicateValues" priority="159" dxfId="0"/>
    <cfRule type="duplicateValues" priority="160" dxfId="0"/>
    <cfRule type="duplicateValues" priority="161" dxfId="0"/>
  </conditionalFormatting>
  <conditionalFormatting sqref="E1326">
    <cfRule type="duplicateValues" priority="162" dxfId="0"/>
  </conditionalFormatting>
  <conditionalFormatting sqref="F1326">
    <cfRule type="duplicateValues" priority="163" dxfId="0"/>
    <cfRule type="duplicateValues" priority="164" dxfId="0"/>
    <cfRule type="duplicateValues" priority="165" dxfId="0"/>
  </conditionalFormatting>
  <conditionalFormatting sqref="E1324:E1325">
    <cfRule type="duplicateValues" priority="166" dxfId="0"/>
  </conditionalFormatting>
  <conditionalFormatting sqref="F1324:F1325">
    <cfRule type="duplicateValues" priority="167" dxfId="0"/>
    <cfRule type="duplicateValues" priority="168" dxfId="0"/>
    <cfRule type="duplicateValues" priority="169" dxfId="0"/>
  </conditionalFormatting>
  <conditionalFormatting sqref="F1337:F1338">
    <cfRule type="duplicateValues" priority="148" dxfId="0"/>
    <cfRule type="duplicateValues" priority="144" dxfId="0"/>
    <cfRule type="duplicateValues" priority="145" dxfId="0"/>
    <cfRule type="duplicateValues" priority="149" dxfId="0"/>
  </conditionalFormatting>
  <conditionalFormatting sqref="E1337:E1338">
    <cfRule type="duplicateValues" priority="147" dxfId="0"/>
    <cfRule type="duplicateValues" priority="146" dxfId="0"/>
  </conditionalFormatting>
  <conditionalFormatting sqref="E1339">
    <cfRule type="duplicateValues" priority="142" dxfId="0"/>
    <cfRule type="duplicateValues" priority="235" dxfId="0"/>
  </conditionalFormatting>
  <conditionalFormatting sqref="F1339">
    <cfRule type="duplicateValues" priority="143" dxfId="0"/>
    <cfRule type="duplicateValues" priority="234" dxfId="0"/>
    <cfRule type="duplicateValues" priority="236" dxfId="0"/>
    <cfRule type="duplicateValues" priority="237" dxfId="0"/>
  </conditionalFormatting>
  <conditionalFormatting sqref="F1340">
    <cfRule type="duplicateValues" priority="140" dxfId="0"/>
    <cfRule type="duplicateValues" priority="136" dxfId="0"/>
    <cfRule type="duplicateValues" priority="137" dxfId="0"/>
    <cfRule type="duplicateValues" priority="141" dxfId="0"/>
  </conditionalFormatting>
  <conditionalFormatting sqref="E1340">
    <cfRule type="duplicateValues" priority="139" dxfId="0"/>
    <cfRule type="duplicateValues" priority="138" dxfId="0"/>
  </conditionalFormatting>
  <conditionalFormatting sqref="E1341">
    <cfRule type="duplicateValues" priority="134" dxfId="0"/>
  </conditionalFormatting>
  <conditionalFormatting sqref="F1341">
    <cfRule type="duplicateValues" priority="132" dxfId="0"/>
    <cfRule type="duplicateValues" priority="133" dxfId="0"/>
    <cfRule type="duplicateValues" priority="135" dxfId="0"/>
  </conditionalFormatting>
  <conditionalFormatting sqref="E1342">
    <cfRule type="duplicateValues" priority="129" dxfId="0"/>
    <cfRule type="duplicateValues" priority="128" dxfId="0"/>
  </conditionalFormatting>
  <conditionalFormatting sqref="F1342">
    <cfRule type="duplicateValues" priority="126" dxfId="0"/>
    <cfRule type="duplicateValues" priority="127" dxfId="0"/>
    <cfRule type="duplicateValues" priority="130" dxfId="0"/>
    <cfRule type="duplicateValues" priority="131" dxfId="0"/>
  </conditionalFormatting>
  <conditionalFormatting sqref="F1343:F1353">
    <cfRule type="duplicateValues" priority="123" dxfId="0"/>
    <cfRule type="duplicateValues" priority="124" dxfId="0"/>
    <cfRule type="duplicateValues" priority="125" dxfId="0"/>
  </conditionalFormatting>
  <conditionalFormatting sqref="E1354 E1357:E1364">
    <cfRule type="duplicateValues" priority="119" dxfId="0"/>
  </conditionalFormatting>
  <conditionalFormatting sqref="F1354 F1357:F1364">
    <cfRule type="duplicateValues" priority="120" dxfId="0"/>
    <cfRule type="duplicateValues" priority="121" dxfId="0"/>
    <cfRule type="duplicateValues" priority="122" dxfId="0"/>
  </conditionalFormatting>
  <conditionalFormatting sqref="E1365:E1366">
    <cfRule type="duplicateValues" priority="118" dxfId="0"/>
  </conditionalFormatting>
  <conditionalFormatting sqref="F1365:F1366">
    <cfRule type="duplicateValues" priority="115" dxfId="0"/>
    <cfRule type="duplicateValues" priority="116" dxfId="0"/>
    <cfRule type="duplicateValues" priority="117" dxfId="0"/>
  </conditionalFormatting>
  <conditionalFormatting sqref="E1355">
    <cfRule type="duplicateValues" priority="113" dxfId="0"/>
  </conditionalFormatting>
  <conditionalFormatting sqref="F1355">
    <cfRule type="duplicateValues" priority="111" dxfId="0"/>
    <cfRule type="duplicateValues" priority="112" dxfId="0"/>
    <cfRule type="duplicateValues" priority="114" dxfId="0"/>
  </conditionalFormatting>
  <conditionalFormatting sqref="E1367">
    <cfRule type="duplicateValues" priority="97" dxfId="0"/>
  </conditionalFormatting>
  <conditionalFormatting sqref="F1367">
    <cfRule type="duplicateValues" priority="95" dxfId="0"/>
    <cfRule type="duplicateValues" priority="96" dxfId="0"/>
    <cfRule type="duplicateValues" priority="98" dxfId="0"/>
  </conditionalFormatting>
  <conditionalFormatting sqref="E1374">
    <cfRule type="duplicateValues" priority="93" dxfId="0"/>
  </conditionalFormatting>
  <conditionalFormatting sqref="F1374">
    <cfRule type="duplicateValues" priority="91" dxfId="0"/>
    <cfRule type="duplicateValues" priority="92" dxfId="0"/>
    <cfRule type="duplicateValues" priority="94" dxfId="0"/>
  </conditionalFormatting>
  <conditionalFormatting sqref="E1368 E1375">
    <cfRule type="duplicateValues" priority="99" dxfId="0"/>
  </conditionalFormatting>
  <conditionalFormatting sqref="F1368 F1375">
    <cfRule type="duplicateValues" priority="100" dxfId="0"/>
    <cfRule type="duplicateValues" priority="101" dxfId="0"/>
    <cfRule type="duplicateValues" priority="102" dxfId="0"/>
  </conditionalFormatting>
  <conditionalFormatting sqref="E1370">
    <cfRule type="duplicateValues" priority="103" dxfId="0"/>
  </conditionalFormatting>
  <conditionalFormatting sqref="F1370">
    <cfRule type="duplicateValues" priority="104" dxfId="0"/>
    <cfRule type="duplicateValues" priority="105" dxfId="0"/>
    <cfRule type="duplicateValues" priority="106" dxfId="0"/>
  </conditionalFormatting>
  <conditionalFormatting sqref="E1369 E1371:E1373">
    <cfRule type="duplicateValues" priority="107" dxfId="0"/>
  </conditionalFormatting>
  <conditionalFormatting sqref="F1369 F1371:F1373">
    <cfRule type="duplicateValues" priority="108" dxfId="0"/>
    <cfRule type="duplicateValues" priority="109" dxfId="0"/>
    <cfRule type="duplicateValues" priority="110" dxfId="0"/>
  </conditionalFormatting>
  <conditionalFormatting sqref="E1387:E1388">
    <cfRule type="duplicateValues" priority="89" dxfId="0"/>
  </conditionalFormatting>
  <conditionalFormatting sqref="F1387:F1388">
    <cfRule type="duplicateValues" priority="87" dxfId="0"/>
    <cfRule type="duplicateValues" priority="88" dxfId="0"/>
    <cfRule type="duplicateValues" priority="90" dxfId="0"/>
  </conditionalFormatting>
  <conditionalFormatting sqref="E1389:E1390">
    <cfRule type="duplicateValues" priority="85" dxfId="0"/>
  </conditionalFormatting>
  <conditionalFormatting sqref="F1389:F1390">
    <cfRule type="duplicateValues" priority="83" dxfId="0"/>
    <cfRule type="duplicateValues" priority="84" dxfId="0"/>
    <cfRule type="duplicateValues" priority="86" dxfId="0"/>
  </conditionalFormatting>
  <conditionalFormatting sqref="E1391">
    <cfRule type="duplicateValues" priority="81" dxfId="0"/>
  </conditionalFormatting>
  <conditionalFormatting sqref="F1391">
    <cfRule type="duplicateValues" priority="79" dxfId="0"/>
    <cfRule type="duplicateValues" priority="80" dxfId="0"/>
    <cfRule type="duplicateValues" priority="82" dxfId="0"/>
  </conditionalFormatting>
  <conditionalFormatting sqref="E1392:E1393">
    <cfRule type="duplicateValues" priority="77" dxfId="0"/>
  </conditionalFormatting>
  <conditionalFormatting sqref="F1392:F1393">
    <cfRule type="duplicateValues" priority="75" dxfId="0"/>
    <cfRule type="duplicateValues" priority="76" dxfId="0"/>
    <cfRule type="duplicateValues" priority="78" dxfId="0"/>
  </conditionalFormatting>
  <conditionalFormatting sqref="E1400:E1402">
    <cfRule type="duplicateValues" priority="74" dxfId="0"/>
  </conditionalFormatting>
  <conditionalFormatting sqref="F1400:F1402">
    <cfRule type="duplicateValues" priority="71" dxfId="0"/>
    <cfRule type="duplicateValues" priority="72" dxfId="0"/>
    <cfRule type="duplicateValues" priority="73" dxfId="0"/>
  </conditionalFormatting>
  <conditionalFormatting sqref="E1403:E1405">
    <cfRule type="duplicateValues" priority="70" dxfId="0"/>
  </conditionalFormatting>
  <conditionalFormatting sqref="F1403:F1405">
    <cfRule type="duplicateValues" priority="67" dxfId="0"/>
    <cfRule type="duplicateValues" priority="68" dxfId="0"/>
    <cfRule type="duplicateValues" priority="69" dxfId="0"/>
  </conditionalFormatting>
  <conditionalFormatting sqref="E1406:E1408">
    <cfRule type="duplicateValues" priority="66" dxfId="0"/>
  </conditionalFormatting>
  <conditionalFormatting sqref="F1406:F1408">
    <cfRule type="duplicateValues" priority="63" dxfId="0"/>
    <cfRule type="duplicateValues" priority="64" dxfId="0"/>
    <cfRule type="duplicateValues" priority="65" dxfId="0"/>
  </conditionalFormatting>
  <conditionalFormatting sqref="E1409:E1411">
    <cfRule type="duplicateValues" priority="61" dxfId="0"/>
  </conditionalFormatting>
  <conditionalFormatting sqref="F1409:F1411">
    <cfRule type="duplicateValues" priority="59" dxfId="0"/>
    <cfRule type="duplicateValues" priority="60" dxfId="0"/>
    <cfRule type="duplicateValues" priority="62" dxfId="0"/>
  </conditionalFormatting>
  <conditionalFormatting sqref="E1412:E1414">
    <cfRule type="duplicateValues" priority="57" dxfId="0"/>
  </conditionalFormatting>
  <conditionalFormatting sqref="F1412:F1414">
    <cfRule type="duplicateValues" priority="55" dxfId="0"/>
    <cfRule type="duplicateValues" priority="56" dxfId="0"/>
    <cfRule type="duplicateValues" priority="58" dxfId="0"/>
  </conditionalFormatting>
  <conditionalFormatting sqref="E1428:E1429">
    <cfRule type="duplicateValues" priority="53" dxfId="0"/>
  </conditionalFormatting>
  <conditionalFormatting sqref="F1428:F1429">
    <cfRule type="duplicateValues" priority="51" dxfId="0"/>
    <cfRule type="duplicateValues" priority="52" dxfId="0"/>
    <cfRule type="duplicateValues" priority="54" dxfId="0"/>
  </conditionalFormatting>
  <conditionalFormatting sqref="E1430:E1431">
    <cfRule type="duplicateValues" priority="49" dxfId="0"/>
  </conditionalFormatting>
  <conditionalFormatting sqref="F1430:F1431">
    <cfRule type="duplicateValues" priority="47" dxfId="0"/>
    <cfRule type="duplicateValues" priority="48" dxfId="0"/>
    <cfRule type="duplicateValues" priority="50" dxfId="0"/>
  </conditionalFormatting>
  <conditionalFormatting sqref="E1432">
    <cfRule type="duplicateValues" priority="45" dxfId="0"/>
  </conditionalFormatting>
  <conditionalFormatting sqref="F1432">
    <cfRule type="duplicateValues" priority="43" dxfId="0"/>
    <cfRule type="duplicateValues" priority="44" dxfId="0"/>
    <cfRule type="duplicateValues" priority="46" dxfId="0"/>
  </conditionalFormatting>
  <conditionalFormatting sqref="E1435:E1437">
    <cfRule type="duplicateValues" priority="41" dxfId="0"/>
  </conditionalFormatting>
  <conditionalFormatting sqref="F1435:F1437">
    <cfRule type="duplicateValues" priority="39" dxfId="0"/>
    <cfRule type="duplicateValues" priority="40" dxfId="0"/>
    <cfRule type="duplicateValues" priority="42" dxfId="0"/>
  </conditionalFormatting>
  <conditionalFormatting sqref="E1438:E1440">
    <cfRule type="duplicateValues" priority="37" dxfId="0"/>
  </conditionalFormatting>
  <conditionalFormatting sqref="F1438:F1440">
    <cfRule type="duplicateValues" priority="35" dxfId="0"/>
    <cfRule type="duplicateValues" priority="36" dxfId="0"/>
    <cfRule type="duplicateValues" priority="38" dxfId="0"/>
  </conditionalFormatting>
  <conditionalFormatting sqref="E1441:E1442">
    <cfRule type="duplicateValues" priority="33" dxfId="0"/>
  </conditionalFormatting>
  <conditionalFormatting sqref="F1441:F1442">
    <cfRule type="duplicateValues" priority="31" dxfId="0"/>
    <cfRule type="duplicateValues" priority="32" dxfId="0"/>
    <cfRule type="duplicateValues" priority="34" dxfId="0"/>
  </conditionalFormatting>
  <conditionalFormatting sqref="E1443:E1444">
    <cfRule type="duplicateValues" priority="29" dxfId="0"/>
  </conditionalFormatting>
  <conditionalFormatting sqref="F1443:F1444">
    <cfRule type="duplicateValues" priority="27" dxfId="0"/>
    <cfRule type="duplicateValues" priority="28" dxfId="0"/>
    <cfRule type="duplicateValues" priority="30" dxfId="0"/>
  </conditionalFormatting>
  <conditionalFormatting sqref="E1433">
    <cfRule type="duplicateValues" priority="25" dxfId="0"/>
  </conditionalFormatting>
  <conditionalFormatting sqref="F1433">
    <cfRule type="duplicateValues" priority="23" dxfId="0"/>
    <cfRule type="duplicateValues" priority="24" dxfId="0"/>
    <cfRule type="duplicateValues" priority="26" dxfId="0"/>
  </conditionalFormatting>
  <conditionalFormatting sqref="E1434">
    <cfRule type="duplicateValues" priority="21" dxfId="0"/>
  </conditionalFormatting>
  <conditionalFormatting sqref="F1434">
    <cfRule type="duplicateValues" priority="19" dxfId="0"/>
    <cfRule type="duplicateValues" priority="20" dxfId="0"/>
    <cfRule type="duplicateValues" priority="22" dxfId="0"/>
  </conditionalFormatting>
  <conditionalFormatting sqref="E1445:E1447 E1452">
    <cfRule type="duplicateValues" priority="9" dxfId="0"/>
  </conditionalFormatting>
  <conditionalFormatting sqref="F1445:F1447 F1452">
    <cfRule type="duplicateValues" priority="7" dxfId="0"/>
    <cfRule type="duplicateValues" priority="8" dxfId="0"/>
    <cfRule type="duplicateValues" priority="10" dxfId="0"/>
  </conditionalFormatting>
  <conditionalFormatting sqref="E1449:E1450">
    <cfRule type="duplicateValues" priority="11" dxfId="0"/>
  </conditionalFormatting>
  <conditionalFormatting sqref="F1449:F1450">
    <cfRule type="duplicateValues" priority="12" dxfId="0"/>
    <cfRule type="duplicateValues" priority="13" dxfId="0"/>
    <cfRule type="duplicateValues" priority="14" dxfId="0"/>
  </conditionalFormatting>
  <conditionalFormatting sqref="E1448 E1451">
    <cfRule type="duplicateValues" priority="15" dxfId="0"/>
  </conditionalFormatting>
  <conditionalFormatting sqref="F1448 F1451">
    <cfRule type="duplicateValues" priority="16" dxfId="0"/>
    <cfRule type="duplicateValues" priority="17" dxfId="0"/>
    <cfRule type="duplicateValues" priority="18" dxfId="0"/>
  </conditionalFormatting>
  <conditionalFormatting sqref="F1336">
    <cfRule type="duplicateValues" priority="227" dxfId="0"/>
    <cfRule type="duplicateValues" priority="229" dxfId="0"/>
    <cfRule type="duplicateValues" priority="230" dxfId="0"/>
  </conditionalFormatting>
  <conditionalFormatting sqref="E1336">
    <cfRule type="duplicateValues" priority="228" dxfId="0"/>
  </conditionalFormatting>
  <conditionalFormatting sqref="F1394:F1398">
    <cfRule type="duplicateValues" priority="231" dxfId="0"/>
    <cfRule type="duplicateValues" priority="232" dxfId="0"/>
    <cfRule type="duplicateValues" priority="233" dxfId="0"/>
  </conditionalFormatting>
  <conditionalFormatting sqref="I1296:I1476">
    <cfRule type="cellIs" priority="4" operator="equal" dxfId="17">
      <formula>3</formula>
    </cfRule>
    <cfRule type="cellIs" priority="5" operator="greaterThan" dxfId="17">
      <formula>3</formula>
    </cfRule>
    <cfRule type="cellIs" priority="6" operator="greaterThanOrEqual">
      <formula>3</formula>
    </cfRule>
  </conditionalFormatting>
  <conditionalFormatting sqref="E1415:E1416">
    <cfRule type="duplicateValues" priority="238" dxfId="0"/>
  </conditionalFormatting>
  <conditionalFormatting sqref="F1415:F1416">
    <cfRule type="duplicateValues" priority="239" dxfId="0"/>
    <cfRule type="duplicateValues" priority="240" dxfId="0"/>
    <cfRule type="duplicateValues" priority="241" dxfId="0"/>
  </conditionalFormatting>
  <conditionalFormatting sqref="E1417">
    <cfRule type="duplicateValues" priority="242" dxfId="0"/>
  </conditionalFormatting>
  <conditionalFormatting sqref="F1417">
    <cfRule type="duplicateValues" priority="243" dxfId="0"/>
    <cfRule type="duplicateValues" priority="244" dxfId="0"/>
    <cfRule type="duplicateValues" priority="245" dxfId="0"/>
  </conditionalFormatting>
  <conditionalFormatting sqref="F1:F1476 F1478:F1048576">
    <cfRule type="duplicateValues" priority="3" dxfId="0"/>
  </conditionalFormatting>
  <conditionalFormatting sqref="E1:E1476 E1478:E1048576">
    <cfRule type="duplicateValues" priority="1" dxfId="0"/>
    <cfRule type="duplicateValues" priority="2" dxfId="0"/>
  </conditionalFormatting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baseColWidth="8" defaultRowHeight="14.4"/>
  <cols>
    <col width="6.5" bestFit="1" customWidth="1" style="38" min="1" max="1"/>
    <col width="13.8984375" bestFit="1" customWidth="1" style="38" min="2" max="2"/>
    <col width="8.19921875" bestFit="1" customWidth="1" style="38" min="3" max="3"/>
    <col width="8.59765625" bestFit="1" customWidth="1" style="38" min="4" max="4"/>
    <col width="6.5" bestFit="1" customWidth="1" style="38" min="5" max="5"/>
    <col width="5.59765625" bestFit="1" customWidth="1" style="38" min="6" max="6"/>
    <col width="8.59765625" bestFit="1" customWidth="1" style="38" min="7" max="7"/>
    <col width="12" bestFit="1" customWidth="1" style="38" min="8" max="8"/>
    <col width="6.796875" bestFit="1" customWidth="1" style="97" min="9" max="9"/>
    <col width="8.796875" customWidth="1" style="38" min="10" max="16384"/>
  </cols>
  <sheetData>
    <row r="1">
      <c r="A1" s="93" t="inlineStr">
        <is>
          <t>縣市</t>
        </is>
      </c>
      <c r="B1" s="93" t="inlineStr">
        <is>
          <t>縣市鄉鎮</t>
        </is>
      </c>
      <c r="C1" s="94" t="inlineStr">
        <is>
          <t>郵遞區號</t>
        </is>
      </c>
      <c r="D1" s="93" t="inlineStr">
        <is>
          <t>區域代碼</t>
        </is>
      </c>
      <c r="E1" s="93" t="inlineStr">
        <is>
          <t>區域</t>
        </is>
      </c>
      <c r="F1" s="93" t="inlineStr">
        <is>
          <t>儲位</t>
        </is>
      </c>
      <c r="G1" s="93" t="inlineStr">
        <is>
          <t>部門代碼</t>
        </is>
      </c>
      <c r="H1" s="93" t="inlineStr">
        <is>
          <t>部門名稱</t>
        </is>
      </c>
      <c r="I1" s="93" t="inlineStr">
        <is>
          <t>門簡稱</t>
        </is>
      </c>
    </row>
    <row r="2">
      <c r="A2" s="95" t="inlineStr">
        <is>
          <t>台北市</t>
        </is>
      </c>
      <c r="B2" s="95" t="inlineStr">
        <is>
          <t>台北市中正區</t>
        </is>
      </c>
      <c r="C2" s="95" t="inlineStr">
        <is>
          <t>100</t>
        </is>
      </c>
      <c r="D2" s="95" t="inlineStr">
        <is>
          <t>TP</t>
        </is>
      </c>
      <c r="E2" s="95" t="inlineStr">
        <is>
          <t>北區</t>
        </is>
      </c>
      <c r="F2" s="95" t="inlineStr">
        <is>
          <t>HL11</t>
        </is>
      </c>
      <c r="G2" s="95" t="inlineStr">
        <is>
          <t>TJ02</t>
        </is>
      </c>
      <c r="H2" s="95" t="inlineStr">
        <is>
          <t>北市勤務部</t>
        </is>
      </c>
      <c r="I2" s="96" t="inlineStr">
        <is>
          <t>北市</t>
        </is>
      </c>
    </row>
    <row r="3">
      <c r="A3" s="95" t="inlineStr">
        <is>
          <t>台北市</t>
        </is>
      </c>
      <c r="B3" s="95" t="inlineStr">
        <is>
          <t>台北市大同區</t>
        </is>
      </c>
      <c r="C3" s="95" t="inlineStr">
        <is>
          <t>103</t>
        </is>
      </c>
      <c r="D3" s="95" t="inlineStr">
        <is>
          <t>TP</t>
        </is>
      </c>
      <c r="E3" s="95" t="inlineStr">
        <is>
          <t>北區</t>
        </is>
      </c>
      <c r="F3" s="95" t="inlineStr">
        <is>
          <t>HL11</t>
        </is>
      </c>
      <c r="G3" s="95" t="inlineStr">
        <is>
          <t>TJ02</t>
        </is>
      </c>
      <c r="H3" s="95" t="inlineStr">
        <is>
          <t>北市勤務部</t>
        </is>
      </c>
      <c r="I3" s="96" t="inlineStr">
        <is>
          <t>北市</t>
        </is>
      </c>
    </row>
    <row r="4">
      <c r="A4" s="95" t="inlineStr">
        <is>
          <t>台北市</t>
        </is>
      </c>
      <c r="B4" s="95" t="inlineStr">
        <is>
          <t>台北市中山區</t>
        </is>
      </c>
      <c r="C4" s="95" t="inlineStr">
        <is>
          <t>104</t>
        </is>
      </c>
      <c r="D4" s="95" t="inlineStr">
        <is>
          <t>TP</t>
        </is>
      </c>
      <c r="E4" s="95" t="inlineStr">
        <is>
          <t>北區</t>
        </is>
      </c>
      <c r="F4" s="95" t="inlineStr">
        <is>
          <t>HL11</t>
        </is>
      </c>
      <c r="G4" s="95" t="inlineStr">
        <is>
          <t>TJ02</t>
        </is>
      </c>
      <c r="H4" s="95" t="inlineStr">
        <is>
          <t>北市勤務部</t>
        </is>
      </c>
      <c r="I4" s="96" t="inlineStr">
        <is>
          <t>北市</t>
        </is>
      </c>
    </row>
    <row r="5">
      <c r="A5" s="95" t="inlineStr">
        <is>
          <t>台北市</t>
        </is>
      </c>
      <c r="B5" s="95" t="inlineStr">
        <is>
          <t>台北市松山區</t>
        </is>
      </c>
      <c r="C5" s="95" t="inlineStr">
        <is>
          <t>105</t>
        </is>
      </c>
      <c r="D5" s="95" t="inlineStr">
        <is>
          <t>TP</t>
        </is>
      </c>
      <c r="E5" s="95" t="inlineStr">
        <is>
          <t>北區</t>
        </is>
      </c>
      <c r="F5" s="95" t="inlineStr">
        <is>
          <t>HL11</t>
        </is>
      </c>
      <c r="G5" s="95" t="inlineStr">
        <is>
          <t>TJ02</t>
        </is>
      </c>
      <c r="H5" s="95" t="inlineStr">
        <is>
          <t>北市勤務部</t>
        </is>
      </c>
      <c r="I5" s="96" t="inlineStr">
        <is>
          <t>北市</t>
        </is>
      </c>
    </row>
    <row r="6">
      <c r="A6" s="95" t="inlineStr">
        <is>
          <t>台北市</t>
        </is>
      </c>
      <c r="B6" s="95" t="inlineStr">
        <is>
          <t>台北市大安區</t>
        </is>
      </c>
      <c r="C6" s="95" t="inlineStr">
        <is>
          <t>106</t>
        </is>
      </c>
      <c r="D6" s="95" t="inlineStr">
        <is>
          <t>TP</t>
        </is>
      </c>
      <c r="E6" s="95" t="inlineStr">
        <is>
          <t>北區</t>
        </is>
      </c>
      <c r="F6" s="95" t="inlineStr">
        <is>
          <t>HL11</t>
        </is>
      </c>
      <c r="G6" s="95" t="inlineStr">
        <is>
          <t>TJ02</t>
        </is>
      </c>
      <c r="H6" s="95" t="inlineStr">
        <is>
          <t>北市勤務部</t>
        </is>
      </c>
      <c r="I6" s="96" t="inlineStr">
        <is>
          <t>北市</t>
        </is>
      </c>
    </row>
    <row r="7">
      <c r="A7" s="95" t="inlineStr">
        <is>
          <t>台北市</t>
        </is>
      </c>
      <c r="B7" s="95" t="inlineStr">
        <is>
          <t>台北市萬華區</t>
        </is>
      </c>
      <c r="C7" s="95" t="inlineStr">
        <is>
          <t>108</t>
        </is>
      </c>
      <c r="D7" s="95" t="inlineStr">
        <is>
          <t>TP</t>
        </is>
      </c>
      <c r="E7" s="95" t="inlineStr">
        <is>
          <t>北區</t>
        </is>
      </c>
      <c r="F7" s="95" t="inlineStr">
        <is>
          <t>HL11</t>
        </is>
      </c>
      <c r="G7" s="95" t="inlineStr">
        <is>
          <t>TJ02</t>
        </is>
      </c>
      <c r="H7" s="95" t="inlineStr">
        <is>
          <t>北市勤務部</t>
        </is>
      </c>
      <c r="I7" s="96" t="inlineStr">
        <is>
          <t>北市</t>
        </is>
      </c>
    </row>
    <row r="8">
      <c r="A8" s="95" t="inlineStr">
        <is>
          <t>台北市</t>
        </is>
      </c>
      <c r="B8" s="95" t="inlineStr">
        <is>
          <t>台北市信義區</t>
        </is>
      </c>
      <c r="C8" s="95" t="inlineStr">
        <is>
          <t>110</t>
        </is>
      </c>
      <c r="D8" s="95" t="inlineStr">
        <is>
          <t>TP</t>
        </is>
      </c>
      <c r="E8" s="95" t="inlineStr">
        <is>
          <t>北區</t>
        </is>
      </c>
      <c r="F8" s="95" t="inlineStr">
        <is>
          <t>HL11</t>
        </is>
      </c>
      <c r="G8" s="95" t="inlineStr">
        <is>
          <t>TJ02</t>
        </is>
      </c>
      <c r="H8" s="95" t="inlineStr">
        <is>
          <t>北市勤務部</t>
        </is>
      </c>
      <c r="I8" s="96" t="inlineStr">
        <is>
          <t>北市</t>
        </is>
      </c>
    </row>
    <row r="9">
      <c r="A9" s="95" t="inlineStr">
        <is>
          <t>台北市</t>
        </is>
      </c>
      <c r="B9" s="95" t="inlineStr">
        <is>
          <t>台北市士林區</t>
        </is>
      </c>
      <c r="C9" s="95" t="inlineStr">
        <is>
          <t>111</t>
        </is>
      </c>
      <c r="D9" s="95" t="inlineStr">
        <is>
          <t>TP</t>
        </is>
      </c>
      <c r="E9" s="95" t="inlineStr">
        <is>
          <t>北區</t>
        </is>
      </c>
      <c r="F9" s="95" t="inlineStr">
        <is>
          <t>HL11</t>
        </is>
      </c>
      <c r="G9" s="95" t="inlineStr">
        <is>
          <t>TJ02</t>
        </is>
      </c>
      <c r="H9" s="95" t="inlineStr">
        <is>
          <t>北市勤務部</t>
        </is>
      </c>
      <c r="I9" s="96" t="inlineStr">
        <is>
          <t>北市</t>
        </is>
      </c>
    </row>
    <row r="10">
      <c r="A10" s="95" t="inlineStr">
        <is>
          <t>台北市</t>
        </is>
      </c>
      <c r="B10" s="95" t="inlineStr">
        <is>
          <t>台北市北投區</t>
        </is>
      </c>
      <c r="C10" s="95" t="inlineStr">
        <is>
          <t>112</t>
        </is>
      </c>
      <c r="D10" s="95" t="inlineStr">
        <is>
          <t>TP</t>
        </is>
      </c>
      <c r="E10" s="95" t="inlineStr">
        <is>
          <t>北區</t>
        </is>
      </c>
      <c r="F10" s="95" t="inlineStr">
        <is>
          <t>HL11</t>
        </is>
      </c>
      <c r="G10" s="95" t="inlineStr">
        <is>
          <t>TJ02</t>
        </is>
      </c>
      <c r="H10" s="95" t="inlineStr">
        <is>
          <t>北市勤務部</t>
        </is>
      </c>
      <c r="I10" s="96" t="inlineStr">
        <is>
          <t>北市</t>
        </is>
      </c>
    </row>
    <row r="11">
      <c r="A11" s="95" t="inlineStr">
        <is>
          <t>台北市</t>
        </is>
      </c>
      <c r="B11" s="95" t="inlineStr">
        <is>
          <t>台北市內湖區</t>
        </is>
      </c>
      <c r="C11" s="95" t="inlineStr">
        <is>
          <t>114</t>
        </is>
      </c>
      <c r="D11" s="95" t="inlineStr">
        <is>
          <t>TP</t>
        </is>
      </c>
      <c r="E11" s="95" t="inlineStr">
        <is>
          <t>北區</t>
        </is>
      </c>
      <c r="F11" s="95" t="inlineStr">
        <is>
          <t>HL11</t>
        </is>
      </c>
      <c r="G11" s="95" t="inlineStr">
        <is>
          <t>TJ02</t>
        </is>
      </c>
      <c r="H11" s="95" t="inlineStr">
        <is>
          <t>北市勤務部</t>
        </is>
      </c>
      <c r="I11" s="96" t="inlineStr">
        <is>
          <t>北市</t>
        </is>
      </c>
    </row>
    <row r="12">
      <c r="A12" s="95" t="inlineStr">
        <is>
          <t>台北市</t>
        </is>
      </c>
      <c r="B12" s="95" t="inlineStr">
        <is>
          <t>台北市南港區</t>
        </is>
      </c>
      <c r="C12" s="95" t="inlineStr">
        <is>
          <t>115</t>
        </is>
      </c>
      <c r="D12" s="95" t="inlineStr">
        <is>
          <t>TP</t>
        </is>
      </c>
      <c r="E12" s="95" t="inlineStr">
        <is>
          <t>北區</t>
        </is>
      </c>
      <c r="F12" s="95" t="inlineStr">
        <is>
          <t>HL11</t>
        </is>
      </c>
      <c r="G12" s="95" t="inlineStr">
        <is>
          <t>TJ02</t>
        </is>
      </c>
      <c r="H12" s="95" t="inlineStr">
        <is>
          <t>北市勤務部</t>
        </is>
      </c>
      <c r="I12" s="96" t="inlineStr">
        <is>
          <t>北市</t>
        </is>
      </c>
    </row>
    <row r="13">
      <c r="A13" s="95" t="inlineStr">
        <is>
          <t>台北市</t>
        </is>
      </c>
      <c r="B13" s="95" t="inlineStr">
        <is>
          <t>台北市文山區</t>
        </is>
      </c>
      <c r="C13" s="95" t="inlineStr">
        <is>
          <t>116</t>
        </is>
      </c>
      <c r="D13" s="95" t="inlineStr">
        <is>
          <t>TP</t>
        </is>
      </c>
      <c r="E13" s="95" t="inlineStr">
        <is>
          <t>北區</t>
        </is>
      </c>
      <c r="F13" s="95" t="inlineStr">
        <is>
          <t>HL11</t>
        </is>
      </c>
      <c r="G13" s="95" t="inlineStr">
        <is>
          <t>TJ02</t>
        </is>
      </c>
      <c r="H13" s="95" t="inlineStr">
        <is>
          <t>北市勤務部</t>
        </is>
      </c>
      <c r="I13" s="96" t="inlineStr">
        <is>
          <t>北市</t>
        </is>
      </c>
    </row>
    <row r="14">
      <c r="A14" s="95" t="inlineStr">
        <is>
          <t>新北市</t>
        </is>
      </c>
      <c r="B14" s="95" t="inlineStr">
        <is>
          <t>新北市萬里區</t>
        </is>
      </c>
      <c r="C14" s="95" t="inlineStr">
        <is>
          <t>207</t>
        </is>
      </c>
      <c r="D14" s="95" t="inlineStr">
        <is>
          <t>TP</t>
        </is>
      </c>
      <c r="E14" s="95" t="inlineStr">
        <is>
          <t>北區</t>
        </is>
      </c>
      <c r="F14" s="95" t="inlineStr">
        <is>
          <t>HL31</t>
        </is>
      </c>
      <c r="G14" s="95" t="inlineStr">
        <is>
          <t>TJ12</t>
        </is>
      </c>
      <c r="H14" s="95" t="inlineStr">
        <is>
          <t>新北勤務一部</t>
        </is>
      </c>
      <c r="I14" s="96" t="inlineStr">
        <is>
          <t>新北一</t>
        </is>
      </c>
    </row>
    <row r="15">
      <c r="A15" s="95" t="inlineStr">
        <is>
          <t>新北市</t>
        </is>
      </c>
      <c r="B15" s="95" t="inlineStr">
        <is>
          <t>新北市金山區</t>
        </is>
      </c>
      <c r="C15" s="95" t="inlineStr">
        <is>
          <t>208</t>
        </is>
      </c>
      <c r="D15" s="95" t="inlineStr">
        <is>
          <t>TP</t>
        </is>
      </c>
      <c r="E15" s="95" t="inlineStr">
        <is>
          <t>北區</t>
        </is>
      </c>
      <c r="F15" s="95" t="inlineStr">
        <is>
          <t>HL31</t>
        </is>
      </c>
      <c r="G15" s="95" t="inlineStr">
        <is>
          <t>TJ12</t>
        </is>
      </c>
      <c r="H15" s="95" t="inlineStr">
        <is>
          <t>新北勤務一部</t>
        </is>
      </c>
      <c r="I15" s="96" t="inlineStr">
        <is>
          <t>新北一</t>
        </is>
      </c>
    </row>
    <row r="16">
      <c r="A16" s="95" t="inlineStr">
        <is>
          <t>新北市</t>
        </is>
      </c>
      <c r="B16" s="95" t="inlineStr">
        <is>
          <t>新北市板橋區</t>
        </is>
      </c>
      <c r="C16" s="95" t="inlineStr">
        <is>
          <t>220</t>
        </is>
      </c>
      <c r="D16" s="95" t="inlineStr">
        <is>
          <t>TP</t>
        </is>
      </c>
      <c r="E16" s="95" t="inlineStr">
        <is>
          <t>北區</t>
        </is>
      </c>
      <c r="F16" s="95" t="inlineStr">
        <is>
          <t>HL31</t>
        </is>
      </c>
      <c r="G16" s="95" t="inlineStr">
        <is>
          <t>TJ12</t>
        </is>
      </c>
      <c r="H16" s="95" t="inlineStr">
        <is>
          <t>新北勤務一部</t>
        </is>
      </c>
      <c r="I16" s="96" t="inlineStr">
        <is>
          <t>新北一</t>
        </is>
      </c>
    </row>
    <row r="17">
      <c r="A17" s="95" t="inlineStr">
        <is>
          <t>新北市</t>
        </is>
      </c>
      <c r="B17" s="95" t="inlineStr">
        <is>
          <t>新北市三重區</t>
        </is>
      </c>
      <c r="C17" s="95" t="inlineStr">
        <is>
          <t>241</t>
        </is>
      </c>
      <c r="D17" s="95" t="inlineStr">
        <is>
          <t>TP</t>
        </is>
      </c>
      <c r="E17" s="95" t="inlineStr">
        <is>
          <t>北區</t>
        </is>
      </c>
      <c r="F17" s="95" t="inlineStr">
        <is>
          <t>HL31</t>
        </is>
      </c>
      <c r="G17" s="95" t="inlineStr">
        <is>
          <t>TJ12</t>
        </is>
      </c>
      <c r="H17" s="95" t="inlineStr">
        <is>
          <t>新北勤務一部</t>
        </is>
      </c>
      <c r="I17" s="96" t="inlineStr">
        <is>
          <t>新北一</t>
        </is>
      </c>
    </row>
    <row r="18">
      <c r="A18" s="95" t="inlineStr">
        <is>
          <t>新北市</t>
        </is>
      </c>
      <c r="B18" s="95" t="inlineStr">
        <is>
          <t>新北市新莊區</t>
        </is>
      </c>
      <c r="C18" s="95" t="inlineStr">
        <is>
          <t>242</t>
        </is>
      </c>
      <c r="D18" s="95" t="inlineStr">
        <is>
          <t>TP</t>
        </is>
      </c>
      <c r="E18" s="95" t="inlineStr">
        <is>
          <t>北區</t>
        </is>
      </c>
      <c r="F18" s="95" t="inlineStr">
        <is>
          <t>HL31</t>
        </is>
      </c>
      <c r="G18" s="95" t="inlineStr">
        <is>
          <t>TJ12</t>
        </is>
      </c>
      <c r="H18" s="95" t="inlineStr">
        <is>
          <t>新北勤務一部</t>
        </is>
      </c>
      <c r="I18" s="96" t="inlineStr">
        <is>
          <t>新北一</t>
        </is>
      </c>
    </row>
    <row r="19">
      <c r="A19" s="95" t="inlineStr">
        <is>
          <t>新北市</t>
        </is>
      </c>
      <c r="B19" s="95" t="inlineStr">
        <is>
          <t>新北市泰山區</t>
        </is>
      </c>
      <c r="C19" s="95" t="inlineStr">
        <is>
          <t>243</t>
        </is>
      </c>
      <c r="D19" s="95" t="inlineStr">
        <is>
          <t>TP</t>
        </is>
      </c>
      <c r="E19" s="95" t="inlineStr">
        <is>
          <t>北區</t>
        </is>
      </c>
      <c r="F19" s="95" t="inlineStr">
        <is>
          <t>HL31</t>
        </is>
      </c>
      <c r="G19" s="95" t="inlineStr">
        <is>
          <t>TJ12</t>
        </is>
      </c>
      <c r="H19" s="95" t="inlineStr">
        <is>
          <t>新北勤務一部</t>
        </is>
      </c>
      <c r="I19" s="96" t="inlineStr">
        <is>
          <t>新北一</t>
        </is>
      </c>
    </row>
    <row r="20">
      <c r="A20" s="95" t="inlineStr">
        <is>
          <t>新北市</t>
        </is>
      </c>
      <c r="B20" s="95" t="inlineStr">
        <is>
          <t>新北市林口區</t>
        </is>
      </c>
      <c r="C20" s="95" t="inlineStr">
        <is>
          <t>244</t>
        </is>
      </c>
      <c r="D20" s="95" t="inlineStr">
        <is>
          <t>TP</t>
        </is>
      </c>
      <c r="E20" s="95" t="inlineStr">
        <is>
          <t>北區</t>
        </is>
      </c>
      <c r="F20" s="95" t="inlineStr">
        <is>
          <t>HL31</t>
        </is>
      </c>
      <c r="G20" s="95" t="inlineStr">
        <is>
          <t>TJ12</t>
        </is>
      </c>
      <c r="H20" s="95" t="inlineStr">
        <is>
          <t>新北勤務一部</t>
        </is>
      </c>
      <c r="I20" s="96" t="inlineStr">
        <is>
          <t>新北一</t>
        </is>
      </c>
    </row>
    <row r="21">
      <c r="A21" s="95" t="inlineStr">
        <is>
          <t>新北市</t>
        </is>
      </c>
      <c r="B21" s="95" t="inlineStr">
        <is>
          <t>新北市蘆洲區</t>
        </is>
      </c>
      <c r="C21" s="95" t="inlineStr">
        <is>
          <t>247</t>
        </is>
      </c>
      <c r="D21" s="95" t="inlineStr">
        <is>
          <t>TP</t>
        </is>
      </c>
      <c r="E21" s="95" t="inlineStr">
        <is>
          <t>北區</t>
        </is>
      </c>
      <c r="F21" s="95" t="inlineStr">
        <is>
          <t>HL31</t>
        </is>
      </c>
      <c r="G21" s="95" t="inlineStr">
        <is>
          <t>TJ12</t>
        </is>
      </c>
      <c r="H21" s="95" t="inlineStr">
        <is>
          <t>新北勤務一部</t>
        </is>
      </c>
      <c r="I21" s="96" t="inlineStr">
        <is>
          <t>新北一</t>
        </is>
      </c>
    </row>
    <row r="22">
      <c r="A22" s="95" t="inlineStr">
        <is>
          <t>新北市</t>
        </is>
      </c>
      <c r="B22" s="95" t="inlineStr">
        <is>
          <t>新北市五股區</t>
        </is>
      </c>
      <c r="C22" s="95" t="inlineStr">
        <is>
          <t>248</t>
        </is>
      </c>
      <c r="D22" s="95" t="inlineStr">
        <is>
          <t>TP</t>
        </is>
      </c>
      <c r="E22" s="95" t="inlineStr">
        <is>
          <t>北區</t>
        </is>
      </c>
      <c r="F22" s="95" t="inlineStr">
        <is>
          <t>HL31</t>
        </is>
      </c>
      <c r="G22" s="95" t="inlineStr">
        <is>
          <t>TJ12</t>
        </is>
      </c>
      <c r="H22" s="95" t="inlineStr">
        <is>
          <t>新北勤務一部</t>
        </is>
      </c>
      <c r="I22" s="96" t="inlineStr">
        <is>
          <t>新北一</t>
        </is>
      </c>
    </row>
    <row r="23">
      <c r="A23" s="95" t="inlineStr">
        <is>
          <t>新北市</t>
        </is>
      </c>
      <c r="B23" s="95" t="inlineStr">
        <is>
          <t>新北市八里區</t>
        </is>
      </c>
      <c r="C23" s="95" t="inlineStr">
        <is>
          <t>249</t>
        </is>
      </c>
      <c r="D23" s="95" t="inlineStr">
        <is>
          <t>TP</t>
        </is>
      </c>
      <c r="E23" s="95" t="inlineStr">
        <is>
          <t>北區</t>
        </is>
      </c>
      <c r="F23" s="95" t="inlineStr">
        <is>
          <t>HL31</t>
        </is>
      </c>
      <c r="G23" s="95" t="inlineStr">
        <is>
          <t>TJ12</t>
        </is>
      </c>
      <c r="H23" s="95" t="inlineStr">
        <is>
          <t>新北勤務一部</t>
        </is>
      </c>
      <c r="I23" s="96" t="inlineStr">
        <is>
          <t>新北一</t>
        </is>
      </c>
    </row>
    <row r="24">
      <c r="A24" s="95" t="inlineStr">
        <is>
          <t>新北市</t>
        </is>
      </c>
      <c r="B24" s="95" t="inlineStr">
        <is>
          <t>新北市淡水區</t>
        </is>
      </c>
      <c r="C24" s="95" t="inlineStr">
        <is>
          <t>251</t>
        </is>
      </c>
      <c r="D24" s="95" t="inlineStr">
        <is>
          <t>TP</t>
        </is>
      </c>
      <c r="E24" s="95" t="inlineStr">
        <is>
          <t>北區</t>
        </is>
      </c>
      <c r="F24" s="95" t="inlineStr">
        <is>
          <t>HL31</t>
        </is>
      </c>
      <c r="G24" s="95" t="inlineStr">
        <is>
          <t>TJ12</t>
        </is>
      </c>
      <c r="H24" s="95" t="inlineStr">
        <is>
          <t>新北勤務一部</t>
        </is>
      </c>
      <c r="I24" s="96" t="inlineStr">
        <is>
          <t>新北一</t>
        </is>
      </c>
    </row>
    <row r="25">
      <c r="A25" s="95" t="inlineStr">
        <is>
          <t>新北市</t>
        </is>
      </c>
      <c r="B25" s="95" t="inlineStr">
        <is>
          <t>新北市三芝區</t>
        </is>
      </c>
      <c r="C25" s="95" t="inlineStr">
        <is>
          <t>252</t>
        </is>
      </c>
      <c r="D25" s="95" t="inlineStr">
        <is>
          <t>TP</t>
        </is>
      </c>
      <c r="E25" s="95" t="inlineStr">
        <is>
          <t>北區</t>
        </is>
      </c>
      <c r="F25" s="95" t="inlineStr">
        <is>
          <t>HL31</t>
        </is>
      </c>
      <c r="G25" s="95" t="inlineStr">
        <is>
          <t>TJ12</t>
        </is>
      </c>
      <c r="H25" s="95" t="inlineStr">
        <is>
          <t>新北勤務一部</t>
        </is>
      </c>
      <c r="I25" s="96" t="inlineStr">
        <is>
          <t>新北一</t>
        </is>
      </c>
    </row>
    <row r="26">
      <c r="A26" s="95" t="inlineStr">
        <is>
          <t>新北市</t>
        </is>
      </c>
      <c r="B26" s="95" t="inlineStr">
        <is>
          <t>新北市石門區</t>
        </is>
      </c>
      <c r="C26" s="95" t="inlineStr">
        <is>
          <t>253</t>
        </is>
      </c>
      <c r="D26" s="95" t="inlineStr">
        <is>
          <t>TP</t>
        </is>
      </c>
      <c r="E26" s="95" t="inlineStr">
        <is>
          <t>北區</t>
        </is>
      </c>
      <c r="F26" s="95" t="inlineStr">
        <is>
          <t>HL31</t>
        </is>
      </c>
      <c r="G26" s="95" t="inlineStr">
        <is>
          <t>TJ12</t>
        </is>
      </c>
      <c r="H26" s="95" t="inlineStr">
        <is>
          <t>新北勤務一部</t>
        </is>
      </c>
      <c r="I26" s="96" t="inlineStr">
        <is>
          <t>新北一</t>
        </is>
      </c>
    </row>
    <row r="27">
      <c r="A27" s="95" t="inlineStr">
        <is>
          <t>基隆市</t>
        </is>
      </c>
      <c r="B27" s="95" t="inlineStr">
        <is>
          <t>基隆市仁愛區</t>
        </is>
      </c>
      <c r="C27" s="95" t="inlineStr">
        <is>
          <t>200</t>
        </is>
      </c>
      <c r="D27" s="95" t="inlineStr">
        <is>
          <t>TP</t>
        </is>
      </c>
      <c r="E27" s="95" t="inlineStr">
        <is>
          <t>北區</t>
        </is>
      </c>
      <c r="F27" s="95" t="inlineStr">
        <is>
          <t>HL31</t>
        </is>
      </c>
      <c r="G27" s="95" t="inlineStr">
        <is>
          <t>TJ12</t>
        </is>
      </c>
      <c r="H27" s="95" t="inlineStr">
        <is>
          <t>新北勤務二部</t>
        </is>
      </c>
      <c r="I27" s="96" t="inlineStr">
        <is>
          <t>新北二</t>
        </is>
      </c>
    </row>
    <row r="28">
      <c r="A28" s="95" t="inlineStr">
        <is>
          <t>基隆市</t>
        </is>
      </c>
      <c r="B28" s="95" t="inlineStr">
        <is>
          <t>基隆市信義區</t>
        </is>
      </c>
      <c r="C28" s="95" t="inlineStr">
        <is>
          <t>201</t>
        </is>
      </c>
      <c r="D28" s="95" t="inlineStr">
        <is>
          <t>TP</t>
        </is>
      </c>
      <c r="E28" s="95" t="inlineStr">
        <is>
          <t>北區</t>
        </is>
      </c>
      <c r="F28" s="95" t="inlineStr">
        <is>
          <t>HL31</t>
        </is>
      </c>
      <c r="G28" s="95" t="inlineStr">
        <is>
          <t>TJ12</t>
        </is>
      </c>
      <c r="H28" s="95" t="inlineStr">
        <is>
          <t>新北勤務二部</t>
        </is>
      </c>
      <c r="I28" s="96" t="inlineStr">
        <is>
          <t>新北二</t>
        </is>
      </c>
    </row>
    <row r="29">
      <c r="A29" s="95" t="inlineStr">
        <is>
          <t>基隆市</t>
        </is>
      </c>
      <c r="B29" s="95" t="inlineStr">
        <is>
          <t>基隆市中正區</t>
        </is>
      </c>
      <c r="C29" s="95" t="inlineStr">
        <is>
          <t>202</t>
        </is>
      </c>
      <c r="D29" s="95" t="inlineStr">
        <is>
          <t>TP</t>
        </is>
      </c>
      <c r="E29" s="95" t="inlineStr">
        <is>
          <t>北區</t>
        </is>
      </c>
      <c r="F29" s="95" t="inlineStr">
        <is>
          <t>HL31</t>
        </is>
      </c>
      <c r="G29" s="95" t="inlineStr">
        <is>
          <t>TJ12</t>
        </is>
      </c>
      <c r="H29" s="95" t="inlineStr">
        <is>
          <t>新北勤務二部</t>
        </is>
      </c>
      <c r="I29" s="96" t="inlineStr">
        <is>
          <t>新北二</t>
        </is>
      </c>
    </row>
    <row r="30">
      <c r="A30" s="95" t="inlineStr">
        <is>
          <t>基隆市</t>
        </is>
      </c>
      <c r="B30" s="95" t="inlineStr">
        <is>
          <t>基隆市中山區</t>
        </is>
      </c>
      <c r="C30" s="95" t="inlineStr">
        <is>
          <t>203</t>
        </is>
      </c>
      <c r="D30" s="95" t="inlineStr">
        <is>
          <t>TP</t>
        </is>
      </c>
      <c r="E30" s="95" t="inlineStr">
        <is>
          <t>北區</t>
        </is>
      </c>
      <c r="F30" s="95" t="inlineStr">
        <is>
          <t>HL31</t>
        </is>
      </c>
      <c r="G30" s="95" t="inlineStr">
        <is>
          <t>TJ12</t>
        </is>
      </c>
      <c r="H30" s="95" t="inlineStr">
        <is>
          <t>新北勤務二部</t>
        </is>
      </c>
      <c r="I30" s="96" t="inlineStr">
        <is>
          <t>新北二</t>
        </is>
      </c>
    </row>
    <row r="31">
      <c r="A31" s="95" t="inlineStr">
        <is>
          <t>基隆市</t>
        </is>
      </c>
      <c r="B31" s="95" t="inlineStr">
        <is>
          <t>基隆市安樂區</t>
        </is>
      </c>
      <c r="C31" s="95" t="inlineStr">
        <is>
          <t>204</t>
        </is>
      </c>
      <c r="D31" s="95" t="inlineStr">
        <is>
          <t>TP</t>
        </is>
      </c>
      <c r="E31" s="95" t="inlineStr">
        <is>
          <t>北區</t>
        </is>
      </c>
      <c r="F31" s="95" t="inlineStr">
        <is>
          <t>HL31</t>
        </is>
      </c>
      <c r="G31" s="95" t="inlineStr">
        <is>
          <t>TJ12</t>
        </is>
      </c>
      <c r="H31" s="95" t="inlineStr">
        <is>
          <t>新北勤務二部</t>
        </is>
      </c>
      <c r="I31" s="96" t="inlineStr">
        <is>
          <t>新北二</t>
        </is>
      </c>
    </row>
    <row r="32">
      <c r="A32" s="95" t="inlineStr">
        <is>
          <t>基隆市</t>
        </is>
      </c>
      <c r="B32" s="95" t="inlineStr">
        <is>
          <t>基隆市暖暖區</t>
        </is>
      </c>
      <c r="C32" s="95" t="inlineStr">
        <is>
          <t>205</t>
        </is>
      </c>
      <c r="D32" s="95" t="inlineStr">
        <is>
          <t>TP</t>
        </is>
      </c>
      <c r="E32" s="95" t="inlineStr">
        <is>
          <t>北區</t>
        </is>
      </c>
      <c r="F32" s="95" t="inlineStr">
        <is>
          <t>HL31</t>
        </is>
      </c>
      <c r="G32" s="95" t="inlineStr">
        <is>
          <t>TJ12</t>
        </is>
      </c>
      <c r="H32" s="95" t="inlineStr">
        <is>
          <t>新北勤務二部</t>
        </is>
      </c>
      <c r="I32" s="96" t="inlineStr">
        <is>
          <t>新北二</t>
        </is>
      </c>
    </row>
    <row r="33">
      <c r="A33" s="95" t="inlineStr">
        <is>
          <t>基隆市</t>
        </is>
      </c>
      <c r="B33" s="95" t="inlineStr">
        <is>
          <t>基隆市七堵區</t>
        </is>
      </c>
      <c r="C33" s="95" t="inlineStr">
        <is>
          <t>206</t>
        </is>
      </c>
      <c r="D33" s="95" t="inlineStr">
        <is>
          <t>TP</t>
        </is>
      </c>
      <c r="E33" s="95" t="inlineStr">
        <is>
          <t>北區</t>
        </is>
      </c>
      <c r="F33" s="95" t="inlineStr">
        <is>
          <t>HL31</t>
        </is>
      </c>
      <c r="G33" s="95" t="inlineStr">
        <is>
          <t>TJ12</t>
        </is>
      </c>
      <c r="H33" s="95" t="inlineStr">
        <is>
          <t>新北勤務二部</t>
        </is>
      </c>
      <c r="I33" s="96" t="inlineStr">
        <is>
          <t>新北二</t>
        </is>
      </c>
    </row>
    <row r="34">
      <c r="A34" s="95" t="inlineStr">
        <is>
          <t>新北市</t>
        </is>
      </c>
      <c r="B34" s="95" t="inlineStr">
        <is>
          <t>新北市汐止區</t>
        </is>
      </c>
      <c r="C34" s="95" t="inlineStr">
        <is>
          <t>221</t>
        </is>
      </c>
      <c r="D34" s="95" t="inlineStr">
        <is>
          <t>TP</t>
        </is>
      </c>
      <c r="E34" s="95" t="inlineStr">
        <is>
          <t>北區</t>
        </is>
      </c>
      <c r="F34" s="95" t="inlineStr">
        <is>
          <t>HL31</t>
        </is>
      </c>
      <c r="G34" s="95" t="inlineStr">
        <is>
          <t>TJ12</t>
        </is>
      </c>
      <c r="H34" s="95" t="inlineStr">
        <is>
          <t>新北勤務二部</t>
        </is>
      </c>
      <c r="I34" s="96" t="inlineStr">
        <is>
          <t>新北二</t>
        </is>
      </c>
    </row>
    <row r="35">
      <c r="A35" s="95" t="inlineStr">
        <is>
          <t>新北市</t>
        </is>
      </c>
      <c r="B35" s="95" t="inlineStr">
        <is>
          <t>新北市深坑區</t>
        </is>
      </c>
      <c r="C35" s="95" t="inlineStr">
        <is>
          <t>222</t>
        </is>
      </c>
      <c r="D35" s="95" t="inlineStr">
        <is>
          <t>TP</t>
        </is>
      </c>
      <c r="E35" s="95" t="inlineStr">
        <is>
          <t>北區</t>
        </is>
      </c>
      <c r="F35" s="95" t="inlineStr">
        <is>
          <t>HL31</t>
        </is>
      </c>
      <c r="G35" s="95" t="inlineStr">
        <is>
          <t>TJ12</t>
        </is>
      </c>
      <c r="H35" s="95" t="inlineStr">
        <is>
          <t>新北勤務二部</t>
        </is>
      </c>
      <c r="I35" s="96" t="inlineStr">
        <is>
          <t>新北二</t>
        </is>
      </c>
    </row>
    <row r="36">
      <c r="A36" s="95" t="inlineStr">
        <is>
          <t>新北市</t>
        </is>
      </c>
      <c r="B36" s="95" t="inlineStr">
        <is>
          <t>新北市石碇區</t>
        </is>
      </c>
      <c r="C36" s="95" t="inlineStr">
        <is>
          <t>223</t>
        </is>
      </c>
      <c r="D36" s="95" t="inlineStr">
        <is>
          <t>TP</t>
        </is>
      </c>
      <c r="E36" s="95" t="inlineStr">
        <is>
          <t>北區</t>
        </is>
      </c>
      <c r="F36" s="95" t="inlineStr">
        <is>
          <t>HL31</t>
        </is>
      </c>
      <c r="G36" s="95" t="inlineStr">
        <is>
          <t>TJ12</t>
        </is>
      </c>
      <c r="H36" s="95" t="inlineStr">
        <is>
          <t>新北勤務二部</t>
        </is>
      </c>
      <c r="I36" s="96" t="inlineStr">
        <is>
          <t>新北二</t>
        </is>
      </c>
    </row>
    <row r="37">
      <c r="A37" s="95" t="inlineStr">
        <is>
          <t>新北市</t>
        </is>
      </c>
      <c r="B37" s="95" t="inlineStr">
        <is>
          <t>新北市瑞芳區</t>
        </is>
      </c>
      <c r="C37" s="95" t="inlineStr">
        <is>
          <t>224</t>
        </is>
      </c>
      <c r="D37" s="95" t="inlineStr">
        <is>
          <t>TP</t>
        </is>
      </c>
      <c r="E37" s="95" t="inlineStr">
        <is>
          <t>北區</t>
        </is>
      </c>
      <c r="F37" s="95" t="inlineStr">
        <is>
          <t>HL31</t>
        </is>
      </c>
      <c r="G37" s="95" t="inlineStr">
        <is>
          <t>TJ12</t>
        </is>
      </c>
      <c r="H37" s="95" t="inlineStr">
        <is>
          <t>新北勤務二部</t>
        </is>
      </c>
      <c r="I37" s="96" t="inlineStr">
        <is>
          <t>新北二</t>
        </is>
      </c>
    </row>
    <row r="38">
      <c r="A38" s="95" t="inlineStr">
        <is>
          <t>新北市</t>
        </is>
      </c>
      <c r="B38" s="95" t="inlineStr">
        <is>
          <t>新北市平溪區</t>
        </is>
      </c>
      <c r="C38" s="95" t="inlineStr">
        <is>
          <t>226</t>
        </is>
      </c>
      <c r="D38" s="95" t="inlineStr">
        <is>
          <t>TP</t>
        </is>
      </c>
      <c r="E38" s="95" t="inlineStr">
        <is>
          <t>北區</t>
        </is>
      </c>
      <c r="F38" s="95" t="inlineStr">
        <is>
          <t>HL31</t>
        </is>
      </c>
      <c r="G38" s="95" t="inlineStr">
        <is>
          <t>TJ12</t>
        </is>
      </c>
      <c r="H38" s="95" t="inlineStr">
        <is>
          <t>新北勤務二部</t>
        </is>
      </c>
      <c r="I38" s="96" t="inlineStr">
        <is>
          <t>新北二</t>
        </is>
      </c>
    </row>
    <row r="39">
      <c r="A39" s="95" t="inlineStr">
        <is>
          <t>新北市</t>
        </is>
      </c>
      <c r="B39" s="95" t="inlineStr">
        <is>
          <t>新北市雙溪區</t>
        </is>
      </c>
      <c r="C39" s="95" t="inlineStr">
        <is>
          <t>227</t>
        </is>
      </c>
      <c r="D39" s="95" t="inlineStr">
        <is>
          <t>TP</t>
        </is>
      </c>
      <c r="E39" s="95" t="inlineStr">
        <is>
          <t>北區</t>
        </is>
      </c>
      <c r="F39" s="95" t="inlineStr">
        <is>
          <t>HL31</t>
        </is>
      </c>
      <c r="G39" s="95" t="inlineStr">
        <is>
          <t>TJ12</t>
        </is>
      </c>
      <c r="H39" s="95" t="inlineStr">
        <is>
          <t>新北勤務二部</t>
        </is>
      </c>
      <c r="I39" s="96" t="inlineStr">
        <is>
          <t>新北二</t>
        </is>
      </c>
    </row>
    <row r="40">
      <c r="A40" s="95" t="inlineStr">
        <is>
          <t>新北市</t>
        </is>
      </c>
      <c r="B40" s="95" t="inlineStr">
        <is>
          <t>新北市貢寮區</t>
        </is>
      </c>
      <c r="C40" s="95" t="inlineStr">
        <is>
          <t>228</t>
        </is>
      </c>
      <c r="D40" s="95" t="inlineStr">
        <is>
          <t>TP</t>
        </is>
      </c>
      <c r="E40" s="95" t="inlineStr">
        <is>
          <t>北區</t>
        </is>
      </c>
      <c r="F40" s="95" t="inlineStr">
        <is>
          <t>HL31</t>
        </is>
      </c>
      <c r="G40" s="95" t="inlineStr">
        <is>
          <t>TJ12</t>
        </is>
      </c>
      <c r="H40" s="95" t="inlineStr">
        <is>
          <t>新北勤務二部</t>
        </is>
      </c>
      <c r="I40" s="96" t="inlineStr">
        <is>
          <t>新北二</t>
        </is>
      </c>
    </row>
    <row r="41">
      <c r="A41" s="95" t="inlineStr">
        <is>
          <t>新北市</t>
        </is>
      </c>
      <c r="B41" s="95" t="inlineStr">
        <is>
          <t>新北市新店區</t>
        </is>
      </c>
      <c r="C41" s="95" t="inlineStr">
        <is>
          <t>231</t>
        </is>
      </c>
      <c r="D41" s="95" t="inlineStr">
        <is>
          <t>TP</t>
        </is>
      </c>
      <c r="E41" s="95" t="inlineStr">
        <is>
          <t>北區</t>
        </is>
      </c>
      <c r="F41" s="95" t="inlineStr">
        <is>
          <t>HL31</t>
        </is>
      </c>
      <c r="G41" s="95" t="inlineStr">
        <is>
          <t>TJ12</t>
        </is>
      </c>
      <c r="H41" s="95" t="inlineStr">
        <is>
          <t>新北勤務二部</t>
        </is>
      </c>
      <c r="I41" s="96" t="inlineStr">
        <is>
          <t>新北二</t>
        </is>
      </c>
    </row>
    <row r="42">
      <c r="A42" s="95" t="inlineStr">
        <is>
          <t>新北市</t>
        </is>
      </c>
      <c r="B42" s="95" t="inlineStr">
        <is>
          <t>新北市坪林區</t>
        </is>
      </c>
      <c r="C42" s="95" t="inlineStr">
        <is>
          <t>232</t>
        </is>
      </c>
      <c r="D42" s="95" t="inlineStr">
        <is>
          <t>TP</t>
        </is>
      </c>
      <c r="E42" s="95" t="inlineStr">
        <is>
          <t>北區</t>
        </is>
      </c>
      <c r="F42" s="95" t="inlineStr">
        <is>
          <t>HL31</t>
        </is>
      </c>
      <c r="G42" s="95" t="inlineStr">
        <is>
          <t>TJ12</t>
        </is>
      </c>
      <c r="H42" s="95" t="inlineStr">
        <is>
          <t>新北勤務二部</t>
        </is>
      </c>
      <c r="I42" s="96" t="inlineStr">
        <is>
          <t>新北二</t>
        </is>
      </c>
    </row>
    <row r="43">
      <c r="A43" s="95" t="inlineStr">
        <is>
          <t>新北市</t>
        </is>
      </c>
      <c r="B43" s="95" t="inlineStr">
        <is>
          <t>新北市烏來區</t>
        </is>
      </c>
      <c r="C43" s="95" t="inlineStr">
        <is>
          <t>233</t>
        </is>
      </c>
      <c r="D43" s="95" t="inlineStr">
        <is>
          <t>TP</t>
        </is>
      </c>
      <c r="E43" s="95" t="inlineStr">
        <is>
          <t>北區</t>
        </is>
      </c>
      <c r="F43" s="95" t="inlineStr">
        <is>
          <t>HL31</t>
        </is>
      </c>
      <c r="G43" s="95" t="inlineStr">
        <is>
          <t>TJ12</t>
        </is>
      </c>
      <c r="H43" s="95" t="inlineStr">
        <is>
          <t>新北勤務二部</t>
        </is>
      </c>
      <c r="I43" s="96" t="inlineStr">
        <is>
          <t>新北二</t>
        </is>
      </c>
    </row>
    <row r="44">
      <c r="A44" s="95" t="inlineStr">
        <is>
          <t>新北市</t>
        </is>
      </c>
      <c r="B44" s="95" t="inlineStr">
        <is>
          <t>新北市永和區</t>
        </is>
      </c>
      <c r="C44" s="95" t="inlineStr">
        <is>
          <t>234</t>
        </is>
      </c>
      <c r="D44" s="95" t="inlineStr">
        <is>
          <t>TP</t>
        </is>
      </c>
      <c r="E44" s="95" t="inlineStr">
        <is>
          <t>北區</t>
        </is>
      </c>
      <c r="F44" s="95" t="inlineStr">
        <is>
          <t>HL31</t>
        </is>
      </c>
      <c r="G44" s="95" t="inlineStr">
        <is>
          <t>TJ12</t>
        </is>
      </c>
      <c r="H44" s="95" t="inlineStr">
        <is>
          <t>新北勤務二部</t>
        </is>
      </c>
      <c r="I44" s="96" t="inlineStr">
        <is>
          <t>新北二</t>
        </is>
      </c>
    </row>
    <row r="45">
      <c r="A45" s="95" t="inlineStr">
        <is>
          <t>新北市</t>
        </is>
      </c>
      <c r="B45" s="95" t="inlineStr">
        <is>
          <t>新北市中和區</t>
        </is>
      </c>
      <c r="C45" s="95" t="inlineStr">
        <is>
          <t>235</t>
        </is>
      </c>
      <c r="D45" s="95" t="inlineStr">
        <is>
          <t>TP</t>
        </is>
      </c>
      <c r="E45" s="95" t="inlineStr">
        <is>
          <t>北區</t>
        </is>
      </c>
      <c r="F45" s="95" t="inlineStr">
        <is>
          <t>HL31</t>
        </is>
      </c>
      <c r="G45" s="95" t="inlineStr">
        <is>
          <t>TJ12</t>
        </is>
      </c>
      <c r="H45" s="95" t="inlineStr">
        <is>
          <t>新北勤務二部</t>
        </is>
      </c>
      <c r="I45" s="96" t="inlineStr">
        <is>
          <t>新北二</t>
        </is>
      </c>
    </row>
    <row r="46">
      <c r="A46" s="95" t="inlineStr">
        <is>
          <t>新北市</t>
        </is>
      </c>
      <c r="B46" s="95" t="inlineStr">
        <is>
          <t>新北市土城區</t>
        </is>
      </c>
      <c r="C46" s="95" t="inlineStr">
        <is>
          <t>236</t>
        </is>
      </c>
      <c r="D46" s="95" t="inlineStr">
        <is>
          <t>TP</t>
        </is>
      </c>
      <c r="E46" s="95" t="inlineStr">
        <is>
          <t>北區</t>
        </is>
      </c>
      <c r="F46" s="95" t="inlineStr">
        <is>
          <t>HL31</t>
        </is>
      </c>
      <c r="G46" s="95" t="inlineStr">
        <is>
          <t>TJ12</t>
        </is>
      </c>
      <c r="H46" s="95" t="inlineStr">
        <is>
          <t>新北勤務二部</t>
        </is>
      </c>
      <c r="I46" s="96" t="inlineStr">
        <is>
          <t>新北二</t>
        </is>
      </c>
    </row>
    <row r="47">
      <c r="A47" s="95" t="inlineStr">
        <is>
          <t>新北市</t>
        </is>
      </c>
      <c r="B47" s="95" t="inlineStr">
        <is>
          <t>新北市三峽區</t>
        </is>
      </c>
      <c r="C47" s="95" t="inlineStr">
        <is>
          <t>237</t>
        </is>
      </c>
      <c r="D47" s="95" t="inlineStr">
        <is>
          <t>TP</t>
        </is>
      </c>
      <c r="E47" s="95" t="inlineStr">
        <is>
          <t>北區</t>
        </is>
      </c>
      <c r="F47" s="95" t="inlineStr">
        <is>
          <t>HL31</t>
        </is>
      </c>
      <c r="G47" s="95" t="inlineStr">
        <is>
          <t>TJ12</t>
        </is>
      </c>
      <c r="H47" s="95" t="inlineStr">
        <is>
          <t>新北勤務二部</t>
        </is>
      </c>
      <c r="I47" s="96" t="inlineStr">
        <is>
          <t>新北二</t>
        </is>
      </c>
    </row>
    <row r="48">
      <c r="A48" s="95" t="inlineStr">
        <is>
          <t>新北市</t>
        </is>
      </c>
      <c r="B48" s="95" t="inlineStr">
        <is>
          <t>新北市樹林區</t>
        </is>
      </c>
      <c r="C48" s="95" t="inlineStr">
        <is>
          <t>238</t>
        </is>
      </c>
      <c r="D48" s="95" t="inlineStr">
        <is>
          <t>TP</t>
        </is>
      </c>
      <c r="E48" s="95" t="inlineStr">
        <is>
          <t>北區</t>
        </is>
      </c>
      <c r="F48" s="95" t="inlineStr">
        <is>
          <t>HL31</t>
        </is>
      </c>
      <c r="G48" s="95" t="inlineStr">
        <is>
          <t>TJ12</t>
        </is>
      </c>
      <c r="H48" s="95" t="inlineStr">
        <is>
          <t>新北勤務二部</t>
        </is>
      </c>
      <c r="I48" s="96" t="inlineStr">
        <is>
          <t>新北二</t>
        </is>
      </c>
    </row>
    <row r="49">
      <c r="A49" s="95" t="inlineStr">
        <is>
          <t>新北市</t>
        </is>
      </c>
      <c r="B49" s="95" t="inlineStr">
        <is>
          <t>新北市鶯歌區</t>
        </is>
      </c>
      <c r="C49" s="95" t="inlineStr">
        <is>
          <t>239</t>
        </is>
      </c>
      <c r="D49" s="95" t="inlineStr">
        <is>
          <t>TP</t>
        </is>
      </c>
      <c r="E49" s="95" t="inlineStr">
        <is>
          <t>北區</t>
        </is>
      </c>
      <c r="F49" s="95" t="inlineStr">
        <is>
          <t>HL31</t>
        </is>
      </c>
      <c r="G49" s="95" t="inlineStr">
        <is>
          <t>TJ12</t>
        </is>
      </c>
      <c r="H49" s="95" t="inlineStr">
        <is>
          <t>新北勤務二部</t>
        </is>
      </c>
      <c r="I49" s="96" t="inlineStr">
        <is>
          <t>新北二</t>
        </is>
      </c>
    </row>
    <row r="50">
      <c r="A50" s="95" t="inlineStr">
        <is>
          <t>宜蘭縣</t>
        </is>
      </c>
      <c r="B50" s="95" t="inlineStr">
        <is>
          <t>宜蘭縣宜蘭市</t>
        </is>
      </c>
      <c r="C50" s="95" t="inlineStr">
        <is>
          <t>260</t>
        </is>
      </c>
      <c r="D50" s="95" t="inlineStr">
        <is>
          <t>TP</t>
        </is>
      </c>
      <c r="E50" s="95" t="inlineStr">
        <is>
          <t>北區</t>
        </is>
      </c>
      <c r="F50" s="95" t="inlineStr">
        <is>
          <t>HL31</t>
        </is>
      </c>
      <c r="G50" s="95" t="inlineStr">
        <is>
          <t>TJ12</t>
        </is>
      </c>
      <c r="H50" s="95" t="inlineStr">
        <is>
          <t>新北勤務二部</t>
        </is>
      </c>
      <c r="I50" s="96" t="inlineStr">
        <is>
          <t>新北二</t>
        </is>
      </c>
    </row>
    <row r="51">
      <c r="A51" s="95" t="inlineStr">
        <is>
          <t>宜蘭縣</t>
        </is>
      </c>
      <c r="B51" s="95" t="inlineStr">
        <is>
          <t>宜蘭縣頭城鎮</t>
        </is>
      </c>
      <c r="C51" s="95" t="inlineStr">
        <is>
          <t>261</t>
        </is>
      </c>
      <c r="D51" s="95" t="inlineStr">
        <is>
          <t>TP</t>
        </is>
      </c>
      <c r="E51" s="95" t="inlineStr">
        <is>
          <t>北區</t>
        </is>
      </c>
      <c r="F51" s="95" t="inlineStr">
        <is>
          <t>HL31</t>
        </is>
      </c>
      <c r="G51" s="95" t="inlineStr">
        <is>
          <t>TJ12</t>
        </is>
      </c>
      <c r="H51" s="95" t="inlineStr">
        <is>
          <t>新北勤務二部</t>
        </is>
      </c>
      <c r="I51" s="96" t="inlineStr">
        <is>
          <t>新北二</t>
        </is>
      </c>
    </row>
    <row r="52">
      <c r="A52" s="95" t="inlineStr">
        <is>
          <t>宜蘭縣</t>
        </is>
      </c>
      <c r="B52" s="95" t="inlineStr">
        <is>
          <t>宜蘭縣礁溪鄉</t>
        </is>
      </c>
      <c r="C52" s="95" t="inlineStr">
        <is>
          <t>262</t>
        </is>
      </c>
      <c r="D52" s="95" t="inlineStr">
        <is>
          <t>TP</t>
        </is>
      </c>
      <c r="E52" s="95" t="inlineStr">
        <is>
          <t>北區</t>
        </is>
      </c>
      <c r="F52" s="95" t="inlineStr">
        <is>
          <t>HL31</t>
        </is>
      </c>
      <c r="G52" s="95" t="inlineStr">
        <is>
          <t>TJ12</t>
        </is>
      </c>
      <c r="H52" s="95" t="inlineStr">
        <is>
          <t>新北勤務二部</t>
        </is>
      </c>
      <c r="I52" s="96" t="inlineStr">
        <is>
          <t>新北二</t>
        </is>
      </c>
    </row>
    <row r="53">
      <c r="A53" s="95" t="inlineStr">
        <is>
          <t>宜蘭縣</t>
        </is>
      </c>
      <c r="B53" s="95" t="inlineStr">
        <is>
          <t>宜蘭縣壯圍鄉</t>
        </is>
      </c>
      <c r="C53" s="95" t="inlineStr">
        <is>
          <t>263</t>
        </is>
      </c>
      <c r="D53" s="95" t="inlineStr">
        <is>
          <t>TP</t>
        </is>
      </c>
      <c r="E53" s="95" t="inlineStr">
        <is>
          <t>北區</t>
        </is>
      </c>
      <c r="F53" s="95" t="inlineStr">
        <is>
          <t>HL31</t>
        </is>
      </c>
      <c r="G53" s="95" t="inlineStr">
        <is>
          <t>TJ12</t>
        </is>
      </c>
      <c r="H53" s="95" t="inlineStr">
        <is>
          <t>新北勤務二部</t>
        </is>
      </c>
      <c r="I53" s="96" t="inlineStr">
        <is>
          <t>新北二</t>
        </is>
      </c>
    </row>
    <row r="54">
      <c r="A54" s="95" t="inlineStr">
        <is>
          <t>宜蘭縣</t>
        </is>
      </c>
      <c r="B54" s="95" t="inlineStr">
        <is>
          <t>宜蘭縣員山鄉</t>
        </is>
      </c>
      <c r="C54" s="95" t="inlineStr">
        <is>
          <t>264</t>
        </is>
      </c>
      <c r="D54" s="95" t="inlineStr">
        <is>
          <t>TP</t>
        </is>
      </c>
      <c r="E54" s="95" t="inlineStr">
        <is>
          <t>北區</t>
        </is>
      </c>
      <c r="F54" s="95" t="inlineStr">
        <is>
          <t>HL31</t>
        </is>
      </c>
      <c r="G54" s="95" t="inlineStr">
        <is>
          <t>TJ12</t>
        </is>
      </c>
      <c r="H54" s="95" t="inlineStr">
        <is>
          <t>新北勤務二部</t>
        </is>
      </c>
      <c r="I54" s="96" t="inlineStr">
        <is>
          <t>新北二</t>
        </is>
      </c>
    </row>
    <row r="55">
      <c r="A55" s="95" t="inlineStr">
        <is>
          <t>宜蘭縣</t>
        </is>
      </c>
      <c r="B55" s="95" t="inlineStr">
        <is>
          <t>宜蘭縣羅東鎮</t>
        </is>
      </c>
      <c r="C55" s="95" t="inlineStr">
        <is>
          <t>265</t>
        </is>
      </c>
      <c r="D55" s="95" t="inlineStr">
        <is>
          <t>TP</t>
        </is>
      </c>
      <c r="E55" s="95" t="inlineStr">
        <is>
          <t>北區</t>
        </is>
      </c>
      <c r="F55" s="95" t="inlineStr">
        <is>
          <t>HL31</t>
        </is>
      </c>
      <c r="G55" s="95" t="inlineStr">
        <is>
          <t>TJ12</t>
        </is>
      </c>
      <c r="H55" s="95" t="inlineStr">
        <is>
          <t>新北勤務二部</t>
        </is>
      </c>
      <c r="I55" s="96" t="inlineStr">
        <is>
          <t>新北二</t>
        </is>
      </c>
    </row>
    <row r="56">
      <c r="A56" s="95" t="inlineStr">
        <is>
          <t>宜蘭縣</t>
        </is>
      </c>
      <c r="B56" s="95" t="inlineStr">
        <is>
          <t>宜蘭縣三星鄉</t>
        </is>
      </c>
      <c r="C56" s="95" t="inlineStr">
        <is>
          <t>266</t>
        </is>
      </c>
      <c r="D56" s="95" t="inlineStr">
        <is>
          <t>TP</t>
        </is>
      </c>
      <c r="E56" s="95" t="inlineStr">
        <is>
          <t>北區</t>
        </is>
      </c>
      <c r="F56" s="95" t="inlineStr">
        <is>
          <t>HL31</t>
        </is>
      </c>
      <c r="G56" s="95" t="inlineStr">
        <is>
          <t>TJ12</t>
        </is>
      </c>
      <c r="H56" s="95" t="inlineStr">
        <is>
          <t>新北勤務二部</t>
        </is>
      </c>
      <c r="I56" s="96" t="inlineStr">
        <is>
          <t>新北二</t>
        </is>
      </c>
    </row>
    <row r="57">
      <c r="A57" s="95" t="inlineStr">
        <is>
          <t>宜蘭縣</t>
        </is>
      </c>
      <c r="B57" s="95" t="inlineStr">
        <is>
          <t>宜蘭縣大同鄉</t>
        </is>
      </c>
      <c r="C57" s="95" t="inlineStr">
        <is>
          <t>267</t>
        </is>
      </c>
      <c r="D57" s="95" t="inlineStr">
        <is>
          <t>TP</t>
        </is>
      </c>
      <c r="E57" s="95" t="inlineStr">
        <is>
          <t>北區</t>
        </is>
      </c>
      <c r="F57" s="95" t="inlineStr">
        <is>
          <t>HL31</t>
        </is>
      </c>
      <c r="G57" s="95" t="inlineStr">
        <is>
          <t>TJ12</t>
        </is>
      </c>
      <c r="H57" s="95" t="inlineStr">
        <is>
          <t>新北勤務二部</t>
        </is>
      </c>
      <c r="I57" s="96" t="inlineStr">
        <is>
          <t>新北二</t>
        </is>
      </c>
    </row>
    <row r="58">
      <c r="A58" s="95" t="inlineStr">
        <is>
          <t>宜蘭縣</t>
        </is>
      </c>
      <c r="B58" s="95" t="inlineStr">
        <is>
          <t>宜蘭縣五結鄉</t>
        </is>
      </c>
      <c r="C58" s="95" t="inlineStr">
        <is>
          <t>268</t>
        </is>
      </c>
      <c r="D58" s="95" t="inlineStr">
        <is>
          <t>TP</t>
        </is>
      </c>
      <c r="E58" s="95" t="inlineStr">
        <is>
          <t>北區</t>
        </is>
      </c>
      <c r="F58" s="95" t="inlineStr">
        <is>
          <t>HL31</t>
        </is>
      </c>
      <c r="G58" s="95" t="inlineStr">
        <is>
          <t>TJ12</t>
        </is>
      </c>
      <c r="H58" s="95" t="inlineStr">
        <is>
          <t>新北勤務二部</t>
        </is>
      </c>
      <c r="I58" s="96" t="inlineStr">
        <is>
          <t>新北二</t>
        </is>
      </c>
    </row>
    <row r="59">
      <c r="A59" s="95" t="inlineStr">
        <is>
          <t>宜蘭縣</t>
        </is>
      </c>
      <c r="B59" s="95" t="inlineStr">
        <is>
          <t>宜蘭縣冬山鄉</t>
        </is>
      </c>
      <c r="C59" s="95" t="inlineStr">
        <is>
          <t>269</t>
        </is>
      </c>
      <c r="D59" s="95" t="inlineStr">
        <is>
          <t>TP</t>
        </is>
      </c>
      <c r="E59" s="95" t="inlineStr">
        <is>
          <t>北區</t>
        </is>
      </c>
      <c r="F59" s="95" t="inlineStr">
        <is>
          <t>HL31</t>
        </is>
      </c>
      <c r="G59" s="95" t="inlineStr">
        <is>
          <t>TJ12</t>
        </is>
      </c>
      <c r="H59" s="95" t="inlineStr">
        <is>
          <t>新北勤務二部</t>
        </is>
      </c>
      <c r="I59" s="96" t="inlineStr">
        <is>
          <t>新北二</t>
        </is>
      </c>
    </row>
    <row r="60">
      <c r="A60" s="95" t="inlineStr">
        <is>
          <t>宜蘭縣</t>
        </is>
      </c>
      <c r="B60" s="95" t="inlineStr">
        <is>
          <t>宜蘭縣蘇澳鎮</t>
        </is>
      </c>
      <c r="C60" s="95" t="inlineStr">
        <is>
          <t>270</t>
        </is>
      </c>
      <c r="D60" s="95" t="inlineStr">
        <is>
          <t>TP</t>
        </is>
      </c>
      <c r="E60" s="95" t="inlineStr">
        <is>
          <t>北部</t>
        </is>
      </c>
      <c r="F60" s="95" t="inlineStr">
        <is>
          <t>HL31</t>
        </is>
      </c>
      <c r="G60" s="95" t="inlineStr">
        <is>
          <t>TJ12</t>
        </is>
      </c>
      <c r="H60" s="95" t="inlineStr">
        <is>
          <t>新北勤務二部</t>
        </is>
      </c>
      <c r="I60" s="96" t="inlineStr">
        <is>
          <t>新北二</t>
        </is>
      </c>
    </row>
    <row r="61">
      <c r="A61" s="95" t="inlineStr">
        <is>
          <t>宜蘭縣</t>
        </is>
      </c>
      <c r="B61" s="95" t="inlineStr">
        <is>
          <t>宜蘭縣南澳鄉</t>
        </is>
      </c>
      <c r="C61" s="95" t="inlineStr">
        <is>
          <t>272</t>
        </is>
      </c>
      <c r="D61" s="95" t="inlineStr">
        <is>
          <t>TP</t>
        </is>
      </c>
      <c r="E61" s="95" t="inlineStr">
        <is>
          <t>北區</t>
        </is>
      </c>
      <c r="F61" s="95" t="inlineStr">
        <is>
          <t>HL31</t>
        </is>
      </c>
      <c r="G61" s="95" t="inlineStr">
        <is>
          <t>TJ12</t>
        </is>
      </c>
      <c r="H61" s="95" t="inlineStr">
        <is>
          <t>新北勤務二部</t>
        </is>
      </c>
      <c r="I61" s="96" t="inlineStr">
        <is>
          <t>新北二</t>
        </is>
      </c>
    </row>
    <row r="62">
      <c r="A62" s="95" t="inlineStr">
        <is>
          <t>宜蘭縣</t>
        </is>
      </c>
      <c r="B62" s="95" t="inlineStr">
        <is>
          <t>宜蘭縣釣魚台</t>
        </is>
      </c>
      <c r="C62" s="95" t="inlineStr">
        <is>
          <t>290</t>
        </is>
      </c>
      <c r="D62" s="95" t="inlineStr">
        <is>
          <t>TP</t>
        </is>
      </c>
      <c r="E62" s="95" t="inlineStr">
        <is>
          <t>北區</t>
        </is>
      </c>
      <c r="F62" s="95" t="inlineStr">
        <is>
          <t>HL31</t>
        </is>
      </c>
      <c r="G62" s="95" t="inlineStr">
        <is>
          <t>TJ12</t>
        </is>
      </c>
      <c r="H62" s="95" t="inlineStr">
        <is>
          <t>新北勤務二部</t>
        </is>
      </c>
      <c r="I62" s="96" t="inlineStr">
        <is>
          <t>新北二</t>
        </is>
      </c>
    </row>
    <row r="63">
      <c r="A63" s="95" t="inlineStr">
        <is>
          <t>連江縣</t>
        </is>
      </c>
      <c r="B63" s="95" t="inlineStr">
        <is>
          <t>連江縣南竿鄉</t>
        </is>
      </c>
      <c r="C63" s="95" t="inlineStr">
        <is>
          <t>209</t>
        </is>
      </c>
      <c r="D63" s="95" t="inlineStr">
        <is>
          <t>OL</t>
        </is>
      </c>
      <c r="E63" s="95" t="inlineStr">
        <is>
          <t>離島</t>
        </is>
      </c>
      <c r="F63" s="95" t="inlineStr">
        <is>
          <t>-</t>
        </is>
      </c>
      <c r="G63" s="95" t="inlineStr">
        <is>
          <t>-</t>
        </is>
      </c>
      <c r="H63" s="95" t="inlineStr">
        <is>
          <t>-</t>
        </is>
      </c>
      <c r="I63" s="96" t="inlineStr">
        <is>
          <t>-</t>
        </is>
      </c>
    </row>
    <row r="64">
      <c r="A64" s="95" t="inlineStr">
        <is>
          <t>連江縣</t>
        </is>
      </c>
      <c r="B64" s="95" t="inlineStr">
        <is>
          <t>連江縣北竿鄉</t>
        </is>
      </c>
      <c r="C64" s="95" t="inlineStr">
        <is>
          <t>210</t>
        </is>
      </c>
      <c r="D64" s="95" t="inlineStr">
        <is>
          <t>OL</t>
        </is>
      </c>
      <c r="E64" s="95" t="inlineStr">
        <is>
          <t>離島</t>
        </is>
      </c>
      <c r="F64" s="95" t="inlineStr">
        <is>
          <t>-</t>
        </is>
      </c>
      <c r="G64" s="95" t="inlineStr">
        <is>
          <t>-</t>
        </is>
      </c>
      <c r="H64" s="95" t="inlineStr">
        <is>
          <t>-</t>
        </is>
      </c>
      <c r="I64" s="96" t="inlineStr">
        <is>
          <t>-</t>
        </is>
      </c>
    </row>
    <row r="65">
      <c r="A65" s="95" t="inlineStr">
        <is>
          <t>連江縣</t>
        </is>
      </c>
      <c r="B65" s="95" t="inlineStr">
        <is>
          <t>連江縣莒光鄉</t>
        </is>
      </c>
      <c r="C65" s="95" t="inlineStr">
        <is>
          <t>211</t>
        </is>
      </c>
      <c r="D65" s="95" t="inlineStr">
        <is>
          <t>OL</t>
        </is>
      </c>
      <c r="E65" s="95" t="inlineStr">
        <is>
          <t>離島</t>
        </is>
      </c>
      <c r="F65" s="95" t="inlineStr">
        <is>
          <t>-</t>
        </is>
      </c>
      <c r="G65" s="95" t="inlineStr">
        <is>
          <t>-</t>
        </is>
      </c>
      <c r="H65" s="95" t="inlineStr">
        <is>
          <t>-</t>
        </is>
      </c>
      <c r="I65" s="96" t="inlineStr">
        <is>
          <t>-</t>
        </is>
      </c>
    </row>
    <row r="66">
      <c r="A66" s="95" t="inlineStr">
        <is>
          <t>連江縣</t>
        </is>
      </c>
      <c r="B66" s="95" t="inlineStr">
        <is>
          <t>連江縣東引鄉</t>
        </is>
      </c>
      <c r="C66" s="95" t="inlineStr">
        <is>
          <t>212</t>
        </is>
      </c>
      <c r="D66" s="95" t="inlineStr">
        <is>
          <t>OL</t>
        </is>
      </c>
      <c r="E66" s="95" t="inlineStr">
        <is>
          <t>離島</t>
        </is>
      </c>
      <c r="F66" s="95" t="inlineStr">
        <is>
          <t>-</t>
        </is>
      </c>
      <c r="G66" s="95" t="inlineStr">
        <is>
          <t>-</t>
        </is>
      </c>
      <c r="H66" s="95" t="inlineStr">
        <is>
          <t>-</t>
        </is>
      </c>
      <c r="I66" s="96" t="inlineStr">
        <is>
          <t>-</t>
        </is>
      </c>
    </row>
    <row r="67">
      <c r="A67" s="95" t="inlineStr">
        <is>
          <t>桃園市</t>
        </is>
      </c>
      <c r="B67" s="95" t="inlineStr">
        <is>
          <t>桃園市中壢區</t>
        </is>
      </c>
      <c r="C67" s="95" t="inlineStr">
        <is>
          <t>320</t>
        </is>
      </c>
      <c r="D67" s="95" t="inlineStr">
        <is>
          <t>CL</t>
        </is>
      </c>
      <c r="E67" s="95" t="inlineStr">
        <is>
          <t>桃竹苗</t>
        </is>
      </c>
      <c r="F67" s="95" t="inlineStr">
        <is>
          <t>HL41</t>
        </is>
      </c>
      <c r="G67" s="95" t="inlineStr">
        <is>
          <t>TF02</t>
        </is>
      </c>
      <c r="H67" s="95" t="inlineStr">
        <is>
          <t>中壢勤務部</t>
        </is>
      </c>
      <c r="I67" s="96" t="inlineStr">
        <is>
          <t>中壢</t>
        </is>
      </c>
    </row>
    <row r="68">
      <c r="A68" s="95" t="inlineStr">
        <is>
          <t>桃園市</t>
        </is>
      </c>
      <c r="B68" s="95" t="inlineStr">
        <is>
          <t>桃園市平鎮區</t>
        </is>
      </c>
      <c r="C68" s="95" t="inlineStr">
        <is>
          <t>324</t>
        </is>
      </c>
      <c r="D68" s="95" t="inlineStr">
        <is>
          <t>CL</t>
        </is>
      </c>
      <c r="E68" s="95" t="inlineStr">
        <is>
          <t>桃竹苗</t>
        </is>
      </c>
      <c r="F68" s="95" t="inlineStr">
        <is>
          <t>HL41</t>
        </is>
      </c>
      <c r="G68" s="95" t="inlineStr">
        <is>
          <t>TF02</t>
        </is>
      </c>
      <c r="H68" s="95" t="inlineStr">
        <is>
          <t>中壢勤務部</t>
        </is>
      </c>
      <c r="I68" s="96" t="inlineStr">
        <is>
          <t>中壢</t>
        </is>
      </c>
    </row>
    <row r="69">
      <c r="A69" s="95" t="inlineStr">
        <is>
          <t>桃園市</t>
        </is>
      </c>
      <c r="B69" s="95" t="inlineStr">
        <is>
          <t>桃園市龍潭區</t>
        </is>
      </c>
      <c r="C69" s="95" t="inlineStr">
        <is>
          <t>325</t>
        </is>
      </c>
      <c r="D69" s="95" t="inlineStr">
        <is>
          <t>CL</t>
        </is>
      </c>
      <c r="E69" s="95" t="inlineStr">
        <is>
          <t>桃竹苗</t>
        </is>
      </c>
      <c r="F69" s="95" t="inlineStr">
        <is>
          <t>HL41</t>
        </is>
      </c>
      <c r="G69" s="95" t="inlineStr">
        <is>
          <t>TF02</t>
        </is>
      </c>
      <c r="H69" s="95" t="inlineStr">
        <is>
          <t>中壢勤務部</t>
        </is>
      </c>
      <c r="I69" s="96" t="inlineStr">
        <is>
          <t>中壢</t>
        </is>
      </c>
    </row>
    <row r="70">
      <c r="A70" s="95" t="inlineStr">
        <is>
          <t>桃園市</t>
        </is>
      </c>
      <c r="B70" s="95" t="inlineStr">
        <is>
          <t>桃園市楊梅區</t>
        </is>
      </c>
      <c r="C70" s="95" t="inlineStr">
        <is>
          <t>326</t>
        </is>
      </c>
      <c r="D70" s="95" t="inlineStr">
        <is>
          <t>CL</t>
        </is>
      </c>
      <c r="E70" s="95" t="inlineStr">
        <is>
          <t>桃竹苗</t>
        </is>
      </c>
      <c r="F70" s="95" t="inlineStr">
        <is>
          <t>HL41</t>
        </is>
      </c>
      <c r="G70" s="95" t="inlineStr">
        <is>
          <t>TF02</t>
        </is>
      </c>
      <c r="H70" s="95" t="inlineStr">
        <is>
          <t>中壢勤務部</t>
        </is>
      </c>
      <c r="I70" s="96" t="inlineStr">
        <is>
          <t>中壢</t>
        </is>
      </c>
    </row>
    <row r="71">
      <c r="A71" s="95" t="inlineStr">
        <is>
          <t>桃園市</t>
        </is>
      </c>
      <c r="B71" s="95" t="inlineStr">
        <is>
          <t>桃園市新屋區</t>
        </is>
      </c>
      <c r="C71" s="95" t="inlineStr">
        <is>
          <t>327</t>
        </is>
      </c>
      <c r="D71" s="95" t="inlineStr">
        <is>
          <t>CL</t>
        </is>
      </c>
      <c r="E71" s="95" t="inlineStr">
        <is>
          <t>桃竹苗</t>
        </is>
      </c>
      <c r="F71" s="95" t="inlineStr">
        <is>
          <t>HL41</t>
        </is>
      </c>
      <c r="G71" s="95" t="inlineStr">
        <is>
          <t>TF02</t>
        </is>
      </c>
      <c r="H71" s="95" t="inlineStr">
        <is>
          <t>中壢勤務部</t>
        </is>
      </c>
      <c r="I71" s="96" t="inlineStr">
        <is>
          <t>中壢</t>
        </is>
      </c>
    </row>
    <row r="72">
      <c r="A72" s="95" t="inlineStr">
        <is>
          <t>桃園市</t>
        </is>
      </c>
      <c r="B72" s="95" t="inlineStr">
        <is>
          <t>桃園市觀音區</t>
        </is>
      </c>
      <c r="C72" s="95" t="inlineStr">
        <is>
          <t>328</t>
        </is>
      </c>
      <c r="D72" s="95" t="inlineStr">
        <is>
          <t>CL</t>
        </is>
      </c>
      <c r="E72" s="95" t="inlineStr">
        <is>
          <t>桃竹苗</t>
        </is>
      </c>
      <c r="F72" s="95" t="inlineStr">
        <is>
          <t>HL41</t>
        </is>
      </c>
      <c r="G72" s="95" t="inlineStr">
        <is>
          <t>TF02</t>
        </is>
      </c>
      <c r="H72" s="95" t="inlineStr">
        <is>
          <t>中壢勤務部</t>
        </is>
      </c>
      <c r="I72" s="96" t="inlineStr">
        <is>
          <t>中壢</t>
        </is>
      </c>
    </row>
    <row r="73">
      <c r="A73" s="95" t="inlineStr">
        <is>
          <t>桃園市</t>
        </is>
      </c>
      <c r="B73" s="95" t="inlineStr">
        <is>
          <t>桃園市桃園區</t>
        </is>
      </c>
      <c r="C73" s="95" t="inlineStr">
        <is>
          <t>330</t>
        </is>
      </c>
      <c r="D73" s="95" t="inlineStr">
        <is>
          <t>CL</t>
        </is>
      </c>
      <c r="E73" s="95" t="inlineStr">
        <is>
          <t>桃竹苗</t>
        </is>
      </c>
      <c r="F73" s="95" t="inlineStr">
        <is>
          <t>HL41</t>
        </is>
      </c>
      <c r="G73" s="95" t="inlineStr">
        <is>
          <t>TF02</t>
        </is>
      </c>
      <c r="H73" s="95" t="inlineStr">
        <is>
          <t>中壢勤務部</t>
        </is>
      </c>
      <c r="I73" s="96" t="inlineStr">
        <is>
          <t>中壢</t>
        </is>
      </c>
    </row>
    <row r="74">
      <c r="A74" s="95" t="inlineStr">
        <is>
          <t>桃園市</t>
        </is>
      </c>
      <c r="B74" s="95" t="inlineStr">
        <is>
          <t>桃園市龜山區</t>
        </is>
      </c>
      <c r="C74" s="95" t="inlineStr">
        <is>
          <t>333</t>
        </is>
      </c>
      <c r="D74" s="95" t="inlineStr">
        <is>
          <t>CL</t>
        </is>
      </c>
      <c r="E74" s="95" t="inlineStr">
        <is>
          <t>桃竹苗</t>
        </is>
      </c>
      <c r="F74" s="95" t="inlineStr">
        <is>
          <t>HL41</t>
        </is>
      </c>
      <c r="G74" s="95" t="inlineStr">
        <is>
          <t>TF02</t>
        </is>
      </c>
      <c r="H74" s="95" t="inlineStr">
        <is>
          <t>中壢勤務部</t>
        </is>
      </c>
      <c r="I74" s="96" t="inlineStr">
        <is>
          <t>中壢</t>
        </is>
      </c>
    </row>
    <row r="75">
      <c r="A75" s="95" t="inlineStr">
        <is>
          <t>桃園市</t>
        </is>
      </c>
      <c r="B75" s="95" t="inlineStr">
        <is>
          <t>桃園市八德區</t>
        </is>
      </c>
      <c r="C75" s="95" t="inlineStr">
        <is>
          <t>334</t>
        </is>
      </c>
      <c r="D75" s="95" t="inlineStr">
        <is>
          <t>CL</t>
        </is>
      </c>
      <c r="E75" s="95" t="inlineStr">
        <is>
          <t>桃竹苗</t>
        </is>
      </c>
      <c r="F75" s="95" t="inlineStr">
        <is>
          <t>HL41</t>
        </is>
      </c>
      <c r="G75" s="95" t="inlineStr">
        <is>
          <t>TF02</t>
        </is>
      </c>
      <c r="H75" s="95" t="inlineStr">
        <is>
          <t>中壢勤務部</t>
        </is>
      </c>
      <c r="I75" s="96" t="inlineStr">
        <is>
          <t>中壢</t>
        </is>
      </c>
    </row>
    <row r="76">
      <c r="A76" s="95" t="inlineStr">
        <is>
          <t>桃園市</t>
        </is>
      </c>
      <c r="B76" s="95" t="inlineStr">
        <is>
          <t>桃園市大溪區</t>
        </is>
      </c>
      <c r="C76" s="95" t="inlineStr">
        <is>
          <t>335</t>
        </is>
      </c>
      <c r="D76" s="95" t="inlineStr">
        <is>
          <t>CL</t>
        </is>
      </c>
      <c r="E76" s="95" t="inlineStr">
        <is>
          <t>桃竹苗</t>
        </is>
      </c>
      <c r="F76" s="95" t="inlineStr">
        <is>
          <t>HL41</t>
        </is>
      </c>
      <c r="G76" s="95" t="inlineStr">
        <is>
          <t>TF02</t>
        </is>
      </c>
      <c r="H76" s="95" t="inlineStr">
        <is>
          <t>中壢勤務部</t>
        </is>
      </c>
      <c r="I76" s="96" t="inlineStr">
        <is>
          <t>中壢</t>
        </is>
      </c>
    </row>
    <row r="77">
      <c r="A77" s="95" t="inlineStr">
        <is>
          <t>桃園市</t>
        </is>
      </c>
      <c r="B77" s="95" t="inlineStr">
        <is>
          <t>桃園市復興區</t>
        </is>
      </c>
      <c r="C77" s="95" t="inlineStr">
        <is>
          <t>336</t>
        </is>
      </c>
      <c r="D77" s="95" t="inlineStr">
        <is>
          <t>CL</t>
        </is>
      </c>
      <c r="E77" s="95" t="inlineStr">
        <is>
          <t>桃竹苗</t>
        </is>
      </c>
      <c r="F77" s="95" t="inlineStr">
        <is>
          <t>HL41</t>
        </is>
      </c>
      <c r="G77" s="95" t="inlineStr">
        <is>
          <t>TF02</t>
        </is>
      </c>
      <c r="H77" s="95" t="inlineStr">
        <is>
          <t>中壢勤務部</t>
        </is>
      </c>
      <c r="I77" s="96" t="inlineStr">
        <is>
          <t>中壢</t>
        </is>
      </c>
    </row>
    <row r="78">
      <c r="A78" s="95" t="inlineStr">
        <is>
          <t>桃園市</t>
        </is>
      </c>
      <c r="B78" s="95" t="inlineStr">
        <is>
          <t>桃園市大園區</t>
        </is>
      </c>
      <c r="C78" s="95" t="inlineStr">
        <is>
          <t>337</t>
        </is>
      </c>
      <c r="D78" s="95" t="inlineStr">
        <is>
          <t>CL</t>
        </is>
      </c>
      <c r="E78" s="95" t="inlineStr">
        <is>
          <t>桃竹苗</t>
        </is>
      </c>
      <c r="F78" s="95" t="inlineStr">
        <is>
          <t>HL41</t>
        </is>
      </c>
      <c r="G78" s="95" t="inlineStr">
        <is>
          <t>TF02</t>
        </is>
      </c>
      <c r="H78" s="95" t="inlineStr">
        <is>
          <t>中壢勤務部</t>
        </is>
      </c>
      <c r="I78" s="96" t="inlineStr">
        <is>
          <t>中壢</t>
        </is>
      </c>
    </row>
    <row r="79">
      <c r="A79" s="95" t="inlineStr">
        <is>
          <t>桃園市</t>
        </is>
      </c>
      <c r="B79" s="95" t="inlineStr">
        <is>
          <t>桃園市蘆竹區</t>
        </is>
      </c>
      <c r="C79" s="95" t="inlineStr">
        <is>
          <t>338</t>
        </is>
      </c>
      <c r="D79" s="95" t="inlineStr">
        <is>
          <t>CL</t>
        </is>
      </c>
      <c r="E79" s="95" t="inlineStr">
        <is>
          <t>桃竹苗</t>
        </is>
      </c>
      <c r="F79" s="95" t="inlineStr">
        <is>
          <t>HL41</t>
        </is>
      </c>
      <c r="G79" s="95" t="inlineStr">
        <is>
          <t>TF02</t>
        </is>
      </c>
      <c r="H79" s="95" t="inlineStr">
        <is>
          <t>中壢勤務部</t>
        </is>
      </c>
      <c r="I79" s="96" t="inlineStr">
        <is>
          <t>中壢</t>
        </is>
      </c>
    </row>
    <row r="80">
      <c r="A80" s="95" t="inlineStr">
        <is>
          <t>新竹市</t>
        </is>
      </c>
      <c r="B80" s="95" t="inlineStr">
        <is>
          <t>新竹市北區</t>
        </is>
      </c>
      <c r="C80" s="95" t="inlineStr">
        <is>
          <t>300</t>
        </is>
      </c>
      <c r="D80" s="95" t="inlineStr">
        <is>
          <t>CL</t>
        </is>
      </c>
      <c r="E80" s="95" t="inlineStr">
        <is>
          <t>桃竹苗</t>
        </is>
      </c>
      <c r="F80" s="95" t="inlineStr">
        <is>
          <t>HL41</t>
        </is>
      </c>
      <c r="G80" s="95" t="inlineStr">
        <is>
          <t>TF02</t>
        </is>
      </c>
      <c r="H80" s="95" t="inlineStr">
        <is>
          <t>中壢勤務部</t>
        </is>
      </c>
      <c r="I80" s="96" t="inlineStr">
        <is>
          <t>中壢</t>
        </is>
      </c>
    </row>
    <row r="81">
      <c r="A81" s="95" t="inlineStr">
        <is>
          <t>新竹市</t>
        </is>
      </c>
      <c r="B81" s="95" t="inlineStr">
        <is>
          <t>新竹市東區</t>
        </is>
      </c>
      <c r="C81" s="95" t="inlineStr">
        <is>
          <t>300</t>
        </is>
      </c>
      <c r="D81" s="95" t="inlineStr">
        <is>
          <t>CL</t>
        </is>
      </c>
      <c r="E81" s="95" t="inlineStr">
        <is>
          <t>桃竹苗</t>
        </is>
      </c>
      <c r="F81" s="95" t="inlineStr">
        <is>
          <t>HL41</t>
        </is>
      </c>
      <c r="G81" s="95" t="inlineStr">
        <is>
          <t>TF02</t>
        </is>
      </c>
      <c r="H81" s="95" t="inlineStr">
        <is>
          <t>中壢勤務部</t>
        </is>
      </c>
      <c r="I81" s="96" t="inlineStr">
        <is>
          <t>中壢</t>
        </is>
      </c>
    </row>
    <row r="82">
      <c r="A82" s="95" t="inlineStr">
        <is>
          <t>新竹市</t>
        </is>
      </c>
      <c r="B82" s="95" t="inlineStr">
        <is>
          <t>新竹市香山區</t>
        </is>
      </c>
      <c r="C82" s="95" t="inlineStr">
        <is>
          <t>300</t>
        </is>
      </c>
      <c r="D82" s="95" t="inlineStr">
        <is>
          <t>CL</t>
        </is>
      </c>
      <c r="E82" s="95" t="inlineStr">
        <is>
          <t>桃竹苗</t>
        </is>
      </c>
      <c r="F82" s="95" t="inlineStr">
        <is>
          <t>HL41</t>
        </is>
      </c>
      <c r="G82" s="95" t="inlineStr">
        <is>
          <t>TF02</t>
        </is>
      </c>
      <c r="H82" s="95" t="inlineStr">
        <is>
          <t>中壢勤務部</t>
        </is>
      </c>
      <c r="I82" s="96" t="inlineStr">
        <is>
          <t>中壢</t>
        </is>
      </c>
    </row>
    <row r="83">
      <c r="A83" s="95" t="inlineStr">
        <is>
          <t>新竹縣</t>
        </is>
      </c>
      <c r="B83" s="95" t="inlineStr">
        <is>
          <t>新竹縣竹北市</t>
        </is>
      </c>
      <c r="C83" s="95" t="inlineStr">
        <is>
          <t>302</t>
        </is>
      </c>
      <c r="D83" s="95" t="inlineStr">
        <is>
          <t>CL</t>
        </is>
      </c>
      <c r="E83" s="95" t="inlineStr">
        <is>
          <t>桃竹苗</t>
        </is>
      </c>
      <c r="F83" s="95" t="inlineStr">
        <is>
          <t>HL41</t>
        </is>
      </c>
      <c r="G83" s="95" t="inlineStr">
        <is>
          <t>TF02</t>
        </is>
      </c>
      <c r="H83" s="95" t="inlineStr">
        <is>
          <t>中壢勤務部</t>
        </is>
      </c>
      <c r="I83" s="96" t="inlineStr">
        <is>
          <t>中壢</t>
        </is>
      </c>
    </row>
    <row r="84">
      <c r="A84" s="95" t="inlineStr">
        <is>
          <t>新竹縣</t>
        </is>
      </c>
      <c r="B84" s="95" t="inlineStr">
        <is>
          <t>新竹縣湖口鄉</t>
        </is>
      </c>
      <c r="C84" s="95" t="inlineStr">
        <is>
          <t>303</t>
        </is>
      </c>
      <c r="D84" s="95" t="inlineStr">
        <is>
          <t>CL</t>
        </is>
      </c>
      <c r="E84" s="95" t="inlineStr">
        <is>
          <t>桃竹苗</t>
        </is>
      </c>
      <c r="F84" s="95" t="inlineStr">
        <is>
          <t>HL41</t>
        </is>
      </c>
      <c r="G84" s="95" t="inlineStr">
        <is>
          <t>TF02</t>
        </is>
      </c>
      <c r="H84" s="95" t="inlineStr">
        <is>
          <t>中壢勤務部</t>
        </is>
      </c>
      <c r="I84" s="96" t="inlineStr">
        <is>
          <t>中壢</t>
        </is>
      </c>
    </row>
    <row r="85">
      <c r="A85" s="95" t="inlineStr">
        <is>
          <t>新竹縣</t>
        </is>
      </c>
      <c r="B85" s="95" t="inlineStr">
        <is>
          <t>新竹縣新豐鄉</t>
        </is>
      </c>
      <c r="C85" s="95" t="inlineStr">
        <is>
          <t>304</t>
        </is>
      </c>
      <c r="D85" s="95" t="inlineStr">
        <is>
          <t>CL</t>
        </is>
      </c>
      <c r="E85" s="95" t="inlineStr">
        <is>
          <t>桃竹苗</t>
        </is>
      </c>
      <c r="F85" s="95" t="inlineStr">
        <is>
          <t>HL41</t>
        </is>
      </c>
      <c r="G85" s="95" t="inlineStr">
        <is>
          <t>TF02</t>
        </is>
      </c>
      <c r="H85" s="95" t="inlineStr">
        <is>
          <t>中壢勤務部</t>
        </is>
      </c>
      <c r="I85" s="96" t="inlineStr">
        <is>
          <t>中壢</t>
        </is>
      </c>
    </row>
    <row r="86">
      <c r="A86" s="95" t="inlineStr">
        <is>
          <t>新竹縣</t>
        </is>
      </c>
      <c r="B86" s="95" t="inlineStr">
        <is>
          <t>新竹縣新埔鎮</t>
        </is>
      </c>
      <c r="C86" s="95" t="inlineStr">
        <is>
          <t>305</t>
        </is>
      </c>
      <c r="D86" s="95" t="inlineStr">
        <is>
          <t>CL</t>
        </is>
      </c>
      <c r="E86" s="95" t="inlineStr">
        <is>
          <t>桃竹苗</t>
        </is>
      </c>
      <c r="F86" s="95" t="inlineStr">
        <is>
          <t>HL41</t>
        </is>
      </c>
      <c r="G86" s="95" t="inlineStr">
        <is>
          <t>TF02</t>
        </is>
      </c>
      <c r="H86" s="95" t="inlineStr">
        <is>
          <t>中壢勤務部</t>
        </is>
      </c>
      <c r="I86" s="96" t="inlineStr">
        <is>
          <t>中壢</t>
        </is>
      </c>
    </row>
    <row r="87">
      <c r="A87" s="95" t="inlineStr">
        <is>
          <t>新竹縣</t>
        </is>
      </c>
      <c r="B87" s="95" t="inlineStr">
        <is>
          <t>新竹縣關西鎮</t>
        </is>
      </c>
      <c r="C87" s="95" t="inlineStr">
        <is>
          <t>306</t>
        </is>
      </c>
      <c r="D87" s="95" t="inlineStr">
        <is>
          <t>CL</t>
        </is>
      </c>
      <c r="E87" s="95" t="inlineStr">
        <is>
          <t>桃竹苗</t>
        </is>
      </c>
      <c r="F87" s="95" t="inlineStr">
        <is>
          <t>HL41</t>
        </is>
      </c>
      <c r="G87" s="95" t="inlineStr">
        <is>
          <t>TF02</t>
        </is>
      </c>
      <c r="H87" s="95" t="inlineStr">
        <is>
          <t>中壢勤務部</t>
        </is>
      </c>
      <c r="I87" s="96" t="inlineStr">
        <is>
          <t>中壢</t>
        </is>
      </c>
    </row>
    <row r="88">
      <c r="A88" s="95" t="inlineStr">
        <is>
          <t>新竹縣</t>
        </is>
      </c>
      <c r="B88" s="95" t="inlineStr">
        <is>
          <t>新竹縣芎林鄉</t>
        </is>
      </c>
      <c r="C88" s="95" t="inlineStr">
        <is>
          <t>307</t>
        </is>
      </c>
      <c r="D88" s="95" t="inlineStr">
        <is>
          <t>CL</t>
        </is>
      </c>
      <c r="E88" s="95" t="inlineStr">
        <is>
          <t>桃竹苗</t>
        </is>
      </c>
      <c r="F88" s="95" t="inlineStr">
        <is>
          <t>HL41</t>
        </is>
      </c>
      <c r="G88" s="95" t="inlineStr">
        <is>
          <t>TF02</t>
        </is>
      </c>
      <c r="H88" s="95" t="inlineStr">
        <is>
          <t>中壢勤務部</t>
        </is>
      </c>
      <c r="I88" s="96" t="inlineStr">
        <is>
          <t>中壢</t>
        </is>
      </c>
    </row>
    <row r="89">
      <c r="A89" s="95" t="inlineStr">
        <is>
          <t>新竹縣</t>
        </is>
      </c>
      <c r="B89" s="95" t="inlineStr">
        <is>
          <t>新竹縣寶山鄉</t>
        </is>
      </c>
      <c r="C89" s="95" t="inlineStr">
        <is>
          <t>308</t>
        </is>
      </c>
      <c r="D89" s="95" t="inlineStr">
        <is>
          <t>CL</t>
        </is>
      </c>
      <c r="E89" s="95" t="inlineStr">
        <is>
          <t>桃竹苗</t>
        </is>
      </c>
      <c r="F89" s="95" t="inlineStr">
        <is>
          <t>HL41</t>
        </is>
      </c>
      <c r="G89" s="95" t="inlineStr">
        <is>
          <t>TF02</t>
        </is>
      </c>
      <c r="H89" s="95" t="inlineStr">
        <is>
          <t>中壢勤務部</t>
        </is>
      </c>
      <c r="I89" s="96" t="inlineStr">
        <is>
          <t>中壢</t>
        </is>
      </c>
    </row>
    <row r="90">
      <c r="A90" s="95" t="inlineStr">
        <is>
          <t>新竹縣</t>
        </is>
      </c>
      <c r="B90" s="95" t="inlineStr">
        <is>
          <t>新竹縣竹東鎮</t>
        </is>
      </c>
      <c r="C90" s="95" t="inlineStr">
        <is>
          <t>310</t>
        </is>
      </c>
      <c r="D90" s="95" t="inlineStr">
        <is>
          <t>CL</t>
        </is>
      </c>
      <c r="E90" s="95" t="inlineStr">
        <is>
          <t>桃竹苗</t>
        </is>
      </c>
      <c r="F90" s="95" t="inlineStr">
        <is>
          <t>HL41</t>
        </is>
      </c>
      <c r="G90" s="95" t="inlineStr">
        <is>
          <t>TF02</t>
        </is>
      </c>
      <c r="H90" s="95" t="inlineStr">
        <is>
          <t>中壢勤務部</t>
        </is>
      </c>
      <c r="I90" s="96" t="inlineStr">
        <is>
          <t>中壢</t>
        </is>
      </c>
    </row>
    <row r="91">
      <c r="A91" s="95" t="inlineStr">
        <is>
          <t>新竹縣</t>
        </is>
      </c>
      <c r="B91" s="95" t="inlineStr">
        <is>
          <t>新竹縣五峰鄉</t>
        </is>
      </c>
      <c r="C91" s="95" t="inlineStr">
        <is>
          <t>311</t>
        </is>
      </c>
      <c r="D91" s="95" t="inlineStr">
        <is>
          <t>CL</t>
        </is>
      </c>
      <c r="E91" s="95" t="inlineStr">
        <is>
          <t>桃竹苗</t>
        </is>
      </c>
      <c r="F91" s="95" t="inlineStr">
        <is>
          <t>HL41</t>
        </is>
      </c>
      <c r="G91" s="95" t="inlineStr">
        <is>
          <t>TF02</t>
        </is>
      </c>
      <c r="H91" s="95" t="inlineStr">
        <is>
          <t>中壢勤務部</t>
        </is>
      </c>
      <c r="I91" s="96" t="inlineStr">
        <is>
          <t>中壢</t>
        </is>
      </c>
    </row>
    <row r="92">
      <c r="A92" s="95" t="inlineStr">
        <is>
          <t>新竹縣</t>
        </is>
      </c>
      <c r="B92" s="95" t="inlineStr">
        <is>
          <t>新竹縣橫山鄉</t>
        </is>
      </c>
      <c r="C92" s="95" t="inlineStr">
        <is>
          <t>312</t>
        </is>
      </c>
      <c r="D92" s="95" t="inlineStr">
        <is>
          <t>CL</t>
        </is>
      </c>
      <c r="E92" s="95" t="inlineStr">
        <is>
          <t>桃竹苗</t>
        </is>
      </c>
      <c r="F92" s="95" t="inlineStr">
        <is>
          <t>HL41</t>
        </is>
      </c>
      <c r="G92" s="95" t="inlineStr">
        <is>
          <t>TF02</t>
        </is>
      </c>
      <c r="H92" s="95" t="inlineStr">
        <is>
          <t>中壢勤務部</t>
        </is>
      </c>
      <c r="I92" s="96" t="inlineStr">
        <is>
          <t>中壢</t>
        </is>
      </c>
    </row>
    <row r="93">
      <c r="A93" s="95" t="inlineStr">
        <is>
          <t>新竹縣</t>
        </is>
      </c>
      <c r="B93" s="95" t="inlineStr">
        <is>
          <t>新竹縣尖石鄉</t>
        </is>
      </c>
      <c r="C93" s="95" t="inlineStr">
        <is>
          <t>313</t>
        </is>
      </c>
      <c r="D93" s="95" t="inlineStr">
        <is>
          <t>CL</t>
        </is>
      </c>
      <c r="E93" s="95" t="inlineStr">
        <is>
          <t>桃竹苗</t>
        </is>
      </c>
      <c r="F93" s="95" t="inlineStr">
        <is>
          <t>HL41</t>
        </is>
      </c>
      <c r="G93" s="95" t="inlineStr">
        <is>
          <t>TF02</t>
        </is>
      </c>
      <c r="H93" s="95" t="inlineStr">
        <is>
          <t>中壢勤務部</t>
        </is>
      </c>
      <c r="I93" s="96" t="inlineStr">
        <is>
          <t>中壢</t>
        </is>
      </c>
    </row>
    <row r="94">
      <c r="A94" s="95" t="inlineStr">
        <is>
          <t>新竹縣</t>
        </is>
      </c>
      <c r="B94" s="95" t="inlineStr">
        <is>
          <t>新竹縣北埔鄉</t>
        </is>
      </c>
      <c r="C94" s="95" t="inlineStr">
        <is>
          <t>314</t>
        </is>
      </c>
      <c r="D94" s="95" t="inlineStr">
        <is>
          <t>CL</t>
        </is>
      </c>
      <c r="E94" s="95" t="inlineStr">
        <is>
          <t>桃竹苗</t>
        </is>
      </c>
      <c r="F94" s="95" t="inlineStr">
        <is>
          <t>HL41</t>
        </is>
      </c>
      <c r="G94" s="95" t="inlineStr">
        <is>
          <t>TF02</t>
        </is>
      </c>
      <c r="H94" s="95" t="inlineStr">
        <is>
          <t>中壢勤務部</t>
        </is>
      </c>
      <c r="I94" s="96" t="inlineStr">
        <is>
          <t>中壢</t>
        </is>
      </c>
    </row>
    <row r="95">
      <c r="A95" s="95" t="inlineStr">
        <is>
          <t>新竹縣</t>
        </is>
      </c>
      <c r="B95" s="95" t="inlineStr">
        <is>
          <t>新竹縣峨眉鄉</t>
        </is>
      </c>
      <c r="C95" s="95" t="inlineStr">
        <is>
          <t>315</t>
        </is>
      </c>
      <c r="D95" s="95" t="inlineStr">
        <is>
          <t>CL</t>
        </is>
      </c>
      <c r="E95" s="95" t="inlineStr">
        <is>
          <t>桃竹苗</t>
        </is>
      </c>
      <c r="F95" s="95" t="inlineStr">
        <is>
          <t>HL41</t>
        </is>
      </c>
      <c r="G95" s="95" t="inlineStr">
        <is>
          <t>TF02</t>
        </is>
      </c>
      <c r="H95" s="95" t="inlineStr">
        <is>
          <t>中壢勤務部</t>
        </is>
      </c>
      <c r="I95" s="96" t="inlineStr">
        <is>
          <t>中壢</t>
        </is>
      </c>
    </row>
    <row r="96">
      <c r="A96" s="95" t="inlineStr">
        <is>
          <t>苗栗縣</t>
        </is>
      </c>
      <c r="B96" s="95" t="inlineStr">
        <is>
          <t>苗栗縣竹南鎮</t>
        </is>
      </c>
      <c r="C96" s="95" t="inlineStr">
        <is>
          <t>350</t>
        </is>
      </c>
      <c r="D96" s="95" t="inlineStr">
        <is>
          <t>CL</t>
        </is>
      </c>
      <c r="E96" s="95" t="inlineStr">
        <is>
          <t>桃竹苗</t>
        </is>
      </c>
      <c r="F96" s="95" t="inlineStr">
        <is>
          <t>HL41</t>
        </is>
      </c>
      <c r="G96" s="95" t="inlineStr">
        <is>
          <t>TF02</t>
        </is>
      </c>
      <c r="H96" s="95" t="inlineStr">
        <is>
          <t>中壢勤務部</t>
        </is>
      </c>
      <c r="I96" s="96" t="inlineStr">
        <is>
          <t>中壢</t>
        </is>
      </c>
    </row>
    <row r="97">
      <c r="A97" s="95" t="inlineStr">
        <is>
          <t>苗栗縣</t>
        </is>
      </c>
      <c r="B97" s="95" t="inlineStr">
        <is>
          <t>苗栗縣頭份市</t>
        </is>
      </c>
      <c r="C97" s="95" t="inlineStr">
        <is>
          <t>351</t>
        </is>
      </c>
      <c r="D97" s="95" t="inlineStr">
        <is>
          <t>CL</t>
        </is>
      </c>
      <c r="E97" s="95" t="inlineStr">
        <is>
          <t>桃竹苗</t>
        </is>
      </c>
      <c r="F97" s="95" t="inlineStr">
        <is>
          <t>HL41</t>
        </is>
      </c>
      <c r="G97" s="95" t="inlineStr">
        <is>
          <t>TF02</t>
        </is>
      </c>
      <c r="H97" s="95" t="inlineStr">
        <is>
          <t>中壢勤務部</t>
        </is>
      </c>
      <c r="I97" s="96" t="inlineStr">
        <is>
          <t>中壢</t>
        </is>
      </c>
    </row>
    <row r="98">
      <c r="A98" s="95" t="inlineStr">
        <is>
          <t>苗栗縣</t>
        </is>
      </c>
      <c r="B98" s="95" t="inlineStr">
        <is>
          <t>苗栗縣三灣鄉</t>
        </is>
      </c>
      <c r="C98" s="95" t="inlineStr">
        <is>
          <t>352</t>
        </is>
      </c>
      <c r="D98" s="95" t="inlineStr">
        <is>
          <t>TC</t>
        </is>
      </c>
      <c r="E98" s="95" t="inlineStr">
        <is>
          <t>中區</t>
        </is>
      </c>
      <c r="F98" s="95" t="inlineStr">
        <is>
          <t>HL61</t>
        </is>
      </c>
      <c r="G98" s="95" t="inlineStr">
        <is>
          <t>TY12</t>
        </is>
      </c>
      <c r="H98" s="95" t="inlineStr">
        <is>
          <t>台中勤務部</t>
        </is>
      </c>
      <c r="I98" s="96" t="inlineStr">
        <is>
          <t>台中</t>
        </is>
      </c>
    </row>
    <row r="99">
      <c r="A99" s="95" t="inlineStr">
        <is>
          <t>苗栗縣</t>
        </is>
      </c>
      <c r="B99" s="95" t="inlineStr">
        <is>
          <t>苗栗縣南庄鄉</t>
        </is>
      </c>
      <c r="C99" s="95" t="inlineStr">
        <is>
          <t>353</t>
        </is>
      </c>
      <c r="D99" s="95" t="inlineStr">
        <is>
          <t>TC</t>
        </is>
      </c>
      <c r="E99" s="95" t="inlineStr">
        <is>
          <t>中區</t>
        </is>
      </c>
      <c r="F99" s="95" t="inlineStr">
        <is>
          <t>HL61</t>
        </is>
      </c>
      <c r="G99" s="95" t="inlineStr">
        <is>
          <t>TY12</t>
        </is>
      </c>
      <c r="H99" s="95" t="inlineStr">
        <is>
          <t>台中勤務部</t>
        </is>
      </c>
      <c r="I99" s="96" t="inlineStr">
        <is>
          <t>台中</t>
        </is>
      </c>
    </row>
    <row r="100">
      <c r="A100" s="95" t="inlineStr">
        <is>
          <t>苗栗縣</t>
        </is>
      </c>
      <c r="B100" s="95" t="inlineStr">
        <is>
          <t>苗栗縣獅潭鄉</t>
        </is>
      </c>
      <c r="C100" s="95" t="inlineStr">
        <is>
          <t>354</t>
        </is>
      </c>
      <c r="D100" s="95" t="inlineStr">
        <is>
          <t>TC</t>
        </is>
      </c>
      <c r="E100" s="95" t="inlineStr">
        <is>
          <t>中區</t>
        </is>
      </c>
      <c r="F100" s="95" t="inlineStr">
        <is>
          <t>HL61</t>
        </is>
      </c>
      <c r="G100" s="95" t="inlineStr">
        <is>
          <t>TY12</t>
        </is>
      </c>
      <c r="H100" s="95" t="inlineStr">
        <is>
          <t>台中勤務部</t>
        </is>
      </c>
      <c r="I100" s="96" t="inlineStr">
        <is>
          <t>台中</t>
        </is>
      </c>
    </row>
    <row r="101">
      <c r="A101" s="95" t="inlineStr">
        <is>
          <t>苗栗縣</t>
        </is>
      </c>
      <c r="B101" s="95" t="inlineStr">
        <is>
          <t>苗栗縣後龍鎮</t>
        </is>
      </c>
      <c r="C101" s="95" t="inlineStr">
        <is>
          <t>356</t>
        </is>
      </c>
      <c r="D101" s="95" t="inlineStr">
        <is>
          <t>CL</t>
        </is>
      </c>
      <c r="E101" s="95" t="inlineStr">
        <is>
          <t>桃竹苗</t>
        </is>
      </c>
      <c r="F101" s="95" t="inlineStr">
        <is>
          <t>HL41</t>
        </is>
      </c>
      <c r="G101" s="95" t="inlineStr">
        <is>
          <t>TF02</t>
        </is>
      </c>
      <c r="H101" s="95" t="inlineStr">
        <is>
          <t>中壢勤務部</t>
        </is>
      </c>
      <c r="I101" s="96" t="inlineStr">
        <is>
          <t>中壢</t>
        </is>
      </c>
    </row>
    <row r="102">
      <c r="A102" s="95" t="inlineStr">
        <is>
          <t>苗栗縣</t>
        </is>
      </c>
      <c r="B102" s="95" t="inlineStr">
        <is>
          <t>苗栗縣通霄鎮</t>
        </is>
      </c>
      <c r="C102" s="95" t="inlineStr">
        <is>
          <t>357</t>
        </is>
      </c>
      <c r="D102" s="95" t="inlineStr">
        <is>
          <t>TC</t>
        </is>
      </c>
      <c r="E102" s="95" t="inlineStr">
        <is>
          <t>中區</t>
        </is>
      </c>
      <c r="F102" s="95" t="inlineStr">
        <is>
          <t>HL61</t>
        </is>
      </c>
      <c r="G102" s="95" t="inlineStr">
        <is>
          <t>TY12</t>
        </is>
      </c>
      <c r="H102" s="95" t="inlineStr">
        <is>
          <t>台中勤務部</t>
        </is>
      </c>
      <c r="I102" s="96" t="inlineStr">
        <is>
          <t>台中</t>
        </is>
      </c>
    </row>
    <row r="103">
      <c r="A103" s="95" t="inlineStr">
        <is>
          <t>苗栗縣</t>
        </is>
      </c>
      <c r="B103" s="95" t="inlineStr">
        <is>
          <t>苗栗縣苑裡鎮</t>
        </is>
      </c>
      <c r="C103" s="95" t="inlineStr">
        <is>
          <t>358</t>
        </is>
      </c>
      <c r="D103" s="95" t="inlineStr">
        <is>
          <t>TC</t>
        </is>
      </c>
      <c r="E103" s="95" t="inlineStr">
        <is>
          <t>中區</t>
        </is>
      </c>
      <c r="F103" s="95" t="inlineStr">
        <is>
          <t>HL61</t>
        </is>
      </c>
      <c r="G103" s="95" t="inlineStr">
        <is>
          <t>TY12</t>
        </is>
      </c>
      <c r="H103" s="95" t="inlineStr">
        <is>
          <t>台中勤務部</t>
        </is>
      </c>
      <c r="I103" s="96" t="inlineStr">
        <is>
          <t>台中</t>
        </is>
      </c>
    </row>
    <row r="104">
      <c r="A104" s="95" t="inlineStr">
        <is>
          <t>苗栗縣</t>
        </is>
      </c>
      <c r="B104" s="95" t="inlineStr">
        <is>
          <t>苗栗縣苗栗市</t>
        </is>
      </c>
      <c r="C104" s="95" t="inlineStr">
        <is>
          <t>360</t>
        </is>
      </c>
      <c r="D104" s="95" t="inlineStr">
        <is>
          <t>CL</t>
        </is>
      </c>
      <c r="E104" s="95" t="inlineStr">
        <is>
          <t>桃竹苗</t>
        </is>
      </c>
      <c r="F104" s="95" t="inlineStr">
        <is>
          <t>HL41</t>
        </is>
      </c>
      <c r="G104" s="95" t="inlineStr">
        <is>
          <t>TF02</t>
        </is>
      </c>
      <c r="H104" s="95" t="inlineStr">
        <is>
          <t>中壢勤務部</t>
        </is>
      </c>
      <c r="I104" s="96" t="inlineStr">
        <is>
          <t>中壢</t>
        </is>
      </c>
    </row>
    <row r="105">
      <c r="A105" s="95" t="inlineStr">
        <is>
          <t>苗栗縣</t>
        </is>
      </c>
      <c r="B105" s="95" t="inlineStr">
        <is>
          <t>苗栗縣造橋鄉</t>
        </is>
      </c>
      <c r="C105" s="95" t="inlineStr">
        <is>
          <t>361</t>
        </is>
      </c>
      <c r="D105" s="95" t="inlineStr">
        <is>
          <t>TC</t>
        </is>
      </c>
      <c r="E105" s="95" t="inlineStr">
        <is>
          <t>中區</t>
        </is>
      </c>
      <c r="F105" s="95" t="inlineStr">
        <is>
          <t>HL61</t>
        </is>
      </c>
      <c r="G105" s="95" t="inlineStr">
        <is>
          <t>TY12</t>
        </is>
      </c>
      <c r="H105" s="95" t="inlineStr">
        <is>
          <t>台中勤務部</t>
        </is>
      </c>
      <c r="I105" s="96" t="inlineStr">
        <is>
          <t>台中</t>
        </is>
      </c>
    </row>
    <row r="106">
      <c r="A106" s="95" t="inlineStr">
        <is>
          <t>苗栗縣</t>
        </is>
      </c>
      <c r="B106" s="95" t="inlineStr">
        <is>
          <t>苗栗縣頭屋鄉</t>
        </is>
      </c>
      <c r="C106" s="95" t="inlineStr">
        <is>
          <t>362</t>
        </is>
      </c>
      <c r="D106" s="95" t="inlineStr">
        <is>
          <t>TC</t>
        </is>
      </c>
      <c r="E106" s="95" t="inlineStr">
        <is>
          <t>中區</t>
        </is>
      </c>
      <c r="F106" s="95" t="inlineStr">
        <is>
          <t>HL61</t>
        </is>
      </c>
      <c r="G106" s="95" t="inlineStr">
        <is>
          <t>TY12</t>
        </is>
      </c>
      <c r="H106" s="95" t="inlineStr">
        <is>
          <t>台中勤務部</t>
        </is>
      </c>
      <c r="I106" s="96" t="inlineStr">
        <is>
          <t>台中</t>
        </is>
      </c>
    </row>
    <row r="107">
      <c r="A107" s="95" t="inlineStr">
        <is>
          <t>苗栗縣</t>
        </is>
      </c>
      <c r="B107" s="95" t="inlineStr">
        <is>
          <t>苗栗縣公館鄉</t>
        </is>
      </c>
      <c r="C107" s="95" t="inlineStr">
        <is>
          <t>363</t>
        </is>
      </c>
      <c r="D107" s="95" t="inlineStr">
        <is>
          <t>TC</t>
        </is>
      </c>
      <c r="E107" s="95" t="inlineStr">
        <is>
          <t>中區</t>
        </is>
      </c>
      <c r="F107" s="95" t="inlineStr">
        <is>
          <t>HL61</t>
        </is>
      </c>
      <c r="G107" s="95" t="inlineStr">
        <is>
          <t>TY12</t>
        </is>
      </c>
      <c r="H107" s="95" t="inlineStr">
        <is>
          <t>台中勤務部</t>
        </is>
      </c>
      <c r="I107" s="96" t="inlineStr">
        <is>
          <t>台中</t>
        </is>
      </c>
    </row>
    <row r="108">
      <c r="A108" s="95" t="inlineStr">
        <is>
          <t>苗栗縣</t>
        </is>
      </c>
      <c r="B108" s="95" t="inlineStr">
        <is>
          <t>苗栗縣大湖鄉</t>
        </is>
      </c>
      <c r="C108" s="95" t="inlineStr">
        <is>
          <t>364</t>
        </is>
      </c>
      <c r="D108" s="95" t="inlineStr">
        <is>
          <t>TC</t>
        </is>
      </c>
      <c r="E108" s="95" t="inlineStr">
        <is>
          <t>中區</t>
        </is>
      </c>
      <c r="F108" s="95" t="inlineStr">
        <is>
          <t>HL61</t>
        </is>
      </c>
      <c r="G108" s="95" t="inlineStr">
        <is>
          <t>TY12</t>
        </is>
      </c>
      <c r="H108" s="95" t="inlineStr">
        <is>
          <t>台中勤務部</t>
        </is>
      </c>
      <c r="I108" s="96" t="inlineStr">
        <is>
          <t>台中</t>
        </is>
      </c>
    </row>
    <row r="109">
      <c r="A109" s="95" t="inlineStr">
        <is>
          <t>苗栗縣</t>
        </is>
      </c>
      <c r="B109" s="95" t="inlineStr">
        <is>
          <t>苗栗縣泰安鄉</t>
        </is>
      </c>
      <c r="C109" s="95" t="inlineStr">
        <is>
          <t>365</t>
        </is>
      </c>
      <c r="D109" s="95" t="inlineStr">
        <is>
          <t>TC</t>
        </is>
      </c>
      <c r="E109" s="95" t="inlineStr">
        <is>
          <t>中區</t>
        </is>
      </c>
      <c r="F109" s="95" t="inlineStr">
        <is>
          <t>HL61</t>
        </is>
      </c>
      <c r="G109" s="95" t="inlineStr">
        <is>
          <t>TY12</t>
        </is>
      </c>
      <c r="H109" s="95" t="inlineStr">
        <is>
          <t>台中勤務部</t>
        </is>
      </c>
      <c r="I109" s="96" t="inlineStr">
        <is>
          <t>台中</t>
        </is>
      </c>
    </row>
    <row r="110">
      <c r="A110" s="95" t="inlineStr">
        <is>
          <t>苗栗縣</t>
        </is>
      </c>
      <c r="B110" s="95" t="inlineStr">
        <is>
          <t>苗栗縣銅鑼鄉</t>
        </is>
      </c>
      <c r="C110" s="95" t="inlineStr">
        <is>
          <t>366</t>
        </is>
      </c>
      <c r="D110" s="95" t="inlineStr">
        <is>
          <t>TC</t>
        </is>
      </c>
      <c r="E110" s="95" t="inlineStr">
        <is>
          <t>中區</t>
        </is>
      </c>
      <c r="F110" s="95" t="inlineStr">
        <is>
          <t>HL61</t>
        </is>
      </c>
      <c r="G110" s="95" t="inlineStr">
        <is>
          <t>TY12</t>
        </is>
      </c>
      <c r="H110" s="95" t="inlineStr">
        <is>
          <t>台中勤務部</t>
        </is>
      </c>
      <c r="I110" s="96" t="inlineStr">
        <is>
          <t>台中</t>
        </is>
      </c>
    </row>
    <row r="111">
      <c r="A111" s="95" t="inlineStr">
        <is>
          <t>苗栗縣</t>
        </is>
      </c>
      <c r="B111" s="95" t="inlineStr">
        <is>
          <t>苗栗縣三義鄉</t>
        </is>
      </c>
      <c r="C111" s="95" t="inlineStr">
        <is>
          <t>367</t>
        </is>
      </c>
      <c r="D111" s="95" t="inlineStr">
        <is>
          <t>TC</t>
        </is>
      </c>
      <c r="E111" s="95" t="inlineStr">
        <is>
          <t>中區</t>
        </is>
      </c>
      <c r="F111" s="95" t="inlineStr">
        <is>
          <t>HL61</t>
        </is>
      </c>
      <c r="G111" s="95" t="inlineStr">
        <is>
          <t>TY12</t>
        </is>
      </c>
      <c r="H111" s="95" t="inlineStr">
        <is>
          <t>台中勤務部</t>
        </is>
      </c>
      <c r="I111" s="96" t="inlineStr">
        <is>
          <t>台中</t>
        </is>
      </c>
    </row>
    <row r="112">
      <c r="A112" s="95" t="inlineStr">
        <is>
          <t>苗栗縣</t>
        </is>
      </c>
      <c r="B112" s="95" t="inlineStr">
        <is>
          <t>苗栗縣西湖鄉</t>
        </is>
      </c>
      <c r="C112" s="95" t="inlineStr">
        <is>
          <t>368</t>
        </is>
      </c>
      <c r="D112" s="95" t="inlineStr">
        <is>
          <t>TC</t>
        </is>
      </c>
      <c r="E112" s="95" t="inlineStr">
        <is>
          <t>中區</t>
        </is>
      </c>
      <c r="F112" s="95" t="inlineStr">
        <is>
          <t>HL61</t>
        </is>
      </c>
      <c r="G112" s="95" t="inlineStr">
        <is>
          <t>TY12</t>
        </is>
      </c>
      <c r="H112" s="95" t="inlineStr">
        <is>
          <t>台中勤務部</t>
        </is>
      </c>
      <c r="I112" s="96" t="inlineStr">
        <is>
          <t>台中</t>
        </is>
      </c>
    </row>
    <row r="113">
      <c r="A113" s="95" t="inlineStr">
        <is>
          <t>苗栗縣</t>
        </is>
      </c>
      <c r="B113" s="95" t="inlineStr">
        <is>
          <t>苗栗縣卓蘭鎮</t>
        </is>
      </c>
      <c r="C113" s="95" t="inlineStr">
        <is>
          <t>369</t>
        </is>
      </c>
      <c r="D113" s="95" t="inlineStr">
        <is>
          <t>TC</t>
        </is>
      </c>
      <c r="E113" s="95" t="inlineStr">
        <is>
          <t>中區</t>
        </is>
      </c>
      <c r="F113" s="95" t="inlineStr">
        <is>
          <t>HL61</t>
        </is>
      </c>
      <c r="G113" s="95" t="inlineStr">
        <is>
          <t>TY12</t>
        </is>
      </c>
      <c r="H113" s="95" t="inlineStr">
        <is>
          <t>台中勤務部</t>
        </is>
      </c>
      <c r="I113" s="96" t="inlineStr">
        <is>
          <t>台中</t>
        </is>
      </c>
    </row>
    <row r="114">
      <c r="A114" s="95" t="inlineStr">
        <is>
          <t>台中市</t>
        </is>
      </c>
      <c r="B114" s="95" t="inlineStr">
        <is>
          <t>台中市中區</t>
        </is>
      </c>
      <c r="C114" s="95" t="inlineStr">
        <is>
          <t>400</t>
        </is>
      </c>
      <c r="D114" s="95" t="inlineStr">
        <is>
          <t>TC</t>
        </is>
      </c>
      <c r="E114" s="95" t="inlineStr">
        <is>
          <t>中區</t>
        </is>
      </c>
      <c r="F114" s="95" t="inlineStr">
        <is>
          <t>HL61</t>
        </is>
      </c>
      <c r="G114" s="95" t="inlineStr">
        <is>
          <t>TY12</t>
        </is>
      </c>
      <c r="H114" s="95" t="inlineStr">
        <is>
          <t>台中勤務部</t>
        </is>
      </c>
      <c r="I114" s="96" t="inlineStr">
        <is>
          <t>台中</t>
        </is>
      </c>
    </row>
    <row r="115">
      <c r="A115" s="95" t="inlineStr">
        <is>
          <t>台中市</t>
        </is>
      </c>
      <c r="B115" s="95" t="inlineStr">
        <is>
          <t>台中市東區</t>
        </is>
      </c>
      <c r="C115" s="95" t="inlineStr">
        <is>
          <t>401</t>
        </is>
      </c>
      <c r="D115" s="95" t="inlineStr">
        <is>
          <t>TC</t>
        </is>
      </c>
      <c r="E115" s="95" t="inlineStr">
        <is>
          <t>中區</t>
        </is>
      </c>
      <c r="F115" s="95" t="inlineStr">
        <is>
          <t>HL61</t>
        </is>
      </c>
      <c r="G115" s="95" t="inlineStr">
        <is>
          <t>TY12</t>
        </is>
      </c>
      <c r="H115" s="95" t="inlineStr">
        <is>
          <t>台中勤務部</t>
        </is>
      </c>
      <c r="I115" s="96" t="inlineStr">
        <is>
          <t>台中</t>
        </is>
      </c>
    </row>
    <row r="116">
      <c r="A116" s="95" t="inlineStr">
        <is>
          <t>台中市</t>
        </is>
      </c>
      <c r="B116" s="95" t="inlineStr">
        <is>
          <t>台中市南區</t>
        </is>
      </c>
      <c r="C116" s="95" t="inlineStr">
        <is>
          <t>402</t>
        </is>
      </c>
      <c r="D116" s="95" t="inlineStr">
        <is>
          <t>TC</t>
        </is>
      </c>
      <c r="E116" s="95" t="inlineStr">
        <is>
          <t>中區</t>
        </is>
      </c>
      <c r="F116" s="95" t="inlineStr">
        <is>
          <t>HL61</t>
        </is>
      </c>
      <c r="G116" s="95" t="inlineStr">
        <is>
          <t>TY12</t>
        </is>
      </c>
      <c r="H116" s="95" t="inlineStr">
        <is>
          <t>台中勤務部</t>
        </is>
      </c>
      <c r="I116" s="96" t="inlineStr">
        <is>
          <t>台中</t>
        </is>
      </c>
    </row>
    <row r="117">
      <c r="A117" s="95" t="inlineStr">
        <is>
          <t>台中市</t>
        </is>
      </c>
      <c r="B117" s="95" t="inlineStr">
        <is>
          <t>台中市西區</t>
        </is>
      </c>
      <c r="C117" s="95" t="inlineStr">
        <is>
          <t>403</t>
        </is>
      </c>
      <c r="D117" s="95" t="inlineStr">
        <is>
          <t>TC</t>
        </is>
      </c>
      <c r="E117" s="95" t="inlineStr">
        <is>
          <t>中區</t>
        </is>
      </c>
      <c r="F117" s="95" t="inlineStr">
        <is>
          <t>HL61</t>
        </is>
      </c>
      <c r="G117" s="95" t="inlineStr">
        <is>
          <t>TY12</t>
        </is>
      </c>
      <c r="H117" s="95" t="inlineStr">
        <is>
          <t>台中勤務部</t>
        </is>
      </c>
      <c r="I117" s="96" t="inlineStr">
        <is>
          <t>台中</t>
        </is>
      </c>
    </row>
    <row r="118">
      <c r="A118" s="95" t="inlineStr">
        <is>
          <t>台中市</t>
        </is>
      </c>
      <c r="B118" s="95" t="inlineStr">
        <is>
          <t>台中市北區</t>
        </is>
      </c>
      <c r="C118" s="95" t="inlineStr">
        <is>
          <t>404</t>
        </is>
      </c>
      <c r="D118" s="95" t="inlineStr">
        <is>
          <t>TC</t>
        </is>
      </c>
      <c r="E118" s="95" t="inlineStr">
        <is>
          <t>中區</t>
        </is>
      </c>
      <c r="F118" s="95" t="inlineStr">
        <is>
          <t>HL61</t>
        </is>
      </c>
      <c r="G118" s="95" t="inlineStr">
        <is>
          <t>TY12</t>
        </is>
      </c>
      <c r="H118" s="95" t="inlineStr">
        <is>
          <t>台中勤務部</t>
        </is>
      </c>
      <c r="I118" s="96" t="inlineStr">
        <is>
          <t>台中</t>
        </is>
      </c>
    </row>
    <row r="119">
      <c r="A119" s="95" t="inlineStr">
        <is>
          <t>台中市</t>
        </is>
      </c>
      <c r="B119" s="95" t="inlineStr">
        <is>
          <t>台中市北屯區</t>
        </is>
      </c>
      <c r="C119" s="95" t="inlineStr">
        <is>
          <t>406</t>
        </is>
      </c>
      <c r="D119" s="95" t="inlineStr">
        <is>
          <t>TC</t>
        </is>
      </c>
      <c r="E119" s="95" t="inlineStr">
        <is>
          <t>中區</t>
        </is>
      </c>
      <c r="F119" s="95" t="inlineStr">
        <is>
          <t>HL61</t>
        </is>
      </c>
      <c r="G119" s="95" t="inlineStr">
        <is>
          <t>TY12</t>
        </is>
      </c>
      <c r="H119" s="95" t="inlineStr">
        <is>
          <t>台中勤務部</t>
        </is>
      </c>
      <c r="I119" s="96" t="inlineStr">
        <is>
          <t>台中</t>
        </is>
      </c>
    </row>
    <row r="120">
      <c r="A120" s="95" t="inlineStr">
        <is>
          <t>台中市</t>
        </is>
      </c>
      <c r="B120" s="95" t="inlineStr">
        <is>
          <t>台中市西屯區</t>
        </is>
      </c>
      <c r="C120" s="95" t="inlineStr">
        <is>
          <t>407</t>
        </is>
      </c>
      <c r="D120" s="95" t="inlineStr">
        <is>
          <t>TC</t>
        </is>
      </c>
      <c r="E120" s="95" t="inlineStr">
        <is>
          <t>中區</t>
        </is>
      </c>
      <c r="F120" s="95" t="inlineStr">
        <is>
          <t>HL61</t>
        </is>
      </c>
      <c r="G120" s="95" t="inlineStr">
        <is>
          <t>TY12</t>
        </is>
      </c>
      <c r="H120" s="95" t="inlineStr">
        <is>
          <t>台中勤務部</t>
        </is>
      </c>
      <c r="I120" s="96" t="inlineStr">
        <is>
          <t>台中</t>
        </is>
      </c>
    </row>
    <row r="121">
      <c r="A121" s="95" t="inlineStr">
        <is>
          <t>台中市</t>
        </is>
      </c>
      <c r="B121" s="95" t="inlineStr">
        <is>
          <t>台中市南屯區</t>
        </is>
      </c>
      <c r="C121" s="95" t="inlineStr">
        <is>
          <t>408</t>
        </is>
      </c>
      <c r="D121" s="95" t="inlineStr">
        <is>
          <t>TC</t>
        </is>
      </c>
      <c r="E121" s="95" t="inlineStr">
        <is>
          <t>中區</t>
        </is>
      </c>
      <c r="F121" s="95" t="inlineStr">
        <is>
          <t>HL61</t>
        </is>
      </c>
      <c r="G121" s="95" t="inlineStr">
        <is>
          <t>TY12</t>
        </is>
      </c>
      <c r="H121" s="95" t="inlineStr">
        <is>
          <t>台中勤務部</t>
        </is>
      </c>
      <c r="I121" s="96" t="inlineStr">
        <is>
          <t>台中</t>
        </is>
      </c>
    </row>
    <row r="122">
      <c r="A122" s="95" t="inlineStr">
        <is>
          <t>台中市</t>
        </is>
      </c>
      <c r="B122" s="95" t="inlineStr">
        <is>
          <t>台中市太平區</t>
        </is>
      </c>
      <c r="C122" s="95" t="inlineStr">
        <is>
          <t>411</t>
        </is>
      </c>
      <c r="D122" s="95" t="inlineStr">
        <is>
          <t>TC</t>
        </is>
      </c>
      <c r="E122" s="95" t="inlineStr">
        <is>
          <t>中區</t>
        </is>
      </c>
      <c r="F122" s="95" t="inlineStr">
        <is>
          <t>HL61</t>
        </is>
      </c>
      <c r="G122" s="95" t="inlineStr">
        <is>
          <t>TY12</t>
        </is>
      </c>
      <c r="H122" s="95" t="inlineStr">
        <is>
          <t>台中勤務部</t>
        </is>
      </c>
      <c r="I122" s="96" t="inlineStr">
        <is>
          <t>台中</t>
        </is>
      </c>
    </row>
    <row r="123">
      <c r="A123" s="95" t="inlineStr">
        <is>
          <t>台中市</t>
        </is>
      </c>
      <c r="B123" s="95" t="inlineStr">
        <is>
          <t>台中市大里區</t>
        </is>
      </c>
      <c r="C123" s="95" t="inlineStr">
        <is>
          <t>412</t>
        </is>
      </c>
      <c r="D123" s="95" t="inlineStr">
        <is>
          <t>TC</t>
        </is>
      </c>
      <c r="E123" s="95" t="inlineStr">
        <is>
          <t>中區</t>
        </is>
      </c>
      <c r="F123" s="95" t="inlineStr">
        <is>
          <t>HL61</t>
        </is>
      </c>
      <c r="G123" s="95" t="inlineStr">
        <is>
          <t>TY12</t>
        </is>
      </c>
      <c r="H123" s="95" t="inlineStr">
        <is>
          <t>台中勤務部</t>
        </is>
      </c>
      <c r="I123" s="96" t="inlineStr">
        <is>
          <t>台中</t>
        </is>
      </c>
    </row>
    <row r="124">
      <c r="A124" s="95" t="inlineStr">
        <is>
          <t>台中市</t>
        </is>
      </c>
      <c r="B124" s="95" t="inlineStr">
        <is>
          <t>台中市霧峰區</t>
        </is>
      </c>
      <c r="C124" s="95" t="inlineStr">
        <is>
          <t>413</t>
        </is>
      </c>
      <c r="D124" s="95" t="inlineStr">
        <is>
          <t>TC</t>
        </is>
      </c>
      <c r="E124" s="95" t="inlineStr">
        <is>
          <t>中區</t>
        </is>
      </c>
      <c r="F124" s="95" t="inlineStr">
        <is>
          <t>HL61</t>
        </is>
      </c>
      <c r="G124" s="95" t="inlineStr">
        <is>
          <t>TY12</t>
        </is>
      </c>
      <c r="H124" s="95" t="inlineStr">
        <is>
          <t>台中勤務部</t>
        </is>
      </c>
      <c r="I124" s="96" t="inlineStr">
        <is>
          <t>台中</t>
        </is>
      </c>
    </row>
    <row r="125">
      <c r="A125" s="95" t="inlineStr">
        <is>
          <t>台中市</t>
        </is>
      </c>
      <c r="B125" s="95" t="inlineStr">
        <is>
          <t>台中市烏日區</t>
        </is>
      </c>
      <c r="C125" s="95" t="inlineStr">
        <is>
          <t>414</t>
        </is>
      </c>
      <c r="D125" s="95" t="inlineStr">
        <is>
          <t>TC</t>
        </is>
      </c>
      <c r="E125" s="95" t="inlineStr">
        <is>
          <t>中區</t>
        </is>
      </c>
      <c r="F125" s="95" t="inlineStr">
        <is>
          <t>HL61</t>
        </is>
      </c>
      <c r="G125" s="95" t="inlineStr">
        <is>
          <t>TY12</t>
        </is>
      </c>
      <c r="H125" s="95" t="inlineStr">
        <is>
          <t>台中勤務部</t>
        </is>
      </c>
      <c r="I125" s="96" t="inlineStr">
        <is>
          <t>台中</t>
        </is>
      </c>
    </row>
    <row r="126">
      <c r="A126" s="95" t="inlineStr">
        <is>
          <t>台中市</t>
        </is>
      </c>
      <c r="B126" s="95" t="inlineStr">
        <is>
          <t>台中市豐原區</t>
        </is>
      </c>
      <c r="C126" s="95" t="inlineStr">
        <is>
          <t>420</t>
        </is>
      </c>
      <c r="D126" s="95" t="inlineStr">
        <is>
          <t>TC</t>
        </is>
      </c>
      <c r="E126" s="95" t="inlineStr">
        <is>
          <t>中區</t>
        </is>
      </c>
      <c r="F126" s="95" t="inlineStr">
        <is>
          <t>HL61</t>
        </is>
      </c>
      <c r="G126" s="95" t="inlineStr">
        <is>
          <t>TY12</t>
        </is>
      </c>
      <c r="H126" s="95" t="inlineStr">
        <is>
          <t>台中勤務部</t>
        </is>
      </c>
      <c r="I126" s="96" t="inlineStr">
        <is>
          <t>台中</t>
        </is>
      </c>
    </row>
    <row r="127">
      <c r="A127" s="95" t="inlineStr">
        <is>
          <t>台中市</t>
        </is>
      </c>
      <c r="B127" s="95" t="inlineStr">
        <is>
          <t>台中市后里區</t>
        </is>
      </c>
      <c r="C127" s="95" t="inlineStr">
        <is>
          <t>421</t>
        </is>
      </c>
      <c r="D127" s="95" t="inlineStr">
        <is>
          <t>TC</t>
        </is>
      </c>
      <c r="E127" s="95" t="inlineStr">
        <is>
          <t>中區</t>
        </is>
      </c>
      <c r="F127" s="95" t="inlineStr">
        <is>
          <t>HL61</t>
        </is>
      </c>
      <c r="G127" s="95" t="inlineStr">
        <is>
          <t>TY12</t>
        </is>
      </c>
      <c r="H127" s="95" t="inlineStr">
        <is>
          <t>台中勤務部</t>
        </is>
      </c>
      <c r="I127" s="96" t="inlineStr">
        <is>
          <t>台中</t>
        </is>
      </c>
    </row>
    <row r="128">
      <c r="A128" s="95" t="inlineStr">
        <is>
          <t>台中市</t>
        </is>
      </c>
      <c r="B128" s="95" t="inlineStr">
        <is>
          <t>台中市石岡區</t>
        </is>
      </c>
      <c r="C128" s="95" t="inlineStr">
        <is>
          <t>422</t>
        </is>
      </c>
      <c r="D128" s="95" t="inlineStr">
        <is>
          <t>TC</t>
        </is>
      </c>
      <c r="E128" s="95" t="inlineStr">
        <is>
          <t>中區</t>
        </is>
      </c>
      <c r="F128" s="95" t="inlineStr">
        <is>
          <t>HL61</t>
        </is>
      </c>
      <c r="G128" s="95" t="inlineStr">
        <is>
          <t>TY12</t>
        </is>
      </c>
      <c r="H128" s="95" t="inlineStr">
        <is>
          <t>台中勤務部</t>
        </is>
      </c>
      <c r="I128" s="96" t="inlineStr">
        <is>
          <t>台中</t>
        </is>
      </c>
    </row>
    <row r="129">
      <c r="A129" s="95" t="inlineStr">
        <is>
          <t>台中市</t>
        </is>
      </c>
      <c r="B129" s="95" t="inlineStr">
        <is>
          <t>台中市東勢區</t>
        </is>
      </c>
      <c r="C129" s="95" t="inlineStr">
        <is>
          <t>423</t>
        </is>
      </c>
      <c r="D129" s="95" t="inlineStr">
        <is>
          <t>TC</t>
        </is>
      </c>
      <c r="E129" s="95" t="inlineStr">
        <is>
          <t>中區</t>
        </is>
      </c>
      <c r="F129" s="95" t="inlineStr">
        <is>
          <t>HL61</t>
        </is>
      </c>
      <c r="G129" s="95" t="inlineStr">
        <is>
          <t>TY12</t>
        </is>
      </c>
      <c r="H129" s="95" t="inlineStr">
        <is>
          <t>台中勤務部</t>
        </is>
      </c>
      <c r="I129" s="96" t="inlineStr">
        <is>
          <t>台中</t>
        </is>
      </c>
    </row>
    <row r="130">
      <c r="A130" s="95" t="inlineStr">
        <is>
          <t>台中市</t>
        </is>
      </c>
      <c r="B130" s="95" t="inlineStr">
        <is>
          <t>台中市和平區</t>
        </is>
      </c>
      <c r="C130" s="95" t="inlineStr">
        <is>
          <t>424</t>
        </is>
      </c>
      <c r="D130" s="95" t="inlineStr">
        <is>
          <t>TC</t>
        </is>
      </c>
      <c r="E130" s="95" t="inlineStr">
        <is>
          <t>中區</t>
        </is>
      </c>
      <c r="F130" s="95" t="inlineStr">
        <is>
          <t>HL61</t>
        </is>
      </c>
      <c r="G130" s="95" t="inlineStr">
        <is>
          <t>TY12</t>
        </is>
      </c>
      <c r="H130" s="95" t="inlineStr">
        <is>
          <t>台中勤務部</t>
        </is>
      </c>
      <c r="I130" s="96" t="inlineStr">
        <is>
          <t>台中</t>
        </is>
      </c>
    </row>
    <row r="131">
      <c r="A131" s="95" t="inlineStr">
        <is>
          <t>台中市</t>
        </is>
      </c>
      <c r="B131" s="95" t="inlineStr">
        <is>
          <t>台中市新社區</t>
        </is>
      </c>
      <c r="C131" s="95" t="inlineStr">
        <is>
          <t>426</t>
        </is>
      </c>
      <c r="D131" s="95" t="inlineStr">
        <is>
          <t>TC</t>
        </is>
      </c>
      <c r="E131" s="95" t="inlineStr">
        <is>
          <t>中區</t>
        </is>
      </c>
      <c r="F131" s="95" t="inlineStr">
        <is>
          <t>HL61</t>
        </is>
      </c>
      <c r="G131" s="95" t="inlineStr">
        <is>
          <t>TY12</t>
        </is>
      </c>
      <c r="H131" s="95" t="inlineStr">
        <is>
          <t>台中勤務部</t>
        </is>
      </c>
      <c r="I131" s="96" t="inlineStr">
        <is>
          <t>台中</t>
        </is>
      </c>
    </row>
    <row r="132">
      <c r="A132" s="95" t="inlineStr">
        <is>
          <t>台中市</t>
        </is>
      </c>
      <c r="B132" s="95" t="inlineStr">
        <is>
          <t>台中市潭子區</t>
        </is>
      </c>
      <c r="C132" s="95" t="inlineStr">
        <is>
          <t>427</t>
        </is>
      </c>
      <c r="D132" s="95" t="inlineStr">
        <is>
          <t>TC</t>
        </is>
      </c>
      <c r="E132" s="95" t="inlineStr">
        <is>
          <t>中區</t>
        </is>
      </c>
      <c r="F132" s="95" t="inlineStr">
        <is>
          <t>HL61</t>
        </is>
      </c>
      <c r="G132" s="95" t="inlineStr">
        <is>
          <t>TY12</t>
        </is>
      </c>
      <c r="H132" s="95" t="inlineStr">
        <is>
          <t>台中勤務部</t>
        </is>
      </c>
      <c r="I132" s="96" t="inlineStr">
        <is>
          <t>台中</t>
        </is>
      </c>
    </row>
    <row r="133">
      <c r="A133" s="95" t="inlineStr">
        <is>
          <t>台中市</t>
        </is>
      </c>
      <c r="B133" s="95" t="inlineStr">
        <is>
          <t>台中市大雅區</t>
        </is>
      </c>
      <c r="C133" s="95" t="inlineStr">
        <is>
          <t>428</t>
        </is>
      </c>
      <c r="D133" s="95" t="inlineStr">
        <is>
          <t>TC</t>
        </is>
      </c>
      <c r="E133" s="95" t="inlineStr">
        <is>
          <t>中區</t>
        </is>
      </c>
      <c r="F133" s="95" t="inlineStr">
        <is>
          <t>HL61</t>
        </is>
      </c>
      <c r="G133" s="95" t="inlineStr">
        <is>
          <t>TY12</t>
        </is>
      </c>
      <c r="H133" s="95" t="inlineStr">
        <is>
          <t>台中勤務部</t>
        </is>
      </c>
      <c r="I133" s="96" t="inlineStr">
        <is>
          <t>台中</t>
        </is>
      </c>
    </row>
    <row r="134">
      <c r="A134" s="95" t="inlineStr">
        <is>
          <t>台中市</t>
        </is>
      </c>
      <c r="B134" s="95" t="inlineStr">
        <is>
          <t>台中市神岡區</t>
        </is>
      </c>
      <c r="C134" s="95" t="inlineStr">
        <is>
          <t>429</t>
        </is>
      </c>
      <c r="D134" s="95" t="inlineStr">
        <is>
          <t>TC</t>
        </is>
      </c>
      <c r="E134" s="95" t="inlineStr">
        <is>
          <t>中區</t>
        </is>
      </c>
      <c r="F134" s="95" t="inlineStr">
        <is>
          <t>HL61</t>
        </is>
      </c>
      <c r="G134" s="95" t="inlineStr">
        <is>
          <t>TY12</t>
        </is>
      </c>
      <c r="H134" s="95" t="inlineStr">
        <is>
          <t>台中勤務部</t>
        </is>
      </c>
      <c r="I134" s="96" t="inlineStr">
        <is>
          <t>台中</t>
        </is>
      </c>
    </row>
    <row r="135">
      <c r="A135" s="95" t="inlineStr">
        <is>
          <t>台中市</t>
        </is>
      </c>
      <c r="B135" s="95" t="inlineStr">
        <is>
          <t>台中市大肚區</t>
        </is>
      </c>
      <c r="C135" s="95" t="inlineStr">
        <is>
          <t>432</t>
        </is>
      </c>
      <c r="D135" s="95" t="inlineStr">
        <is>
          <t>TC</t>
        </is>
      </c>
      <c r="E135" s="95" t="inlineStr">
        <is>
          <t>中區</t>
        </is>
      </c>
      <c r="F135" s="95" t="inlineStr">
        <is>
          <t>HL61</t>
        </is>
      </c>
      <c r="G135" s="95" t="inlineStr">
        <is>
          <t>TY12</t>
        </is>
      </c>
      <c r="H135" s="95" t="inlineStr">
        <is>
          <t>台中勤務部</t>
        </is>
      </c>
      <c r="I135" s="96" t="inlineStr">
        <is>
          <t>台中</t>
        </is>
      </c>
    </row>
    <row r="136">
      <c r="A136" s="95" t="inlineStr">
        <is>
          <t>台中市</t>
        </is>
      </c>
      <c r="B136" s="95" t="inlineStr">
        <is>
          <t>台中市沙鹿區</t>
        </is>
      </c>
      <c r="C136" s="95" t="inlineStr">
        <is>
          <t>433</t>
        </is>
      </c>
      <c r="D136" s="95" t="inlineStr">
        <is>
          <t>TC</t>
        </is>
      </c>
      <c r="E136" s="95" t="inlineStr">
        <is>
          <t>中區</t>
        </is>
      </c>
      <c r="F136" s="95" t="inlineStr">
        <is>
          <t>HL61</t>
        </is>
      </c>
      <c r="G136" s="95" t="inlineStr">
        <is>
          <t>TY12</t>
        </is>
      </c>
      <c r="H136" s="95" t="inlineStr">
        <is>
          <t>台中勤務部</t>
        </is>
      </c>
      <c r="I136" s="96" t="inlineStr">
        <is>
          <t>台中</t>
        </is>
      </c>
    </row>
    <row r="137">
      <c r="A137" s="95" t="inlineStr">
        <is>
          <t>台中市</t>
        </is>
      </c>
      <c r="B137" s="95" t="inlineStr">
        <is>
          <t>台中市龍井區</t>
        </is>
      </c>
      <c r="C137" s="95" t="inlineStr">
        <is>
          <t>434</t>
        </is>
      </c>
      <c r="D137" s="95" t="inlineStr">
        <is>
          <t>TC</t>
        </is>
      </c>
      <c r="E137" s="95" t="inlineStr">
        <is>
          <t>中區</t>
        </is>
      </c>
      <c r="F137" s="95" t="inlineStr">
        <is>
          <t>HL61</t>
        </is>
      </c>
      <c r="G137" s="95" t="inlineStr">
        <is>
          <t>TY12</t>
        </is>
      </c>
      <c r="H137" s="95" t="inlineStr">
        <is>
          <t>台中勤務部</t>
        </is>
      </c>
      <c r="I137" s="96" t="inlineStr">
        <is>
          <t>台中</t>
        </is>
      </c>
    </row>
    <row r="138">
      <c r="A138" s="95" t="inlineStr">
        <is>
          <t>台中市</t>
        </is>
      </c>
      <c r="B138" s="95" t="inlineStr">
        <is>
          <t>台中市梧棲區</t>
        </is>
      </c>
      <c r="C138" s="95" t="inlineStr">
        <is>
          <t>435</t>
        </is>
      </c>
      <c r="D138" s="95" t="inlineStr">
        <is>
          <t>TC</t>
        </is>
      </c>
      <c r="E138" s="95" t="inlineStr">
        <is>
          <t>中區</t>
        </is>
      </c>
      <c r="F138" s="95" t="inlineStr">
        <is>
          <t>HL61</t>
        </is>
      </c>
      <c r="G138" s="95" t="inlineStr">
        <is>
          <t>TY12</t>
        </is>
      </c>
      <c r="H138" s="95" t="inlineStr">
        <is>
          <t>台中勤務部</t>
        </is>
      </c>
      <c r="I138" s="96" t="inlineStr">
        <is>
          <t>台中</t>
        </is>
      </c>
    </row>
    <row r="139">
      <c r="A139" s="95" t="inlineStr">
        <is>
          <t>台中市</t>
        </is>
      </c>
      <c r="B139" s="95" t="inlineStr">
        <is>
          <t>台中市清水區</t>
        </is>
      </c>
      <c r="C139" s="95" t="inlineStr">
        <is>
          <t>436</t>
        </is>
      </c>
      <c r="D139" s="95" t="inlineStr">
        <is>
          <t>TC</t>
        </is>
      </c>
      <c r="E139" s="95" t="inlineStr">
        <is>
          <t>中區</t>
        </is>
      </c>
      <c r="F139" s="95" t="inlineStr">
        <is>
          <t>HL61</t>
        </is>
      </c>
      <c r="G139" s="95" t="inlineStr">
        <is>
          <t>TY12</t>
        </is>
      </c>
      <c r="H139" s="95" t="inlineStr">
        <is>
          <t>台中勤務部</t>
        </is>
      </c>
      <c r="I139" s="96" t="inlineStr">
        <is>
          <t>台中</t>
        </is>
      </c>
    </row>
    <row r="140">
      <c r="A140" s="95" t="inlineStr">
        <is>
          <t>台中市</t>
        </is>
      </c>
      <c r="B140" s="95" t="inlineStr">
        <is>
          <t>台中市大甲區</t>
        </is>
      </c>
      <c r="C140" s="95" t="inlineStr">
        <is>
          <t>437</t>
        </is>
      </c>
      <c r="D140" s="95" t="inlineStr">
        <is>
          <t>TC</t>
        </is>
      </c>
      <c r="E140" s="95" t="inlineStr">
        <is>
          <t>中區</t>
        </is>
      </c>
      <c r="F140" s="95" t="inlineStr">
        <is>
          <t>HL61</t>
        </is>
      </c>
      <c r="G140" s="95" t="inlineStr">
        <is>
          <t>TY12</t>
        </is>
      </c>
      <c r="H140" s="95" t="inlineStr">
        <is>
          <t>台中勤務部</t>
        </is>
      </c>
      <c r="I140" s="96" t="inlineStr">
        <is>
          <t>台中</t>
        </is>
      </c>
    </row>
    <row r="141">
      <c r="A141" s="95" t="inlineStr">
        <is>
          <t>台中市</t>
        </is>
      </c>
      <c r="B141" s="95" t="inlineStr">
        <is>
          <t>台中市外埔區</t>
        </is>
      </c>
      <c r="C141" s="95" t="inlineStr">
        <is>
          <t>438</t>
        </is>
      </c>
      <c r="D141" s="95" t="inlineStr">
        <is>
          <t>TC</t>
        </is>
      </c>
      <c r="E141" s="95" t="inlineStr">
        <is>
          <t>中區</t>
        </is>
      </c>
      <c r="F141" s="95" t="inlineStr">
        <is>
          <t>HL61</t>
        </is>
      </c>
      <c r="G141" s="95" t="inlineStr">
        <is>
          <t>TY12</t>
        </is>
      </c>
      <c r="H141" s="95" t="inlineStr">
        <is>
          <t>台中勤務部</t>
        </is>
      </c>
      <c r="I141" s="96" t="inlineStr">
        <is>
          <t>台中</t>
        </is>
      </c>
    </row>
    <row r="142">
      <c r="A142" s="95" t="inlineStr">
        <is>
          <t>台中市</t>
        </is>
      </c>
      <c r="B142" s="95" t="inlineStr">
        <is>
          <t>台中市大安區</t>
        </is>
      </c>
      <c r="C142" s="95" t="inlineStr">
        <is>
          <t>439</t>
        </is>
      </c>
      <c r="D142" s="95" t="inlineStr">
        <is>
          <t>TC</t>
        </is>
      </c>
      <c r="E142" s="95" t="inlineStr">
        <is>
          <t>中區</t>
        </is>
      </c>
      <c r="F142" s="95" t="inlineStr">
        <is>
          <t>HL61</t>
        </is>
      </c>
      <c r="G142" s="95" t="inlineStr">
        <is>
          <t>TY12</t>
        </is>
      </c>
      <c r="H142" s="95" t="inlineStr">
        <is>
          <t>台中勤務部</t>
        </is>
      </c>
      <c r="I142" s="96" t="inlineStr">
        <is>
          <t>台中</t>
        </is>
      </c>
    </row>
    <row r="143">
      <c r="A143" s="95" t="inlineStr">
        <is>
          <t>彰化縣</t>
        </is>
      </c>
      <c r="B143" s="95" t="inlineStr">
        <is>
          <t>彰化縣彰化市</t>
        </is>
      </c>
      <c r="C143" s="95" t="inlineStr">
        <is>
          <t>500</t>
        </is>
      </c>
      <c r="D143" s="95" t="inlineStr">
        <is>
          <t>TC</t>
        </is>
      </c>
      <c r="E143" s="95" t="inlineStr">
        <is>
          <t>中區</t>
        </is>
      </c>
      <c r="F143" s="95" t="inlineStr">
        <is>
          <t>HL61</t>
        </is>
      </c>
      <c r="G143" s="95" t="inlineStr">
        <is>
          <t>TY12</t>
        </is>
      </c>
      <c r="H143" s="95" t="inlineStr">
        <is>
          <t>台中勤務部</t>
        </is>
      </c>
      <c r="I143" s="96" t="inlineStr">
        <is>
          <t>台中</t>
        </is>
      </c>
    </row>
    <row r="144">
      <c r="A144" s="95" t="inlineStr">
        <is>
          <t>彰化縣</t>
        </is>
      </c>
      <c r="B144" s="95" t="inlineStr">
        <is>
          <t>彰化縣芬園鄉</t>
        </is>
      </c>
      <c r="C144" s="95" t="inlineStr">
        <is>
          <t>502</t>
        </is>
      </c>
      <c r="D144" s="95" t="inlineStr">
        <is>
          <t>TC</t>
        </is>
      </c>
      <c r="E144" s="95" t="inlineStr">
        <is>
          <t>中區</t>
        </is>
      </c>
      <c r="F144" s="95" t="inlineStr">
        <is>
          <t>HL61</t>
        </is>
      </c>
      <c r="G144" s="95" t="inlineStr">
        <is>
          <t>TY12</t>
        </is>
      </c>
      <c r="H144" s="95" t="inlineStr">
        <is>
          <t>台中勤務部</t>
        </is>
      </c>
      <c r="I144" s="96" t="inlineStr">
        <is>
          <t>台中</t>
        </is>
      </c>
    </row>
    <row r="145">
      <c r="A145" s="95" t="inlineStr">
        <is>
          <t>彰化縣</t>
        </is>
      </c>
      <c r="B145" s="95" t="inlineStr">
        <is>
          <t>彰化縣花壇鄉</t>
        </is>
      </c>
      <c r="C145" s="95" t="inlineStr">
        <is>
          <t>503</t>
        </is>
      </c>
      <c r="D145" s="95" t="inlineStr">
        <is>
          <t>TC</t>
        </is>
      </c>
      <c r="E145" s="95" t="inlineStr">
        <is>
          <t>中區</t>
        </is>
      </c>
      <c r="F145" s="95" t="inlineStr">
        <is>
          <t>HL61</t>
        </is>
      </c>
      <c r="G145" s="95" t="inlineStr">
        <is>
          <t>TY12</t>
        </is>
      </c>
      <c r="H145" s="95" t="inlineStr">
        <is>
          <t>台中勤務部</t>
        </is>
      </c>
      <c r="I145" s="96" t="inlineStr">
        <is>
          <t>台中</t>
        </is>
      </c>
    </row>
    <row r="146">
      <c r="A146" s="95" t="inlineStr">
        <is>
          <t>彰化縣</t>
        </is>
      </c>
      <c r="B146" s="95" t="inlineStr">
        <is>
          <t>彰化縣秀水鄉</t>
        </is>
      </c>
      <c r="C146" s="95" t="inlineStr">
        <is>
          <t>504</t>
        </is>
      </c>
      <c r="D146" s="95" t="inlineStr">
        <is>
          <t>TC</t>
        </is>
      </c>
      <c r="E146" s="95" t="inlineStr">
        <is>
          <t>中區</t>
        </is>
      </c>
      <c r="F146" s="95" t="inlineStr">
        <is>
          <t>HL61</t>
        </is>
      </c>
      <c r="G146" s="95" t="inlineStr">
        <is>
          <t>TY12</t>
        </is>
      </c>
      <c r="H146" s="95" t="inlineStr">
        <is>
          <t>台中勤務部</t>
        </is>
      </c>
      <c r="I146" s="96" t="inlineStr">
        <is>
          <t>台中</t>
        </is>
      </c>
    </row>
    <row r="147">
      <c r="A147" s="95" t="inlineStr">
        <is>
          <t>彰化縣</t>
        </is>
      </c>
      <c r="B147" s="95" t="inlineStr">
        <is>
          <t>彰化縣鹿港鎮</t>
        </is>
      </c>
      <c r="C147" s="95" t="inlineStr">
        <is>
          <t>505</t>
        </is>
      </c>
      <c r="D147" s="95" t="inlineStr">
        <is>
          <t>TC</t>
        </is>
      </c>
      <c r="E147" s="95" t="inlineStr">
        <is>
          <t>中區</t>
        </is>
      </c>
      <c r="F147" s="95" t="inlineStr">
        <is>
          <t>HL61</t>
        </is>
      </c>
      <c r="G147" s="95" t="inlineStr">
        <is>
          <t>TY12</t>
        </is>
      </c>
      <c r="H147" s="95" t="inlineStr">
        <is>
          <t>台中勤務部</t>
        </is>
      </c>
      <c r="I147" s="96" t="inlineStr">
        <is>
          <t>台中</t>
        </is>
      </c>
    </row>
    <row r="148">
      <c r="A148" s="95" t="inlineStr">
        <is>
          <t>彰化縣</t>
        </is>
      </c>
      <c r="B148" s="95" t="inlineStr">
        <is>
          <t>彰化縣福興鄉</t>
        </is>
      </c>
      <c r="C148" s="95" t="inlineStr">
        <is>
          <t>506</t>
        </is>
      </c>
      <c r="D148" s="95" t="inlineStr">
        <is>
          <t>TC</t>
        </is>
      </c>
      <c r="E148" s="95" t="inlineStr">
        <is>
          <t>中區</t>
        </is>
      </c>
      <c r="F148" s="95" t="inlineStr">
        <is>
          <t>HL61</t>
        </is>
      </c>
      <c r="G148" s="95" t="inlineStr">
        <is>
          <t>TY12</t>
        </is>
      </c>
      <c r="H148" s="95" t="inlineStr">
        <is>
          <t>台中勤務部</t>
        </is>
      </c>
      <c r="I148" s="96" t="inlineStr">
        <is>
          <t>台中</t>
        </is>
      </c>
    </row>
    <row r="149">
      <c r="A149" s="95" t="inlineStr">
        <is>
          <t>彰化縣</t>
        </is>
      </c>
      <c r="B149" s="95" t="inlineStr">
        <is>
          <t>彰化縣線西鄉</t>
        </is>
      </c>
      <c r="C149" s="95" t="inlineStr">
        <is>
          <t>507</t>
        </is>
      </c>
      <c r="D149" s="95" t="inlineStr">
        <is>
          <t>TC</t>
        </is>
      </c>
      <c r="E149" s="95" t="inlineStr">
        <is>
          <t>中區</t>
        </is>
      </c>
      <c r="F149" s="95" t="inlineStr">
        <is>
          <t>HL61</t>
        </is>
      </c>
      <c r="G149" s="95" t="inlineStr">
        <is>
          <t>TY12</t>
        </is>
      </c>
      <c r="H149" s="95" t="inlineStr">
        <is>
          <t>台中勤務部</t>
        </is>
      </c>
      <c r="I149" s="96" t="inlineStr">
        <is>
          <t>台中</t>
        </is>
      </c>
    </row>
    <row r="150">
      <c r="A150" s="95" t="inlineStr">
        <is>
          <t>彰化縣</t>
        </is>
      </c>
      <c r="B150" s="95" t="inlineStr">
        <is>
          <t>彰化縣和美鎮</t>
        </is>
      </c>
      <c r="C150" s="95" t="inlineStr">
        <is>
          <t>508</t>
        </is>
      </c>
      <c r="D150" s="95" t="inlineStr">
        <is>
          <t>TC</t>
        </is>
      </c>
      <c r="E150" s="95" t="inlineStr">
        <is>
          <t>中區</t>
        </is>
      </c>
      <c r="F150" s="95" t="inlineStr">
        <is>
          <t>HL61</t>
        </is>
      </c>
      <c r="G150" s="95" t="inlineStr">
        <is>
          <t>TY12</t>
        </is>
      </c>
      <c r="H150" s="95" t="inlineStr">
        <is>
          <t>台中勤務部</t>
        </is>
      </c>
      <c r="I150" s="96" t="inlineStr">
        <is>
          <t>台中</t>
        </is>
      </c>
    </row>
    <row r="151">
      <c r="A151" s="95" t="inlineStr">
        <is>
          <t>彰化縣</t>
        </is>
      </c>
      <c r="B151" s="95" t="inlineStr">
        <is>
          <t>彰化縣伸港鄉</t>
        </is>
      </c>
      <c r="C151" s="95" t="inlineStr">
        <is>
          <t>509</t>
        </is>
      </c>
      <c r="D151" s="95" t="inlineStr">
        <is>
          <t>TC</t>
        </is>
      </c>
      <c r="E151" s="95" t="inlineStr">
        <is>
          <t>中區</t>
        </is>
      </c>
      <c r="F151" s="95" t="inlineStr">
        <is>
          <t>HL61</t>
        </is>
      </c>
      <c r="G151" s="95" t="inlineStr">
        <is>
          <t>TY12</t>
        </is>
      </c>
      <c r="H151" s="95" t="inlineStr">
        <is>
          <t>台中勤務部</t>
        </is>
      </c>
      <c r="I151" s="96" t="inlineStr">
        <is>
          <t>台中</t>
        </is>
      </c>
    </row>
    <row r="152">
      <c r="A152" s="95" t="inlineStr">
        <is>
          <t>彰化縣</t>
        </is>
      </c>
      <c r="B152" s="95" t="inlineStr">
        <is>
          <t>彰化縣員林市</t>
        </is>
      </c>
      <c r="C152" s="95" t="inlineStr">
        <is>
          <t>510</t>
        </is>
      </c>
      <c r="D152" s="95" t="inlineStr">
        <is>
          <t>TC</t>
        </is>
      </c>
      <c r="E152" s="95" t="inlineStr">
        <is>
          <t>中區</t>
        </is>
      </c>
      <c r="F152" s="95" t="inlineStr">
        <is>
          <t>HL61</t>
        </is>
      </c>
      <c r="G152" s="95" t="inlineStr">
        <is>
          <t>TY12</t>
        </is>
      </c>
      <c r="H152" s="95" t="inlineStr">
        <is>
          <t>台中勤務部</t>
        </is>
      </c>
      <c r="I152" s="96" t="inlineStr">
        <is>
          <t>台中</t>
        </is>
      </c>
    </row>
    <row r="153">
      <c r="A153" s="95" t="inlineStr">
        <is>
          <t>彰化縣</t>
        </is>
      </c>
      <c r="B153" s="95" t="inlineStr">
        <is>
          <t>彰化縣社頭鄉</t>
        </is>
      </c>
      <c r="C153" s="95" t="inlineStr">
        <is>
          <t>511</t>
        </is>
      </c>
      <c r="D153" s="95" t="inlineStr">
        <is>
          <t>TC</t>
        </is>
      </c>
      <c r="E153" s="95" t="inlineStr">
        <is>
          <t>中區</t>
        </is>
      </c>
      <c r="F153" s="95" t="inlineStr">
        <is>
          <t>HL61</t>
        </is>
      </c>
      <c r="G153" s="95" t="inlineStr">
        <is>
          <t>TY12</t>
        </is>
      </c>
      <c r="H153" s="95" t="inlineStr">
        <is>
          <t>台中勤務部</t>
        </is>
      </c>
      <c r="I153" s="96" t="inlineStr">
        <is>
          <t>台中</t>
        </is>
      </c>
    </row>
    <row r="154">
      <c r="A154" s="95" t="inlineStr">
        <is>
          <t>彰化縣</t>
        </is>
      </c>
      <c r="B154" s="95" t="inlineStr">
        <is>
          <t>彰化縣永靖鄉</t>
        </is>
      </c>
      <c r="C154" s="95" t="inlineStr">
        <is>
          <t>512</t>
        </is>
      </c>
      <c r="D154" s="95" t="inlineStr">
        <is>
          <t>TC</t>
        </is>
      </c>
      <c r="E154" s="95" t="inlineStr">
        <is>
          <t>中區</t>
        </is>
      </c>
      <c r="F154" s="95" t="inlineStr">
        <is>
          <t>HL61</t>
        </is>
      </c>
      <c r="G154" s="95" t="inlineStr">
        <is>
          <t>TY12</t>
        </is>
      </c>
      <c r="H154" s="95" t="inlineStr">
        <is>
          <t>台中勤務部</t>
        </is>
      </c>
      <c r="I154" s="96" t="inlineStr">
        <is>
          <t>台中</t>
        </is>
      </c>
    </row>
    <row r="155">
      <c r="A155" s="95" t="inlineStr">
        <is>
          <t>彰化縣</t>
        </is>
      </c>
      <c r="B155" s="95" t="inlineStr">
        <is>
          <t>彰化縣埔心鄉</t>
        </is>
      </c>
      <c r="C155" s="95" t="inlineStr">
        <is>
          <t>513</t>
        </is>
      </c>
      <c r="D155" s="95" t="inlineStr">
        <is>
          <t>TC</t>
        </is>
      </c>
      <c r="E155" s="95" t="inlineStr">
        <is>
          <t>中區</t>
        </is>
      </c>
      <c r="F155" s="95" t="inlineStr">
        <is>
          <t>HL61</t>
        </is>
      </c>
      <c r="G155" s="95" t="inlineStr">
        <is>
          <t>TY12</t>
        </is>
      </c>
      <c r="H155" s="95" t="inlineStr">
        <is>
          <t>台中勤務部</t>
        </is>
      </c>
      <c r="I155" s="96" t="inlineStr">
        <is>
          <t>台中</t>
        </is>
      </c>
    </row>
    <row r="156">
      <c r="A156" s="95" t="inlineStr">
        <is>
          <t>彰化縣</t>
        </is>
      </c>
      <c r="B156" s="95" t="inlineStr">
        <is>
          <t>彰化縣溪湖鎮</t>
        </is>
      </c>
      <c r="C156" s="95" t="inlineStr">
        <is>
          <t>514</t>
        </is>
      </c>
      <c r="D156" s="95" t="inlineStr">
        <is>
          <t>TC</t>
        </is>
      </c>
      <c r="E156" s="95" t="inlineStr">
        <is>
          <t>中區</t>
        </is>
      </c>
      <c r="F156" s="95" t="inlineStr">
        <is>
          <t>HL61</t>
        </is>
      </c>
      <c r="G156" s="95" t="inlineStr">
        <is>
          <t>TY12</t>
        </is>
      </c>
      <c r="H156" s="95" t="inlineStr">
        <is>
          <t>台中勤務部</t>
        </is>
      </c>
      <c r="I156" s="96" t="inlineStr">
        <is>
          <t>台中</t>
        </is>
      </c>
    </row>
    <row r="157">
      <c r="A157" s="95" t="inlineStr">
        <is>
          <t>彰化縣</t>
        </is>
      </c>
      <c r="B157" s="95" t="inlineStr">
        <is>
          <t>彰化縣大村鄉</t>
        </is>
      </c>
      <c r="C157" s="95" t="inlineStr">
        <is>
          <t>515</t>
        </is>
      </c>
      <c r="D157" s="95" t="inlineStr">
        <is>
          <t>TC</t>
        </is>
      </c>
      <c r="E157" s="95" t="inlineStr">
        <is>
          <t>中區</t>
        </is>
      </c>
      <c r="F157" s="95" t="inlineStr">
        <is>
          <t>HL61</t>
        </is>
      </c>
      <c r="G157" s="95" t="inlineStr">
        <is>
          <t>TY12</t>
        </is>
      </c>
      <c r="H157" s="95" t="inlineStr">
        <is>
          <t>台中勤務部</t>
        </is>
      </c>
      <c r="I157" s="96" t="inlineStr">
        <is>
          <t>台中</t>
        </is>
      </c>
    </row>
    <row r="158">
      <c r="A158" s="95" t="inlineStr">
        <is>
          <t>彰化縣</t>
        </is>
      </c>
      <c r="B158" s="95" t="inlineStr">
        <is>
          <t>彰化縣埔鹽鄉</t>
        </is>
      </c>
      <c r="C158" s="95" t="inlineStr">
        <is>
          <t>516</t>
        </is>
      </c>
      <c r="D158" s="95" t="inlineStr">
        <is>
          <t>TC</t>
        </is>
      </c>
      <c r="E158" s="95" t="inlineStr">
        <is>
          <t>中區</t>
        </is>
      </c>
      <c r="F158" s="95" t="inlineStr">
        <is>
          <t>HL61</t>
        </is>
      </c>
      <c r="G158" s="95" t="inlineStr">
        <is>
          <t>TY12</t>
        </is>
      </c>
      <c r="H158" s="95" t="inlineStr">
        <is>
          <t>台中勤務部</t>
        </is>
      </c>
      <c r="I158" s="96" t="inlineStr">
        <is>
          <t>台中</t>
        </is>
      </c>
    </row>
    <row r="159">
      <c r="A159" s="95" t="inlineStr">
        <is>
          <t>彰化縣</t>
        </is>
      </c>
      <c r="B159" s="95" t="inlineStr">
        <is>
          <t>彰化縣田中鎮</t>
        </is>
      </c>
      <c r="C159" s="95" t="inlineStr">
        <is>
          <t>520</t>
        </is>
      </c>
      <c r="D159" s="95" t="inlineStr">
        <is>
          <t>TC</t>
        </is>
      </c>
      <c r="E159" s="95" t="inlineStr">
        <is>
          <t>中區</t>
        </is>
      </c>
      <c r="F159" s="95" t="inlineStr">
        <is>
          <t>HL61</t>
        </is>
      </c>
      <c r="G159" s="95" t="inlineStr">
        <is>
          <t>TY12</t>
        </is>
      </c>
      <c r="H159" s="95" t="inlineStr">
        <is>
          <t>台中勤務部</t>
        </is>
      </c>
      <c r="I159" s="96" t="inlineStr">
        <is>
          <t>台中</t>
        </is>
      </c>
    </row>
    <row r="160">
      <c r="A160" s="95" t="inlineStr">
        <is>
          <t>彰化縣</t>
        </is>
      </c>
      <c r="B160" s="95" t="inlineStr">
        <is>
          <t>彰化縣北斗鎮</t>
        </is>
      </c>
      <c r="C160" s="95" t="inlineStr">
        <is>
          <t>521</t>
        </is>
      </c>
      <c r="D160" s="95" t="inlineStr">
        <is>
          <t>TC</t>
        </is>
      </c>
      <c r="E160" s="95" t="inlineStr">
        <is>
          <t>中區</t>
        </is>
      </c>
      <c r="F160" s="95" t="inlineStr">
        <is>
          <t>HL61</t>
        </is>
      </c>
      <c r="G160" s="95" t="inlineStr">
        <is>
          <t>TY12</t>
        </is>
      </c>
      <c r="H160" s="95" t="inlineStr">
        <is>
          <t>台中勤務部</t>
        </is>
      </c>
      <c r="I160" s="96" t="inlineStr">
        <is>
          <t>台中</t>
        </is>
      </c>
    </row>
    <row r="161">
      <c r="A161" s="95" t="inlineStr">
        <is>
          <t>彰化縣</t>
        </is>
      </c>
      <c r="B161" s="95" t="inlineStr">
        <is>
          <t>彰化縣田尾鄉</t>
        </is>
      </c>
      <c r="C161" s="95" t="inlineStr">
        <is>
          <t>522</t>
        </is>
      </c>
      <c r="D161" s="95" t="inlineStr">
        <is>
          <t>TC</t>
        </is>
      </c>
      <c r="E161" s="95" t="inlineStr">
        <is>
          <t>中區</t>
        </is>
      </c>
      <c r="F161" s="95" t="inlineStr">
        <is>
          <t>HL61</t>
        </is>
      </c>
      <c r="G161" s="95" t="inlineStr">
        <is>
          <t>TY12</t>
        </is>
      </c>
      <c r="H161" s="95" t="inlineStr">
        <is>
          <t>台中勤務部</t>
        </is>
      </c>
      <c r="I161" s="96" t="inlineStr">
        <is>
          <t>台中</t>
        </is>
      </c>
    </row>
    <row r="162">
      <c r="A162" s="95" t="inlineStr">
        <is>
          <t>彰化縣</t>
        </is>
      </c>
      <c r="B162" s="95" t="inlineStr">
        <is>
          <t>彰化縣埤頭鄉</t>
        </is>
      </c>
      <c r="C162" s="95" t="inlineStr">
        <is>
          <t>523</t>
        </is>
      </c>
      <c r="D162" s="95" t="inlineStr">
        <is>
          <t>TC</t>
        </is>
      </c>
      <c r="E162" s="95" t="inlineStr">
        <is>
          <t>中區</t>
        </is>
      </c>
      <c r="F162" s="95" t="inlineStr">
        <is>
          <t>HL61</t>
        </is>
      </c>
      <c r="G162" s="95" t="inlineStr">
        <is>
          <t>TY12</t>
        </is>
      </c>
      <c r="H162" s="95" t="inlineStr">
        <is>
          <t>台中勤務部</t>
        </is>
      </c>
      <c r="I162" s="96" t="inlineStr">
        <is>
          <t>台中</t>
        </is>
      </c>
    </row>
    <row r="163">
      <c r="A163" s="95" t="inlineStr">
        <is>
          <t>彰化縣</t>
        </is>
      </c>
      <c r="B163" s="95" t="inlineStr">
        <is>
          <t>彰化縣溪州鄉</t>
        </is>
      </c>
      <c r="C163" s="95" t="inlineStr">
        <is>
          <t>524</t>
        </is>
      </c>
      <c r="D163" s="95" t="inlineStr">
        <is>
          <t>TC</t>
        </is>
      </c>
      <c r="E163" s="95" t="inlineStr">
        <is>
          <t>中區</t>
        </is>
      </c>
      <c r="F163" s="95" t="inlineStr">
        <is>
          <t>HL61</t>
        </is>
      </c>
      <c r="G163" s="95" t="inlineStr">
        <is>
          <t>TY12</t>
        </is>
      </c>
      <c r="H163" s="95" t="inlineStr">
        <is>
          <t>台中勤務部</t>
        </is>
      </c>
      <c r="I163" s="96" t="inlineStr">
        <is>
          <t>台中</t>
        </is>
      </c>
    </row>
    <row r="164">
      <c r="A164" s="95" t="inlineStr">
        <is>
          <t>彰化縣</t>
        </is>
      </c>
      <c r="B164" s="95" t="inlineStr">
        <is>
          <t>彰化縣竹塘鄉</t>
        </is>
      </c>
      <c r="C164" s="95" t="inlineStr">
        <is>
          <t>525</t>
        </is>
      </c>
      <c r="D164" s="95" t="inlineStr">
        <is>
          <t>TC</t>
        </is>
      </c>
      <c r="E164" s="95" t="inlineStr">
        <is>
          <t>中區</t>
        </is>
      </c>
      <c r="F164" s="95" t="inlineStr">
        <is>
          <t>HL61</t>
        </is>
      </c>
      <c r="G164" s="95" t="inlineStr">
        <is>
          <t>TY12</t>
        </is>
      </c>
      <c r="H164" s="95" t="inlineStr">
        <is>
          <t>台中勤務部</t>
        </is>
      </c>
      <c r="I164" s="96" t="inlineStr">
        <is>
          <t>台中</t>
        </is>
      </c>
    </row>
    <row r="165">
      <c r="A165" s="95" t="inlineStr">
        <is>
          <t>彰化縣</t>
        </is>
      </c>
      <c r="B165" s="95" t="inlineStr">
        <is>
          <t>彰化縣二林鎮</t>
        </is>
      </c>
      <c r="C165" s="95" t="inlineStr">
        <is>
          <t>526</t>
        </is>
      </c>
      <c r="D165" s="95" t="inlineStr">
        <is>
          <t>TC</t>
        </is>
      </c>
      <c r="E165" s="95" t="inlineStr">
        <is>
          <t>中區</t>
        </is>
      </c>
      <c r="F165" s="95" t="inlineStr">
        <is>
          <t>HL61</t>
        </is>
      </c>
      <c r="G165" s="95" t="inlineStr">
        <is>
          <t>TY12</t>
        </is>
      </c>
      <c r="H165" s="95" t="inlineStr">
        <is>
          <t>台中勤務部</t>
        </is>
      </c>
      <c r="I165" s="96" t="inlineStr">
        <is>
          <t>台中</t>
        </is>
      </c>
    </row>
    <row r="166">
      <c r="A166" s="95" t="inlineStr">
        <is>
          <t>彰化縣</t>
        </is>
      </c>
      <c r="B166" s="95" t="inlineStr">
        <is>
          <t>彰化縣大城鄉</t>
        </is>
      </c>
      <c r="C166" s="95" t="inlineStr">
        <is>
          <t>527</t>
        </is>
      </c>
      <c r="D166" s="95" t="inlineStr">
        <is>
          <t>TC</t>
        </is>
      </c>
      <c r="E166" s="95" t="inlineStr">
        <is>
          <t>中區</t>
        </is>
      </c>
      <c r="F166" s="95" t="inlineStr">
        <is>
          <t>HL61</t>
        </is>
      </c>
      <c r="G166" s="95" t="inlineStr">
        <is>
          <t>TY12</t>
        </is>
      </c>
      <c r="H166" s="95" t="inlineStr">
        <is>
          <t>台中勤務部</t>
        </is>
      </c>
      <c r="I166" s="96" t="inlineStr">
        <is>
          <t>台中</t>
        </is>
      </c>
    </row>
    <row r="167">
      <c r="A167" s="95" t="inlineStr">
        <is>
          <t>彰化縣</t>
        </is>
      </c>
      <c r="B167" s="95" t="inlineStr">
        <is>
          <t>彰化縣芳苑鄉</t>
        </is>
      </c>
      <c r="C167" s="95" t="inlineStr">
        <is>
          <t>528</t>
        </is>
      </c>
      <c r="D167" s="95" t="inlineStr">
        <is>
          <t>TC</t>
        </is>
      </c>
      <c r="E167" s="95" t="inlineStr">
        <is>
          <t>中區</t>
        </is>
      </c>
      <c r="F167" s="95" t="inlineStr">
        <is>
          <t>HL61</t>
        </is>
      </c>
      <c r="G167" s="95" t="inlineStr">
        <is>
          <t>TY12</t>
        </is>
      </c>
      <c r="H167" s="95" t="inlineStr">
        <is>
          <t>台中勤務部</t>
        </is>
      </c>
      <c r="I167" s="96" t="inlineStr">
        <is>
          <t>台中</t>
        </is>
      </c>
    </row>
    <row r="168">
      <c r="A168" s="95" t="inlineStr">
        <is>
          <t>彰化縣</t>
        </is>
      </c>
      <c r="B168" s="95" t="inlineStr">
        <is>
          <t>彰化縣二水鄉</t>
        </is>
      </c>
      <c r="C168" s="95" t="inlineStr">
        <is>
          <t>530</t>
        </is>
      </c>
      <c r="D168" s="95" t="inlineStr">
        <is>
          <t>TC</t>
        </is>
      </c>
      <c r="E168" s="95" t="inlineStr">
        <is>
          <t>中區</t>
        </is>
      </c>
      <c r="F168" s="95" t="inlineStr">
        <is>
          <t>HL61</t>
        </is>
      </c>
      <c r="G168" s="95" t="inlineStr">
        <is>
          <t>TY12</t>
        </is>
      </c>
      <c r="H168" s="95" t="inlineStr">
        <is>
          <t>台中勤務部</t>
        </is>
      </c>
      <c r="I168" s="96" t="inlineStr">
        <is>
          <t>台中</t>
        </is>
      </c>
    </row>
    <row r="169">
      <c r="A169" s="95" t="inlineStr">
        <is>
          <t>南投縣</t>
        </is>
      </c>
      <c r="B169" s="95" t="inlineStr">
        <is>
          <t>南投縣南投市</t>
        </is>
      </c>
      <c r="C169" s="95" t="inlineStr">
        <is>
          <t>540</t>
        </is>
      </c>
      <c r="D169" s="95" t="inlineStr">
        <is>
          <t>TC</t>
        </is>
      </c>
      <c r="E169" s="95" t="inlineStr">
        <is>
          <t>中區</t>
        </is>
      </c>
      <c r="F169" s="95" t="inlineStr">
        <is>
          <t>HL61</t>
        </is>
      </c>
      <c r="G169" s="95" t="inlineStr">
        <is>
          <t>TY12</t>
        </is>
      </c>
      <c r="H169" s="95" t="inlineStr">
        <is>
          <t>台中勤務部</t>
        </is>
      </c>
      <c r="I169" s="96" t="inlineStr">
        <is>
          <t>台中</t>
        </is>
      </c>
    </row>
    <row r="170">
      <c r="A170" s="95" t="inlineStr">
        <is>
          <t>南投縣</t>
        </is>
      </c>
      <c r="B170" s="95" t="inlineStr">
        <is>
          <t>南投縣中寮鄉</t>
        </is>
      </c>
      <c r="C170" s="95" t="inlineStr">
        <is>
          <t>541</t>
        </is>
      </c>
      <c r="D170" s="95" t="inlineStr">
        <is>
          <t>TC</t>
        </is>
      </c>
      <c r="E170" s="95" t="inlineStr">
        <is>
          <t>中區</t>
        </is>
      </c>
      <c r="F170" s="95" t="inlineStr">
        <is>
          <t>HL61</t>
        </is>
      </c>
      <c r="G170" s="95" t="inlineStr">
        <is>
          <t>TY12</t>
        </is>
      </c>
      <c r="H170" s="95" t="inlineStr">
        <is>
          <t>台中勤務部</t>
        </is>
      </c>
      <c r="I170" s="96" t="inlineStr">
        <is>
          <t>台中</t>
        </is>
      </c>
    </row>
    <row r="171">
      <c r="A171" s="95" t="inlineStr">
        <is>
          <t>南投縣</t>
        </is>
      </c>
      <c r="B171" s="95" t="inlineStr">
        <is>
          <t>南投縣草屯鎮</t>
        </is>
      </c>
      <c r="C171" s="95" t="inlineStr">
        <is>
          <t>542</t>
        </is>
      </c>
      <c r="D171" s="95" t="inlineStr">
        <is>
          <t>TC</t>
        </is>
      </c>
      <c r="E171" s="95" t="inlineStr">
        <is>
          <t>中區</t>
        </is>
      </c>
      <c r="F171" s="95" t="inlineStr">
        <is>
          <t>HL61</t>
        </is>
      </c>
      <c r="G171" s="95" t="inlineStr">
        <is>
          <t>TY12</t>
        </is>
      </c>
      <c r="H171" s="95" t="inlineStr">
        <is>
          <t>台中勤務部</t>
        </is>
      </c>
      <c r="I171" s="96" t="inlineStr">
        <is>
          <t>台中</t>
        </is>
      </c>
    </row>
    <row r="172">
      <c r="A172" s="95" t="inlineStr">
        <is>
          <t>南投縣</t>
        </is>
      </c>
      <c r="B172" s="95" t="inlineStr">
        <is>
          <t>南投縣國姓鄉</t>
        </is>
      </c>
      <c r="C172" s="95" t="inlineStr">
        <is>
          <t>544</t>
        </is>
      </c>
      <c r="D172" s="95" t="inlineStr">
        <is>
          <t>TC</t>
        </is>
      </c>
      <c r="E172" s="95" t="inlineStr">
        <is>
          <t>中區</t>
        </is>
      </c>
      <c r="F172" s="95" t="inlineStr">
        <is>
          <t>HL61</t>
        </is>
      </c>
      <c r="G172" s="95" t="inlineStr">
        <is>
          <t>TY12</t>
        </is>
      </c>
      <c r="H172" s="95" t="inlineStr">
        <is>
          <t>台中勤務部</t>
        </is>
      </c>
      <c r="I172" s="96" t="inlineStr">
        <is>
          <t>台中</t>
        </is>
      </c>
    </row>
    <row r="173">
      <c r="A173" s="95" t="inlineStr">
        <is>
          <t>南投縣</t>
        </is>
      </c>
      <c r="B173" s="95" t="inlineStr">
        <is>
          <t>南投縣埔里鎮</t>
        </is>
      </c>
      <c r="C173" s="95" t="inlineStr">
        <is>
          <t>545</t>
        </is>
      </c>
      <c r="D173" s="95" t="inlineStr">
        <is>
          <t>TC</t>
        </is>
      </c>
      <c r="E173" s="95" t="inlineStr">
        <is>
          <t>中區</t>
        </is>
      </c>
      <c r="F173" s="95" t="inlineStr">
        <is>
          <t>HL61</t>
        </is>
      </c>
      <c r="G173" s="95" t="inlineStr">
        <is>
          <t>TY12</t>
        </is>
      </c>
      <c r="H173" s="95" t="inlineStr">
        <is>
          <t>台中勤務部</t>
        </is>
      </c>
      <c r="I173" s="96" t="inlineStr">
        <is>
          <t>台中</t>
        </is>
      </c>
    </row>
    <row r="174">
      <c r="A174" s="95" t="inlineStr">
        <is>
          <t>南投縣</t>
        </is>
      </c>
      <c r="B174" s="95" t="inlineStr">
        <is>
          <t>南投縣仁愛鄉</t>
        </is>
      </c>
      <c r="C174" s="95" t="inlineStr">
        <is>
          <t>546</t>
        </is>
      </c>
      <c r="D174" s="95" t="inlineStr">
        <is>
          <t>TC</t>
        </is>
      </c>
      <c r="E174" s="95" t="inlineStr">
        <is>
          <t>中區</t>
        </is>
      </c>
      <c r="F174" s="95" t="inlineStr">
        <is>
          <t>HL61</t>
        </is>
      </c>
      <c r="G174" s="95" t="inlineStr">
        <is>
          <t>TY12</t>
        </is>
      </c>
      <c r="H174" s="95" t="inlineStr">
        <is>
          <t>台中勤務部</t>
        </is>
      </c>
      <c r="I174" s="96" t="inlineStr">
        <is>
          <t>台中</t>
        </is>
      </c>
    </row>
    <row r="175">
      <c r="A175" s="95" t="inlineStr">
        <is>
          <t>南投縣</t>
        </is>
      </c>
      <c r="B175" s="95" t="inlineStr">
        <is>
          <t>南投縣名間鄉</t>
        </is>
      </c>
      <c r="C175" s="95" t="inlineStr">
        <is>
          <t>551</t>
        </is>
      </c>
      <c r="D175" s="95" t="inlineStr">
        <is>
          <t>TC</t>
        </is>
      </c>
      <c r="E175" s="95" t="inlineStr">
        <is>
          <t>中區</t>
        </is>
      </c>
      <c r="F175" s="95" t="inlineStr">
        <is>
          <t>HL61</t>
        </is>
      </c>
      <c r="G175" s="95" t="inlineStr">
        <is>
          <t>TY12</t>
        </is>
      </c>
      <c r="H175" s="95" t="inlineStr">
        <is>
          <t>台中勤務部</t>
        </is>
      </c>
      <c r="I175" s="96" t="inlineStr">
        <is>
          <t>台中</t>
        </is>
      </c>
    </row>
    <row r="176">
      <c r="A176" s="95" t="inlineStr">
        <is>
          <t>南投縣</t>
        </is>
      </c>
      <c r="B176" s="95" t="inlineStr">
        <is>
          <t>南投縣集集鎮</t>
        </is>
      </c>
      <c r="C176" s="95" t="inlineStr">
        <is>
          <t>552</t>
        </is>
      </c>
      <c r="D176" s="95" t="inlineStr">
        <is>
          <t>TC</t>
        </is>
      </c>
      <c r="E176" s="95" t="inlineStr">
        <is>
          <t>中區</t>
        </is>
      </c>
      <c r="F176" s="95" t="inlineStr">
        <is>
          <t>HL61</t>
        </is>
      </c>
      <c r="G176" s="95" t="inlineStr">
        <is>
          <t>TY12</t>
        </is>
      </c>
      <c r="H176" s="95" t="inlineStr">
        <is>
          <t>台中勤務部</t>
        </is>
      </c>
      <c r="I176" s="96" t="inlineStr">
        <is>
          <t>台中</t>
        </is>
      </c>
    </row>
    <row r="177">
      <c r="A177" s="95" t="inlineStr">
        <is>
          <t>南投縣</t>
        </is>
      </c>
      <c r="B177" s="95" t="inlineStr">
        <is>
          <t>南投縣水里鄉</t>
        </is>
      </c>
      <c r="C177" s="95" t="inlineStr">
        <is>
          <t>553</t>
        </is>
      </c>
      <c r="D177" s="95" t="inlineStr">
        <is>
          <t>TC</t>
        </is>
      </c>
      <c r="E177" s="95" t="inlineStr">
        <is>
          <t>中區</t>
        </is>
      </c>
      <c r="F177" s="95" t="inlineStr">
        <is>
          <t>HL61</t>
        </is>
      </c>
      <c r="G177" s="95" t="inlineStr">
        <is>
          <t>TY12</t>
        </is>
      </c>
      <c r="H177" s="95" t="inlineStr">
        <is>
          <t>台中勤務部</t>
        </is>
      </c>
      <c r="I177" s="96" t="inlineStr">
        <is>
          <t>台中</t>
        </is>
      </c>
    </row>
    <row r="178">
      <c r="A178" s="95" t="inlineStr">
        <is>
          <t>南投縣</t>
        </is>
      </c>
      <c r="B178" s="95" t="inlineStr">
        <is>
          <t>南投縣魚池鄉</t>
        </is>
      </c>
      <c r="C178" s="95" t="inlineStr">
        <is>
          <t>555</t>
        </is>
      </c>
      <c r="D178" s="95" t="inlineStr">
        <is>
          <t>TC</t>
        </is>
      </c>
      <c r="E178" s="95" t="inlineStr">
        <is>
          <t>中區</t>
        </is>
      </c>
      <c r="F178" s="95" t="inlineStr">
        <is>
          <t>HL61</t>
        </is>
      </c>
      <c r="G178" s="95" t="inlineStr">
        <is>
          <t>TY12</t>
        </is>
      </c>
      <c r="H178" s="95" t="inlineStr">
        <is>
          <t>台中勤務部</t>
        </is>
      </c>
      <c r="I178" s="96" t="inlineStr">
        <is>
          <t>台中</t>
        </is>
      </c>
    </row>
    <row r="179">
      <c r="A179" s="95" t="inlineStr">
        <is>
          <t>南投縣</t>
        </is>
      </c>
      <c r="B179" s="95" t="inlineStr">
        <is>
          <t>南投縣信義鄉</t>
        </is>
      </c>
      <c r="C179" s="95" t="inlineStr">
        <is>
          <t>556</t>
        </is>
      </c>
      <c r="D179" s="95" t="inlineStr">
        <is>
          <t>TC</t>
        </is>
      </c>
      <c r="E179" s="95" t="inlineStr">
        <is>
          <t>中區</t>
        </is>
      </c>
      <c r="F179" s="95" t="inlineStr">
        <is>
          <t>HL61</t>
        </is>
      </c>
      <c r="G179" s="95" t="inlineStr">
        <is>
          <t>TY12</t>
        </is>
      </c>
      <c r="H179" s="95" t="inlineStr">
        <is>
          <t>台中勤務部</t>
        </is>
      </c>
      <c r="I179" s="96" t="inlineStr">
        <is>
          <t>台中</t>
        </is>
      </c>
    </row>
    <row r="180">
      <c r="A180" s="95" t="inlineStr">
        <is>
          <t>南投縣</t>
        </is>
      </c>
      <c r="B180" s="95" t="inlineStr">
        <is>
          <t>南投縣竹山鎮</t>
        </is>
      </c>
      <c r="C180" s="95" t="inlineStr">
        <is>
          <t>557</t>
        </is>
      </c>
      <c r="D180" s="95" t="inlineStr">
        <is>
          <t>TC</t>
        </is>
      </c>
      <c r="E180" s="95" t="inlineStr">
        <is>
          <t>中區</t>
        </is>
      </c>
      <c r="F180" s="95" t="inlineStr">
        <is>
          <t>HL61</t>
        </is>
      </c>
      <c r="G180" s="95" t="inlineStr">
        <is>
          <t>TY12</t>
        </is>
      </c>
      <c r="H180" s="95" t="inlineStr">
        <is>
          <t>台中勤務部</t>
        </is>
      </c>
      <c r="I180" s="96" t="inlineStr">
        <is>
          <t>台中</t>
        </is>
      </c>
    </row>
    <row r="181">
      <c r="A181" s="95" t="inlineStr">
        <is>
          <t>南投縣</t>
        </is>
      </c>
      <c r="B181" s="95" t="inlineStr">
        <is>
          <t>南投縣鹿谷鄉</t>
        </is>
      </c>
      <c r="C181" s="95" t="inlineStr">
        <is>
          <t>558</t>
        </is>
      </c>
      <c r="D181" s="95" t="inlineStr">
        <is>
          <t>TC</t>
        </is>
      </c>
      <c r="E181" s="95" t="inlineStr">
        <is>
          <t>中區</t>
        </is>
      </c>
      <c r="F181" s="95" t="inlineStr">
        <is>
          <t>HL61</t>
        </is>
      </c>
      <c r="G181" s="95" t="inlineStr">
        <is>
          <t>TY12</t>
        </is>
      </c>
      <c r="H181" s="95" t="inlineStr">
        <is>
          <t>台中勤務部</t>
        </is>
      </c>
      <c r="I181" s="96" t="inlineStr">
        <is>
          <t>台中</t>
        </is>
      </c>
    </row>
    <row r="182">
      <c r="A182" s="95" t="inlineStr">
        <is>
          <t>嘉義市</t>
        </is>
      </c>
      <c r="B182" s="95" t="inlineStr">
        <is>
          <t>嘉義市西區</t>
        </is>
      </c>
      <c r="C182" s="95" t="inlineStr">
        <is>
          <t>600</t>
        </is>
      </c>
      <c r="D182" s="95" t="inlineStr">
        <is>
          <t>KH</t>
        </is>
      </c>
      <c r="E182" s="95" t="inlineStr">
        <is>
          <t>南區</t>
        </is>
      </c>
      <c r="F182" s="95" t="inlineStr">
        <is>
          <t>HL81</t>
        </is>
      </c>
      <c r="G182" s="95" t="inlineStr">
        <is>
          <t>TY22</t>
        </is>
      </c>
      <c r="H182" s="95" t="inlineStr">
        <is>
          <t>高雄勤務部</t>
        </is>
      </c>
      <c r="I182" s="96" t="inlineStr">
        <is>
          <t>高雄</t>
        </is>
      </c>
    </row>
    <row r="183">
      <c r="A183" s="95" t="inlineStr">
        <is>
          <t>嘉義市</t>
        </is>
      </c>
      <c r="B183" s="95" t="inlineStr">
        <is>
          <t>嘉義市東區</t>
        </is>
      </c>
      <c r="C183" s="95" t="inlineStr">
        <is>
          <t>600</t>
        </is>
      </c>
      <c r="D183" s="95" t="inlineStr">
        <is>
          <t>KH</t>
        </is>
      </c>
      <c r="E183" s="95" t="inlineStr">
        <is>
          <t>南區</t>
        </is>
      </c>
      <c r="F183" s="95" t="inlineStr">
        <is>
          <t>HL81</t>
        </is>
      </c>
      <c r="G183" s="95" t="inlineStr">
        <is>
          <t>TY22</t>
        </is>
      </c>
      <c r="H183" s="95" t="inlineStr">
        <is>
          <t>高雄勤務部</t>
        </is>
      </c>
      <c r="I183" s="96" t="inlineStr">
        <is>
          <t>高雄</t>
        </is>
      </c>
    </row>
    <row r="184">
      <c r="A184" s="95" t="inlineStr">
        <is>
          <t>嘉義縣</t>
        </is>
      </c>
      <c r="B184" s="95" t="inlineStr">
        <is>
          <t>嘉義縣番路鄉</t>
        </is>
      </c>
      <c r="C184" s="95" t="inlineStr">
        <is>
          <t>602</t>
        </is>
      </c>
      <c r="D184" s="95" t="inlineStr">
        <is>
          <t>KH</t>
        </is>
      </c>
      <c r="E184" s="95" t="inlineStr">
        <is>
          <t>南區</t>
        </is>
      </c>
      <c r="F184" s="95" t="inlineStr">
        <is>
          <t>HL81</t>
        </is>
      </c>
      <c r="G184" s="95" t="inlineStr">
        <is>
          <t>TY22</t>
        </is>
      </c>
      <c r="H184" s="95" t="inlineStr">
        <is>
          <t>高雄勤務部</t>
        </is>
      </c>
      <c r="I184" s="96" t="inlineStr">
        <is>
          <t>高雄</t>
        </is>
      </c>
    </row>
    <row r="185">
      <c r="A185" s="95" t="inlineStr">
        <is>
          <t>嘉義縣</t>
        </is>
      </c>
      <c r="B185" s="95" t="inlineStr">
        <is>
          <t>嘉義縣梅山鄉</t>
        </is>
      </c>
      <c r="C185" s="95" t="inlineStr">
        <is>
          <t>603</t>
        </is>
      </c>
      <c r="D185" s="95" t="inlineStr">
        <is>
          <t>KH</t>
        </is>
      </c>
      <c r="E185" s="95" t="inlineStr">
        <is>
          <t>南區</t>
        </is>
      </c>
      <c r="F185" s="95" t="inlineStr">
        <is>
          <t>HL81</t>
        </is>
      </c>
      <c r="G185" s="95" t="inlineStr">
        <is>
          <t>TY22</t>
        </is>
      </c>
      <c r="H185" s="95" t="inlineStr">
        <is>
          <t>高雄勤務部</t>
        </is>
      </c>
      <c r="I185" s="96" t="inlineStr">
        <is>
          <t>高雄</t>
        </is>
      </c>
    </row>
    <row r="186">
      <c r="A186" s="95" t="inlineStr">
        <is>
          <t>嘉義縣</t>
        </is>
      </c>
      <c r="B186" s="95" t="inlineStr">
        <is>
          <t>嘉義縣竹崎鄉</t>
        </is>
      </c>
      <c r="C186" s="95" t="inlineStr">
        <is>
          <t>604</t>
        </is>
      </c>
      <c r="D186" s="95" t="inlineStr">
        <is>
          <t>KH</t>
        </is>
      </c>
      <c r="E186" s="95" t="inlineStr">
        <is>
          <t>南區</t>
        </is>
      </c>
      <c r="F186" s="95" t="inlineStr">
        <is>
          <t>HL81</t>
        </is>
      </c>
      <c r="G186" s="95" t="inlineStr">
        <is>
          <t>TY22</t>
        </is>
      </c>
      <c r="H186" s="95" t="inlineStr">
        <is>
          <t>高雄勤務部</t>
        </is>
      </c>
      <c r="I186" s="96" t="inlineStr">
        <is>
          <t>高雄</t>
        </is>
      </c>
    </row>
    <row r="187">
      <c r="A187" s="95" t="inlineStr">
        <is>
          <t>嘉義縣</t>
        </is>
      </c>
      <c r="B187" s="95" t="inlineStr">
        <is>
          <t>嘉義縣阿里山鄉</t>
        </is>
      </c>
      <c r="C187" s="95" t="inlineStr">
        <is>
          <t>605</t>
        </is>
      </c>
      <c r="D187" s="95" t="inlineStr">
        <is>
          <t>KH</t>
        </is>
      </c>
      <c r="E187" s="95" t="inlineStr">
        <is>
          <t>南區</t>
        </is>
      </c>
      <c r="F187" s="95" t="inlineStr">
        <is>
          <t>HL81</t>
        </is>
      </c>
      <c r="G187" s="95" t="inlineStr">
        <is>
          <t>TY22</t>
        </is>
      </c>
      <c r="H187" s="95" t="inlineStr">
        <is>
          <t>高雄勤務部</t>
        </is>
      </c>
      <c r="I187" s="96" t="inlineStr">
        <is>
          <t>高雄</t>
        </is>
      </c>
    </row>
    <row r="188">
      <c r="A188" s="95" t="inlineStr">
        <is>
          <t>嘉義縣</t>
        </is>
      </c>
      <c r="B188" s="95" t="inlineStr">
        <is>
          <t>嘉義縣中埔鄉</t>
        </is>
      </c>
      <c r="C188" s="95" t="inlineStr">
        <is>
          <t>606</t>
        </is>
      </c>
      <c r="D188" s="95" t="inlineStr">
        <is>
          <t>KH</t>
        </is>
      </c>
      <c r="E188" s="95" t="inlineStr">
        <is>
          <t>南區</t>
        </is>
      </c>
      <c r="F188" s="95" t="inlineStr">
        <is>
          <t>HL81</t>
        </is>
      </c>
      <c r="G188" s="95" t="inlineStr">
        <is>
          <t>TY22</t>
        </is>
      </c>
      <c r="H188" s="95" t="inlineStr">
        <is>
          <t>高雄勤務部</t>
        </is>
      </c>
      <c r="I188" s="96" t="inlineStr">
        <is>
          <t>高雄</t>
        </is>
      </c>
    </row>
    <row r="189">
      <c r="A189" s="95" t="inlineStr">
        <is>
          <t>嘉義縣</t>
        </is>
      </c>
      <c r="B189" s="95" t="inlineStr">
        <is>
          <t>嘉義縣大埔鄉</t>
        </is>
      </c>
      <c r="C189" s="95" t="inlineStr">
        <is>
          <t>607</t>
        </is>
      </c>
      <c r="D189" s="95" t="inlineStr">
        <is>
          <t>KH</t>
        </is>
      </c>
      <c r="E189" s="95" t="inlineStr">
        <is>
          <t>南區</t>
        </is>
      </c>
      <c r="F189" s="95" t="inlineStr">
        <is>
          <t>HL81</t>
        </is>
      </c>
      <c r="G189" s="95" t="inlineStr">
        <is>
          <t>TY22</t>
        </is>
      </c>
      <c r="H189" s="95" t="inlineStr">
        <is>
          <t>高雄勤務部</t>
        </is>
      </c>
      <c r="I189" s="96" t="inlineStr">
        <is>
          <t>高雄</t>
        </is>
      </c>
    </row>
    <row r="190">
      <c r="A190" s="95" t="inlineStr">
        <is>
          <t>嘉義縣</t>
        </is>
      </c>
      <c r="B190" s="95" t="inlineStr">
        <is>
          <t>嘉義縣水上鄉</t>
        </is>
      </c>
      <c r="C190" s="95" t="inlineStr">
        <is>
          <t>608</t>
        </is>
      </c>
      <c r="D190" s="95" t="inlineStr">
        <is>
          <t>KH</t>
        </is>
      </c>
      <c r="E190" s="95" t="inlineStr">
        <is>
          <t>南區</t>
        </is>
      </c>
      <c r="F190" s="95" t="inlineStr">
        <is>
          <t>HL81</t>
        </is>
      </c>
      <c r="G190" s="95" t="inlineStr">
        <is>
          <t>TY22</t>
        </is>
      </c>
      <c r="H190" s="95" t="inlineStr">
        <is>
          <t>高雄勤務部</t>
        </is>
      </c>
      <c r="I190" s="96" t="inlineStr">
        <is>
          <t>高雄</t>
        </is>
      </c>
    </row>
    <row r="191">
      <c r="A191" s="95" t="inlineStr">
        <is>
          <t>嘉義縣</t>
        </is>
      </c>
      <c r="B191" s="95" t="inlineStr">
        <is>
          <t>嘉義縣鹿草鄉</t>
        </is>
      </c>
      <c r="C191" s="95" t="inlineStr">
        <is>
          <t>611</t>
        </is>
      </c>
      <c r="D191" s="95" t="inlineStr">
        <is>
          <t>KH</t>
        </is>
      </c>
      <c r="E191" s="95" t="inlineStr">
        <is>
          <t>南區</t>
        </is>
      </c>
      <c r="F191" s="95" t="inlineStr">
        <is>
          <t>HL81</t>
        </is>
      </c>
      <c r="G191" s="95" t="inlineStr">
        <is>
          <t>TY22</t>
        </is>
      </c>
      <c r="H191" s="95" t="inlineStr">
        <is>
          <t>高雄勤務部</t>
        </is>
      </c>
      <c r="I191" s="96" t="inlineStr">
        <is>
          <t>高雄</t>
        </is>
      </c>
    </row>
    <row r="192">
      <c r="A192" s="95" t="inlineStr">
        <is>
          <t>嘉義縣</t>
        </is>
      </c>
      <c r="B192" s="95" t="inlineStr">
        <is>
          <t>嘉義縣太保市</t>
        </is>
      </c>
      <c r="C192" s="95" t="inlineStr">
        <is>
          <t>612</t>
        </is>
      </c>
      <c r="D192" s="95" t="inlineStr">
        <is>
          <t>KH</t>
        </is>
      </c>
      <c r="E192" s="95" t="inlineStr">
        <is>
          <t>南區</t>
        </is>
      </c>
      <c r="F192" s="95" t="inlineStr">
        <is>
          <t>HL81</t>
        </is>
      </c>
      <c r="G192" s="95" t="inlineStr">
        <is>
          <t>TY22</t>
        </is>
      </c>
      <c r="H192" s="95" t="inlineStr">
        <is>
          <t>高雄勤務部</t>
        </is>
      </c>
      <c r="I192" s="96" t="inlineStr">
        <is>
          <t>高雄</t>
        </is>
      </c>
    </row>
    <row r="193">
      <c r="A193" s="95" t="inlineStr">
        <is>
          <t>嘉義縣</t>
        </is>
      </c>
      <c r="B193" s="95" t="inlineStr">
        <is>
          <t>嘉義縣朴子市</t>
        </is>
      </c>
      <c r="C193" s="95" t="inlineStr">
        <is>
          <t>613</t>
        </is>
      </c>
      <c r="D193" s="95" t="inlineStr">
        <is>
          <t>KH</t>
        </is>
      </c>
      <c r="E193" s="95" t="inlineStr">
        <is>
          <t>南區</t>
        </is>
      </c>
      <c r="F193" s="95" t="inlineStr">
        <is>
          <t>HL81</t>
        </is>
      </c>
      <c r="G193" s="95" t="inlineStr">
        <is>
          <t>TY22</t>
        </is>
      </c>
      <c r="H193" s="95" t="inlineStr">
        <is>
          <t>高雄勤務部</t>
        </is>
      </c>
      <c r="I193" s="96" t="inlineStr">
        <is>
          <t>高雄</t>
        </is>
      </c>
    </row>
    <row r="194">
      <c r="A194" s="95" t="inlineStr">
        <is>
          <t>嘉義縣</t>
        </is>
      </c>
      <c r="B194" s="95" t="inlineStr">
        <is>
          <t>嘉義縣東石鄉</t>
        </is>
      </c>
      <c r="C194" s="95" t="inlineStr">
        <is>
          <t>614</t>
        </is>
      </c>
      <c r="D194" s="95" t="inlineStr">
        <is>
          <t>KH</t>
        </is>
      </c>
      <c r="E194" s="95" t="inlineStr">
        <is>
          <t>南區</t>
        </is>
      </c>
      <c r="F194" s="95" t="inlineStr">
        <is>
          <t>HL81</t>
        </is>
      </c>
      <c r="G194" s="95" t="inlineStr">
        <is>
          <t>TY22</t>
        </is>
      </c>
      <c r="H194" s="95" t="inlineStr">
        <is>
          <t>高雄勤務部</t>
        </is>
      </c>
      <c r="I194" s="96" t="inlineStr">
        <is>
          <t>高雄</t>
        </is>
      </c>
    </row>
    <row r="195">
      <c r="A195" s="95" t="inlineStr">
        <is>
          <t>嘉義縣</t>
        </is>
      </c>
      <c r="B195" s="95" t="inlineStr">
        <is>
          <t>嘉義縣六腳鄉</t>
        </is>
      </c>
      <c r="C195" s="95" t="inlineStr">
        <is>
          <t>615</t>
        </is>
      </c>
      <c r="D195" s="95" t="inlineStr">
        <is>
          <t>KH</t>
        </is>
      </c>
      <c r="E195" s="95" t="inlineStr">
        <is>
          <t>南區</t>
        </is>
      </c>
      <c r="F195" s="95" t="inlineStr">
        <is>
          <t>HL81</t>
        </is>
      </c>
      <c r="G195" s="95" t="inlineStr">
        <is>
          <t>TY22</t>
        </is>
      </c>
      <c r="H195" s="95" t="inlineStr">
        <is>
          <t>高雄勤務部</t>
        </is>
      </c>
      <c r="I195" s="96" t="inlineStr">
        <is>
          <t>高雄</t>
        </is>
      </c>
    </row>
    <row r="196">
      <c r="A196" s="95" t="inlineStr">
        <is>
          <t>嘉義縣</t>
        </is>
      </c>
      <c r="B196" s="95" t="inlineStr">
        <is>
          <t>嘉義縣新港鄉</t>
        </is>
      </c>
      <c r="C196" s="95" t="inlineStr">
        <is>
          <t>616</t>
        </is>
      </c>
      <c r="D196" s="95" t="inlineStr">
        <is>
          <t>KH</t>
        </is>
      </c>
      <c r="E196" s="95" t="inlineStr">
        <is>
          <t>南區</t>
        </is>
      </c>
      <c r="F196" s="95" t="inlineStr">
        <is>
          <t>HL81</t>
        </is>
      </c>
      <c r="G196" s="95" t="inlineStr">
        <is>
          <t>TY22</t>
        </is>
      </c>
      <c r="H196" s="95" t="inlineStr">
        <is>
          <t>高雄勤務部</t>
        </is>
      </c>
      <c r="I196" s="96" t="inlineStr">
        <is>
          <t>高雄</t>
        </is>
      </c>
    </row>
    <row r="197">
      <c r="A197" s="95" t="inlineStr">
        <is>
          <t>嘉義縣</t>
        </is>
      </c>
      <c r="B197" s="95" t="inlineStr">
        <is>
          <t>嘉義縣民雄鄉</t>
        </is>
      </c>
      <c r="C197" s="95" t="inlineStr">
        <is>
          <t>621</t>
        </is>
      </c>
      <c r="D197" s="95" t="inlineStr">
        <is>
          <t>KH</t>
        </is>
      </c>
      <c r="E197" s="95" t="inlineStr">
        <is>
          <t>南區</t>
        </is>
      </c>
      <c r="F197" s="95" t="inlineStr">
        <is>
          <t>HL81</t>
        </is>
      </c>
      <c r="G197" s="95" t="inlineStr">
        <is>
          <t>TY22</t>
        </is>
      </c>
      <c r="H197" s="95" t="inlineStr">
        <is>
          <t>高雄勤務部</t>
        </is>
      </c>
      <c r="I197" s="96" t="inlineStr">
        <is>
          <t>高雄</t>
        </is>
      </c>
    </row>
    <row r="198">
      <c r="A198" s="95" t="inlineStr">
        <is>
          <t>嘉義縣</t>
        </is>
      </c>
      <c r="B198" s="95" t="inlineStr">
        <is>
          <t>嘉義縣大林鎮</t>
        </is>
      </c>
      <c r="C198" s="95" t="inlineStr">
        <is>
          <t>622</t>
        </is>
      </c>
      <c r="D198" s="95" t="inlineStr">
        <is>
          <t>KH</t>
        </is>
      </c>
      <c r="E198" s="95" t="inlineStr">
        <is>
          <t>南區</t>
        </is>
      </c>
      <c r="F198" s="95" t="inlineStr">
        <is>
          <t>HL81</t>
        </is>
      </c>
      <c r="G198" s="95" t="inlineStr">
        <is>
          <t>TY22</t>
        </is>
      </c>
      <c r="H198" s="95" t="inlineStr">
        <is>
          <t>高雄勤務部</t>
        </is>
      </c>
      <c r="I198" s="96" t="inlineStr">
        <is>
          <t>高雄</t>
        </is>
      </c>
    </row>
    <row r="199">
      <c r="A199" s="95" t="inlineStr">
        <is>
          <t>嘉義縣</t>
        </is>
      </c>
      <c r="B199" s="95" t="inlineStr">
        <is>
          <t>嘉義縣溪口鄉</t>
        </is>
      </c>
      <c r="C199" s="95" t="inlineStr">
        <is>
          <t>623</t>
        </is>
      </c>
      <c r="D199" s="95" t="inlineStr">
        <is>
          <t>KH</t>
        </is>
      </c>
      <c r="E199" s="95" t="inlineStr">
        <is>
          <t>南區</t>
        </is>
      </c>
      <c r="F199" s="95" t="inlineStr">
        <is>
          <t>HL81</t>
        </is>
      </c>
      <c r="G199" s="95" t="inlineStr">
        <is>
          <t>TY22</t>
        </is>
      </c>
      <c r="H199" s="95" t="inlineStr">
        <is>
          <t>高雄勤務部</t>
        </is>
      </c>
      <c r="I199" s="96" t="inlineStr">
        <is>
          <t>高雄</t>
        </is>
      </c>
    </row>
    <row r="200">
      <c r="A200" s="95" t="inlineStr">
        <is>
          <t>嘉義縣</t>
        </is>
      </c>
      <c r="B200" s="95" t="inlineStr">
        <is>
          <t>嘉義縣義竹鄉</t>
        </is>
      </c>
      <c r="C200" s="95" t="inlineStr">
        <is>
          <t>624</t>
        </is>
      </c>
      <c r="D200" s="95" t="inlineStr">
        <is>
          <t>KH</t>
        </is>
      </c>
      <c r="E200" s="95" t="inlineStr">
        <is>
          <t>南區</t>
        </is>
      </c>
      <c r="F200" s="95" t="inlineStr">
        <is>
          <t>HL81</t>
        </is>
      </c>
      <c r="G200" s="95" t="inlineStr">
        <is>
          <t>TY22</t>
        </is>
      </c>
      <c r="H200" s="95" t="inlineStr">
        <is>
          <t>高雄勤務部</t>
        </is>
      </c>
      <c r="I200" s="96" t="inlineStr">
        <is>
          <t>高雄</t>
        </is>
      </c>
    </row>
    <row r="201">
      <c r="A201" s="95" t="inlineStr">
        <is>
          <t>嘉義縣</t>
        </is>
      </c>
      <c r="B201" s="95" t="inlineStr">
        <is>
          <t>嘉義縣布袋鎮</t>
        </is>
      </c>
      <c r="C201" s="95" t="inlineStr">
        <is>
          <t>625</t>
        </is>
      </c>
      <c r="D201" s="95" t="inlineStr">
        <is>
          <t>KH</t>
        </is>
      </c>
      <c r="E201" s="95" t="inlineStr">
        <is>
          <t>南區</t>
        </is>
      </c>
      <c r="F201" s="95" t="inlineStr">
        <is>
          <t>HL81</t>
        </is>
      </c>
      <c r="G201" s="95" t="inlineStr">
        <is>
          <t>TY22</t>
        </is>
      </c>
      <c r="H201" s="95" t="inlineStr">
        <is>
          <t>高雄勤務部</t>
        </is>
      </c>
      <c r="I201" s="96" t="inlineStr">
        <is>
          <t>高雄</t>
        </is>
      </c>
    </row>
    <row r="202">
      <c r="A202" s="95" t="inlineStr">
        <is>
          <t>雲林縣</t>
        </is>
      </c>
      <c r="B202" s="95" t="inlineStr">
        <is>
          <t>雲林縣斗南鎮</t>
        </is>
      </c>
      <c r="C202" s="95" t="inlineStr">
        <is>
          <t>630</t>
        </is>
      </c>
      <c r="D202" s="95" t="inlineStr">
        <is>
          <t>TC</t>
        </is>
      </c>
      <c r="E202" s="95" t="inlineStr">
        <is>
          <t>中區</t>
        </is>
      </c>
      <c r="F202" s="95" t="inlineStr">
        <is>
          <t>HL61</t>
        </is>
      </c>
      <c r="G202" s="95" t="inlineStr">
        <is>
          <t>TY12</t>
        </is>
      </c>
      <c r="H202" s="95" t="inlineStr">
        <is>
          <t>台中勤務部</t>
        </is>
      </c>
      <c r="I202" s="96" t="inlineStr">
        <is>
          <t>台中</t>
        </is>
      </c>
    </row>
    <row r="203">
      <c r="A203" s="95" t="inlineStr">
        <is>
          <t>雲林縣</t>
        </is>
      </c>
      <c r="B203" s="95" t="inlineStr">
        <is>
          <t>雲林縣大埤鄉</t>
        </is>
      </c>
      <c r="C203" s="95" t="inlineStr">
        <is>
          <t>631</t>
        </is>
      </c>
      <c r="D203" s="95" t="inlineStr">
        <is>
          <t>TC</t>
        </is>
      </c>
      <c r="E203" s="95" t="inlineStr">
        <is>
          <t>中區</t>
        </is>
      </c>
      <c r="F203" s="95" t="inlineStr">
        <is>
          <t>HL61</t>
        </is>
      </c>
      <c r="G203" s="95" t="inlineStr">
        <is>
          <t>TY12</t>
        </is>
      </c>
      <c r="H203" s="95" t="inlineStr">
        <is>
          <t>台中勤務部</t>
        </is>
      </c>
      <c r="I203" s="96" t="inlineStr">
        <is>
          <t>台中</t>
        </is>
      </c>
    </row>
    <row r="204">
      <c r="A204" s="95" t="inlineStr">
        <is>
          <t>雲林縣</t>
        </is>
      </c>
      <c r="B204" s="95" t="inlineStr">
        <is>
          <t>雲林縣虎尾鎮</t>
        </is>
      </c>
      <c r="C204" s="95" t="inlineStr">
        <is>
          <t>632</t>
        </is>
      </c>
      <c r="D204" s="95" t="inlineStr">
        <is>
          <t>TC</t>
        </is>
      </c>
      <c r="E204" s="95" t="inlineStr">
        <is>
          <t>中區</t>
        </is>
      </c>
      <c r="F204" s="95" t="inlineStr">
        <is>
          <t>HL61</t>
        </is>
      </c>
      <c r="G204" s="95" t="inlineStr">
        <is>
          <t>TY12</t>
        </is>
      </c>
      <c r="H204" s="95" t="inlineStr">
        <is>
          <t>台中勤務部</t>
        </is>
      </c>
      <c r="I204" s="96" t="inlineStr">
        <is>
          <t>台中</t>
        </is>
      </c>
    </row>
    <row r="205">
      <c r="A205" s="95" t="inlineStr">
        <is>
          <t>雲林縣</t>
        </is>
      </c>
      <c r="B205" s="95" t="inlineStr">
        <is>
          <t>雲林縣土庫鎮</t>
        </is>
      </c>
      <c r="C205" s="95" t="inlineStr">
        <is>
          <t>633</t>
        </is>
      </c>
      <c r="D205" s="95" t="inlineStr">
        <is>
          <t>TC</t>
        </is>
      </c>
      <c r="E205" s="95" t="inlineStr">
        <is>
          <t>中區</t>
        </is>
      </c>
      <c r="F205" s="95" t="inlineStr">
        <is>
          <t>HL61</t>
        </is>
      </c>
      <c r="G205" s="95" t="inlineStr">
        <is>
          <t>TY12</t>
        </is>
      </c>
      <c r="H205" s="95" t="inlineStr">
        <is>
          <t>台中勤務部</t>
        </is>
      </c>
      <c r="I205" s="96" t="inlineStr">
        <is>
          <t>台中</t>
        </is>
      </c>
    </row>
    <row r="206">
      <c r="A206" s="95" t="inlineStr">
        <is>
          <t>雲林縣</t>
        </is>
      </c>
      <c r="B206" s="95" t="inlineStr">
        <is>
          <t>雲林縣褒忠鄉</t>
        </is>
      </c>
      <c r="C206" s="95" t="inlineStr">
        <is>
          <t>634</t>
        </is>
      </c>
      <c r="D206" s="95" t="inlineStr">
        <is>
          <t>TC</t>
        </is>
      </c>
      <c r="E206" s="95" t="inlineStr">
        <is>
          <t>中區</t>
        </is>
      </c>
      <c r="F206" s="95" t="inlineStr">
        <is>
          <t>HL61</t>
        </is>
      </c>
      <c r="G206" s="95" t="inlineStr">
        <is>
          <t>TY12</t>
        </is>
      </c>
      <c r="H206" s="95" t="inlineStr">
        <is>
          <t>台中勤務部</t>
        </is>
      </c>
      <c r="I206" s="96" t="inlineStr">
        <is>
          <t>台中</t>
        </is>
      </c>
    </row>
    <row r="207">
      <c r="A207" s="95" t="inlineStr">
        <is>
          <t>雲林縣</t>
        </is>
      </c>
      <c r="B207" s="95" t="inlineStr">
        <is>
          <t>雲林縣東勢鄉</t>
        </is>
      </c>
      <c r="C207" s="95" t="inlineStr">
        <is>
          <t>635</t>
        </is>
      </c>
      <c r="D207" s="95" t="inlineStr">
        <is>
          <t>TC</t>
        </is>
      </c>
      <c r="E207" s="95" t="inlineStr">
        <is>
          <t>中區</t>
        </is>
      </c>
      <c r="F207" s="95" t="inlineStr">
        <is>
          <t>HL61</t>
        </is>
      </c>
      <c r="G207" s="95" t="inlineStr">
        <is>
          <t>TY12</t>
        </is>
      </c>
      <c r="H207" s="95" t="inlineStr">
        <is>
          <t>台中勤務部</t>
        </is>
      </c>
      <c r="I207" s="96" t="inlineStr">
        <is>
          <t>台中</t>
        </is>
      </c>
    </row>
    <row r="208">
      <c r="A208" s="95" t="inlineStr">
        <is>
          <t>雲林縣</t>
        </is>
      </c>
      <c r="B208" s="95" t="inlineStr">
        <is>
          <t>雲林縣台西鄉</t>
        </is>
      </c>
      <c r="C208" s="95" t="inlineStr">
        <is>
          <t>636</t>
        </is>
      </c>
      <c r="D208" s="95" t="inlineStr">
        <is>
          <t>TC</t>
        </is>
      </c>
      <c r="E208" s="95" t="inlineStr">
        <is>
          <t>中區</t>
        </is>
      </c>
      <c r="F208" s="95" t="inlineStr">
        <is>
          <t>HL61</t>
        </is>
      </c>
      <c r="G208" s="95" t="inlineStr">
        <is>
          <t>TY12</t>
        </is>
      </c>
      <c r="H208" s="95" t="inlineStr">
        <is>
          <t>台中勤務部</t>
        </is>
      </c>
      <c r="I208" s="96" t="inlineStr">
        <is>
          <t>台中</t>
        </is>
      </c>
    </row>
    <row r="209">
      <c r="A209" s="95" t="inlineStr">
        <is>
          <t>雲林縣</t>
        </is>
      </c>
      <c r="B209" s="95" t="inlineStr">
        <is>
          <t>雲林縣崙背鄉</t>
        </is>
      </c>
      <c r="C209" s="95" t="inlineStr">
        <is>
          <t>637</t>
        </is>
      </c>
      <c r="D209" s="95" t="inlineStr">
        <is>
          <t>TC</t>
        </is>
      </c>
      <c r="E209" s="95" t="inlineStr">
        <is>
          <t>中區</t>
        </is>
      </c>
      <c r="F209" s="95" t="inlineStr">
        <is>
          <t>HL61</t>
        </is>
      </c>
      <c r="G209" s="95" t="inlineStr">
        <is>
          <t>TY12</t>
        </is>
      </c>
      <c r="H209" s="95" t="inlineStr">
        <is>
          <t>台中勤務部</t>
        </is>
      </c>
      <c r="I209" s="96" t="inlineStr">
        <is>
          <t>台中</t>
        </is>
      </c>
    </row>
    <row r="210">
      <c r="A210" s="95" t="inlineStr">
        <is>
          <t>雲林縣</t>
        </is>
      </c>
      <c r="B210" s="95" t="inlineStr">
        <is>
          <t>雲林縣麥寮鄉</t>
        </is>
      </c>
      <c r="C210" s="95" t="inlineStr">
        <is>
          <t>638</t>
        </is>
      </c>
      <c r="D210" s="95" t="inlineStr">
        <is>
          <t>TC</t>
        </is>
      </c>
      <c r="E210" s="95" t="inlineStr">
        <is>
          <t>中區</t>
        </is>
      </c>
      <c r="F210" s="95" t="inlineStr">
        <is>
          <t>HL61</t>
        </is>
      </c>
      <c r="G210" s="95" t="inlineStr">
        <is>
          <t>TY12</t>
        </is>
      </c>
      <c r="H210" s="95" t="inlineStr">
        <is>
          <t>台中勤務部</t>
        </is>
      </c>
      <c r="I210" s="96" t="inlineStr">
        <is>
          <t>台中</t>
        </is>
      </c>
    </row>
    <row r="211">
      <c r="A211" s="95" t="inlineStr">
        <is>
          <t>雲林縣</t>
        </is>
      </c>
      <c r="B211" s="95" t="inlineStr">
        <is>
          <t>雲林縣斗六市</t>
        </is>
      </c>
      <c r="C211" s="95" t="inlineStr">
        <is>
          <t>640</t>
        </is>
      </c>
      <c r="D211" s="95" t="inlineStr">
        <is>
          <t>TC</t>
        </is>
      </c>
      <c r="E211" s="95" t="inlineStr">
        <is>
          <t>中區</t>
        </is>
      </c>
      <c r="F211" s="95" t="inlineStr">
        <is>
          <t>HL61</t>
        </is>
      </c>
      <c r="G211" s="95" t="inlineStr">
        <is>
          <t>TY12</t>
        </is>
      </c>
      <c r="H211" s="95" t="inlineStr">
        <is>
          <t>台中勤務部</t>
        </is>
      </c>
      <c r="I211" s="96" t="inlineStr">
        <is>
          <t>台中</t>
        </is>
      </c>
    </row>
    <row r="212">
      <c r="A212" s="95" t="inlineStr">
        <is>
          <t>雲林縣</t>
        </is>
      </c>
      <c r="B212" s="95" t="inlineStr">
        <is>
          <t>雲林縣林內鄉</t>
        </is>
      </c>
      <c r="C212" s="95" t="inlineStr">
        <is>
          <t>643</t>
        </is>
      </c>
      <c r="D212" s="95" t="inlineStr">
        <is>
          <t>TC</t>
        </is>
      </c>
      <c r="E212" s="95" t="inlineStr">
        <is>
          <t>中區</t>
        </is>
      </c>
      <c r="F212" s="95" t="inlineStr">
        <is>
          <t>HL61</t>
        </is>
      </c>
      <c r="G212" s="95" t="inlineStr">
        <is>
          <t>TY12</t>
        </is>
      </c>
      <c r="H212" s="95" t="inlineStr">
        <is>
          <t>台中勤務部</t>
        </is>
      </c>
      <c r="I212" s="96" t="inlineStr">
        <is>
          <t>台中</t>
        </is>
      </c>
    </row>
    <row r="213">
      <c r="A213" s="95" t="inlineStr">
        <is>
          <t>雲林縣</t>
        </is>
      </c>
      <c r="B213" s="95" t="inlineStr">
        <is>
          <t>雲林縣古坑鄉</t>
        </is>
      </c>
      <c r="C213" s="95" t="inlineStr">
        <is>
          <t>646</t>
        </is>
      </c>
      <c r="D213" s="95" t="inlineStr">
        <is>
          <t>TC</t>
        </is>
      </c>
      <c r="E213" s="95" t="inlineStr">
        <is>
          <t>中區</t>
        </is>
      </c>
      <c r="F213" s="95" t="inlineStr">
        <is>
          <t>HL61</t>
        </is>
      </c>
      <c r="G213" s="95" t="inlineStr">
        <is>
          <t>TY12</t>
        </is>
      </c>
      <c r="H213" s="95" t="inlineStr">
        <is>
          <t>台中勤務部</t>
        </is>
      </c>
      <c r="I213" s="96" t="inlineStr">
        <is>
          <t>台中</t>
        </is>
      </c>
    </row>
    <row r="214">
      <c r="A214" s="95" t="inlineStr">
        <is>
          <t>雲林縣</t>
        </is>
      </c>
      <c r="B214" s="95" t="inlineStr">
        <is>
          <t>雲林縣莿桐鄉</t>
        </is>
      </c>
      <c r="C214" s="95" t="inlineStr">
        <is>
          <t>647</t>
        </is>
      </c>
      <c r="D214" s="95" t="inlineStr">
        <is>
          <t>TC</t>
        </is>
      </c>
      <c r="E214" s="95" t="inlineStr">
        <is>
          <t>中區</t>
        </is>
      </c>
      <c r="F214" s="95" t="inlineStr">
        <is>
          <t>HL61</t>
        </is>
      </c>
      <c r="G214" s="95" t="inlineStr">
        <is>
          <t>TY12</t>
        </is>
      </c>
      <c r="H214" s="95" t="inlineStr">
        <is>
          <t>台中勤務部</t>
        </is>
      </c>
      <c r="I214" s="96" t="inlineStr">
        <is>
          <t>台中</t>
        </is>
      </c>
    </row>
    <row r="215">
      <c r="A215" s="95" t="inlineStr">
        <is>
          <t>雲林縣</t>
        </is>
      </c>
      <c r="B215" s="95" t="inlineStr">
        <is>
          <t>雲林縣西螺鎮</t>
        </is>
      </c>
      <c r="C215" s="95" t="inlineStr">
        <is>
          <t>648</t>
        </is>
      </c>
      <c r="D215" s="95" t="inlineStr">
        <is>
          <t>TC</t>
        </is>
      </c>
      <c r="E215" s="95" t="inlineStr">
        <is>
          <t>中區</t>
        </is>
      </c>
      <c r="F215" s="95" t="inlineStr">
        <is>
          <t>HL61</t>
        </is>
      </c>
      <c r="G215" s="95" t="inlineStr">
        <is>
          <t>TY12</t>
        </is>
      </c>
      <c r="H215" s="95" t="inlineStr">
        <is>
          <t>台中勤務部</t>
        </is>
      </c>
      <c r="I215" s="96" t="inlineStr">
        <is>
          <t>台中</t>
        </is>
      </c>
    </row>
    <row r="216">
      <c r="A216" s="95" t="inlineStr">
        <is>
          <t>雲林縣</t>
        </is>
      </c>
      <c r="B216" s="95" t="inlineStr">
        <is>
          <t>雲林縣二崙鄉</t>
        </is>
      </c>
      <c r="C216" s="95" t="inlineStr">
        <is>
          <t>649</t>
        </is>
      </c>
      <c r="D216" s="95" t="inlineStr">
        <is>
          <t>TC</t>
        </is>
      </c>
      <c r="E216" s="95" t="inlineStr">
        <is>
          <t>中區</t>
        </is>
      </c>
      <c r="F216" s="95" t="inlineStr">
        <is>
          <t>HL61</t>
        </is>
      </c>
      <c r="G216" s="95" t="inlineStr">
        <is>
          <t>TY12</t>
        </is>
      </c>
      <c r="H216" s="95" t="inlineStr">
        <is>
          <t>台中勤務部</t>
        </is>
      </c>
      <c r="I216" s="96" t="inlineStr">
        <is>
          <t>台中</t>
        </is>
      </c>
    </row>
    <row r="217">
      <c r="A217" s="95" t="inlineStr">
        <is>
          <t>雲林縣</t>
        </is>
      </c>
      <c r="B217" s="95" t="inlineStr">
        <is>
          <t>雲林縣北港鎮</t>
        </is>
      </c>
      <c r="C217" s="95" t="inlineStr">
        <is>
          <t>651</t>
        </is>
      </c>
      <c r="D217" s="95" t="inlineStr">
        <is>
          <t>TC</t>
        </is>
      </c>
      <c r="E217" s="95" t="inlineStr">
        <is>
          <t>中區</t>
        </is>
      </c>
      <c r="F217" s="95" t="inlineStr">
        <is>
          <t>HL61</t>
        </is>
      </c>
      <c r="G217" s="95" t="inlineStr">
        <is>
          <t>TY12</t>
        </is>
      </c>
      <c r="H217" s="95" t="inlineStr">
        <is>
          <t>台中勤務部</t>
        </is>
      </c>
      <c r="I217" s="96" t="inlineStr">
        <is>
          <t>台中</t>
        </is>
      </c>
    </row>
    <row r="218">
      <c r="A218" s="95" t="inlineStr">
        <is>
          <t>雲林縣</t>
        </is>
      </c>
      <c r="B218" s="95" t="inlineStr">
        <is>
          <t>雲林縣水林鄉</t>
        </is>
      </c>
      <c r="C218" s="95" t="inlineStr">
        <is>
          <t>652</t>
        </is>
      </c>
      <c r="D218" s="95" t="inlineStr">
        <is>
          <t>TC</t>
        </is>
      </c>
      <c r="E218" s="95" t="inlineStr">
        <is>
          <t>中區</t>
        </is>
      </c>
      <c r="F218" s="95" t="inlineStr">
        <is>
          <t>HL61</t>
        </is>
      </c>
      <c r="G218" s="95" t="inlineStr">
        <is>
          <t>TY12</t>
        </is>
      </c>
      <c r="H218" s="95" t="inlineStr">
        <is>
          <t>台中勤務部</t>
        </is>
      </c>
      <c r="I218" s="96" t="inlineStr">
        <is>
          <t>台中</t>
        </is>
      </c>
    </row>
    <row r="219">
      <c r="A219" s="95" t="inlineStr">
        <is>
          <t>雲林縣</t>
        </is>
      </c>
      <c r="B219" s="95" t="inlineStr">
        <is>
          <t>雲林縣口湖鄉</t>
        </is>
      </c>
      <c r="C219" s="95" t="inlineStr">
        <is>
          <t>653</t>
        </is>
      </c>
      <c r="D219" s="95" t="inlineStr">
        <is>
          <t>TC</t>
        </is>
      </c>
      <c r="E219" s="95" t="inlineStr">
        <is>
          <t>中區</t>
        </is>
      </c>
      <c r="F219" s="95" t="inlineStr">
        <is>
          <t>HL61</t>
        </is>
      </c>
      <c r="G219" s="95" t="inlineStr">
        <is>
          <t>TY12</t>
        </is>
      </c>
      <c r="H219" s="95" t="inlineStr">
        <is>
          <t>台中勤務部</t>
        </is>
      </c>
      <c r="I219" s="96" t="inlineStr">
        <is>
          <t>台中</t>
        </is>
      </c>
    </row>
    <row r="220">
      <c r="A220" s="95" t="inlineStr">
        <is>
          <t>雲林縣</t>
        </is>
      </c>
      <c r="B220" s="95" t="inlineStr">
        <is>
          <t>雲林縣四湖鄉</t>
        </is>
      </c>
      <c r="C220" s="95" t="inlineStr">
        <is>
          <t>654</t>
        </is>
      </c>
      <c r="D220" s="95" t="inlineStr">
        <is>
          <t>TC</t>
        </is>
      </c>
      <c r="E220" s="95" t="inlineStr">
        <is>
          <t>中區</t>
        </is>
      </c>
      <c r="F220" s="95" t="inlineStr">
        <is>
          <t>HL61</t>
        </is>
      </c>
      <c r="G220" s="95" t="inlineStr">
        <is>
          <t>TY12</t>
        </is>
      </c>
      <c r="H220" s="95" t="inlineStr">
        <is>
          <t>台中勤務部</t>
        </is>
      </c>
      <c r="I220" s="96" t="inlineStr">
        <is>
          <t>台中</t>
        </is>
      </c>
    </row>
    <row r="221">
      <c r="A221" s="95" t="inlineStr">
        <is>
          <t>雲林縣</t>
        </is>
      </c>
      <c r="B221" s="95" t="inlineStr">
        <is>
          <t>雲林縣元長鄉</t>
        </is>
      </c>
      <c r="C221" s="95" t="inlineStr">
        <is>
          <t>655</t>
        </is>
      </c>
      <c r="D221" s="95" t="inlineStr">
        <is>
          <t>TC</t>
        </is>
      </c>
      <c r="E221" s="95" t="inlineStr">
        <is>
          <t>中區</t>
        </is>
      </c>
      <c r="F221" s="95" t="inlineStr">
        <is>
          <t>HL61</t>
        </is>
      </c>
      <c r="G221" s="95" t="inlineStr">
        <is>
          <t>TY12</t>
        </is>
      </c>
      <c r="H221" s="95" t="inlineStr">
        <is>
          <t>台中勤務部</t>
        </is>
      </c>
      <c r="I221" s="96" t="inlineStr">
        <is>
          <t>台中</t>
        </is>
      </c>
    </row>
    <row r="222">
      <c r="A222" s="95" t="inlineStr">
        <is>
          <t>台南市</t>
        </is>
      </c>
      <c r="B222" s="95" t="inlineStr">
        <is>
          <t>台南市中西區</t>
        </is>
      </c>
      <c r="C222" s="95" t="inlineStr">
        <is>
          <t>700</t>
        </is>
      </c>
      <c r="D222" s="95" t="inlineStr">
        <is>
          <t>KH</t>
        </is>
      </c>
      <c r="E222" s="95" t="inlineStr">
        <is>
          <t>南區</t>
        </is>
      </c>
      <c r="F222" s="95" t="inlineStr">
        <is>
          <t>HL81</t>
        </is>
      </c>
      <c r="G222" s="95" t="inlineStr">
        <is>
          <t>TY22</t>
        </is>
      </c>
      <c r="H222" s="95" t="inlineStr">
        <is>
          <t>高雄勤務部</t>
        </is>
      </c>
      <c r="I222" s="96" t="inlineStr">
        <is>
          <t>高雄</t>
        </is>
      </c>
    </row>
    <row r="223">
      <c r="A223" s="95" t="inlineStr">
        <is>
          <t>台南市</t>
        </is>
      </c>
      <c r="B223" s="95" t="inlineStr">
        <is>
          <t>台南市東區</t>
        </is>
      </c>
      <c r="C223" s="95" t="inlineStr">
        <is>
          <t>701</t>
        </is>
      </c>
      <c r="D223" s="95" t="inlineStr">
        <is>
          <t>KH</t>
        </is>
      </c>
      <c r="E223" s="95" t="inlineStr">
        <is>
          <t>南區</t>
        </is>
      </c>
      <c r="F223" s="95" t="inlineStr">
        <is>
          <t>HL81</t>
        </is>
      </c>
      <c r="G223" s="95" t="inlineStr">
        <is>
          <t>TY22</t>
        </is>
      </c>
      <c r="H223" s="95" t="inlineStr">
        <is>
          <t>高雄勤務部</t>
        </is>
      </c>
      <c r="I223" s="96" t="inlineStr">
        <is>
          <t>高雄</t>
        </is>
      </c>
    </row>
    <row r="224">
      <c r="A224" s="95" t="inlineStr">
        <is>
          <t>台南市</t>
        </is>
      </c>
      <c r="B224" s="95" t="inlineStr">
        <is>
          <t>台南市南區</t>
        </is>
      </c>
      <c r="C224" s="95" t="inlineStr">
        <is>
          <t>702</t>
        </is>
      </c>
      <c r="D224" s="95" t="inlineStr">
        <is>
          <t>KH</t>
        </is>
      </c>
      <c r="E224" s="95" t="inlineStr">
        <is>
          <t>南區</t>
        </is>
      </c>
      <c r="F224" s="95" t="inlineStr">
        <is>
          <t>HL81</t>
        </is>
      </c>
      <c r="G224" s="95" t="inlineStr">
        <is>
          <t>TY22</t>
        </is>
      </c>
      <c r="H224" s="95" t="inlineStr">
        <is>
          <t>高雄勤務部</t>
        </is>
      </c>
      <c r="I224" s="96" t="inlineStr">
        <is>
          <t>高雄</t>
        </is>
      </c>
    </row>
    <row r="225">
      <c r="A225" s="95" t="inlineStr">
        <is>
          <t>台南市</t>
        </is>
      </c>
      <c r="B225" s="95" t="inlineStr">
        <is>
          <t>台南市北區</t>
        </is>
      </c>
      <c r="C225" s="95" t="inlineStr">
        <is>
          <t>704</t>
        </is>
      </c>
      <c r="D225" s="95" t="inlineStr">
        <is>
          <t>KH</t>
        </is>
      </c>
      <c r="E225" s="95" t="inlineStr">
        <is>
          <t>南區</t>
        </is>
      </c>
      <c r="F225" s="95" t="inlineStr">
        <is>
          <t>HL81</t>
        </is>
      </c>
      <c r="G225" s="95" t="inlineStr">
        <is>
          <t>TY22</t>
        </is>
      </c>
      <c r="H225" s="95" t="inlineStr">
        <is>
          <t>高雄勤務部</t>
        </is>
      </c>
      <c r="I225" s="96" t="inlineStr">
        <is>
          <t>高雄</t>
        </is>
      </c>
    </row>
    <row r="226">
      <c r="A226" s="95" t="inlineStr">
        <is>
          <t>台南市</t>
        </is>
      </c>
      <c r="B226" s="95" t="inlineStr">
        <is>
          <t>台南市安平區</t>
        </is>
      </c>
      <c r="C226" s="95" t="inlineStr">
        <is>
          <t>708</t>
        </is>
      </c>
      <c r="D226" s="95" t="inlineStr">
        <is>
          <t>KH</t>
        </is>
      </c>
      <c r="E226" s="95" t="inlineStr">
        <is>
          <t>南區</t>
        </is>
      </c>
      <c r="F226" s="95" t="inlineStr">
        <is>
          <t>HL81</t>
        </is>
      </c>
      <c r="G226" s="95" t="inlineStr">
        <is>
          <t>TY22</t>
        </is>
      </c>
      <c r="H226" s="95" t="inlineStr">
        <is>
          <t>高雄勤務部</t>
        </is>
      </c>
      <c r="I226" s="96" t="inlineStr">
        <is>
          <t>高雄</t>
        </is>
      </c>
    </row>
    <row r="227">
      <c r="A227" s="95" t="inlineStr">
        <is>
          <t>台南市</t>
        </is>
      </c>
      <c r="B227" s="95" t="inlineStr">
        <is>
          <t>台南市安南區</t>
        </is>
      </c>
      <c r="C227" s="95" t="inlineStr">
        <is>
          <t>709</t>
        </is>
      </c>
      <c r="D227" s="95" t="inlineStr">
        <is>
          <t>KH</t>
        </is>
      </c>
      <c r="E227" s="95" t="inlineStr">
        <is>
          <t>南區</t>
        </is>
      </c>
      <c r="F227" s="95" t="inlineStr">
        <is>
          <t>HL81</t>
        </is>
      </c>
      <c r="G227" s="95" t="inlineStr">
        <is>
          <t>TY22</t>
        </is>
      </c>
      <c r="H227" s="95" t="inlineStr">
        <is>
          <t>高雄勤務部</t>
        </is>
      </c>
      <c r="I227" s="96" t="inlineStr">
        <is>
          <t>高雄</t>
        </is>
      </c>
    </row>
    <row r="228">
      <c r="A228" s="95" t="inlineStr">
        <is>
          <t>台南市</t>
        </is>
      </c>
      <c r="B228" s="95" t="inlineStr">
        <is>
          <t>台南市永康區</t>
        </is>
      </c>
      <c r="C228" s="95" t="inlineStr">
        <is>
          <t>710</t>
        </is>
      </c>
      <c r="D228" s="95" t="inlineStr">
        <is>
          <t>KH</t>
        </is>
      </c>
      <c r="E228" s="95" t="inlineStr">
        <is>
          <t>南區</t>
        </is>
      </c>
      <c r="F228" s="95" t="inlineStr">
        <is>
          <t>HL81</t>
        </is>
      </c>
      <c r="G228" s="95" t="inlineStr">
        <is>
          <t>TY22</t>
        </is>
      </c>
      <c r="H228" s="95" t="inlineStr">
        <is>
          <t>高雄勤務部</t>
        </is>
      </c>
      <c r="I228" s="96" t="inlineStr">
        <is>
          <t>高雄</t>
        </is>
      </c>
    </row>
    <row r="229">
      <c r="A229" s="95" t="inlineStr">
        <is>
          <t>台南市</t>
        </is>
      </c>
      <c r="B229" s="95" t="inlineStr">
        <is>
          <t>台南市歸仁區</t>
        </is>
      </c>
      <c r="C229" s="95" t="inlineStr">
        <is>
          <t>711</t>
        </is>
      </c>
      <c r="D229" s="95" t="inlineStr">
        <is>
          <t>KH</t>
        </is>
      </c>
      <c r="E229" s="95" t="inlineStr">
        <is>
          <t>南區</t>
        </is>
      </c>
      <c r="F229" s="95" t="inlineStr">
        <is>
          <t>HL81</t>
        </is>
      </c>
      <c r="G229" s="95" t="inlineStr">
        <is>
          <t>TY22</t>
        </is>
      </c>
      <c r="H229" s="95" t="inlineStr">
        <is>
          <t>高雄勤務部</t>
        </is>
      </c>
      <c r="I229" s="96" t="inlineStr">
        <is>
          <t>高雄</t>
        </is>
      </c>
    </row>
    <row r="230">
      <c r="A230" s="95" t="inlineStr">
        <is>
          <t>台南市</t>
        </is>
      </c>
      <c r="B230" s="95" t="inlineStr">
        <is>
          <t>台南市新化區</t>
        </is>
      </c>
      <c r="C230" s="95" t="inlineStr">
        <is>
          <t>712</t>
        </is>
      </c>
      <c r="D230" s="95" t="inlineStr">
        <is>
          <t>KH</t>
        </is>
      </c>
      <c r="E230" s="95" t="inlineStr">
        <is>
          <t>南區</t>
        </is>
      </c>
      <c r="F230" s="95" t="inlineStr">
        <is>
          <t>HL81</t>
        </is>
      </c>
      <c r="G230" s="95" t="inlineStr">
        <is>
          <t>TY22</t>
        </is>
      </c>
      <c r="H230" s="95" t="inlineStr">
        <is>
          <t>高雄勤務部</t>
        </is>
      </c>
      <c r="I230" s="96" t="inlineStr">
        <is>
          <t>高雄</t>
        </is>
      </c>
    </row>
    <row r="231">
      <c r="A231" s="95" t="inlineStr">
        <is>
          <t>台南市</t>
        </is>
      </c>
      <c r="B231" s="95" t="inlineStr">
        <is>
          <t>台南市左鎮區</t>
        </is>
      </c>
      <c r="C231" s="95" t="inlineStr">
        <is>
          <t>713</t>
        </is>
      </c>
      <c r="D231" s="95" t="inlineStr">
        <is>
          <t>KH</t>
        </is>
      </c>
      <c r="E231" s="95" t="inlineStr">
        <is>
          <t>南區</t>
        </is>
      </c>
      <c r="F231" s="95" t="inlineStr">
        <is>
          <t>HL81</t>
        </is>
      </c>
      <c r="G231" s="95" t="inlineStr">
        <is>
          <t>TY22</t>
        </is>
      </c>
      <c r="H231" s="95" t="inlineStr">
        <is>
          <t>高雄勤務部</t>
        </is>
      </c>
      <c r="I231" s="96" t="inlineStr">
        <is>
          <t>高雄</t>
        </is>
      </c>
    </row>
    <row r="232">
      <c r="A232" s="95" t="inlineStr">
        <is>
          <t>台南市</t>
        </is>
      </c>
      <c r="B232" s="95" t="inlineStr">
        <is>
          <t>台南市玉井區</t>
        </is>
      </c>
      <c r="C232" s="95" t="inlineStr">
        <is>
          <t>714</t>
        </is>
      </c>
      <c r="D232" s="95" t="inlineStr">
        <is>
          <t>KH</t>
        </is>
      </c>
      <c r="E232" s="95" t="inlineStr">
        <is>
          <t>南區</t>
        </is>
      </c>
      <c r="F232" s="95" t="inlineStr">
        <is>
          <t>HL81</t>
        </is>
      </c>
      <c r="G232" s="95" t="inlineStr">
        <is>
          <t>TY22</t>
        </is>
      </c>
      <c r="H232" s="95" t="inlineStr">
        <is>
          <t>高雄勤務部</t>
        </is>
      </c>
      <c r="I232" s="96" t="inlineStr">
        <is>
          <t>高雄</t>
        </is>
      </c>
    </row>
    <row r="233">
      <c r="A233" s="95" t="inlineStr">
        <is>
          <t>台南市</t>
        </is>
      </c>
      <c r="B233" s="95" t="inlineStr">
        <is>
          <t>台南市楠西區</t>
        </is>
      </c>
      <c r="C233" s="95" t="inlineStr">
        <is>
          <t>715</t>
        </is>
      </c>
      <c r="D233" s="95" t="inlineStr">
        <is>
          <t>KH</t>
        </is>
      </c>
      <c r="E233" s="95" t="inlineStr">
        <is>
          <t>南區</t>
        </is>
      </c>
      <c r="F233" s="95" t="inlineStr">
        <is>
          <t>HL81</t>
        </is>
      </c>
      <c r="G233" s="95" t="inlineStr">
        <is>
          <t>TY22</t>
        </is>
      </c>
      <c r="H233" s="95" t="inlineStr">
        <is>
          <t>高雄勤務部</t>
        </is>
      </c>
      <c r="I233" s="96" t="inlineStr">
        <is>
          <t>高雄</t>
        </is>
      </c>
    </row>
    <row r="234">
      <c r="A234" s="95" t="inlineStr">
        <is>
          <t>台南市</t>
        </is>
      </c>
      <c r="B234" s="95" t="inlineStr">
        <is>
          <t>台南市南化區</t>
        </is>
      </c>
      <c r="C234" s="95" t="inlineStr">
        <is>
          <t>716</t>
        </is>
      </c>
      <c r="D234" s="95" t="inlineStr">
        <is>
          <t>KH</t>
        </is>
      </c>
      <c r="E234" s="95" t="inlineStr">
        <is>
          <t>南區</t>
        </is>
      </c>
      <c r="F234" s="95" t="inlineStr">
        <is>
          <t>HL81</t>
        </is>
      </c>
      <c r="G234" s="95" t="inlineStr">
        <is>
          <t>TY22</t>
        </is>
      </c>
      <c r="H234" s="95" t="inlineStr">
        <is>
          <t>高雄勤務部</t>
        </is>
      </c>
      <c r="I234" s="96" t="inlineStr">
        <is>
          <t>高雄</t>
        </is>
      </c>
    </row>
    <row r="235">
      <c r="A235" s="95" t="inlineStr">
        <is>
          <t>台南市</t>
        </is>
      </c>
      <c r="B235" s="95" t="inlineStr">
        <is>
          <t>台南市仁德區</t>
        </is>
      </c>
      <c r="C235" s="95" t="inlineStr">
        <is>
          <t>717</t>
        </is>
      </c>
      <c r="D235" s="95" t="inlineStr">
        <is>
          <t>KH</t>
        </is>
      </c>
      <c r="E235" s="95" t="inlineStr">
        <is>
          <t>南區</t>
        </is>
      </c>
      <c r="F235" s="95" t="inlineStr">
        <is>
          <t>HL81</t>
        </is>
      </c>
      <c r="G235" s="95" t="inlineStr">
        <is>
          <t>TY22</t>
        </is>
      </c>
      <c r="H235" s="95" t="inlineStr">
        <is>
          <t>高雄勤務部</t>
        </is>
      </c>
      <c r="I235" s="96" t="inlineStr">
        <is>
          <t>高雄</t>
        </is>
      </c>
    </row>
    <row r="236">
      <c r="A236" s="95" t="inlineStr">
        <is>
          <t>台南市</t>
        </is>
      </c>
      <c r="B236" s="95" t="inlineStr">
        <is>
          <t>台南市關廟區</t>
        </is>
      </c>
      <c r="C236" s="95" t="inlineStr">
        <is>
          <t>718</t>
        </is>
      </c>
      <c r="D236" s="95" t="inlineStr">
        <is>
          <t>KH</t>
        </is>
      </c>
      <c r="E236" s="95" t="inlineStr">
        <is>
          <t>南區</t>
        </is>
      </c>
      <c r="F236" s="95" t="inlineStr">
        <is>
          <t>HL81</t>
        </is>
      </c>
      <c r="G236" s="95" t="inlineStr">
        <is>
          <t>TY22</t>
        </is>
      </c>
      <c r="H236" s="95" t="inlineStr">
        <is>
          <t>高雄勤務部</t>
        </is>
      </c>
      <c r="I236" s="96" t="inlineStr">
        <is>
          <t>高雄</t>
        </is>
      </c>
    </row>
    <row r="237">
      <c r="A237" s="95" t="inlineStr">
        <is>
          <t>台南市</t>
        </is>
      </c>
      <c r="B237" s="95" t="inlineStr">
        <is>
          <t>台南市龍崎區</t>
        </is>
      </c>
      <c r="C237" s="95" t="inlineStr">
        <is>
          <t>719</t>
        </is>
      </c>
      <c r="D237" s="95" t="inlineStr">
        <is>
          <t>KH</t>
        </is>
      </c>
      <c r="E237" s="95" t="inlineStr">
        <is>
          <t>南區</t>
        </is>
      </c>
      <c r="F237" s="95" t="inlineStr">
        <is>
          <t>HL81</t>
        </is>
      </c>
      <c r="G237" s="95" t="inlineStr">
        <is>
          <t>TY22</t>
        </is>
      </c>
      <c r="H237" s="95" t="inlineStr">
        <is>
          <t>高雄勤務部</t>
        </is>
      </c>
      <c r="I237" s="96" t="inlineStr">
        <is>
          <t>高雄</t>
        </is>
      </c>
    </row>
    <row r="238">
      <c r="A238" s="95" t="inlineStr">
        <is>
          <t>台南市</t>
        </is>
      </c>
      <c r="B238" s="95" t="inlineStr">
        <is>
          <t>台南市官田區</t>
        </is>
      </c>
      <c r="C238" s="95" t="inlineStr">
        <is>
          <t>720</t>
        </is>
      </c>
      <c r="D238" s="95" t="inlineStr">
        <is>
          <t>KH</t>
        </is>
      </c>
      <c r="E238" s="95" t="inlineStr">
        <is>
          <t>南區</t>
        </is>
      </c>
      <c r="F238" s="95" t="inlineStr">
        <is>
          <t>HL81</t>
        </is>
      </c>
      <c r="G238" s="95" t="inlineStr">
        <is>
          <t>TY22</t>
        </is>
      </c>
      <c r="H238" s="95" t="inlineStr">
        <is>
          <t>高雄勤務部</t>
        </is>
      </c>
      <c r="I238" s="96" t="inlineStr">
        <is>
          <t>高雄</t>
        </is>
      </c>
    </row>
    <row r="239">
      <c r="A239" s="95" t="inlineStr">
        <is>
          <t>台南市</t>
        </is>
      </c>
      <c r="B239" s="95" t="inlineStr">
        <is>
          <t>台南市麻豆區</t>
        </is>
      </c>
      <c r="C239" s="95" t="inlineStr">
        <is>
          <t>721</t>
        </is>
      </c>
      <c r="D239" s="95" t="inlineStr">
        <is>
          <t>KH</t>
        </is>
      </c>
      <c r="E239" s="95" t="inlineStr">
        <is>
          <t>南區</t>
        </is>
      </c>
      <c r="F239" s="95" t="inlineStr">
        <is>
          <t>HL81</t>
        </is>
      </c>
      <c r="G239" s="95" t="inlineStr">
        <is>
          <t>TY22</t>
        </is>
      </c>
      <c r="H239" s="95" t="inlineStr">
        <is>
          <t>高雄勤務部</t>
        </is>
      </c>
      <c r="I239" s="96" t="inlineStr">
        <is>
          <t>高雄</t>
        </is>
      </c>
    </row>
    <row r="240">
      <c r="A240" s="95" t="inlineStr">
        <is>
          <t>台南市</t>
        </is>
      </c>
      <c r="B240" s="95" t="inlineStr">
        <is>
          <t>台南市佳里區</t>
        </is>
      </c>
      <c r="C240" s="95" t="inlineStr">
        <is>
          <t>722</t>
        </is>
      </c>
      <c r="D240" s="95" t="inlineStr">
        <is>
          <t>KH</t>
        </is>
      </c>
      <c r="E240" s="95" t="inlineStr">
        <is>
          <t>南區</t>
        </is>
      </c>
      <c r="F240" s="95" t="inlineStr">
        <is>
          <t>HL81</t>
        </is>
      </c>
      <c r="G240" s="95" t="inlineStr">
        <is>
          <t>TY22</t>
        </is>
      </c>
      <c r="H240" s="95" t="inlineStr">
        <is>
          <t>高雄勤務部</t>
        </is>
      </c>
      <c r="I240" s="96" t="inlineStr">
        <is>
          <t>高雄</t>
        </is>
      </c>
    </row>
    <row r="241">
      <c r="A241" s="95" t="inlineStr">
        <is>
          <t>台南市</t>
        </is>
      </c>
      <c r="B241" s="95" t="inlineStr">
        <is>
          <t>台南市西港區</t>
        </is>
      </c>
      <c r="C241" s="95" t="inlineStr">
        <is>
          <t>723</t>
        </is>
      </c>
      <c r="D241" s="95" t="inlineStr">
        <is>
          <t>KH</t>
        </is>
      </c>
      <c r="E241" s="95" t="inlineStr">
        <is>
          <t>南區</t>
        </is>
      </c>
      <c r="F241" s="95" t="inlineStr">
        <is>
          <t>HL81</t>
        </is>
      </c>
      <c r="G241" s="95" t="inlineStr">
        <is>
          <t>TY22</t>
        </is>
      </c>
      <c r="H241" s="95" t="inlineStr">
        <is>
          <t>高雄勤務部</t>
        </is>
      </c>
      <c r="I241" s="96" t="inlineStr">
        <is>
          <t>高雄</t>
        </is>
      </c>
    </row>
    <row r="242">
      <c r="A242" s="95" t="inlineStr">
        <is>
          <t>台南市</t>
        </is>
      </c>
      <c r="B242" s="95" t="inlineStr">
        <is>
          <t>台南市七股區</t>
        </is>
      </c>
      <c r="C242" s="95" t="inlineStr">
        <is>
          <t>724</t>
        </is>
      </c>
      <c r="D242" s="95" t="inlineStr">
        <is>
          <t>KH</t>
        </is>
      </c>
      <c r="E242" s="95" t="inlineStr">
        <is>
          <t>南區</t>
        </is>
      </c>
      <c r="F242" s="95" t="inlineStr">
        <is>
          <t>HL81</t>
        </is>
      </c>
      <c r="G242" s="95" t="inlineStr">
        <is>
          <t>TY22</t>
        </is>
      </c>
      <c r="H242" s="95" t="inlineStr">
        <is>
          <t>高雄勤務部</t>
        </is>
      </c>
      <c r="I242" s="96" t="inlineStr">
        <is>
          <t>高雄</t>
        </is>
      </c>
    </row>
    <row r="243">
      <c r="A243" s="95" t="inlineStr">
        <is>
          <t>台南市</t>
        </is>
      </c>
      <c r="B243" s="95" t="inlineStr">
        <is>
          <t>台南市將軍區</t>
        </is>
      </c>
      <c r="C243" s="95" t="inlineStr">
        <is>
          <t>725</t>
        </is>
      </c>
      <c r="D243" s="95" t="inlineStr">
        <is>
          <t>KH</t>
        </is>
      </c>
      <c r="E243" s="95" t="inlineStr">
        <is>
          <t>南區</t>
        </is>
      </c>
      <c r="F243" s="95" t="inlineStr">
        <is>
          <t>HL81</t>
        </is>
      </c>
      <c r="G243" s="95" t="inlineStr">
        <is>
          <t>TY22</t>
        </is>
      </c>
      <c r="H243" s="95" t="inlineStr">
        <is>
          <t>高雄勤務部</t>
        </is>
      </c>
      <c r="I243" s="96" t="inlineStr">
        <is>
          <t>高雄</t>
        </is>
      </c>
    </row>
    <row r="244">
      <c r="A244" s="95" t="inlineStr">
        <is>
          <t>台南市</t>
        </is>
      </c>
      <c r="B244" s="95" t="inlineStr">
        <is>
          <t>台南市學甲區</t>
        </is>
      </c>
      <c r="C244" s="95" t="inlineStr">
        <is>
          <t>726</t>
        </is>
      </c>
      <c r="D244" s="95" t="inlineStr">
        <is>
          <t>KH</t>
        </is>
      </c>
      <c r="E244" s="95" t="inlineStr">
        <is>
          <t>南區</t>
        </is>
      </c>
      <c r="F244" s="95" t="inlineStr">
        <is>
          <t>HL81</t>
        </is>
      </c>
      <c r="G244" s="95" t="inlineStr">
        <is>
          <t>TY22</t>
        </is>
      </c>
      <c r="H244" s="95" t="inlineStr">
        <is>
          <t>高雄勤務部</t>
        </is>
      </c>
      <c r="I244" s="96" t="inlineStr">
        <is>
          <t>高雄</t>
        </is>
      </c>
    </row>
    <row r="245">
      <c r="A245" s="95" t="inlineStr">
        <is>
          <t>台南市</t>
        </is>
      </c>
      <c r="B245" s="95" t="inlineStr">
        <is>
          <t>台南市北門區</t>
        </is>
      </c>
      <c r="C245" s="95" t="inlineStr">
        <is>
          <t>727</t>
        </is>
      </c>
      <c r="D245" s="95" t="inlineStr">
        <is>
          <t>KH</t>
        </is>
      </c>
      <c r="E245" s="95" t="inlineStr">
        <is>
          <t>南區</t>
        </is>
      </c>
      <c r="F245" s="95" t="inlineStr">
        <is>
          <t>HL81</t>
        </is>
      </c>
      <c r="G245" s="95" t="inlineStr">
        <is>
          <t>TY22</t>
        </is>
      </c>
      <c r="H245" s="95" t="inlineStr">
        <is>
          <t>高雄勤務部</t>
        </is>
      </c>
      <c r="I245" s="96" t="inlineStr">
        <is>
          <t>高雄</t>
        </is>
      </c>
    </row>
    <row r="246">
      <c r="A246" s="95" t="inlineStr">
        <is>
          <t>台南市</t>
        </is>
      </c>
      <c r="B246" s="95" t="inlineStr">
        <is>
          <t>台南市新營區</t>
        </is>
      </c>
      <c r="C246" s="95" t="inlineStr">
        <is>
          <t>730</t>
        </is>
      </c>
      <c r="D246" s="95" t="inlineStr">
        <is>
          <t>KH</t>
        </is>
      </c>
      <c r="E246" s="95" t="inlineStr">
        <is>
          <t>南區</t>
        </is>
      </c>
      <c r="F246" s="95" t="inlineStr">
        <is>
          <t>HL81</t>
        </is>
      </c>
      <c r="G246" s="95" t="inlineStr">
        <is>
          <t>TY22</t>
        </is>
      </c>
      <c r="H246" s="95" t="inlineStr">
        <is>
          <t>高雄勤務部</t>
        </is>
      </c>
      <c r="I246" s="96" t="inlineStr">
        <is>
          <t>高雄</t>
        </is>
      </c>
    </row>
    <row r="247">
      <c r="A247" s="95" t="inlineStr">
        <is>
          <t>台南市</t>
        </is>
      </c>
      <c r="B247" s="95" t="inlineStr">
        <is>
          <t>台南市後壁區</t>
        </is>
      </c>
      <c r="C247" s="95" t="inlineStr">
        <is>
          <t>731</t>
        </is>
      </c>
      <c r="D247" s="95" t="inlineStr">
        <is>
          <t>KH</t>
        </is>
      </c>
      <c r="E247" s="95" t="inlineStr">
        <is>
          <t>南區</t>
        </is>
      </c>
      <c r="F247" s="95" t="inlineStr">
        <is>
          <t>HL81</t>
        </is>
      </c>
      <c r="G247" s="95" t="inlineStr">
        <is>
          <t>TY22</t>
        </is>
      </c>
      <c r="H247" s="95" t="inlineStr">
        <is>
          <t>高雄勤務部</t>
        </is>
      </c>
      <c r="I247" s="96" t="inlineStr">
        <is>
          <t>高雄</t>
        </is>
      </c>
    </row>
    <row r="248">
      <c r="A248" s="95" t="inlineStr">
        <is>
          <t>台南市</t>
        </is>
      </c>
      <c r="B248" s="95" t="inlineStr">
        <is>
          <t>台南市白河區</t>
        </is>
      </c>
      <c r="C248" s="95" t="inlineStr">
        <is>
          <t>732</t>
        </is>
      </c>
      <c r="D248" s="95" t="inlineStr">
        <is>
          <t>KH</t>
        </is>
      </c>
      <c r="E248" s="95" t="inlineStr">
        <is>
          <t>南區</t>
        </is>
      </c>
      <c r="F248" s="95" t="inlineStr">
        <is>
          <t>HL81</t>
        </is>
      </c>
      <c r="G248" s="95" t="inlineStr">
        <is>
          <t>TY22</t>
        </is>
      </c>
      <c r="H248" s="95" t="inlineStr">
        <is>
          <t>高雄勤務部</t>
        </is>
      </c>
      <c r="I248" s="96" t="inlineStr">
        <is>
          <t>高雄</t>
        </is>
      </c>
    </row>
    <row r="249">
      <c r="A249" s="95" t="inlineStr">
        <is>
          <t>台南市</t>
        </is>
      </c>
      <c r="B249" s="95" t="inlineStr">
        <is>
          <t>台南市東山區</t>
        </is>
      </c>
      <c r="C249" s="95" t="inlineStr">
        <is>
          <t>733</t>
        </is>
      </c>
      <c r="D249" s="95" t="inlineStr">
        <is>
          <t>KH</t>
        </is>
      </c>
      <c r="E249" s="95" t="inlineStr">
        <is>
          <t>南區</t>
        </is>
      </c>
      <c r="F249" s="95" t="inlineStr">
        <is>
          <t>HL81</t>
        </is>
      </c>
      <c r="G249" s="95" t="inlineStr">
        <is>
          <t>TY22</t>
        </is>
      </c>
      <c r="H249" s="95" t="inlineStr">
        <is>
          <t>高雄勤務部</t>
        </is>
      </c>
      <c r="I249" s="96" t="inlineStr">
        <is>
          <t>高雄</t>
        </is>
      </c>
    </row>
    <row r="250">
      <c r="A250" s="95" t="inlineStr">
        <is>
          <t>台南市</t>
        </is>
      </c>
      <c r="B250" s="95" t="inlineStr">
        <is>
          <t>台南市六甲區</t>
        </is>
      </c>
      <c r="C250" s="95" t="inlineStr">
        <is>
          <t>734</t>
        </is>
      </c>
      <c r="D250" s="95" t="inlineStr">
        <is>
          <t>KH</t>
        </is>
      </c>
      <c r="E250" s="95" t="inlineStr">
        <is>
          <t>南區</t>
        </is>
      </c>
      <c r="F250" s="95" t="inlineStr">
        <is>
          <t>HL81</t>
        </is>
      </c>
      <c r="G250" s="95" t="inlineStr">
        <is>
          <t>TY22</t>
        </is>
      </c>
      <c r="H250" s="95" t="inlineStr">
        <is>
          <t>高雄勤務部</t>
        </is>
      </c>
      <c r="I250" s="96" t="inlineStr">
        <is>
          <t>高雄</t>
        </is>
      </c>
    </row>
    <row r="251">
      <c r="A251" s="95" t="inlineStr">
        <is>
          <t>台南市</t>
        </is>
      </c>
      <c r="B251" s="95" t="inlineStr">
        <is>
          <t>台南市下營區</t>
        </is>
      </c>
      <c r="C251" s="95" t="inlineStr">
        <is>
          <t>735</t>
        </is>
      </c>
      <c r="D251" s="95" t="inlineStr">
        <is>
          <t>KH</t>
        </is>
      </c>
      <c r="E251" s="95" t="inlineStr">
        <is>
          <t>南區</t>
        </is>
      </c>
      <c r="F251" s="95" t="inlineStr">
        <is>
          <t>HL81</t>
        </is>
      </c>
      <c r="G251" s="95" t="inlineStr">
        <is>
          <t>TY22</t>
        </is>
      </c>
      <c r="H251" s="95" t="inlineStr">
        <is>
          <t>高雄勤務部</t>
        </is>
      </c>
      <c r="I251" s="96" t="inlineStr">
        <is>
          <t>高雄</t>
        </is>
      </c>
    </row>
    <row r="252">
      <c r="A252" s="95" t="inlineStr">
        <is>
          <t>台南市</t>
        </is>
      </c>
      <c r="B252" s="95" t="inlineStr">
        <is>
          <t>台南市柳營區</t>
        </is>
      </c>
      <c r="C252" s="95" t="inlineStr">
        <is>
          <t>736</t>
        </is>
      </c>
      <c r="D252" s="95" t="inlineStr">
        <is>
          <t>KH</t>
        </is>
      </c>
      <c r="E252" s="95" t="inlineStr">
        <is>
          <t>南區</t>
        </is>
      </c>
      <c r="F252" s="95" t="inlineStr">
        <is>
          <t>HL81</t>
        </is>
      </c>
      <c r="G252" s="95" t="inlineStr">
        <is>
          <t>TY22</t>
        </is>
      </c>
      <c r="H252" s="95" t="inlineStr">
        <is>
          <t>高雄勤務部</t>
        </is>
      </c>
      <c r="I252" s="96" t="inlineStr">
        <is>
          <t>高雄</t>
        </is>
      </c>
    </row>
    <row r="253">
      <c r="A253" s="95" t="inlineStr">
        <is>
          <t>台南市</t>
        </is>
      </c>
      <c r="B253" s="95" t="inlineStr">
        <is>
          <t>台南市鹽水區</t>
        </is>
      </c>
      <c r="C253" s="95" t="inlineStr">
        <is>
          <t>737</t>
        </is>
      </c>
      <c r="D253" s="95" t="inlineStr">
        <is>
          <t>KH</t>
        </is>
      </c>
      <c r="E253" s="95" t="inlineStr">
        <is>
          <t>南區</t>
        </is>
      </c>
      <c r="F253" s="95" t="inlineStr">
        <is>
          <t>HL81</t>
        </is>
      </c>
      <c r="G253" s="95" t="inlineStr">
        <is>
          <t>TY22</t>
        </is>
      </c>
      <c r="H253" s="95" t="inlineStr">
        <is>
          <t>高雄勤務部</t>
        </is>
      </c>
      <c r="I253" s="96" t="inlineStr">
        <is>
          <t>高雄</t>
        </is>
      </c>
    </row>
    <row r="254">
      <c r="A254" s="95" t="inlineStr">
        <is>
          <t>台南市</t>
        </is>
      </c>
      <c r="B254" s="95" t="inlineStr">
        <is>
          <t>台南市善化區</t>
        </is>
      </c>
      <c r="C254" s="95" t="inlineStr">
        <is>
          <t>741</t>
        </is>
      </c>
      <c r="D254" s="95" t="inlineStr">
        <is>
          <t>KH</t>
        </is>
      </c>
      <c r="E254" s="95" t="inlineStr">
        <is>
          <t>南區</t>
        </is>
      </c>
      <c r="F254" s="95" t="inlineStr">
        <is>
          <t>HL81</t>
        </is>
      </c>
      <c r="G254" s="95" t="inlineStr">
        <is>
          <t>TY22</t>
        </is>
      </c>
      <c r="H254" s="95" t="inlineStr">
        <is>
          <t>高雄勤務部</t>
        </is>
      </c>
      <c r="I254" s="96" t="inlineStr">
        <is>
          <t>高雄</t>
        </is>
      </c>
    </row>
    <row r="255">
      <c r="A255" s="95" t="inlineStr">
        <is>
          <t>台南市</t>
        </is>
      </c>
      <c r="B255" s="95" t="inlineStr">
        <is>
          <t>台南市新市區</t>
        </is>
      </c>
      <c r="C255" s="95" t="inlineStr">
        <is>
          <t>744</t>
        </is>
      </c>
      <c r="D255" s="95" t="inlineStr">
        <is>
          <t>KH</t>
        </is>
      </c>
      <c r="E255" s="95" t="inlineStr">
        <is>
          <t>南區</t>
        </is>
      </c>
      <c r="F255" s="95" t="inlineStr">
        <is>
          <t>HL81</t>
        </is>
      </c>
      <c r="G255" s="95" t="inlineStr">
        <is>
          <t>TY22</t>
        </is>
      </c>
      <c r="H255" s="95" t="inlineStr">
        <is>
          <t>高雄勤務部</t>
        </is>
      </c>
      <c r="I255" s="96" t="inlineStr">
        <is>
          <t>高雄</t>
        </is>
      </c>
    </row>
    <row r="256">
      <c r="A256" s="95" t="inlineStr">
        <is>
          <t>台南市</t>
        </is>
      </c>
      <c r="B256" s="95" t="inlineStr">
        <is>
          <t>台南市大內區</t>
        </is>
      </c>
      <c r="C256" s="95" t="inlineStr">
        <is>
          <t>742</t>
        </is>
      </c>
      <c r="D256" s="95" t="inlineStr">
        <is>
          <t>KH</t>
        </is>
      </c>
      <c r="E256" s="95" t="inlineStr">
        <is>
          <t>南區</t>
        </is>
      </c>
      <c r="F256" s="95" t="inlineStr">
        <is>
          <t>HL81</t>
        </is>
      </c>
      <c r="G256" s="95" t="inlineStr">
        <is>
          <t>TY22</t>
        </is>
      </c>
      <c r="H256" s="95" t="inlineStr">
        <is>
          <t>高雄勤務部</t>
        </is>
      </c>
      <c r="I256" s="96" t="inlineStr">
        <is>
          <t>高雄</t>
        </is>
      </c>
    </row>
    <row r="257">
      <c r="A257" s="95" t="inlineStr">
        <is>
          <t>台南市</t>
        </is>
      </c>
      <c r="B257" s="95" t="inlineStr">
        <is>
          <t>台南市山上區</t>
        </is>
      </c>
      <c r="C257" s="95" t="inlineStr">
        <is>
          <t>743</t>
        </is>
      </c>
      <c r="D257" s="95" t="inlineStr">
        <is>
          <t>KH</t>
        </is>
      </c>
      <c r="E257" s="95" t="inlineStr">
        <is>
          <t>南區</t>
        </is>
      </c>
      <c r="F257" s="95" t="inlineStr">
        <is>
          <t>HL81</t>
        </is>
      </c>
      <c r="G257" s="95" t="inlineStr">
        <is>
          <t>TY22</t>
        </is>
      </c>
      <c r="H257" s="95" t="inlineStr">
        <is>
          <t>高雄勤務部</t>
        </is>
      </c>
      <c r="I257" s="96" t="inlineStr">
        <is>
          <t>高雄</t>
        </is>
      </c>
    </row>
    <row r="258">
      <c r="A258" s="95" t="inlineStr">
        <is>
          <t>台南市</t>
        </is>
      </c>
      <c r="B258" s="95" t="inlineStr">
        <is>
          <t>台南市安定區</t>
        </is>
      </c>
      <c r="C258" s="95" t="inlineStr">
        <is>
          <t>745</t>
        </is>
      </c>
      <c r="D258" s="95" t="inlineStr">
        <is>
          <t>KH</t>
        </is>
      </c>
      <c r="E258" s="95" t="inlineStr">
        <is>
          <t>南區</t>
        </is>
      </c>
      <c r="F258" s="95" t="inlineStr">
        <is>
          <t>HL81</t>
        </is>
      </c>
      <c r="G258" s="95" t="inlineStr">
        <is>
          <t>TY22</t>
        </is>
      </c>
      <c r="H258" s="95" t="inlineStr">
        <is>
          <t>高雄勤務部</t>
        </is>
      </c>
      <c r="I258" s="96" t="inlineStr">
        <is>
          <t>高雄</t>
        </is>
      </c>
    </row>
    <row r="259">
      <c r="A259" s="95" t="inlineStr">
        <is>
          <t>高雄市</t>
        </is>
      </c>
      <c r="B259" s="95" t="inlineStr">
        <is>
          <t>高雄市新興區</t>
        </is>
      </c>
      <c r="C259" s="95" t="inlineStr">
        <is>
          <t>800</t>
        </is>
      </c>
      <c r="D259" s="95" t="inlineStr">
        <is>
          <t>KH</t>
        </is>
      </c>
      <c r="E259" s="95" t="inlineStr">
        <is>
          <t>南區</t>
        </is>
      </c>
      <c r="F259" s="95" t="inlineStr">
        <is>
          <t>HL81</t>
        </is>
      </c>
      <c r="G259" s="95" t="inlineStr">
        <is>
          <t>TY22</t>
        </is>
      </c>
      <c r="H259" s="95" t="inlineStr">
        <is>
          <t>高雄勤務部</t>
        </is>
      </c>
      <c r="I259" s="96" t="inlineStr">
        <is>
          <t>高雄</t>
        </is>
      </c>
    </row>
    <row r="260">
      <c r="A260" s="95" t="inlineStr">
        <is>
          <t>高雄市</t>
        </is>
      </c>
      <c r="B260" s="95" t="inlineStr">
        <is>
          <t>高雄市前金區</t>
        </is>
      </c>
      <c r="C260" s="95" t="inlineStr">
        <is>
          <t>801</t>
        </is>
      </c>
      <c r="D260" s="95" t="inlineStr">
        <is>
          <t>KH</t>
        </is>
      </c>
      <c r="E260" s="95" t="inlineStr">
        <is>
          <t>南區</t>
        </is>
      </c>
      <c r="F260" s="95" t="inlineStr">
        <is>
          <t>HL81</t>
        </is>
      </c>
      <c r="G260" s="95" t="inlineStr">
        <is>
          <t>TY22</t>
        </is>
      </c>
      <c r="H260" s="95" t="inlineStr">
        <is>
          <t>高雄勤務部</t>
        </is>
      </c>
      <c r="I260" s="96" t="inlineStr">
        <is>
          <t>高雄</t>
        </is>
      </c>
    </row>
    <row r="261">
      <c r="A261" s="95" t="inlineStr">
        <is>
          <t>高雄市</t>
        </is>
      </c>
      <c r="B261" s="95" t="inlineStr">
        <is>
          <t>高雄市苓雅區</t>
        </is>
      </c>
      <c r="C261" s="95" t="inlineStr">
        <is>
          <t>802</t>
        </is>
      </c>
      <c r="D261" s="95" t="inlineStr">
        <is>
          <t>KH</t>
        </is>
      </c>
      <c r="E261" s="95" t="inlineStr">
        <is>
          <t>南區</t>
        </is>
      </c>
      <c r="F261" s="95" t="inlineStr">
        <is>
          <t>HL81</t>
        </is>
      </c>
      <c r="G261" s="95" t="inlineStr">
        <is>
          <t>TY22</t>
        </is>
      </c>
      <c r="H261" s="95" t="inlineStr">
        <is>
          <t>高雄勤務部</t>
        </is>
      </c>
      <c r="I261" s="96" t="inlineStr">
        <is>
          <t>高雄</t>
        </is>
      </c>
    </row>
    <row r="262">
      <c r="A262" s="95" t="inlineStr">
        <is>
          <t>高雄市</t>
        </is>
      </c>
      <c r="B262" s="95" t="inlineStr">
        <is>
          <t>高雄市鹽埕區</t>
        </is>
      </c>
      <c r="C262" s="95" t="inlineStr">
        <is>
          <t>803</t>
        </is>
      </c>
      <c r="D262" s="95" t="inlineStr">
        <is>
          <t>KH</t>
        </is>
      </c>
      <c r="E262" s="95" t="inlineStr">
        <is>
          <t>南區</t>
        </is>
      </c>
      <c r="F262" s="95" t="inlineStr">
        <is>
          <t>HL81</t>
        </is>
      </c>
      <c r="G262" s="95" t="inlineStr">
        <is>
          <t>TY22</t>
        </is>
      </c>
      <c r="H262" s="95" t="inlineStr">
        <is>
          <t>高雄勤務部</t>
        </is>
      </c>
      <c r="I262" s="96" t="inlineStr">
        <is>
          <t>高雄</t>
        </is>
      </c>
    </row>
    <row r="263">
      <c r="A263" s="95" t="inlineStr">
        <is>
          <t>高雄市</t>
        </is>
      </c>
      <c r="B263" s="95" t="inlineStr">
        <is>
          <t>高雄市鼓山區</t>
        </is>
      </c>
      <c r="C263" s="95" t="inlineStr">
        <is>
          <t>804</t>
        </is>
      </c>
      <c r="D263" s="95" t="inlineStr">
        <is>
          <t>KH</t>
        </is>
      </c>
      <c r="E263" s="95" t="inlineStr">
        <is>
          <t>南區</t>
        </is>
      </c>
      <c r="F263" s="95" t="inlineStr">
        <is>
          <t>HL81</t>
        </is>
      </c>
      <c r="G263" s="95" t="inlineStr">
        <is>
          <t>TY22</t>
        </is>
      </c>
      <c r="H263" s="95" t="inlineStr">
        <is>
          <t>高雄勤務部</t>
        </is>
      </c>
      <c r="I263" s="96" t="inlineStr">
        <is>
          <t>高雄</t>
        </is>
      </c>
    </row>
    <row r="264">
      <c r="A264" s="95" t="inlineStr">
        <is>
          <t>高雄市</t>
        </is>
      </c>
      <c r="B264" s="95" t="inlineStr">
        <is>
          <t>高雄市旗津區</t>
        </is>
      </c>
      <c r="C264" s="95" t="inlineStr">
        <is>
          <t>805</t>
        </is>
      </c>
      <c r="D264" s="95" t="inlineStr">
        <is>
          <t>KH</t>
        </is>
      </c>
      <c r="E264" s="95" t="inlineStr">
        <is>
          <t>南區</t>
        </is>
      </c>
      <c r="F264" s="95" t="inlineStr">
        <is>
          <t>HL81</t>
        </is>
      </c>
      <c r="G264" s="95" t="inlineStr">
        <is>
          <t>TY22</t>
        </is>
      </c>
      <c r="H264" s="95" t="inlineStr">
        <is>
          <t>高雄勤務部</t>
        </is>
      </c>
      <c r="I264" s="96" t="inlineStr">
        <is>
          <t>高雄</t>
        </is>
      </c>
    </row>
    <row r="265">
      <c r="A265" s="95" t="inlineStr">
        <is>
          <t>高雄市</t>
        </is>
      </c>
      <c r="B265" s="95" t="inlineStr">
        <is>
          <t>高雄市前鎮區</t>
        </is>
      </c>
      <c r="C265" s="95" t="inlineStr">
        <is>
          <t>806</t>
        </is>
      </c>
      <c r="D265" s="95" t="inlineStr">
        <is>
          <t>KH</t>
        </is>
      </c>
      <c r="E265" s="95" t="inlineStr">
        <is>
          <t>南區</t>
        </is>
      </c>
      <c r="F265" s="95" t="inlineStr">
        <is>
          <t>HL81</t>
        </is>
      </c>
      <c r="G265" s="95" t="inlineStr">
        <is>
          <t>TY22</t>
        </is>
      </c>
      <c r="H265" s="95" t="inlineStr">
        <is>
          <t>高雄勤務部</t>
        </is>
      </c>
      <c r="I265" s="96" t="inlineStr">
        <is>
          <t>高雄</t>
        </is>
      </c>
    </row>
    <row r="266">
      <c r="A266" s="95" t="inlineStr">
        <is>
          <t>高雄市</t>
        </is>
      </c>
      <c r="B266" s="95" t="inlineStr">
        <is>
          <t>高雄市三民區</t>
        </is>
      </c>
      <c r="C266" s="95" t="inlineStr">
        <is>
          <t>807</t>
        </is>
      </c>
      <c r="D266" s="95" t="inlineStr">
        <is>
          <t>KH</t>
        </is>
      </c>
      <c r="E266" s="95" t="inlineStr">
        <is>
          <t>南區</t>
        </is>
      </c>
      <c r="F266" s="95" t="inlineStr">
        <is>
          <t>HL81</t>
        </is>
      </c>
      <c r="G266" s="95" t="inlineStr">
        <is>
          <t>TY22</t>
        </is>
      </c>
      <c r="H266" s="95" t="inlineStr">
        <is>
          <t>高雄勤務部</t>
        </is>
      </c>
      <c r="I266" s="96" t="inlineStr">
        <is>
          <t>高雄</t>
        </is>
      </c>
    </row>
    <row r="267">
      <c r="A267" s="95" t="inlineStr">
        <is>
          <t>高雄市</t>
        </is>
      </c>
      <c r="B267" s="95" t="inlineStr">
        <is>
          <t>高雄市楠梓區</t>
        </is>
      </c>
      <c r="C267" s="95" t="inlineStr">
        <is>
          <t>811</t>
        </is>
      </c>
      <c r="D267" s="95" t="inlineStr">
        <is>
          <t>KH</t>
        </is>
      </c>
      <c r="E267" s="95" t="inlineStr">
        <is>
          <t>南區</t>
        </is>
      </c>
      <c r="F267" s="95" t="inlineStr">
        <is>
          <t>HL81</t>
        </is>
      </c>
      <c r="G267" s="95" t="inlineStr">
        <is>
          <t>TY22</t>
        </is>
      </c>
      <c r="H267" s="95" t="inlineStr">
        <is>
          <t>高雄勤務部</t>
        </is>
      </c>
      <c r="I267" s="96" t="inlineStr">
        <is>
          <t>高雄</t>
        </is>
      </c>
    </row>
    <row r="268">
      <c r="A268" s="95" t="inlineStr">
        <is>
          <t>高雄市</t>
        </is>
      </c>
      <c r="B268" s="95" t="inlineStr">
        <is>
          <t>高雄市小港區</t>
        </is>
      </c>
      <c r="C268" s="95" t="inlineStr">
        <is>
          <t>812</t>
        </is>
      </c>
      <c r="D268" s="95" t="inlineStr">
        <is>
          <t>KH</t>
        </is>
      </c>
      <c r="E268" s="95" t="inlineStr">
        <is>
          <t>南區</t>
        </is>
      </c>
      <c r="F268" s="95" t="inlineStr">
        <is>
          <t>HL81</t>
        </is>
      </c>
      <c r="G268" s="95" t="inlineStr">
        <is>
          <t>TY22</t>
        </is>
      </c>
      <c r="H268" s="95" t="inlineStr">
        <is>
          <t>高雄勤務部</t>
        </is>
      </c>
      <c r="I268" s="96" t="inlineStr">
        <is>
          <t>高雄</t>
        </is>
      </c>
    </row>
    <row r="269">
      <c r="A269" s="95" t="inlineStr">
        <is>
          <t>高雄市</t>
        </is>
      </c>
      <c r="B269" s="95" t="inlineStr">
        <is>
          <t>高雄市左營區</t>
        </is>
      </c>
      <c r="C269" s="95" t="inlineStr">
        <is>
          <t>813</t>
        </is>
      </c>
      <c r="D269" s="95" t="inlineStr">
        <is>
          <t>KH</t>
        </is>
      </c>
      <c r="E269" s="95" t="inlineStr">
        <is>
          <t>南區</t>
        </is>
      </c>
      <c r="F269" s="95" t="inlineStr">
        <is>
          <t>HL81</t>
        </is>
      </c>
      <c r="G269" s="95" t="inlineStr">
        <is>
          <t>TY22</t>
        </is>
      </c>
      <c r="H269" s="95" t="inlineStr">
        <is>
          <t>高雄勤務部</t>
        </is>
      </c>
      <c r="I269" s="96" t="inlineStr">
        <is>
          <t>高雄</t>
        </is>
      </c>
    </row>
    <row r="270">
      <c r="A270" s="95" t="inlineStr">
        <is>
          <t>高雄市</t>
        </is>
      </c>
      <c r="B270" s="95" t="inlineStr">
        <is>
          <t>高雄市仁武區</t>
        </is>
      </c>
      <c r="C270" s="95" t="inlineStr">
        <is>
          <t>814</t>
        </is>
      </c>
      <c r="D270" s="95" t="inlineStr">
        <is>
          <t>KH</t>
        </is>
      </c>
      <c r="E270" s="95" t="inlineStr">
        <is>
          <t>南區</t>
        </is>
      </c>
      <c r="F270" s="95" t="inlineStr">
        <is>
          <t>HL81</t>
        </is>
      </c>
      <c r="G270" s="95" t="inlineStr">
        <is>
          <t>TY22</t>
        </is>
      </c>
      <c r="H270" s="95" t="inlineStr">
        <is>
          <t>高雄勤務部</t>
        </is>
      </c>
      <c r="I270" s="96" t="inlineStr">
        <is>
          <t>高雄</t>
        </is>
      </c>
    </row>
    <row r="271">
      <c r="A271" s="95" t="inlineStr">
        <is>
          <t>高雄市</t>
        </is>
      </c>
      <c r="B271" s="95" t="inlineStr">
        <is>
          <t>高雄市大社區</t>
        </is>
      </c>
      <c r="C271" s="95" t="inlineStr">
        <is>
          <t>815</t>
        </is>
      </c>
      <c r="D271" s="95" t="inlineStr">
        <is>
          <t>KH</t>
        </is>
      </c>
      <c r="E271" s="95" t="inlineStr">
        <is>
          <t>南區</t>
        </is>
      </c>
      <c r="F271" s="95" t="inlineStr">
        <is>
          <t>HL81</t>
        </is>
      </c>
      <c r="G271" s="95" t="inlineStr">
        <is>
          <t>TY22</t>
        </is>
      </c>
      <c r="H271" s="95" t="inlineStr">
        <is>
          <t>高雄勤務部</t>
        </is>
      </c>
      <c r="I271" s="96" t="inlineStr">
        <is>
          <t>高雄</t>
        </is>
      </c>
    </row>
    <row r="272">
      <c r="A272" s="95" t="inlineStr">
        <is>
          <t>高雄市</t>
        </is>
      </c>
      <c r="B272" s="95" t="inlineStr">
        <is>
          <t>高雄市東沙群島</t>
        </is>
      </c>
      <c r="C272" s="95" t="inlineStr">
        <is>
          <t>817</t>
        </is>
      </c>
      <c r="D272" s="95" t="inlineStr">
        <is>
          <t>KH</t>
        </is>
      </c>
      <c r="E272" s="95" t="inlineStr">
        <is>
          <t>南區</t>
        </is>
      </c>
      <c r="F272" s="95" t="inlineStr">
        <is>
          <t>HL81</t>
        </is>
      </c>
      <c r="G272" s="95" t="inlineStr">
        <is>
          <t>TY22</t>
        </is>
      </c>
      <c r="H272" s="95" t="inlineStr">
        <is>
          <t>高雄勤務部</t>
        </is>
      </c>
      <c r="I272" s="96" t="inlineStr">
        <is>
          <t>高雄</t>
        </is>
      </c>
    </row>
    <row r="273">
      <c r="A273" s="95" t="inlineStr">
        <is>
          <t>高雄市</t>
        </is>
      </c>
      <c r="B273" s="95" t="inlineStr">
        <is>
          <t>高雄市南沙群島</t>
        </is>
      </c>
      <c r="C273" s="95" t="inlineStr">
        <is>
          <t>819</t>
        </is>
      </c>
      <c r="D273" s="95" t="inlineStr">
        <is>
          <t>KH</t>
        </is>
      </c>
      <c r="E273" s="95" t="inlineStr">
        <is>
          <t>南區</t>
        </is>
      </c>
      <c r="F273" s="95" t="inlineStr">
        <is>
          <t>HL81</t>
        </is>
      </c>
      <c r="G273" s="95" t="inlineStr">
        <is>
          <t>TY22</t>
        </is>
      </c>
      <c r="H273" s="95" t="inlineStr">
        <is>
          <t>高雄勤務部</t>
        </is>
      </c>
      <c r="I273" s="96" t="inlineStr">
        <is>
          <t>高雄</t>
        </is>
      </c>
    </row>
    <row r="274">
      <c r="A274" s="95" t="inlineStr">
        <is>
          <t>高雄市</t>
        </is>
      </c>
      <c r="B274" s="95" t="inlineStr">
        <is>
          <t>高雄市岡山區</t>
        </is>
      </c>
      <c r="C274" s="95" t="inlineStr">
        <is>
          <t>820</t>
        </is>
      </c>
      <c r="D274" s="95" t="inlineStr">
        <is>
          <t>KH</t>
        </is>
      </c>
      <c r="E274" s="95" t="inlineStr">
        <is>
          <t>南區</t>
        </is>
      </c>
      <c r="F274" s="95" t="inlineStr">
        <is>
          <t>HL81</t>
        </is>
      </c>
      <c r="G274" s="95" t="inlineStr">
        <is>
          <t>TY22</t>
        </is>
      </c>
      <c r="H274" s="95" t="inlineStr">
        <is>
          <t>高雄勤務部</t>
        </is>
      </c>
      <c r="I274" s="96" t="inlineStr">
        <is>
          <t>高雄</t>
        </is>
      </c>
    </row>
    <row r="275">
      <c r="A275" s="95" t="inlineStr">
        <is>
          <t>高雄市</t>
        </is>
      </c>
      <c r="B275" s="95" t="inlineStr">
        <is>
          <t>高雄市路竹區</t>
        </is>
      </c>
      <c r="C275" s="95" t="inlineStr">
        <is>
          <t>821</t>
        </is>
      </c>
      <c r="D275" s="95" t="inlineStr">
        <is>
          <t>KH</t>
        </is>
      </c>
      <c r="E275" s="95" t="inlineStr">
        <is>
          <t>南區</t>
        </is>
      </c>
      <c r="F275" s="95" t="inlineStr">
        <is>
          <t>HL81</t>
        </is>
      </c>
      <c r="G275" s="95" t="inlineStr">
        <is>
          <t>TY22</t>
        </is>
      </c>
      <c r="H275" s="95" t="inlineStr">
        <is>
          <t>高雄勤務部</t>
        </is>
      </c>
      <c r="I275" s="96" t="inlineStr">
        <is>
          <t>高雄</t>
        </is>
      </c>
    </row>
    <row r="276">
      <c r="A276" s="95" t="inlineStr">
        <is>
          <t>高雄市</t>
        </is>
      </c>
      <c r="B276" s="95" t="inlineStr">
        <is>
          <t>高雄市阿蓮區</t>
        </is>
      </c>
      <c r="C276" s="95" t="inlineStr">
        <is>
          <t>822</t>
        </is>
      </c>
      <c r="D276" s="95" t="inlineStr">
        <is>
          <t>KH</t>
        </is>
      </c>
      <c r="E276" s="95" t="inlineStr">
        <is>
          <t>南區</t>
        </is>
      </c>
      <c r="F276" s="95" t="inlineStr">
        <is>
          <t>HL81</t>
        </is>
      </c>
      <c r="G276" s="95" t="inlineStr">
        <is>
          <t>TY22</t>
        </is>
      </c>
      <c r="H276" s="95" t="inlineStr">
        <is>
          <t>高雄勤務部</t>
        </is>
      </c>
      <c r="I276" s="96" t="inlineStr">
        <is>
          <t>高雄</t>
        </is>
      </c>
    </row>
    <row r="277">
      <c r="A277" s="95" t="inlineStr">
        <is>
          <t>高雄市</t>
        </is>
      </c>
      <c r="B277" s="95" t="inlineStr">
        <is>
          <t>高雄市田寮區</t>
        </is>
      </c>
      <c r="C277" s="95" t="inlineStr">
        <is>
          <t>823</t>
        </is>
      </c>
      <c r="D277" s="95" t="inlineStr">
        <is>
          <t>KH</t>
        </is>
      </c>
      <c r="E277" s="95" t="inlineStr">
        <is>
          <t>南區</t>
        </is>
      </c>
      <c r="F277" s="95" t="inlineStr">
        <is>
          <t>HL81</t>
        </is>
      </c>
      <c r="G277" s="95" t="inlineStr">
        <is>
          <t>TY22</t>
        </is>
      </c>
      <c r="H277" s="95" t="inlineStr">
        <is>
          <t>高雄勤務部</t>
        </is>
      </c>
      <c r="I277" s="96" t="inlineStr">
        <is>
          <t>高雄</t>
        </is>
      </c>
    </row>
    <row r="278">
      <c r="A278" s="95" t="inlineStr">
        <is>
          <t>高雄市</t>
        </is>
      </c>
      <c r="B278" s="95" t="inlineStr">
        <is>
          <t>高雄市燕巢區</t>
        </is>
      </c>
      <c r="C278" s="95" t="inlineStr">
        <is>
          <t>824</t>
        </is>
      </c>
      <c r="D278" s="95" t="inlineStr">
        <is>
          <t>KH</t>
        </is>
      </c>
      <c r="E278" s="95" t="inlineStr">
        <is>
          <t>南區</t>
        </is>
      </c>
      <c r="F278" s="95" t="inlineStr">
        <is>
          <t>HL81</t>
        </is>
      </c>
      <c r="G278" s="95" t="inlineStr">
        <is>
          <t>TY22</t>
        </is>
      </c>
      <c r="H278" s="95" t="inlineStr">
        <is>
          <t>高雄勤務部</t>
        </is>
      </c>
      <c r="I278" s="96" t="inlineStr">
        <is>
          <t>高雄</t>
        </is>
      </c>
    </row>
    <row r="279">
      <c r="A279" s="95" t="inlineStr">
        <is>
          <t>高雄市</t>
        </is>
      </c>
      <c r="B279" s="95" t="inlineStr">
        <is>
          <t>高雄市橋頭區</t>
        </is>
      </c>
      <c r="C279" s="95" t="inlineStr">
        <is>
          <t>825</t>
        </is>
      </c>
      <c r="D279" s="95" t="inlineStr">
        <is>
          <t>KH</t>
        </is>
      </c>
      <c r="E279" s="95" t="inlineStr">
        <is>
          <t>南區</t>
        </is>
      </c>
      <c r="F279" s="95" t="inlineStr">
        <is>
          <t>HL81</t>
        </is>
      </c>
      <c r="G279" s="95" t="inlineStr">
        <is>
          <t>TY22</t>
        </is>
      </c>
      <c r="H279" s="95" t="inlineStr">
        <is>
          <t>高雄勤務部</t>
        </is>
      </c>
      <c r="I279" s="96" t="inlineStr">
        <is>
          <t>高雄</t>
        </is>
      </c>
    </row>
    <row r="280">
      <c r="A280" s="95" t="inlineStr">
        <is>
          <t>高雄市</t>
        </is>
      </c>
      <c r="B280" s="95" t="inlineStr">
        <is>
          <t>高雄市梓官區</t>
        </is>
      </c>
      <c r="C280" s="95" t="inlineStr">
        <is>
          <t>826</t>
        </is>
      </c>
      <c r="D280" s="95" t="inlineStr">
        <is>
          <t>KH</t>
        </is>
      </c>
      <c r="E280" s="95" t="inlineStr">
        <is>
          <t>南區</t>
        </is>
      </c>
      <c r="F280" s="95" t="inlineStr">
        <is>
          <t>HL81</t>
        </is>
      </c>
      <c r="G280" s="95" t="inlineStr">
        <is>
          <t>TY22</t>
        </is>
      </c>
      <c r="H280" s="95" t="inlineStr">
        <is>
          <t>高雄勤務部</t>
        </is>
      </c>
      <c r="I280" s="96" t="inlineStr">
        <is>
          <t>高雄</t>
        </is>
      </c>
    </row>
    <row r="281">
      <c r="A281" s="95" t="inlineStr">
        <is>
          <t>高雄市</t>
        </is>
      </c>
      <c r="B281" s="95" t="inlineStr">
        <is>
          <t>高雄市彌陀區</t>
        </is>
      </c>
      <c r="C281" s="95" t="inlineStr">
        <is>
          <t>827</t>
        </is>
      </c>
      <c r="D281" s="95" t="inlineStr">
        <is>
          <t>KH</t>
        </is>
      </c>
      <c r="E281" s="95" t="inlineStr">
        <is>
          <t>南區</t>
        </is>
      </c>
      <c r="F281" s="95" t="inlineStr">
        <is>
          <t>HL81</t>
        </is>
      </c>
      <c r="G281" s="95" t="inlineStr">
        <is>
          <t>TY22</t>
        </is>
      </c>
      <c r="H281" s="95" t="inlineStr">
        <is>
          <t>高雄勤務部</t>
        </is>
      </c>
      <c r="I281" s="96" t="inlineStr">
        <is>
          <t>高雄</t>
        </is>
      </c>
    </row>
    <row r="282">
      <c r="A282" s="95" t="inlineStr">
        <is>
          <t>高雄市</t>
        </is>
      </c>
      <c r="B282" s="95" t="inlineStr">
        <is>
          <t>高雄市永安區</t>
        </is>
      </c>
      <c r="C282" s="95" t="inlineStr">
        <is>
          <t>828</t>
        </is>
      </c>
      <c r="D282" s="95" t="inlineStr">
        <is>
          <t>KH</t>
        </is>
      </c>
      <c r="E282" s="95" t="inlineStr">
        <is>
          <t>南區</t>
        </is>
      </c>
      <c r="F282" s="95" t="inlineStr">
        <is>
          <t>HL81</t>
        </is>
      </c>
      <c r="G282" s="95" t="inlineStr">
        <is>
          <t>TY22</t>
        </is>
      </c>
      <c r="H282" s="95" t="inlineStr">
        <is>
          <t>高雄勤務部</t>
        </is>
      </c>
      <c r="I282" s="96" t="inlineStr">
        <is>
          <t>高雄</t>
        </is>
      </c>
    </row>
    <row r="283">
      <c r="A283" s="95" t="inlineStr">
        <is>
          <t>高雄市</t>
        </is>
      </c>
      <c r="B283" s="95" t="inlineStr">
        <is>
          <t>高雄市湖內區</t>
        </is>
      </c>
      <c r="C283" s="95" t="inlineStr">
        <is>
          <t>829</t>
        </is>
      </c>
      <c r="D283" s="95" t="inlineStr">
        <is>
          <t>KH</t>
        </is>
      </c>
      <c r="E283" s="95" t="inlineStr">
        <is>
          <t>南區</t>
        </is>
      </c>
      <c r="F283" s="95" t="inlineStr">
        <is>
          <t>HL81</t>
        </is>
      </c>
      <c r="G283" s="95" t="inlineStr">
        <is>
          <t>TY22</t>
        </is>
      </c>
      <c r="H283" s="95" t="inlineStr">
        <is>
          <t>高雄勤務部</t>
        </is>
      </c>
      <c r="I283" s="96" t="inlineStr">
        <is>
          <t>高雄</t>
        </is>
      </c>
    </row>
    <row r="284">
      <c r="A284" s="95" t="inlineStr">
        <is>
          <t>高雄市</t>
        </is>
      </c>
      <c r="B284" s="95" t="inlineStr">
        <is>
          <t>高雄市鳳山區</t>
        </is>
      </c>
      <c r="C284" s="95" t="inlineStr">
        <is>
          <t>830</t>
        </is>
      </c>
      <c r="D284" s="95" t="inlineStr">
        <is>
          <t>KH</t>
        </is>
      </c>
      <c r="E284" s="95" t="inlineStr">
        <is>
          <t>南區</t>
        </is>
      </c>
      <c r="F284" s="95" t="inlineStr">
        <is>
          <t>HL81</t>
        </is>
      </c>
      <c r="G284" s="95" t="inlineStr">
        <is>
          <t>TY22</t>
        </is>
      </c>
      <c r="H284" s="95" t="inlineStr">
        <is>
          <t>高雄勤務部</t>
        </is>
      </c>
      <c r="I284" s="96" t="inlineStr">
        <is>
          <t>高雄</t>
        </is>
      </c>
    </row>
    <row r="285">
      <c r="A285" s="95" t="inlineStr">
        <is>
          <t>高雄市</t>
        </is>
      </c>
      <c r="B285" s="95" t="inlineStr">
        <is>
          <t>高雄市大寮區</t>
        </is>
      </c>
      <c r="C285" s="95" t="inlineStr">
        <is>
          <t>831</t>
        </is>
      </c>
      <c r="D285" s="95" t="inlineStr">
        <is>
          <t>KH</t>
        </is>
      </c>
      <c r="E285" s="95" t="inlineStr">
        <is>
          <t>南區</t>
        </is>
      </c>
      <c r="F285" s="95" t="inlineStr">
        <is>
          <t>HL81</t>
        </is>
      </c>
      <c r="G285" s="95" t="inlineStr">
        <is>
          <t>TY22</t>
        </is>
      </c>
      <c r="H285" s="95" t="inlineStr">
        <is>
          <t>高雄勤務部</t>
        </is>
      </c>
      <c r="I285" s="96" t="inlineStr">
        <is>
          <t>高雄</t>
        </is>
      </c>
    </row>
    <row r="286">
      <c r="A286" s="95" t="inlineStr">
        <is>
          <t>高雄市</t>
        </is>
      </c>
      <c r="B286" s="95" t="inlineStr">
        <is>
          <t>高雄市林園區</t>
        </is>
      </c>
      <c r="C286" s="95" t="inlineStr">
        <is>
          <t>832</t>
        </is>
      </c>
      <c r="D286" s="95" t="inlineStr">
        <is>
          <t>KH</t>
        </is>
      </c>
      <c r="E286" s="95" t="inlineStr">
        <is>
          <t>南區</t>
        </is>
      </c>
      <c r="F286" s="95" t="inlineStr">
        <is>
          <t>HL81</t>
        </is>
      </c>
      <c r="G286" s="95" t="inlineStr">
        <is>
          <t>TY22</t>
        </is>
      </c>
      <c r="H286" s="95" t="inlineStr">
        <is>
          <t>高雄勤務部</t>
        </is>
      </c>
      <c r="I286" s="96" t="inlineStr">
        <is>
          <t>高雄</t>
        </is>
      </c>
    </row>
    <row r="287">
      <c r="A287" s="95" t="inlineStr">
        <is>
          <t>高雄市</t>
        </is>
      </c>
      <c r="B287" s="95" t="inlineStr">
        <is>
          <t>高雄市鳥松區</t>
        </is>
      </c>
      <c r="C287" s="95" t="inlineStr">
        <is>
          <t>833</t>
        </is>
      </c>
      <c r="D287" s="95" t="inlineStr">
        <is>
          <t>KH</t>
        </is>
      </c>
      <c r="E287" s="95" t="inlineStr">
        <is>
          <t>南區</t>
        </is>
      </c>
      <c r="F287" s="95" t="inlineStr">
        <is>
          <t>HL81</t>
        </is>
      </c>
      <c r="G287" s="95" t="inlineStr">
        <is>
          <t>TY22</t>
        </is>
      </c>
      <c r="H287" s="95" t="inlineStr">
        <is>
          <t>高雄勤務部</t>
        </is>
      </c>
      <c r="I287" s="96" t="inlineStr">
        <is>
          <t>高雄</t>
        </is>
      </c>
    </row>
    <row r="288">
      <c r="A288" s="95" t="inlineStr">
        <is>
          <t>高雄市</t>
        </is>
      </c>
      <c r="B288" s="95" t="inlineStr">
        <is>
          <t>高雄市大樹區</t>
        </is>
      </c>
      <c r="C288" s="95" t="inlineStr">
        <is>
          <t>840</t>
        </is>
      </c>
      <c r="D288" s="95" t="inlineStr">
        <is>
          <t>KH</t>
        </is>
      </c>
      <c r="E288" s="95" t="inlineStr">
        <is>
          <t>南區</t>
        </is>
      </c>
      <c r="F288" s="95" t="inlineStr">
        <is>
          <t>HL81</t>
        </is>
      </c>
      <c r="G288" s="95" t="inlineStr">
        <is>
          <t>TY22</t>
        </is>
      </c>
      <c r="H288" s="95" t="inlineStr">
        <is>
          <t>高雄勤務部</t>
        </is>
      </c>
      <c r="I288" s="96" t="inlineStr">
        <is>
          <t>高雄</t>
        </is>
      </c>
    </row>
    <row r="289">
      <c r="A289" s="95" t="inlineStr">
        <is>
          <t>高雄市</t>
        </is>
      </c>
      <c r="B289" s="95" t="inlineStr">
        <is>
          <t>高雄市旗山區</t>
        </is>
      </c>
      <c r="C289" s="95" t="inlineStr">
        <is>
          <t>842</t>
        </is>
      </c>
      <c r="D289" s="95" t="inlineStr">
        <is>
          <t>KH</t>
        </is>
      </c>
      <c r="E289" s="95" t="inlineStr">
        <is>
          <t>南區</t>
        </is>
      </c>
      <c r="F289" s="95" t="inlineStr">
        <is>
          <t>HL81</t>
        </is>
      </c>
      <c r="G289" s="95" t="inlineStr">
        <is>
          <t>TY22</t>
        </is>
      </c>
      <c r="H289" s="95" t="inlineStr">
        <is>
          <t>高雄勤務部</t>
        </is>
      </c>
      <c r="I289" s="96" t="inlineStr">
        <is>
          <t>高雄</t>
        </is>
      </c>
    </row>
    <row r="290">
      <c r="A290" s="95" t="inlineStr">
        <is>
          <t>高雄市</t>
        </is>
      </c>
      <c r="B290" s="95" t="inlineStr">
        <is>
          <t>高雄市美濃區</t>
        </is>
      </c>
      <c r="C290" s="95" t="inlineStr">
        <is>
          <t>843</t>
        </is>
      </c>
      <c r="D290" s="95" t="inlineStr">
        <is>
          <t>KH</t>
        </is>
      </c>
      <c r="E290" s="95" t="inlineStr">
        <is>
          <t>南區</t>
        </is>
      </c>
      <c r="F290" s="95" t="inlineStr">
        <is>
          <t>HL81</t>
        </is>
      </c>
      <c r="G290" s="95" t="inlineStr">
        <is>
          <t>TY22</t>
        </is>
      </c>
      <c r="H290" s="95" t="inlineStr">
        <is>
          <t>高雄勤務部</t>
        </is>
      </c>
      <c r="I290" s="96" t="inlineStr">
        <is>
          <t>高雄</t>
        </is>
      </c>
    </row>
    <row r="291">
      <c r="A291" s="95" t="inlineStr">
        <is>
          <t>高雄市</t>
        </is>
      </c>
      <c r="B291" s="95" t="inlineStr">
        <is>
          <t>高雄市六龜區</t>
        </is>
      </c>
      <c r="C291" s="95" t="inlineStr">
        <is>
          <t>844</t>
        </is>
      </c>
      <c r="D291" s="95" t="inlineStr">
        <is>
          <t>KH</t>
        </is>
      </c>
      <c r="E291" s="95" t="inlineStr">
        <is>
          <t>南區</t>
        </is>
      </c>
      <c r="F291" s="95" t="inlineStr">
        <is>
          <t>HL81</t>
        </is>
      </c>
      <c r="G291" s="95" t="inlineStr">
        <is>
          <t>TY22</t>
        </is>
      </c>
      <c r="H291" s="95" t="inlineStr">
        <is>
          <t>高雄勤務部</t>
        </is>
      </c>
      <c r="I291" s="96" t="inlineStr">
        <is>
          <t>高雄</t>
        </is>
      </c>
    </row>
    <row r="292">
      <c r="A292" s="95" t="inlineStr">
        <is>
          <t>高雄市</t>
        </is>
      </c>
      <c r="B292" s="95" t="inlineStr">
        <is>
          <t>高雄市內門區</t>
        </is>
      </c>
      <c r="C292" s="95" t="inlineStr">
        <is>
          <t>845</t>
        </is>
      </c>
      <c r="D292" s="95" t="inlineStr">
        <is>
          <t>KH</t>
        </is>
      </c>
      <c r="E292" s="95" t="inlineStr">
        <is>
          <t>南區</t>
        </is>
      </c>
      <c r="F292" s="95" t="inlineStr">
        <is>
          <t>HL81</t>
        </is>
      </c>
      <c r="G292" s="95" t="inlineStr">
        <is>
          <t>TY22</t>
        </is>
      </c>
      <c r="H292" s="95" t="inlineStr">
        <is>
          <t>高雄勤務部</t>
        </is>
      </c>
      <c r="I292" s="96" t="inlineStr">
        <is>
          <t>高雄</t>
        </is>
      </c>
    </row>
    <row r="293">
      <c r="A293" s="95" t="inlineStr">
        <is>
          <t>高雄市</t>
        </is>
      </c>
      <c r="B293" s="95" t="inlineStr">
        <is>
          <t>高雄市杉林區</t>
        </is>
      </c>
      <c r="C293" s="95" t="inlineStr">
        <is>
          <t>846</t>
        </is>
      </c>
      <c r="D293" s="95" t="inlineStr">
        <is>
          <t>KH</t>
        </is>
      </c>
      <c r="E293" s="95" t="inlineStr">
        <is>
          <t>南區</t>
        </is>
      </c>
      <c r="F293" s="95" t="inlineStr">
        <is>
          <t>HL81</t>
        </is>
      </c>
      <c r="G293" s="95" t="inlineStr">
        <is>
          <t>TY22</t>
        </is>
      </c>
      <c r="H293" s="95" t="inlineStr">
        <is>
          <t>高雄勤務部</t>
        </is>
      </c>
      <c r="I293" s="96" t="inlineStr">
        <is>
          <t>高雄</t>
        </is>
      </c>
    </row>
    <row r="294">
      <c r="A294" s="95" t="inlineStr">
        <is>
          <t>高雄市</t>
        </is>
      </c>
      <c r="B294" s="95" t="inlineStr">
        <is>
          <t>高雄市甲仙區</t>
        </is>
      </c>
      <c r="C294" s="95" t="inlineStr">
        <is>
          <t>847</t>
        </is>
      </c>
      <c r="D294" s="95" t="inlineStr">
        <is>
          <t>KH</t>
        </is>
      </c>
      <c r="E294" s="95" t="inlineStr">
        <is>
          <t>南區</t>
        </is>
      </c>
      <c r="F294" s="95" t="inlineStr">
        <is>
          <t>HL81</t>
        </is>
      </c>
      <c r="G294" s="95" t="inlineStr">
        <is>
          <t>TY22</t>
        </is>
      </c>
      <c r="H294" s="95" t="inlineStr">
        <is>
          <t>高雄勤務部</t>
        </is>
      </c>
      <c r="I294" s="96" t="inlineStr">
        <is>
          <t>高雄</t>
        </is>
      </c>
    </row>
    <row r="295">
      <c r="A295" s="95" t="inlineStr">
        <is>
          <t>高雄市</t>
        </is>
      </c>
      <c r="B295" s="95" t="inlineStr">
        <is>
          <t>高雄市桃源區</t>
        </is>
      </c>
      <c r="C295" s="95" t="inlineStr">
        <is>
          <t>848</t>
        </is>
      </c>
      <c r="D295" s="95" t="inlineStr">
        <is>
          <t>KH</t>
        </is>
      </c>
      <c r="E295" s="95" t="inlineStr">
        <is>
          <t>南區</t>
        </is>
      </c>
      <c r="F295" s="95" t="inlineStr">
        <is>
          <t>HL81</t>
        </is>
      </c>
      <c r="G295" s="95" t="inlineStr">
        <is>
          <t>TY22</t>
        </is>
      </c>
      <c r="H295" s="95" t="inlineStr">
        <is>
          <t>高雄勤務部</t>
        </is>
      </c>
      <c r="I295" s="96" t="inlineStr">
        <is>
          <t>高雄</t>
        </is>
      </c>
    </row>
    <row r="296">
      <c r="A296" s="95" t="inlineStr">
        <is>
          <t>高雄市</t>
        </is>
      </c>
      <c r="B296" s="95" t="inlineStr">
        <is>
          <t>高雄市那瑪夏區</t>
        </is>
      </c>
      <c r="C296" s="95" t="inlineStr">
        <is>
          <t>849</t>
        </is>
      </c>
      <c r="D296" s="95" t="inlineStr">
        <is>
          <t>KH</t>
        </is>
      </c>
      <c r="E296" s="95" t="inlineStr">
        <is>
          <t>南區</t>
        </is>
      </c>
      <c r="F296" s="95" t="inlineStr">
        <is>
          <t>HL81</t>
        </is>
      </c>
      <c r="G296" s="95" t="inlineStr">
        <is>
          <t>TY22</t>
        </is>
      </c>
      <c r="H296" s="95" t="inlineStr">
        <is>
          <t>高雄勤務部</t>
        </is>
      </c>
      <c r="I296" s="96" t="inlineStr">
        <is>
          <t>高雄</t>
        </is>
      </c>
    </row>
    <row r="297">
      <c r="A297" s="95" t="inlineStr">
        <is>
          <t>高雄市</t>
        </is>
      </c>
      <c r="B297" s="95" t="inlineStr">
        <is>
          <t>高雄市茂林區</t>
        </is>
      </c>
      <c r="C297" s="95" t="inlineStr">
        <is>
          <t>851</t>
        </is>
      </c>
      <c r="D297" s="95" t="inlineStr">
        <is>
          <t>KH</t>
        </is>
      </c>
      <c r="E297" s="95" t="inlineStr">
        <is>
          <t>南區</t>
        </is>
      </c>
      <c r="F297" s="95" t="inlineStr">
        <is>
          <t>HL81</t>
        </is>
      </c>
      <c r="G297" s="95" t="inlineStr">
        <is>
          <t>TY22</t>
        </is>
      </c>
      <c r="H297" s="95" t="inlineStr">
        <is>
          <t>高雄勤務部</t>
        </is>
      </c>
      <c r="I297" s="96" t="inlineStr">
        <is>
          <t>高雄</t>
        </is>
      </c>
    </row>
    <row r="298">
      <c r="A298" s="95" t="inlineStr">
        <is>
          <t>高雄市</t>
        </is>
      </c>
      <c r="B298" s="95" t="inlineStr">
        <is>
          <t>高雄市茄萣區</t>
        </is>
      </c>
      <c r="C298" s="95" t="inlineStr">
        <is>
          <t>852</t>
        </is>
      </c>
      <c r="D298" s="95" t="inlineStr">
        <is>
          <t>KH</t>
        </is>
      </c>
      <c r="E298" s="95" t="inlineStr">
        <is>
          <t>南區</t>
        </is>
      </c>
      <c r="F298" s="95" t="inlineStr">
        <is>
          <t>HL81</t>
        </is>
      </c>
      <c r="G298" s="95" t="inlineStr">
        <is>
          <t>TY22</t>
        </is>
      </c>
      <c r="H298" s="95" t="inlineStr">
        <is>
          <t>高雄勤務部</t>
        </is>
      </c>
      <c r="I298" s="96" t="inlineStr">
        <is>
          <t>高雄</t>
        </is>
      </c>
    </row>
    <row r="299">
      <c r="A299" s="95" t="inlineStr">
        <is>
          <t>屏東縣</t>
        </is>
      </c>
      <c r="B299" s="95" t="inlineStr">
        <is>
          <t>屏東縣屏東市</t>
        </is>
      </c>
      <c r="C299" s="95" t="inlineStr">
        <is>
          <t>900</t>
        </is>
      </c>
      <c r="D299" s="95" t="inlineStr">
        <is>
          <t>KH</t>
        </is>
      </c>
      <c r="E299" s="95" t="inlineStr">
        <is>
          <t>南區</t>
        </is>
      </c>
      <c r="F299" s="95" t="inlineStr">
        <is>
          <t>HL81</t>
        </is>
      </c>
      <c r="G299" s="95" t="inlineStr">
        <is>
          <t>TY22</t>
        </is>
      </c>
      <c r="H299" s="95" t="inlineStr">
        <is>
          <t>高雄勤務部</t>
        </is>
      </c>
      <c r="I299" s="96" t="inlineStr">
        <is>
          <t>高雄</t>
        </is>
      </c>
    </row>
    <row r="300">
      <c r="A300" s="95" t="inlineStr">
        <is>
          <t>屏東縣</t>
        </is>
      </c>
      <c r="B300" s="95" t="inlineStr">
        <is>
          <t>屏東縣三地門鄉</t>
        </is>
      </c>
      <c r="C300" s="95" t="inlineStr">
        <is>
          <t>901</t>
        </is>
      </c>
      <c r="D300" s="95" t="inlineStr">
        <is>
          <t>KH</t>
        </is>
      </c>
      <c r="E300" s="95" t="inlineStr">
        <is>
          <t>南區</t>
        </is>
      </c>
      <c r="F300" s="95" t="inlineStr">
        <is>
          <t>HL81</t>
        </is>
      </c>
      <c r="G300" s="95" t="inlineStr">
        <is>
          <t>TY22</t>
        </is>
      </c>
      <c r="H300" s="95" t="inlineStr">
        <is>
          <t>高雄勤務部</t>
        </is>
      </c>
      <c r="I300" s="96" t="inlineStr">
        <is>
          <t>高雄</t>
        </is>
      </c>
    </row>
    <row r="301">
      <c r="A301" s="95" t="inlineStr">
        <is>
          <t>屏東縣</t>
        </is>
      </c>
      <c r="B301" s="95" t="inlineStr">
        <is>
          <t>屏東縣霧台鄉</t>
        </is>
      </c>
      <c r="C301" s="95" t="inlineStr">
        <is>
          <t>902</t>
        </is>
      </c>
      <c r="D301" s="95" t="inlineStr">
        <is>
          <t>KH</t>
        </is>
      </c>
      <c r="E301" s="95" t="inlineStr">
        <is>
          <t>南區</t>
        </is>
      </c>
      <c r="F301" s="95" t="inlineStr">
        <is>
          <t>HL81</t>
        </is>
      </c>
      <c r="G301" s="95" t="inlineStr">
        <is>
          <t>TY22</t>
        </is>
      </c>
      <c r="H301" s="95" t="inlineStr">
        <is>
          <t>高雄勤務部</t>
        </is>
      </c>
      <c r="I301" s="96" t="inlineStr">
        <is>
          <t>高雄</t>
        </is>
      </c>
    </row>
    <row r="302">
      <c r="A302" s="95" t="inlineStr">
        <is>
          <t>屏東縣</t>
        </is>
      </c>
      <c r="B302" s="95" t="inlineStr">
        <is>
          <t>屏東縣瑪家鄉</t>
        </is>
      </c>
      <c r="C302" s="95" t="inlineStr">
        <is>
          <t>903</t>
        </is>
      </c>
      <c r="D302" s="95" t="inlineStr">
        <is>
          <t>KH</t>
        </is>
      </c>
      <c r="E302" s="95" t="inlineStr">
        <is>
          <t>南區</t>
        </is>
      </c>
      <c r="F302" s="95" t="inlineStr">
        <is>
          <t>HL81</t>
        </is>
      </c>
      <c r="G302" s="95" t="inlineStr">
        <is>
          <t>TY22</t>
        </is>
      </c>
      <c r="H302" s="95" t="inlineStr">
        <is>
          <t>高雄勤務部</t>
        </is>
      </c>
      <c r="I302" s="96" t="inlineStr">
        <is>
          <t>高雄</t>
        </is>
      </c>
    </row>
    <row r="303">
      <c r="A303" s="95" t="inlineStr">
        <is>
          <t>屏東縣</t>
        </is>
      </c>
      <c r="B303" s="95" t="inlineStr">
        <is>
          <t>屏東縣九如鄉</t>
        </is>
      </c>
      <c r="C303" s="95" t="inlineStr">
        <is>
          <t>904</t>
        </is>
      </c>
      <c r="D303" s="95" t="inlineStr">
        <is>
          <t>KH</t>
        </is>
      </c>
      <c r="E303" s="95" t="inlineStr">
        <is>
          <t>南區</t>
        </is>
      </c>
      <c r="F303" s="95" t="inlineStr">
        <is>
          <t>HL81</t>
        </is>
      </c>
      <c r="G303" s="95" t="inlineStr">
        <is>
          <t>TY22</t>
        </is>
      </c>
      <c r="H303" s="95" t="inlineStr">
        <is>
          <t>高雄勤務部</t>
        </is>
      </c>
      <c r="I303" s="96" t="inlineStr">
        <is>
          <t>高雄</t>
        </is>
      </c>
    </row>
    <row r="304">
      <c r="A304" s="95" t="inlineStr">
        <is>
          <t>屏東縣</t>
        </is>
      </c>
      <c r="B304" s="95" t="inlineStr">
        <is>
          <t>屏東縣里港鄉</t>
        </is>
      </c>
      <c r="C304" s="95" t="inlineStr">
        <is>
          <t>905</t>
        </is>
      </c>
      <c r="D304" s="95" t="inlineStr">
        <is>
          <t>KH</t>
        </is>
      </c>
      <c r="E304" s="95" t="inlineStr">
        <is>
          <t>南區</t>
        </is>
      </c>
      <c r="F304" s="95" t="inlineStr">
        <is>
          <t>HL81</t>
        </is>
      </c>
      <c r="G304" s="95" t="inlineStr">
        <is>
          <t>TY22</t>
        </is>
      </c>
      <c r="H304" s="95" t="inlineStr">
        <is>
          <t>高雄勤務部</t>
        </is>
      </c>
      <c r="I304" s="96" t="inlineStr">
        <is>
          <t>高雄</t>
        </is>
      </c>
    </row>
    <row r="305">
      <c r="A305" s="95" t="inlineStr">
        <is>
          <t>屏東縣</t>
        </is>
      </c>
      <c r="B305" s="95" t="inlineStr">
        <is>
          <t>屏東縣高樹鄉</t>
        </is>
      </c>
      <c r="C305" s="95" t="inlineStr">
        <is>
          <t>906</t>
        </is>
      </c>
      <c r="D305" s="95" t="inlineStr">
        <is>
          <t>KH</t>
        </is>
      </c>
      <c r="E305" s="95" t="inlineStr">
        <is>
          <t>南區</t>
        </is>
      </c>
      <c r="F305" s="95" t="inlineStr">
        <is>
          <t>HL81</t>
        </is>
      </c>
      <c r="G305" s="95" t="inlineStr">
        <is>
          <t>TY22</t>
        </is>
      </c>
      <c r="H305" s="95" t="inlineStr">
        <is>
          <t>高雄勤務部</t>
        </is>
      </c>
      <c r="I305" s="96" t="inlineStr">
        <is>
          <t>高雄</t>
        </is>
      </c>
    </row>
    <row r="306">
      <c r="A306" s="95" t="inlineStr">
        <is>
          <t>屏東縣</t>
        </is>
      </c>
      <c r="B306" s="95" t="inlineStr">
        <is>
          <t>屏東縣鹽埔鄉</t>
        </is>
      </c>
      <c r="C306" s="95" t="inlineStr">
        <is>
          <t>907</t>
        </is>
      </c>
      <c r="D306" s="95" t="inlineStr">
        <is>
          <t>KH</t>
        </is>
      </c>
      <c r="E306" s="95" t="inlineStr">
        <is>
          <t>南區</t>
        </is>
      </c>
      <c r="F306" s="95" t="inlineStr">
        <is>
          <t>HL81</t>
        </is>
      </c>
      <c r="G306" s="95" t="inlineStr">
        <is>
          <t>TY22</t>
        </is>
      </c>
      <c r="H306" s="95" t="inlineStr">
        <is>
          <t>高雄勤務部</t>
        </is>
      </c>
      <c r="I306" s="96" t="inlineStr">
        <is>
          <t>高雄</t>
        </is>
      </c>
    </row>
    <row r="307">
      <c r="A307" s="95" t="inlineStr">
        <is>
          <t>屏東縣</t>
        </is>
      </c>
      <c r="B307" s="95" t="inlineStr">
        <is>
          <t>屏東縣長治鄉</t>
        </is>
      </c>
      <c r="C307" s="95" t="inlineStr">
        <is>
          <t>908</t>
        </is>
      </c>
      <c r="D307" s="95" t="inlineStr">
        <is>
          <t>KH</t>
        </is>
      </c>
      <c r="E307" s="95" t="inlineStr">
        <is>
          <t>南區</t>
        </is>
      </c>
      <c r="F307" s="95" t="inlineStr">
        <is>
          <t>HL81</t>
        </is>
      </c>
      <c r="G307" s="95" t="inlineStr">
        <is>
          <t>TY22</t>
        </is>
      </c>
      <c r="H307" s="95" t="inlineStr">
        <is>
          <t>高雄勤務部</t>
        </is>
      </c>
      <c r="I307" s="96" t="inlineStr">
        <is>
          <t>高雄</t>
        </is>
      </c>
    </row>
    <row r="308">
      <c r="A308" s="95" t="inlineStr">
        <is>
          <t>屏東縣</t>
        </is>
      </c>
      <c r="B308" s="95" t="inlineStr">
        <is>
          <t>屏東縣麟洛鄉</t>
        </is>
      </c>
      <c r="C308" s="95" t="inlineStr">
        <is>
          <t>909</t>
        </is>
      </c>
      <c r="D308" s="95" t="inlineStr">
        <is>
          <t>KH</t>
        </is>
      </c>
      <c r="E308" s="95" t="inlineStr">
        <is>
          <t>南區</t>
        </is>
      </c>
      <c r="F308" s="95" t="inlineStr">
        <is>
          <t>HL81</t>
        </is>
      </c>
      <c r="G308" s="95" t="inlineStr">
        <is>
          <t>TY22</t>
        </is>
      </c>
      <c r="H308" s="95" t="inlineStr">
        <is>
          <t>高雄勤務部</t>
        </is>
      </c>
      <c r="I308" s="96" t="inlineStr">
        <is>
          <t>高雄</t>
        </is>
      </c>
    </row>
    <row r="309">
      <c r="A309" s="95" t="inlineStr">
        <is>
          <t>屏東縣</t>
        </is>
      </c>
      <c r="B309" s="95" t="inlineStr">
        <is>
          <t>屏東縣竹田鄉</t>
        </is>
      </c>
      <c r="C309" s="95" t="inlineStr">
        <is>
          <t>911</t>
        </is>
      </c>
      <c r="D309" s="95" t="inlineStr">
        <is>
          <t>KH</t>
        </is>
      </c>
      <c r="E309" s="95" t="inlineStr">
        <is>
          <t>南區</t>
        </is>
      </c>
      <c r="F309" s="95" t="inlineStr">
        <is>
          <t>HL81</t>
        </is>
      </c>
      <c r="G309" s="95" t="inlineStr">
        <is>
          <t>TY22</t>
        </is>
      </c>
      <c r="H309" s="95" t="inlineStr">
        <is>
          <t>高雄勤務部</t>
        </is>
      </c>
      <c r="I309" s="96" t="inlineStr">
        <is>
          <t>高雄</t>
        </is>
      </c>
    </row>
    <row r="310">
      <c r="A310" s="95" t="inlineStr">
        <is>
          <t>屏東縣</t>
        </is>
      </c>
      <c r="B310" s="95" t="inlineStr">
        <is>
          <t>屏東縣內埔鄉</t>
        </is>
      </c>
      <c r="C310" s="95" t="inlineStr">
        <is>
          <t>912</t>
        </is>
      </c>
      <c r="D310" s="95" t="inlineStr">
        <is>
          <t>KH</t>
        </is>
      </c>
      <c r="E310" s="95" t="inlineStr">
        <is>
          <t>南區</t>
        </is>
      </c>
      <c r="F310" s="95" t="inlineStr">
        <is>
          <t>HL81</t>
        </is>
      </c>
      <c r="G310" s="95" t="inlineStr">
        <is>
          <t>TY22</t>
        </is>
      </c>
      <c r="H310" s="95" t="inlineStr">
        <is>
          <t>高雄勤務部</t>
        </is>
      </c>
      <c r="I310" s="96" t="inlineStr">
        <is>
          <t>高雄</t>
        </is>
      </c>
    </row>
    <row r="311">
      <c r="A311" s="95" t="inlineStr">
        <is>
          <t>屏東縣</t>
        </is>
      </c>
      <c r="B311" s="95" t="inlineStr">
        <is>
          <t>屏東縣萬丹鄉</t>
        </is>
      </c>
      <c r="C311" s="95" t="inlineStr">
        <is>
          <t>913</t>
        </is>
      </c>
      <c r="D311" s="95" t="inlineStr">
        <is>
          <t>KH</t>
        </is>
      </c>
      <c r="E311" s="95" t="inlineStr">
        <is>
          <t>南區</t>
        </is>
      </c>
      <c r="F311" s="95" t="inlineStr">
        <is>
          <t>HL81</t>
        </is>
      </c>
      <c r="G311" s="95" t="inlineStr">
        <is>
          <t>TY22</t>
        </is>
      </c>
      <c r="H311" s="95" t="inlineStr">
        <is>
          <t>高雄勤務部</t>
        </is>
      </c>
      <c r="I311" s="96" t="inlineStr">
        <is>
          <t>高雄</t>
        </is>
      </c>
    </row>
    <row r="312">
      <c r="A312" s="95" t="inlineStr">
        <is>
          <t>屏東縣</t>
        </is>
      </c>
      <c r="B312" s="95" t="inlineStr">
        <is>
          <t>屏東縣潮州鎮</t>
        </is>
      </c>
      <c r="C312" s="95" t="inlineStr">
        <is>
          <t>920</t>
        </is>
      </c>
      <c r="D312" s="95" t="inlineStr">
        <is>
          <t>KH</t>
        </is>
      </c>
      <c r="E312" s="95" t="inlineStr">
        <is>
          <t>南區</t>
        </is>
      </c>
      <c r="F312" s="95" t="inlineStr">
        <is>
          <t>HL81</t>
        </is>
      </c>
      <c r="G312" s="95" t="inlineStr">
        <is>
          <t>TY22</t>
        </is>
      </c>
      <c r="H312" s="95" t="inlineStr">
        <is>
          <t>高雄勤務部</t>
        </is>
      </c>
      <c r="I312" s="96" t="inlineStr">
        <is>
          <t>高雄</t>
        </is>
      </c>
    </row>
    <row r="313">
      <c r="A313" s="95" t="inlineStr">
        <is>
          <t>屏東縣</t>
        </is>
      </c>
      <c r="B313" s="95" t="inlineStr">
        <is>
          <t>屏東縣泰武鄉</t>
        </is>
      </c>
      <c r="C313" s="95" t="inlineStr">
        <is>
          <t>921</t>
        </is>
      </c>
      <c r="D313" s="95" t="inlineStr">
        <is>
          <t>KH</t>
        </is>
      </c>
      <c r="E313" s="95" t="inlineStr">
        <is>
          <t>南區</t>
        </is>
      </c>
      <c r="F313" s="95" t="inlineStr">
        <is>
          <t>HL81</t>
        </is>
      </c>
      <c r="G313" s="95" t="inlineStr">
        <is>
          <t>TY22</t>
        </is>
      </c>
      <c r="H313" s="95" t="inlineStr">
        <is>
          <t>高雄勤務部</t>
        </is>
      </c>
      <c r="I313" s="96" t="inlineStr">
        <is>
          <t>高雄</t>
        </is>
      </c>
    </row>
    <row r="314">
      <c r="A314" s="95" t="inlineStr">
        <is>
          <t>屏東縣</t>
        </is>
      </c>
      <c r="B314" s="95" t="inlineStr">
        <is>
          <t>屏東縣來義鄉</t>
        </is>
      </c>
      <c r="C314" s="95" t="inlineStr">
        <is>
          <t>922</t>
        </is>
      </c>
      <c r="D314" s="95" t="inlineStr">
        <is>
          <t>KH</t>
        </is>
      </c>
      <c r="E314" s="95" t="inlineStr">
        <is>
          <t>南區</t>
        </is>
      </c>
      <c r="F314" s="95" t="inlineStr">
        <is>
          <t>HL81</t>
        </is>
      </c>
      <c r="G314" s="95" t="inlineStr">
        <is>
          <t>TY22</t>
        </is>
      </c>
      <c r="H314" s="95" t="inlineStr">
        <is>
          <t>高雄勤務部</t>
        </is>
      </c>
      <c r="I314" s="96" t="inlineStr">
        <is>
          <t>高雄</t>
        </is>
      </c>
    </row>
    <row r="315">
      <c r="A315" s="95" t="inlineStr">
        <is>
          <t>屏東縣</t>
        </is>
      </c>
      <c r="B315" s="95" t="inlineStr">
        <is>
          <t>屏東縣萬巒鄉</t>
        </is>
      </c>
      <c r="C315" s="95" t="inlineStr">
        <is>
          <t>923</t>
        </is>
      </c>
      <c r="D315" s="95" t="inlineStr">
        <is>
          <t>KH</t>
        </is>
      </c>
      <c r="E315" s="95" t="inlineStr">
        <is>
          <t>南區</t>
        </is>
      </c>
      <c r="F315" s="95" t="inlineStr">
        <is>
          <t>HL81</t>
        </is>
      </c>
      <c r="G315" s="95" t="inlineStr">
        <is>
          <t>TY22</t>
        </is>
      </c>
      <c r="H315" s="95" t="inlineStr">
        <is>
          <t>高雄勤務部</t>
        </is>
      </c>
      <c r="I315" s="96" t="inlineStr">
        <is>
          <t>高雄</t>
        </is>
      </c>
    </row>
    <row r="316">
      <c r="A316" s="95" t="inlineStr">
        <is>
          <t>屏東縣</t>
        </is>
      </c>
      <c r="B316" s="95" t="inlineStr">
        <is>
          <t>屏東縣崁頂鄉</t>
        </is>
      </c>
      <c r="C316" s="95" t="inlineStr">
        <is>
          <t>924</t>
        </is>
      </c>
      <c r="D316" s="95" t="inlineStr">
        <is>
          <t>KH</t>
        </is>
      </c>
      <c r="E316" s="95" t="inlineStr">
        <is>
          <t>南區</t>
        </is>
      </c>
      <c r="F316" s="95" t="inlineStr">
        <is>
          <t>HL81</t>
        </is>
      </c>
      <c r="G316" s="95" t="inlineStr">
        <is>
          <t>TY22</t>
        </is>
      </c>
      <c r="H316" s="95" t="inlineStr">
        <is>
          <t>高雄勤務部</t>
        </is>
      </c>
      <c r="I316" s="96" t="inlineStr">
        <is>
          <t>高雄</t>
        </is>
      </c>
    </row>
    <row r="317">
      <c r="A317" s="95" t="inlineStr">
        <is>
          <t>屏東縣</t>
        </is>
      </c>
      <c r="B317" s="95" t="inlineStr">
        <is>
          <t>屏東縣新埤鄉</t>
        </is>
      </c>
      <c r="C317" s="95" t="inlineStr">
        <is>
          <t>925</t>
        </is>
      </c>
      <c r="D317" s="95" t="inlineStr">
        <is>
          <t>KH</t>
        </is>
      </c>
      <c r="E317" s="95" t="inlineStr">
        <is>
          <t>南區</t>
        </is>
      </c>
      <c r="F317" s="95" t="inlineStr">
        <is>
          <t>HL81</t>
        </is>
      </c>
      <c r="G317" s="95" t="inlineStr">
        <is>
          <t>TY22</t>
        </is>
      </c>
      <c r="H317" s="95" t="inlineStr">
        <is>
          <t>高雄勤務部</t>
        </is>
      </c>
      <c r="I317" s="96" t="inlineStr">
        <is>
          <t>高雄</t>
        </is>
      </c>
    </row>
    <row r="318">
      <c r="A318" s="95" t="inlineStr">
        <is>
          <t>屏東縣</t>
        </is>
      </c>
      <c r="B318" s="95" t="inlineStr">
        <is>
          <t>屏東縣南州鄉</t>
        </is>
      </c>
      <c r="C318" s="95" t="inlineStr">
        <is>
          <t>926</t>
        </is>
      </c>
      <c r="D318" s="95" t="inlineStr">
        <is>
          <t>KH</t>
        </is>
      </c>
      <c r="E318" s="95" t="inlineStr">
        <is>
          <t>南區</t>
        </is>
      </c>
      <c r="F318" s="95" t="inlineStr">
        <is>
          <t>HL81</t>
        </is>
      </c>
      <c r="G318" s="95" t="inlineStr">
        <is>
          <t>TY22</t>
        </is>
      </c>
      <c r="H318" s="95" t="inlineStr">
        <is>
          <t>高雄勤務部</t>
        </is>
      </c>
      <c r="I318" s="96" t="inlineStr">
        <is>
          <t>高雄</t>
        </is>
      </c>
    </row>
    <row r="319">
      <c r="A319" s="95" t="inlineStr">
        <is>
          <t>屏東縣</t>
        </is>
      </c>
      <c r="B319" s="95" t="inlineStr">
        <is>
          <t>屏東縣林邊鄉</t>
        </is>
      </c>
      <c r="C319" s="95" t="inlineStr">
        <is>
          <t>927</t>
        </is>
      </c>
      <c r="D319" s="95" t="inlineStr">
        <is>
          <t>KH</t>
        </is>
      </c>
      <c r="E319" s="95" t="inlineStr">
        <is>
          <t>南區</t>
        </is>
      </c>
      <c r="F319" s="95" t="inlineStr">
        <is>
          <t>HL81</t>
        </is>
      </c>
      <c r="G319" s="95" t="inlineStr">
        <is>
          <t>TY22</t>
        </is>
      </c>
      <c r="H319" s="95" t="inlineStr">
        <is>
          <t>高雄勤務部</t>
        </is>
      </c>
      <c r="I319" s="96" t="inlineStr">
        <is>
          <t>高雄</t>
        </is>
      </c>
    </row>
    <row r="320">
      <c r="A320" s="95" t="inlineStr">
        <is>
          <t>屏東縣</t>
        </is>
      </c>
      <c r="B320" s="95" t="inlineStr">
        <is>
          <t>屏東縣東港鎮</t>
        </is>
      </c>
      <c r="C320" s="95" t="inlineStr">
        <is>
          <t>928</t>
        </is>
      </c>
      <c r="D320" s="95" t="inlineStr">
        <is>
          <t>KH</t>
        </is>
      </c>
      <c r="E320" s="95" t="inlineStr">
        <is>
          <t>南區</t>
        </is>
      </c>
      <c r="F320" s="95" t="inlineStr">
        <is>
          <t>HL81</t>
        </is>
      </c>
      <c r="G320" s="95" t="inlineStr">
        <is>
          <t>TY22</t>
        </is>
      </c>
      <c r="H320" s="95" t="inlineStr">
        <is>
          <t>高雄勤務部</t>
        </is>
      </c>
      <c r="I320" s="96" t="inlineStr">
        <is>
          <t>高雄</t>
        </is>
      </c>
    </row>
    <row r="321">
      <c r="A321" s="95" t="inlineStr">
        <is>
          <t>屏東縣</t>
        </is>
      </c>
      <c r="B321" s="95" t="inlineStr">
        <is>
          <t>屏東縣琉球鄉</t>
        </is>
      </c>
      <c r="C321" s="95" t="inlineStr">
        <is>
          <t>929</t>
        </is>
      </c>
      <c r="D321" s="95" t="inlineStr">
        <is>
          <t>KH</t>
        </is>
      </c>
      <c r="E321" s="95" t="inlineStr">
        <is>
          <t>南區</t>
        </is>
      </c>
      <c r="F321" s="95" t="inlineStr">
        <is>
          <t>HL81</t>
        </is>
      </c>
      <c r="G321" s="95" t="inlineStr">
        <is>
          <t>TY22</t>
        </is>
      </c>
      <c r="H321" s="95" t="inlineStr">
        <is>
          <t>高雄勤務部</t>
        </is>
      </c>
      <c r="I321" s="96" t="inlineStr">
        <is>
          <t>高雄</t>
        </is>
      </c>
    </row>
    <row r="322">
      <c r="A322" s="95" t="inlineStr">
        <is>
          <t>屏東縣</t>
        </is>
      </c>
      <c r="B322" s="95" t="inlineStr">
        <is>
          <t>屏東縣佳冬鄉</t>
        </is>
      </c>
      <c r="C322" s="95" t="inlineStr">
        <is>
          <t>931</t>
        </is>
      </c>
      <c r="D322" s="95" t="inlineStr">
        <is>
          <t>KH</t>
        </is>
      </c>
      <c r="E322" s="95" t="inlineStr">
        <is>
          <t>南區</t>
        </is>
      </c>
      <c r="F322" s="95" t="inlineStr">
        <is>
          <t>HL81</t>
        </is>
      </c>
      <c r="G322" s="95" t="inlineStr">
        <is>
          <t>TY22</t>
        </is>
      </c>
      <c r="H322" s="95" t="inlineStr">
        <is>
          <t>高雄勤務部</t>
        </is>
      </c>
      <c r="I322" s="96" t="inlineStr">
        <is>
          <t>高雄</t>
        </is>
      </c>
    </row>
    <row r="323">
      <c r="A323" s="95" t="inlineStr">
        <is>
          <t>屏東縣</t>
        </is>
      </c>
      <c r="B323" s="95" t="inlineStr">
        <is>
          <t>屏東縣新園鄉</t>
        </is>
      </c>
      <c r="C323" s="95" t="inlineStr">
        <is>
          <t>932</t>
        </is>
      </c>
      <c r="D323" s="95" t="inlineStr">
        <is>
          <t>KH</t>
        </is>
      </c>
      <c r="E323" s="95" t="inlineStr">
        <is>
          <t>南區</t>
        </is>
      </c>
      <c r="F323" s="95" t="inlineStr">
        <is>
          <t>HL81</t>
        </is>
      </c>
      <c r="G323" s="95" t="inlineStr">
        <is>
          <t>TY22</t>
        </is>
      </c>
      <c r="H323" s="95" t="inlineStr">
        <is>
          <t>高雄勤務部</t>
        </is>
      </c>
      <c r="I323" s="96" t="inlineStr">
        <is>
          <t>高雄</t>
        </is>
      </c>
    </row>
    <row r="324">
      <c r="A324" s="95" t="inlineStr">
        <is>
          <t>屏東縣</t>
        </is>
      </c>
      <c r="B324" s="95" t="inlineStr">
        <is>
          <t>屏東縣枋寮鄉</t>
        </is>
      </c>
      <c r="C324" s="95" t="inlineStr">
        <is>
          <t>940</t>
        </is>
      </c>
      <c r="D324" s="95" t="inlineStr">
        <is>
          <t>KH</t>
        </is>
      </c>
      <c r="E324" s="95" t="inlineStr">
        <is>
          <t>南區</t>
        </is>
      </c>
      <c r="F324" s="95" t="inlineStr">
        <is>
          <t>HL81</t>
        </is>
      </c>
      <c r="G324" s="95" t="inlineStr">
        <is>
          <t>TY22</t>
        </is>
      </c>
      <c r="H324" s="95" t="inlineStr">
        <is>
          <t>高雄勤務部</t>
        </is>
      </c>
      <c r="I324" s="96" t="inlineStr">
        <is>
          <t>高雄</t>
        </is>
      </c>
    </row>
    <row r="325">
      <c r="A325" s="95" t="inlineStr">
        <is>
          <t>屏東縣</t>
        </is>
      </c>
      <c r="B325" s="95" t="inlineStr">
        <is>
          <t>屏東縣枋山鄉</t>
        </is>
      </c>
      <c r="C325" s="95" t="inlineStr">
        <is>
          <t>941</t>
        </is>
      </c>
      <c r="D325" s="95" t="inlineStr">
        <is>
          <t>KH</t>
        </is>
      </c>
      <c r="E325" s="95" t="inlineStr">
        <is>
          <t>南區</t>
        </is>
      </c>
      <c r="F325" s="95" t="inlineStr">
        <is>
          <t>HL81</t>
        </is>
      </c>
      <c r="G325" s="95" t="inlineStr">
        <is>
          <t>TY22</t>
        </is>
      </c>
      <c r="H325" s="95" t="inlineStr">
        <is>
          <t>高雄勤務部</t>
        </is>
      </c>
      <c r="I325" s="96" t="inlineStr">
        <is>
          <t>高雄</t>
        </is>
      </c>
    </row>
    <row r="326">
      <c r="A326" s="95" t="inlineStr">
        <is>
          <t>屏東縣</t>
        </is>
      </c>
      <c r="B326" s="95" t="inlineStr">
        <is>
          <t>屏東縣春日鄉</t>
        </is>
      </c>
      <c r="C326" s="95" t="inlineStr">
        <is>
          <t>942</t>
        </is>
      </c>
      <c r="D326" s="95" t="inlineStr">
        <is>
          <t>KH</t>
        </is>
      </c>
      <c r="E326" s="95" t="inlineStr">
        <is>
          <t>南區</t>
        </is>
      </c>
      <c r="F326" s="95" t="inlineStr">
        <is>
          <t>HL81</t>
        </is>
      </c>
      <c r="G326" s="95" t="inlineStr">
        <is>
          <t>TY22</t>
        </is>
      </c>
      <c r="H326" s="95" t="inlineStr">
        <is>
          <t>高雄勤務部</t>
        </is>
      </c>
      <c r="I326" s="96" t="inlineStr">
        <is>
          <t>高雄</t>
        </is>
      </c>
    </row>
    <row r="327">
      <c r="A327" s="95" t="inlineStr">
        <is>
          <t>屏東縣</t>
        </is>
      </c>
      <c r="B327" s="95" t="inlineStr">
        <is>
          <t>屏東縣獅子鄉</t>
        </is>
      </c>
      <c r="C327" s="95" t="inlineStr">
        <is>
          <t>943</t>
        </is>
      </c>
      <c r="D327" s="95" t="inlineStr">
        <is>
          <t>KH</t>
        </is>
      </c>
      <c r="E327" s="95" t="inlineStr">
        <is>
          <t>南區</t>
        </is>
      </c>
      <c r="F327" s="95" t="inlineStr">
        <is>
          <t>HL81</t>
        </is>
      </c>
      <c r="G327" s="95" t="inlineStr">
        <is>
          <t>TY22</t>
        </is>
      </c>
      <c r="H327" s="95" t="inlineStr">
        <is>
          <t>高雄勤務部</t>
        </is>
      </c>
      <c r="I327" s="96" t="inlineStr">
        <is>
          <t>高雄</t>
        </is>
      </c>
    </row>
    <row r="328">
      <c r="A328" s="95" t="inlineStr">
        <is>
          <t>屏東縣</t>
        </is>
      </c>
      <c r="B328" s="95" t="inlineStr">
        <is>
          <t>屏東縣車城鄉</t>
        </is>
      </c>
      <c r="C328" s="95" t="inlineStr">
        <is>
          <t>944</t>
        </is>
      </c>
      <c r="D328" s="95" t="inlineStr">
        <is>
          <t>KH</t>
        </is>
      </c>
      <c r="E328" s="95" t="inlineStr">
        <is>
          <t>南區</t>
        </is>
      </c>
      <c r="F328" s="95" t="inlineStr">
        <is>
          <t>HL81</t>
        </is>
      </c>
      <c r="G328" s="95" t="inlineStr">
        <is>
          <t>TY22</t>
        </is>
      </c>
      <c r="H328" s="95" t="inlineStr">
        <is>
          <t>高雄勤務部</t>
        </is>
      </c>
      <c r="I328" s="96" t="inlineStr">
        <is>
          <t>高雄</t>
        </is>
      </c>
    </row>
    <row r="329">
      <c r="A329" s="95" t="inlineStr">
        <is>
          <t>屏東縣</t>
        </is>
      </c>
      <c r="B329" s="95" t="inlineStr">
        <is>
          <t>屏東縣牡丹鄉</t>
        </is>
      </c>
      <c r="C329" s="95" t="inlineStr">
        <is>
          <t>945</t>
        </is>
      </c>
      <c r="D329" s="95" t="inlineStr">
        <is>
          <t>KH</t>
        </is>
      </c>
      <c r="E329" s="95" t="inlineStr">
        <is>
          <t>南區</t>
        </is>
      </c>
      <c r="F329" s="95" t="inlineStr">
        <is>
          <t>HL81</t>
        </is>
      </c>
      <c r="G329" s="95" t="inlineStr">
        <is>
          <t>TY22</t>
        </is>
      </c>
      <c r="H329" s="95" t="inlineStr">
        <is>
          <t>高雄勤務部</t>
        </is>
      </c>
      <c r="I329" s="96" t="inlineStr">
        <is>
          <t>高雄</t>
        </is>
      </c>
    </row>
    <row r="330">
      <c r="A330" s="95" t="inlineStr">
        <is>
          <t>屏東縣</t>
        </is>
      </c>
      <c r="B330" s="95" t="inlineStr">
        <is>
          <t>屏東縣恆春鎮</t>
        </is>
      </c>
      <c r="C330" s="95" t="inlineStr">
        <is>
          <t>946</t>
        </is>
      </c>
      <c r="D330" s="95" t="inlineStr">
        <is>
          <t>KH</t>
        </is>
      </c>
      <c r="E330" s="95" t="inlineStr">
        <is>
          <t>南區</t>
        </is>
      </c>
      <c r="F330" s="95" t="inlineStr">
        <is>
          <t>HL81</t>
        </is>
      </c>
      <c r="G330" s="95" t="inlineStr">
        <is>
          <t>TY22</t>
        </is>
      </c>
      <c r="H330" s="95" t="inlineStr">
        <is>
          <t>高雄勤務部</t>
        </is>
      </c>
      <c r="I330" s="96" t="inlineStr">
        <is>
          <t>高雄</t>
        </is>
      </c>
    </row>
    <row r="331">
      <c r="A331" s="95" t="inlineStr">
        <is>
          <t>屏東縣</t>
        </is>
      </c>
      <c r="B331" s="95" t="inlineStr">
        <is>
          <t>屏東縣滿州鄉</t>
        </is>
      </c>
      <c r="C331" s="95" t="inlineStr">
        <is>
          <t>947</t>
        </is>
      </c>
      <c r="D331" s="95" t="inlineStr">
        <is>
          <t>KH</t>
        </is>
      </c>
      <c r="E331" s="95" t="inlineStr">
        <is>
          <t>南區</t>
        </is>
      </c>
      <c r="F331" s="95" t="inlineStr">
        <is>
          <t>HL81</t>
        </is>
      </c>
      <c r="G331" s="95" t="inlineStr">
        <is>
          <t>TY22</t>
        </is>
      </c>
      <c r="H331" s="95" t="inlineStr">
        <is>
          <t>高雄勤務部</t>
        </is>
      </c>
      <c r="I331" s="96" t="inlineStr">
        <is>
          <t>高雄</t>
        </is>
      </c>
    </row>
    <row r="332">
      <c r="A332" s="95" t="inlineStr">
        <is>
          <t>台東縣</t>
        </is>
      </c>
      <c r="B332" s="95" t="inlineStr">
        <is>
          <t>台東縣台東市</t>
        </is>
      </c>
      <c r="C332" s="95" t="inlineStr">
        <is>
          <t>950</t>
        </is>
      </c>
      <c r="D332" s="95" t="inlineStr">
        <is>
          <t>HT</t>
        </is>
      </c>
      <c r="E332" s="95" t="inlineStr">
        <is>
          <t>東部</t>
        </is>
      </c>
      <c r="F332" s="95" t="inlineStr">
        <is>
          <t>-</t>
        </is>
      </c>
      <c r="G332" s="95" t="inlineStr">
        <is>
          <t>-</t>
        </is>
      </c>
      <c r="H332" s="95" t="inlineStr">
        <is>
          <t>-</t>
        </is>
      </c>
      <c r="I332" s="96" t="inlineStr">
        <is>
          <t>-</t>
        </is>
      </c>
    </row>
    <row r="333">
      <c r="A333" s="95" t="inlineStr">
        <is>
          <t>台東縣</t>
        </is>
      </c>
      <c r="B333" s="95" t="inlineStr">
        <is>
          <t>台東縣綠島鄉</t>
        </is>
      </c>
      <c r="C333" s="95" t="inlineStr">
        <is>
          <t>951</t>
        </is>
      </c>
      <c r="D333" s="95" t="inlineStr">
        <is>
          <t>HT</t>
        </is>
      </c>
      <c r="E333" s="95" t="inlineStr">
        <is>
          <t>東部</t>
        </is>
      </c>
      <c r="F333" s="95" t="inlineStr">
        <is>
          <t>-</t>
        </is>
      </c>
      <c r="G333" s="95" t="inlineStr">
        <is>
          <t>-</t>
        </is>
      </c>
      <c r="H333" s="95" t="inlineStr">
        <is>
          <t>-</t>
        </is>
      </c>
      <c r="I333" s="96" t="inlineStr">
        <is>
          <t>-</t>
        </is>
      </c>
    </row>
    <row r="334">
      <c r="A334" s="95" t="inlineStr">
        <is>
          <t>台東縣</t>
        </is>
      </c>
      <c r="B334" s="95" t="inlineStr">
        <is>
          <t>台東縣蘭嶼鄉</t>
        </is>
      </c>
      <c r="C334" s="95" t="inlineStr">
        <is>
          <t>952</t>
        </is>
      </c>
      <c r="D334" s="95" t="inlineStr">
        <is>
          <t>HT</t>
        </is>
      </c>
      <c r="E334" s="95" t="inlineStr">
        <is>
          <t>東部</t>
        </is>
      </c>
      <c r="F334" s="95" t="inlineStr">
        <is>
          <t>-</t>
        </is>
      </c>
      <c r="G334" s="95" t="inlineStr">
        <is>
          <t>-</t>
        </is>
      </c>
      <c r="H334" s="95" t="inlineStr">
        <is>
          <t>-</t>
        </is>
      </c>
      <c r="I334" s="96" t="inlineStr">
        <is>
          <t>-</t>
        </is>
      </c>
    </row>
    <row r="335">
      <c r="A335" s="95" t="inlineStr">
        <is>
          <t>台東縣</t>
        </is>
      </c>
      <c r="B335" s="95" t="inlineStr">
        <is>
          <t>台東縣延平鄉</t>
        </is>
      </c>
      <c r="C335" s="95" t="inlineStr">
        <is>
          <t>953</t>
        </is>
      </c>
      <c r="D335" s="95" t="inlineStr">
        <is>
          <t>HT</t>
        </is>
      </c>
      <c r="E335" s="95" t="inlineStr">
        <is>
          <t>東部</t>
        </is>
      </c>
      <c r="F335" s="95" t="inlineStr">
        <is>
          <t>-</t>
        </is>
      </c>
      <c r="G335" s="95" t="inlineStr">
        <is>
          <t>-</t>
        </is>
      </c>
      <c r="H335" s="95" t="inlineStr">
        <is>
          <t>-</t>
        </is>
      </c>
      <c r="I335" s="96" t="inlineStr">
        <is>
          <t>-</t>
        </is>
      </c>
    </row>
    <row r="336">
      <c r="A336" s="95" t="inlineStr">
        <is>
          <t>台東縣</t>
        </is>
      </c>
      <c r="B336" s="95" t="inlineStr">
        <is>
          <t>台東縣卑南鄉</t>
        </is>
      </c>
      <c r="C336" s="95" t="inlineStr">
        <is>
          <t>954</t>
        </is>
      </c>
      <c r="D336" s="95" t="inlineStr">
        <is>
          <t>HT</t>
        </is>
      </c>
      <c r="E336" s="95" t="inlineStr">
        <is>
          <t>東部</t>
        </is>
      </c>
      <c r="F336" s="95" t="inlineStr">
        <is>
          <t>-</t>
        </is>
      </c>
      <c r="G336" s="95" t="inlineStr">
        <is>
          <t>-</t>
        </is>
      </c>
      <c r="H336" s="95" t="inlineStr">
        <is>
          <t>-</t>
        </is>
      </c>
      <c r="I336" s="96" t="inlineStr">
        <is>
          <t>-</t>
        </is>
      </c>
    </row>
    <row r="337">
      <c r="A337" s="95" t="inlineStr">
        <is>
          <t>台東縣</t>
        </is>
      </c>
      <c r="B337" s="95" t="inlineStr">
        <is>
          <t>台東縣鹿野鄉</t>
        </is>
      </c>
      <c r="C337" s="95" t="inlineStr">
        <is>
          <t>955</t>
        </is>
      </c>
      <c r="D337" s="95" t="inlineStr">
        <is>
          <t>HT</t>
        </is>
      </c>
      <c r="E337" s="95" t="inlineStr">
        <is>
          <t>東部</t>
        </is>
      </c>
      <c r="F337" s="95" t="inlineStr">
        <is>
          <t>-</t>
        </is>
      </c>
      <c r="G337" s="95" t="inlineStr">
        <is>
          <t>-</t>
        </is>
      </c>
      <c r="H337" s="95" t="inlineStr">
        <is>
          <t>-</t>
        </is>
      </c>
      <c r="I337" s="96" t="inlineStr">
        <is>
          <t>-</t>
        </is>
      </c>
    </row>
    <row r="338">
      <c r="A338" s="95" t="inlineStr">
        <is>
          <t>台東縣</t>
        </is>
      </c>
      <c r="B338" s="95" t="inlineStr">
        <is>
          <t>台東縣關山鎮</t>
        </is>
      </c>
      <c r="C338" s="95" t="inlineStr">
        <is>
          <t>956</t>
        </is>
      </c>
      <c r="D338" s="95" t="inlineStr">
        <is>
          <t>HT</t>
        </is>
      </c>
      <c r="E338" s="95" t="inlineStr">
        <is>
          <t>東部</t>
        </is>
      </c>
      <c r="F338" s="95" t="inlineStr">
        <is>
          <t>-</t>
        </is>
      </c>
      <c r="G338" s="95" t="inlineStr">
        <is>
          <t>-</t>
        </is>
      </c>
      <c r="H338" s="95" t="inlineStr">
        <is>
          <t>-</t>
        </is>
      </c>
      <c r="I338" s="96" t="inlineStr">
        <is>
          <t>-</t>
        </is>
      </c>
    </row>
    <row r="339">
      <c r="A339" s="95" t="inlineStr">
        <is>
          <t>台東縣</t>
        </is>
      </c>
      <c r="B339" s="95" t="inlineStr">
        <is>
          <t>台東縣海端鄉</t>
        </is>
      </c>
      <c r="C339" s="95" t="inlineStr">
        <is>
          <t>957</t>
        </is>
      </c>
      <c r="D339" s="95" t="inlineStr">
        <is>
          <t>HT</t>
        </is>
      </c>
      <c r="E339" s="95" t="inlineStr">
        <is>
          <t>東部</t>
        </is>
      </c>
      <c r="F339" s="95" t="inlineStr">
        <is>
          <t>-</t>
        </is>
      </c>
      <c r="G339" s="95" t="inlineStr">
        <is>
          <t>-</t>
        </is>
      </c>
      <c r="H339" s="95" t="inlineStr">
        <is>
          <t>-</t>
        </is>
      </c>
      <c r="I339" s="96" t="inlineStr">
        <is>
          <t>-</t>
        </is>
      </c>
    </row>
    <row r="340">
      <c r="A340" s="95" t="inlineStr">
        <is>
          <t>台東縣</t>
        </is>
      </c>
      <c r="B340" s="95" t="inlineStr">
        <is>
          <t>台東縣池上鄉</t>
        </is>
      </c>
      <c r="C340" s="95" t="inlineStr">
        <is>
          <t>958</t>
        </is>
      </c>
      <c r="D340" s="95" t="inlineStr">
        <is>
          <t>HT</t>
        </is>
      </c>
      <c r="E340" s="95" t="inlineStr">
        <is>
          <t>東部</t>
        </is>
      </c>
      <c r="F340" s="95" t="inlineStr">
        <is>
          <t>-</t>
        </is>
      </c>
      <c r="G340" s="95" t="inlineStr">
        <is>
          <t>-</t>
        </is>
      </c>
      <c r="H340" s="95" t="inlineStr">
        <is>
          <t>-</t>
        </is>
      </c>
      <c r="I340" s="96" t="inlineStr">
        <is>
          <t>-</t>
        </is>
      </c>
    </row>
    <row r="341">
      <c r="A341" s="95" t="inlineStr">
        <is>
          <t>台東縣</t>
        </is>
      </c>
      <c r="B341" s="95" t="inlineStr">
        <is>
          <t>台東縣東河鄉</t>
        </is>
      </c>
      <c r="C341" s="95" t="inlineStr">
        <is>
          <t>959</t>
        </is>
      </c>
      <c r="D341" s="95" t="inlineStr">
        <is>
          <t>HT</t>
        </is>
      </c>
      <c r="E341" s="95" t="inlineStr">
        <is>
          <t>東部</t>
        </is>
      </c>
      <c r="F341" s="95" t="inlineStr">
        <is>
          <t>-</t>
        </is>
      </c>
      <c r="G341" s="95" t="inlineStr">
        <is>
          <t>-</t>
        </is>
      </c>
      <c r="H341" s="95" t="inlineStr">
        <is>
          <t>-</t>
        </is>
      </c>
      <c r="I341" s="96" t="inlineStr">
        <is>
          <t>-</t>
        </is>
      </c>
    </row>
    <row r="342">
      <c r="A342" s="95" t="inlineStr">
        <is>
          <t>台東縣</t>
        </is>
      </c>
      <c r="B342" s="95" t="inlineStr">
        <is>
          <t>台東縣成氐</t>
        </is>
      </c>
      <c r="C342" s="95" t="inlineStr">
        <is>
          <t>961</t>
        </is>
      </c>
      <c r="D342" s="95" t="inlineStr">
        <is>
          <t>HT</t>
        </is>
      </c>
      <c r="E342" s="95" t="inlineStr">
        <is>
          <t>東部</t>
        </is>
      </c>
      <c r="F342" s="95" t="inlineStr">
        <is>
          <t>-</t>
        </is>
      </c>
      <c r="G342" s="95" t="inlineStr">
        <is>
          <t>-</t>
        </is>
      </c>
      <c r="H342" s="95" t="inlineStr">
        <is>
          <t>-</t>
        </is>
      </c>
      <c r="I342" s="96" t="inlineStr">
        <is>
          <t>-</t>
        </is>
      </c>
    </row>
    <row r="343">
      <c r="A343" s="95" t="inlineStr">
        <is>
          <t>台東縣</t>
        </is>
      </c>
      <c r="B343" s="95" t="inlineStr">
        <is>
          <t>台東縣長濱鄉</t>
        </is>
      </c>
      <c r="C343" s="95" t="inlineStr">
        <is>
          <t>962</t>
        </is>
      </c>
      <c r="D343" s="95" t="inlineStr">
        <is>
          <t>HT</t>
        </is>
      </c>
      <c r="E343" s="95" t="inlineStr">
        <is>
          <t>東部</t>
        </is>
      </c>
      <c r="F343" s="95" t="inlineStr">
        <is>
          <t>-</t>
        </is>
      </c>
      <c r="G343" s="95" t="inlineStr">
        <is>
          <t>-</t>
        </is>
      </c>
      <c r="H343" s="95" t="inlineStr">
        <is>
          <t>-</t>
        </is>
      </c>
      <c r="I343" s="96" t="inlineStr">
        <is>
          <t>-</t>
        </is>
      </c>
    </row>
    <row r="344">
      <c r="A344" s="95" t="inlineStr">
        <is>
          <t>台東縣</t>
        </is>
      </c>
      <c r="B344" s="95" t="inlineStr">
        <is>
          <t>台東縣太麻里鄉</t>
        </is>
      </c>
      <c r="C344" s="95" t="inlineStr">
        <is>
          <t>963</t>
        </is>
      </c>
      <c r="D344" s="95" t="inlineStr">
        <is>
          <t>HT</t>
        </is>
      </c>
      <c r="E344" s="95" t="inlineStr">
        <is>
          <t>東部</t>
        </is>
      </c>
      <c r="F344" s="95" t="inlineStr">
        <is>
          <t>-</t>
        </is>
      </c>
      <c r="G344" s="95" t="inlineStr">
        <is>
          <t>-</t>
        </is>
      </c>
      <c r="H344" s="95" t="inlineStr">
        <is>
          <t>-</t>
        </is>
      </c>
      <c r="I344" s="96" t="inlineStr">
        <is>
          <t>-</t>
        </is>
      </c>
    </row>
    <row r="345">
      <c r="A345" s="95" t="inlineStr">
        <is>
          <t>台東縣</t>
        </is>
      </c>
      <c r="B345" s="95" t="inlineStr">
        <is>
          <t>台東縣金峰鄉</t>
        </is>
      </c>
      <c r="C345" s="95" t="inlineStr">
        <is>
          <t>964</t>
        </is>
      </c>
      <c r="D345" s="95" t="inlineStr">
        <is>
          <t>HT</t>
        </is>
      </c>
      <c r="E345" s="95" t="inlineStr">
        <is>
          <t>東部</t>
        </is>
      </c>
      <c r="F345" s="95" t="inlineStr">
        <is>
          <t>-</t>
        </is>
      </c>
      <c r="G345" s="95" t="inlineStr">
        <is>
          <t>-</t>
        </is>
      </c>
      <c r="H345" s="95" t="inlineStr">
        <is>
          <t>-</t>
        </is>
      </c>
      <c r="I345" s="96" t="inlineStr">
        <is>
          <t>-</t>
        </is>
      </c>
    </row>
    <row r="346">
      <c r="A346" s="95" t="inlineStr">
        <is>
          <t>台東縣</t>
        </is>
      </c>
      <c r="B346" s="95" t="inlineStr">
        <is>
          <t>台東縣大武鄉</t>
        </is>
      </c>
      <c r="C346" s="95" t="inlineStr">
        <is>
          <t>965</t>
        </is>
      </c>
      <c r="D346" s="95" t="inlineStr">
        <is>
          <t>HT</t>
        </is>
      </c>
      <c r="E346" s="95" t="inlineStr">
        <is>
          <t>東部</t>
        </is>
      </c>
      <c r="F346" s="95" t="inlineStr">
        <is>
          <t>-</t>
        </is>
      </c>
      <c r="G346" s="95" t="inlineStr">
        <is>
          <t>-</t>
        </is>
      </c>
      <c r="H346" s="95" t="inlineStr">
        <is>
          <t>-</t>
        </is>
      </c>
      <c r="I346" s="96" t="inlineStr">
        <is>
          <t>-</t>
        </is>
      </c>
    </row>
    <row r="347">
      <c r="A347" s="95" t="inlineStr">
        <is>
          <t>台東縣</t>
        </is>
      </c>
      <c r="B347" s="95" t="inlineStr">
        <is>
          <t>台東縣達仁鄉</t>
        </is>
      </c>
      <c r="C347" s="95" t="inlineStr">
        <is>
          <t>966</t>
        </is>
      </c>
      <c r="D347" s="95" t="inlineStr">
        <is>
          <t>HT</t>
        </is>
      </c>
      <c r="E347" s="95" t="inlineStr">
        <is>
          <t>東部</t>
        </is>
      </c>
      <c r="F347" s="95" t="inlineStr">
        <is>
          <t>-</t>
        </is>
      </c>
      <c r="G347" s="95" t="inlineStr">
        <is>
          <t>-</t>
        </is>
      </c>
      <c r="H347" s="95" t="inlineStr">
        <is>
          <t>-</t>
        </is>
      </c>
      <c r="I347" s="96" t="inlineStr">
        <is>
          <t>-</t>
        </is>
      </c>
    </row>
    <row r="348">
      <c r="A348" s="95" t="inlineStr">
        <is>
          <t>花蓮縣</t>
        </is>
      </c>
      <c r="B348" s="95" t="inlineStr">
        <is>
          <t>花蓮縣花蓮市</t>
        </is>
      </c>
      <c r="C348" s="95" t="inlineStr">
        <is>
          <t>970</t>
        </is>
      </c>
      <c r="D348" s="95" t="inlineStr">
        <is>
          <t>HT</t>
        </is>
      </c>
      <c r="E348" s="95" t="inlineStr">
        <is>
          <t>東部</t>
        </is>
      </c>
      <c r="F348" s="95" t="inlineStr">
        <is>
          <t>-</t>
        </is>
      </c>
      <c r="G348" s="95" t="inlineStr">
        <is>
          <t>-</t>
        </is>
      </c>
      <c r="H348" s="95" t="inlineStr">
        <is>
          <t>-</t>
        </is>
      </c>
      <c r="I348" s="96" t="inlineStr">
        <is>
          <t>-</t>
        </is>
      </c>
    </row>
    <row r="349">
      <c r="A349" s="95" t="inlineStr">
        <is>
          <t>花蓮縣</t>
        </is>
      </c>
      <c r="B349" s="95" t="inlineStr">
        <is>
          <t>花蓮縣新城鄉</t>
        </is>
      </c>
      <c r="C349" s="95" t="inlineStr">
        <is>
          <t>971</t>
        </is>
      </c>
      <c r="D349" s="95" t="inlineStr">
        <is>
          <t>HT</t>
        </is>
      </c>
      <c r="E349" s="95" t="inlineStr">
        <is>
          <t>東部</t>
        </is>
      </c>
      <c r="F349" s="95" t="inlineStr">
        <is>
          <t>-</t>
        </is>
      </c>
      <c r="G349" s="95" t="inlineStr">
        <is>
          <t>-</t>
        </is>
      </c>
      <c r="H349" s="95" t="inlineStr">
        <is>
          <t>-</t>
        </is>
      </c>
      <c r="I349" s="96" t="inlineStr">
        <is>
          <t>-</t>
        </is>
      </c>
    </row>
    <row r="350">
      <c r="A350" s="95" t="inlineStr">
        <is>
          <t>花蓮縣</t>
        </is>
      </c>
      <c r="B350" s="95" t="inlineStr">
        <is>
          <t>花蓮縣秀林鄉</t>
        </is>
      </c>
      <c r="C350" s="95" t="inlineStr">
        <is>
          <t>972</t>
        </is>
      </c>
      <c r="D350" s="95" t="inlineStr">
        <is>
          <t>HT</t>
        </is>
      </c>
      <c r="E350" s="95" t="inlineStr">
        <is>
          <t>東部</t>
        </is>
      </c>
      <c r="F350" s="95" t="inlineStr">
        <is>
          <t>-</t>
        </is>
      </c>
      <c r="G350" s="95" t="inlineStr">
        <is>
          <t>-</t>
        </is>
      </c>
      <c r="H350" s="95" t="inlineStr">
        <is>
          <t>-</t>
        </is>
      </c>
      <c r="I350" s="96" t="inlineStr">
        <is>
          <t>-</t>
        </is>
      </c>
    </row>
    <row r="351">
      <c r="A351" s="95" t="inlineStr">
        <is>
          <t>花蓮縣</t>
        </is>
      </c>
      <c r="B351" s="95" t="inlineStr">
        <is>
          <t>花蓮縣吉安鄉</t>
        </is>
      </c>
      <c r="C351" s="95" t="inlineStr">
        <is>
          <t>973</t>
        </is>
      </c>
      <c r="D351" s="95" t="inlineStr">
        <is>
          <t>HT</t>
        </is>
      </c>
      <c r="E351" s="95" t="inlineStr">
        <is>
          <t>東部</t>
        </is>
      </c>
      <c r="F351" s="95" t="inlineStr">
        <is>
          <t>-</t>
        </is>
      </c>
      <c r="G351" s="95" t="inlineStr">
        <is>
          <t>-</t>
        </is>
      </c>
      <c r="H351" s="95" t="inlineStr">
        <is>
          <t>-</t>
        </is>
      </c>
      <c r="I351" s="96" t="inlineStr">
        <is>
          <t>-</t>
        </is>
      </c>
    </row>
    <row r="352">
      <c r="A352" s="95" t="inlineStr">
        <is>
          <t>花蓮縣</t>
        </is>
      </c>
      <c r="B352" s="95" t="inlineStr">
        <is>
          <t>花蓮縣壽豐鄉</t>
        </is>
      </c>
      <c r="C352" s="95" t="inlineStr">
        <is>
          <t>974</t>
        </is>
      </c>
      <c r="D352" s="95" t="inlineStr">
        <is>
          <t>HT</t>
        </is>
      </c>
      <c r="E352" s="95" t="inlineStr">
        <is>
          <t>東部</t>
        </is>
      </c>
      <c r="F352" s="95" t="inlineStr">
        <is>
          <t>-</t>
        </is>
      </c>
      <c r="G352" s="95" t="inlineStr">
        <is>
          <t>-</t>
        </is>
      </c>
      <c r="H352" s="95" t="inlineStr">
        <is>
          <t>-</t>
        </is>
      </c>
      <c r="I352" s="96" t="inlineStr">
        <is>
          <t>-</t>
        </is>
      </c>
    </row>
    <row r="353">
      <c r="A353" s="95" t="inlineStr">
        <is>
          <t>花蓮縣</t>
        </is>
      </c>
      <c r="B353" s="95" t="inlineStr">
        <is>
          <t>花蓮縣鳳林鎮</t>
        </is>
      </c>
      <c r="C353" s="95" t="inlineStr">
        <is>
          <t>975</t>
        </is>
      </c>
      <c r="D353" s="95" t="inlineStr">
        <is>
          <t>HT</t>
        </is>
      </c>
      <c r="E353" s="95" t="inlineStr">
        <is>
          <t>東部</t>
        </is>
      </c>
      <c r="F353" s="95" t="inlineStr">
        <is>
          <t>-</t>
        </is>
      </c>
      <c r="G353" s="95" t="inlineStr">
        <is>
          <t>-</t>
        </is>
      </c>
      <c r="H353" s="95" t="inlineStr">
        <is>
          <t>-</t>
        </is>
      </c>
      <c r="I353" s="96" t="inlineStr">
        <is>
          <t>-</t>
        </is>
      </c>
    </row>
    <row r="354">
      <c r="A354" s="95" t="inlineStr">
        <is>
          <t>花蓮縣</t>
        </is>
      </c>
      <c r="B354" s="95" t="inlineStr">
        <is>
          <t>花蓮縣光復鄉</t>
        </is>
      </c>
      <c r="C354" s="95" t="inlineStr">
        <is>
          <t>976</t>
        </is>
      </c>
      <c r="D354" s="95" t="inlineStr">
        <is>
          <t>HT</t>
        </is>
      </c>
      <c r="E354" s="95" t="inlineStr">
        <is>
          <t>東部</t>
        </is>
      </c>
      <c r="F354" s="95" t="inlineStr">
        <is>
          <t>-</t>
        </is>
      </c>
      <c r="G354" s="95" t="inlineStr">
        <is>
          <t>-</t>
        </is>
      </c>
      <c r="H354" s="95" t="inlineStr">
        <is>
          <t>-</t>
        </is>
      </c>
      <c r="I354" s="96" t="inlineStr">
        <is>
          <t>-</t>
        </is>
      </c>
    </row>
    <row r="355">
      <c r="A355" s="95" t="inlineStr">
        <is>
          <t>花蓮縣</t>
        </is>
      </c>
      <c r="B355" s="95" t="inlineStr">
        <is>
          <t>花蓮縣豐濱鄉</t>
        </is>
      </c>
      <c r="C355" s="95" t="inlineStr">
        <is>
          <t>977</t>
        </is>
      </c>
      <c r="D355" s="95" t="inlineStr">
        <is>
          <t>HT</t>
        </is>
      </c>
      <c r="E355" s="95" t="inlineStr">
        <is>
          <t>東部</t>
        </is>
      </c>
      <c r="F355" s="95" t="inlineStr">
        <is>
          <t>-</t>
        </is>
      </c>
      <c r="G355" s="95" t="inlineStr">
        <is>
          <t>-</t>
        </is>
      </c>
      <c r="H355" s="95" t="inlineStr">
        <is>
          <t>-</t>
        </is>
      </c>
      <c r="I355" s="96" t="inlineStr">
        <is>
          <t>-</t>
        </is>
      </c>
    </row>
    <row r="356">
      <c r="A356" s="95" t="inlineStr">
        <is>
          <t>花蓮縣</t>
        </is>
      </c>
      <c r="B356" s="95" t="inlineStr">
        <is>
          <t>花蓮縣瑞穗鄉</t>
        </is>
      </c>
      <c r="C356" s="95" t="inlineStr">
        <is>
          <t>978</t>
        </is>
      </c>
      <c r="D356" s="95" t="inlineStr">
        <is>
          <t>HT</t>
        </is>
      </c>
      <c r="E356" s="95" t="inlineStr">
        <is>
          <t>東部</t>
        </is>
      </c>
      <c r="F356" s="95" t="inlineStr">
        <is>
          <t>-</t>
        </is>
      </c>
      <c r="G356" s="95" t="inlineStr">
        <is>
          <t>-</t>
        </is>
      </c>
      <c r="H356" s="95" t="inlineStr">
        <is>
          <t>-</t>
        </is>
      </c>
      <c r="I356" s="96" t="inlineStr">
        <is>
          <t>-</t>
        </is>
      </c>
    </row>
    <row r="357">
      <c r="A357" s="95" t="inlineStr">
        <is>
          <t>花蓮縣</t>
        </is>
      </c>
      <c r="B357" s="95" t="inlineStr">
        <is>
          <t>花蓮縣萬榮鄉</t>
        </is>
      </c>
      <c r="C357" s="95" t="inlineStr">
        <is>
          <t>979</t>
        </is>
      </c>
      <c r="D357" s="95" t="inlineStr">
        <is>
          <t>HT</t>
        </is>
      </c>
      <c r="E357" s="95" t="inlineStr">
        <is>
          <t>東部</t>
        </is>
      </c>
      <c r="F357" s="95" t="inlineStr">
        <is>
          <t>-</t>
        </is>
      </c>
      <c r="G357" s="95" t="inlineStr">
        <is>
          <t>-</t>
        </is>
      </c>
      <c r="H357" s="95" t="inlineStr">
        <is>
          <t>-</t>
        </is>
      </c>
      <c r="I357" s="96" t="inlineStr">
        <is>
          <t>-</t>
        </is>
      </c>
    </row>
    <row r="358">
      <c r="A358" s="95" t="inlineStr">
        <is>
          <t>花蓮縣</t>
        </is>
      </c>
      <c r="B358" s="95" t="inlineStr">
        <is>
          <t>花蓮縣玉里鎮</t>
        </is>
      </c>
      <c r="C358" s="95" t="inlineStr">
        <is>
          <t>981</t>
        </is>
      </c>
      <c r="D358" s="95" t="inlineStr">
        <is>
          <t>HT</t>
        </is>
      </c>
      <c r="E358" s="95" t="inlineStr">
        <is>
          <t>東部</t>
        </is>
      </c>
      <c r="F358" s="95" t="inlineStr">
        <is>
          <t>-</t>
        </is>
      </c>
      <c r="G358" s="95" t="inlineStr">
        <is>
          <t>-</t>
        </is>
      </c>
      <c r="H358" s="95" t="inlineStr">
        <is>
          <t>-</t>
        </is>
      </c>
      <c r="I358" s="96" t="inlineStr">
        <is>
          <t>-</t>
        </is>
      </c>
    </row>
    <row r="359">
      <c r="A359" s="95" t="inlineStr">
        <is>
          <t>花蓮縣</t>
        </is>
      </c>
      <c r="B359" s="95" t="inlineStr">
        <is>
          <t>花蓮縣卓溪鄉</t>
        </is>
      </c>
      <c r="C359" s="95" t="inlineStr">
        <is>
          <t>982</t>
        </is>
      </c>
      <c r="D359" s="95" t="inlineStr">
        <is>
          <t>HT</t>
        </is>
      </c>
      <c r="E359" s="95" t="inlineStr">
        <is>
          <t>東部</t>
        </is>
      </c>
      <c r="F359" s="95" t="inlineStr">
        <is>
          <t>-</t>
        </is>
      </c>
      <c r="G359" s="95" t="inlineStr">
        <is>
          <t>-</t>
        </is>
      </c>
      <c r="H359" s="95" t="inlineStr">
        <is>
          <t>-</t>
        </is>
      </c>
      <c r="I359" s="96" t="inlineStr">
        <is>
          <t>-</t>
        </is>
      </c>
    </row>
    <row r="360">
      <c r="A360" s="95" t="inlineStr">
        <is>
          <t>花蓮縣</t>
        </is>
      </c>
      <c r="B360" s="95" t="inlineStr">
        <is>
          <t>花蓮縣富里鄉</t>
        </is>
      </c>
      <c r="C360" s="95" t="inlineStr">
        <is>
          <t>983</t>
        </is>
      </c>
      <c r="D360" s="95" t="inlineStr">
        <is>
          <t>HT</t>
        </is>
      </c>
      <c r="E360" s="95" t="inlineStr">
        <is>
          <t>東部</t>
        </is>
      </c>
      <c r="F360" s="95" t="inlineStr">
        <is>
          <t>-</t>
        </is>
      </c>
      <c r="G360" s="95" t="inlineStr">
        <is>
          <t>-</t>
        </is>
      </c>
      <c r="H360" s="95" t="inlineStr">
        <is>
          <t>-</t>
        </is>
      </c>
      <c r="I360" s="96" t="inlineStr">
        <is>
          <t>-</t>
        </is>
      </c>
    </row>
    <row r="361">
      <c r="A361" s="95" t="inlineStr">
        <is>
          <t>澎湖縣</t>
        </is>
      </c>
      <c r="B361" s="95" t="inlineStr">
        <is>
          <t>澎湖縣馬公市</t>
        </is>
      </c>
      <c r="C361" s="95" t="inlineStr">
        <is>
          <t>880</t>
        </is>
      </c>
      <c r="D361" s="95" t="inlineStr">
        <is>
          <t>OL</t>
        </is>
      </c>
      <c r="E361" s="95" t="inlineStr">
        <is>
          <t>離島</t>
        </is>
      </c>
      <c r="F361" s="95" t="inlineStr">
        <is>
          <t>-</t>
        </is>
      </c>
      <c r="G361" s="95" t="inlineStr">
        <is>
          <t>-</t>
        </is>
      </c>
      <c r="H361" s="95" t="inlineStr">
        <is>
          <t>-</t>
        </is>
      </c>
      <c r="I361" s="96" t="inlineStr">
        <is>
          <t>-</t>
        </is>
      </c>
    </row>
    <row r="362">
      <c r="A362" s="95" t="inlineStr">
        <is>
          <t>澎湖縣</t>
        </is>
      </c>
      <c r="B362" s="95" t="inlineStr">
        <is>
          <t>澎湖縣西嶼鄉</t>
        </is>
      </c>
      <c r="C362" s="95" t="inlineStr">
        <is>
          <t>881</t>
        </is>
      </c>
      <c r="D362" s="95" t="inlineStr">
        <is>
          <t>OL</t>
        </is>
      </c>
      <c r="E362" s="95" t="inlineStr">
        <is>
          <t>離島</t>
        </is>
      </c>
      <c r="F362" s="95" t="inlineStr">
        <is>
          <t>-</t>
        </is>
      </c>
      <c r="G362" s="95" t="inlineStr">
        <is>
          <t>-</t>
        </is>
      </c>
      <c r="H362" s="95" t="inlineStr">
        <is>
          <t>-</t>
        </is>
      </c>
      <c r="I362" s="96" t="inlineStr">
        <is>
          <t>-</t>
        </is>
      </c>
    </row>
    <row r="363">
      <c r="A363" s="95" t="inlineStr">
        <is>
          <t>澎湖縣</t>
        </is>
      </c>
      <c r="B363" s="95" t="inlineStr">
        <is>
          <t>澎湖縣望安鄉</t>
        </is>
      </c>
      <c r="C363" s="95" t="inlineStr">
        <is>
          <t>882</t>
        </is>
      </c>
      <c r="D363" s="95" t="inlineStr">
        <is>
          <t>OL</t>
        </is>
      </c>
      <c r="E363" s="95" t="inlineStr">
        <is>
          <t>離島</t>
        </is>
      </c>
      <c r="F363" s="95" t="inlineStr">
        <is>
          <t>-</t>
        </is>
      </c>
      <c r="G363" s="95" t="inlineStr">
        <is>
          <t>-</t>
        </is>
      </c>
      <c r="H363" s="95" t="inlineStr">
        <is>
          <t>-</t>
        </is>
      </c>
      <c r="I363" s="96" t="inlineStr">
        <is>
          <t>-</t>
        </is>
      </c>
    </row>
    <row r="364">
      <c r="A364" s="95" t="inlineStr">
        <is>
          <t>澎湖縣</t>
        </is>
      </c>
      <c r="B364" s="95" t="inlineStr">
        <is>
          <t>澎湖縣七美鄉</t>
        </is>
      </c>
      <c r="C364" s="95" t="inlineStr">
        <is>
          <t>883</t>
        </is>
      </c>
      <c r="D364" s="95" t="inlineStr">
        <is>
          <t>OL</t>
        </is>
      </c>
      <c r="E364" s="95" t="inlineStr">
        <is>
          <t>離島</t>
        </is>
      </c>
      <c r="F364" s="95" t="inlineStr">
        <is>
          <t>-</t>
        </is>
      </c>
      <c r="G364" s="95" t="inlineStr">
        <is>
          <t>-</t>
        </is>
      </c>
      <c r="H364" s="95" t="inlineStr">
        <is>
          <t>-</t>
        </is>
      </c>
      <c r="I364" s="96" t="inlineStr">
        <is>
          <t>-</t>
        </is>
      </c>
    </row>
    <row r="365">
      <c r="A365" s="95" t="inlineStr">
        <is>
          <t>澎湖縣</t>
        </is>
      </c>
      <c r="B365" s="95" t="inlineStr">
        <is>
          <t>澎湖縣白沙鄉</t>
        </is>
      </c>
      <c r="C365" s="95" t="inlineStr">
        <is>
          <t>884</t>
        </is>
      </c>
      <c r="D365" s="95" t="inlineStr">
        <is>
          <t>OL</t>
        </is>
      </c>
      <c r="E365" s="95" t="inlineStr">
        <is>
          <t>離島</t>
        </is>
      </c>
      <c r="F365" s="95" t="inlineStr">
        <is>
          <t>-</t>
        </is>
      </c>
      <c r="G365" s="95" t="inlineStr">
        <is>
          <t>-</t>
        </is>
      </c>
      <c r="H365" s="95" t="inlineStr">
        <is>
          <t>-</t>
        </is>
      </c>
      <c r="I365" s="96" t="inlineStr">
        <is>
          <t>-</t>
        </is>
      </c>
    </row>
    <row r="366">
      <c r="A366" s="95" t="inlineStr">
        <is>
          <t>澎湖縣</t>
        </is>
      </c>
      <c r="B366" s="95" t="inlineStr">
        <is>
          <t>澎湖縣湖西鄉</t>
        </is>
      </c>
      <c r="C366" s="95" t="inlineStr">
        <is>
          <t>885</t>
        </is>
      </c>
      <c r="D366" s="95" t="inlineStr">
        <is>
          <t>OL</t>
        </is>
      </c>
      <c r="E366" s="95" t="inlineStr">
        <is>
          <t>離島</t>
        </is>
      </c>
      <c r="F366" s="95" t="inlineStr">
        <is>
          <t>-</t>
        </is>
      </c>
      <c r="G366" s="95" t="inlineStr">
        <is>
          <t>-</t>
        </is>
      </c>
      <c r="H366" s="95" t="inlineStr">
        <is>
          <t>-</t>
        </is>
      </c>
      <c r="I366" s="96" t="inlineStr">
        <is>
          <t>-</t>
        </is>
      </c>
    </row>
    <row r="367">
      <c r="A367" s="95" t="inlineStr">
        <is>
          <t>金門縣</t>
        </is>
      </c>
      <c r="B367" s="95" t="inlineStr">
        <is>
          <t>金門縣金沙鎮</t>
        </is>
      </c>
      <c r="C367" s="95" t="inlineStr">
        <is>
          <t>890</t>
        </is>
      </c>
      <c r="D367" s="95" t="inlineStr">
        <is>
          <t>OL</t>
        </is>
      </c>
      <c r="E367" s="95" t="inlineStr">
        <is>
          <t>離島</t>
        </is>
      </c>
      <c r="F367" s="95" t="inlineStr">
        <is>
          <t>HL31</t>
        </is>
      </c>
      <c r="G367" s="95" t="inlineStr">
        <is>
          <t>TJ12</t>
        </is>
      </c>
      <c r="H367" s="95" t="inlineStr">
        <is>
          <t>新北勤務二部</t>
        </is>
      </c>
      <c r="I367" s="96" t="inlineStr">
        <is>
          <t>新北二</t>
        </is>
      </c>
    </row>
    <row r="368">
      <c r="A368" s="95" t="inlineStr">
        <is>
          <t>金門縣</t>
        </is>
      </c>
      <c r="B368" s="95" t="inlineStr">
        <is>
          <t>金門縣金湖鎮</t>
        </is>
      </c>
      <c r="C368" s="95" t="inlineStr">
        <is>
          <t>891</t>
        </is>
      </c>
      <c r="D368" s="95" t="inlineStr">
        <is>
          <t>OL</t>
        </is>
      </c>
      <c r="E368" s="95" t="inlineStr">
        <is>
          <t>離島</t>
        </is>
      </c>
      <c r="F368" s="95" t="inlineStr">
        <is>
          <t>HL31</t>
        </is>
      </c>
      <c r="G368" s="95" t="inlineStr">
        <is>
          <t>TJ12</t>
        </is>
      </c>
      <c r="H368" s="95" t="inlineStr">
        <is>
          <t>新北勤務二部</t>
        </is>
      </c>
      <c r="I368" s="96" t="inlineStr">
        <is>
          <t>新北二</t>
        </is>
      </c>
    </row>
    <row r="369">
      <c r="A369" s="95" t="inlineStr">
        <is>
          <t>金門縣</t>
        </is>
      </c>
      <c r="B369" s="95" t="inlineStr">
        <is>
          <t>金門縣金寧鄉</t>
        </is>
      </c>
      <c r="C369" s="95" t="inlineStr">
        <is>
          <t>892</t>
        </is>
      </c>
      <c r="D369" s="95" t="inlineStr">
        <is>
          <t>OL</t>
        </is>
      </c>
      <c r="E369" s="95" t="inlineStr">
        <is>
          <t>離島</t>
        </is>
      </c>
      <c r="F369" s="95" t="inlineStr">
        <is>
          <t>HL31</t>
        </is>
      </c>
      <c r="G369" s="95" t="inlineStr">
        <is>
          <t>TJ12</t>
        </is>
      </c>
      <c r="H369" s="95" t="inlineStr">
        <is>
          <t>新北勤務二部</t>
        </is>
      </c>
      <c r="I369" s="96" t="inlineStr">
        <is>
          <t>新北二</t>
        </is>
      </c>
    </row>
    <row r="370">
      <c r="A370" s="95" t="inlineStr">
        <is>
          <t>金門縣</t>
        </is>
      </c>
      <c r="B370" s="95" t="inlineStr">
        <is>
          <t>金門縣金城鎮</t>
        </is>
      </c>
      <c r="C370" s="95" t="inlineStr">
        <is>
          <t>893</t>
        </is>
      </c>
      <c r="D370" s="95" t="inlineStr">
        <is>
          <t>OL</t>
        </is>
      </c>
      <c r="E370" s="95" t="inlineStr">
        <is>
          <t>離島</t>
        </is>
      </c>
      <c r="F370" s="95" t="inlineStr">
        <is>
          <t>HL31</t>
        </is>
      </c>
      <c r="G370" s="95" t="inlineStr">
        <is>
          <t>TJ12</t>
        </is>
      </c>
      <c r="H370" s="95" t="inlineStr">
        <is>
          <t>新北勤務二部</t>
        </is>
      </c>
      <c r="I370" s="96" t="inlineStr">
        <is>
          <t>新北二</t>
        </is>
      </c>
    </row>
    <row r="371">
      <c r="A371" s="95" t="inlineStr">
        <is>
          <t>金門縣</t>
        </is>
      </c>
      <c r="B371" s="95" t="inlineStr">
        <is>
          <t>金門縣烈嶼鄉</t>
        </is>
      </c>
      <c r="C371" s="95" t="inlineStr">
        <is>
          <t>894</t>
        </is>
      </c>
      <c r="D371" s="95" t="inlineStr">
        <is>
          <t>OL</t>
        </is>
      </c>
      <c r="E371" s="95" t="inlineStr">
        <is>
          <t>離島</t>
        </is>
      </c>
      <c r="F371" s="95" t="inlineStr">
        <is>
          <t>HL31</t>
        </is>
      </c>
      <c r="G371" s="95" t="inlineStr">
        <is>
          <t>TJ12</t>
        </is>
      </c>
      <c r="H371" s="95" t="inlineStr">
        <is>
          <t>新北勤務二部</t>
        </is>
      </c>
      <c r="I371" s="96" t="inlineStr">
        <is>
          <t>新北二</t>
        </is>
      </c>
    </row>
    <row r="372">
      <c r="A372" s="95" t="inlineStr">
        <is>
          <t>金門縣</t>
        </is>
      </c>
      <c r="B372" s="95" t="inlineStr">
        <is>
          <t>金門縣烏坵鄉</t>
        </is>
      </c>
      <c r="C372" s="95" t="inlineStr">
        <is>
          <t>896</t>
        </is>
      </c>
      <c r="D372" s="95" t="inlineStr">
        <is>
          <t>OL</t>
        </is>
      </c>
      <c r="E372" s="95" t="inlineStr">
        <is>
          <t>離島</t>
        </is>
      </c>
      <c r="F372" s="95" t="inlineStr">
        <is>
          <t>HL31</t>
        </is>
      </c>
      <c r="G372" s="95" t="inlineStr">
        <is>
          <t>TJ12</t>
        </is>
      </c>
      <c r="H372" s="95" t="inlineStr">
        <is>
          <t>新北勤務二部</t>
        </is>
      </c>
      <c r="I372" s="96" t="inlineStr">
        <is>
          <t>新北二</t>
        </is>
      </c>
    </row>
  </sheetData>
  <autoFilter ref="A1:I372"/>
  <conditionalFormatting sqref="A1:B1">
    <cfRule type="duplicateValues" priority="2" dxfId="0"/>
  </conditionalFormatting>
  <conditionalFormatting sqref="D1:E1">
    <cfRule type="duplicateValues" priority="1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. Diyn</dc:creator>
  <dcterms:created xsi:type="dcterms:W3CDTF">2023-09-04T06:41:37Z</dcterms:created>
  <dcterms:modified xsi:type="dcterms:W3CDTF">2025-04-11T05:02:31Z</dcterms:modified>
  <cp:lastModifiedBy>. Diyn</cp:lastModifiedBy>
  <cp:lastPrinted>2024-10-28T07:58:46Z</cp:lastPrinted>
</cp:coreProperties>
</file>